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completecovergroup-my.sharepoint.com/personal/george_ciocoiu_abacai_com/Documents/Desktop/"/>
    </mc:Choice>
  </mc:AlternateContent>
  <xr:revisionPtr revIDLastSave="0" documentId="8_{A6AA5124-463C-4C04-9D47-FEC63A7557C8}" xr6:coauthVersionLast="47" xr6:coauthVersionMax="47" xr10:uidLastSave="{00000000-0000-0000-0000-000000000000}"/>
  <bookViews>
    <workbookView xWindow="-120" yWindow="-120" windowWidth="29040" windowHeight="14925" tabRatio="866" firstSheet="2" activeTab="2" xr2:uid="{00000000-000D-0000-FFFF-FFFF00000000}"/>
  </bookViews>
  <sheets>
    <sheet name="Monthly rec to MICL TB" sheetId="43" state="hidden" r:id="rId1"/>
    <sheet name="Validation new" sheetId="40" state="hidden" r:id="rId2"/>
    <sheet name="Summary" sheetId="28" r:id="rId3"/>
    <sheet name="Aged Debt detailed" sheetId="7" r:id="rId4"/>
    <sheet name="All Pay and trans 2025" sheetId="37" r:id="rId5"/>
    <sheet name="Bank Summary" sheetId="36" r:id="rId6"/>
    <sheet name="MICL Cashbook" sheetId="30" r:id="rId7"/>
    <sheet name="HH Summary" sheetId="41" state="hidden" r:id="rId8"/>
    <sheet name="Sheet2" sheetId="45" state="hidden" r:id="rId9"/>
    <sheet name="Pukka NF" sheetId="42" state="hidden" r:id="rId10"/>
    <sheet name="Broker lookup" sheetId="33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_FilterDatabase" localSheetId="3" hidden="1">'Aged Debt detailed'!$A$1:$L$29</definedName>
    <definedName name="_xlnm._FilterDatabase" localSheetId="4" hidden="1">'All Pay and trans 2025'!$A$2:$AU$34</definedName>
    <definedName name="_xlnm._FilterDatabase" localSheetId="10" hidden="1">'Broker lookup'!$A$1:$C$101</definedName>
    <definedName name="_xlnm._FilterDatabase" localSheetId="6" hidden="1">'MICL Cashbook'!$A$2:$T$718</definedName>
    <definedName name="_xlnm._FilterDatabase" localSheetId="9" hidden="1">'Pukka NF'!$A$1:$T$20</definedName>
    <definedName name="_xlnm._FilterDatabase" localSheetId="2" hidden="1">Summary!$A$3:$X$25</definedName>
    <definedName name="_xlnm.Print_Area" localSheetId="3">'Aged Debt detailed'!$A$1:$K$15</definedName>
    <definedName name="_xlnm.Print_Area" localSheetId="2">Summary!$A$1:$T$39</definedName>
  </definedNames>
  <calcPr calcId="191029" calcOnSave="0"/>
  <pivotCaches>
    <pivotCache cacheId="0" r:id="rId2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37" l="1"/>
  <c r="I11" i="37" l="1"/>
  <c r="H24" i="7" l="1"/>
  <c r="F17" i="7"/>
  <c r="H34" i="37" l="1"/>
  <c r="I34" i="37"/>
  <c r="J34" i="37"/>
  <c r="K34" i="37"/>
  <c r="L34" i="37"/>
  <c r="A624" i="30" l="1"/>
  <c r="A625" i="30"/>
  <c r="A626" i="30"/>
  <c r="A627" i="30"/>
  <c r="A628" i="30"/>
  <c r="A629" i="30"/>
  <c r="A630" i="30"/>
  <c r="A631" i="30"/>
  <c r="A632" i="30"/>
  <c r="A633" i="30"/>
  <c r="A634" i="30"/>
  <c r="A635" i="30"/>
  <c r="A636" i="30"/>
  <c r="A637" i="30"/>
  <c r="A638" i="30"/>
  <c r="A639" i="30"/>
  <c r="A640" i="30"/>
  <c r="A641" i="30"/>
  <c r="A642" i="30"/>
  <c r="A643" i="30"/>
  <c r="A644" i="30"/>
  <c r="A645" i="30"/>
  <c r="A646" i="30"/>
  <c r="A647" i="30"/>
  <c r="A648" i="30"/>
  <c r="A649" i="30"/>
  <c r="A650" i="30"/>
  <c r="A651" i="30"/>
  <c r="A652" i="30"/>
  <c r="A653" i="30"/>
  <c r="A654" i="30"/>
  <c r="A655" i="30"/>
  <c r="A656" i="30"/>
  <c r="A657" i="30"/>
  <c r="A658" i="30"/>
  <c r="A659" i="30"/>
  <c r="A660" i="30"/>
  <c r="A661" i="30"/>
  <c r="A662" i="30"/>
  <c r="A663" i="30"/>
  <c r="A664" i="30"/>
  <c r="A665" i="30"/>
  <c r="A666" i="30"/>
  <c r="A667" i="30"/>
  <c r="A668" i="30"/>
  <c r="A669" i="30"/>
  <c r="A670" i="30"/>
  <c r="A671" i="30"/>
  <c r="A672" i="30"/>
  <c r="A673" i="30"/>
  <c r="A674" i="30"/>
  <c r="A675" i="30"/>
  <c r="A676" i="30"/>
  <c r="A677" i="30"/>
  <c r="A678" i="30"/>
  <c r="A679" i="30"/>
  <c r="A680" i="30"/>
  <c r="A681" i="30"/>
  <c r="A682" i="30"/>
  <c r="A683" i="30"/>
  <c r="A684" i="30"/>
  <c r="A685" i="30"/>
  <c r="A686" i="30"/>
  <c r="A687" i="30"/>
  <c r="A688" i="30"/>
  <c r="A689" i="30"/>
  <c r="A690" i="30"/>
  <c r="A691" i="30"/>
  <c r="A692" i="30"/>
  <c r="A693" i="30"/>
  <c r="A694" i="30"/>
  <c r="A695" i="30"/>
  <c r="A696" i="30"/>
  <c r="A697" i="30"/>
  <c r="A698" i="30"/>
  <c r="A699" i="30"/>
  <c r="A700" i="30"/>
  <c r="A701" i="30"/>
  <c r="A702" i="30"/>
  <c r="A704" i="30"/>
  <c r="A705" i="30"/>
  <c r="A706" i="30"/>
  <c r="A707" i="30"/>
  <c r="A708" i="30"/>
  <c r="A709" i="30"/>
  <c r="A710" i="30"/>
  <c r="A711" i="30"/>
  <c r="A712" i="30"/>
  <c r="A713" i="30"/>
  <c r="A714" i="30"/>
  <c r="A715" i="30"/>
  <c r="A716" i="30"/>
  <c r="A717" i="30"/>
  <c r="A718" i="30"/>
  <c r="B624" i="30"/>
  <c r="B625" i="30"/>
  <c r="B626" i="30"/>
  <c r="B627" i="30"/>
  <c r="B628" i="30"/>
  <c r="B629" i="30"/>
  <c r="B630" i="30"/>
  <c r="B631" i="30"/>
  <c r="B632" i="30"/>
  <c r="B633" i="30"/>
  <c r="B634" i="30"/>
  <c r="B635" i="30"/>
  <c r="B636" i="30"/>
  <c r="B637" i="30"/>
  <c r="B638" i="30"/>
  <c r="B639" i="30"/>
  <c r="B640" i="30"/>
  <c r="B641" i="30"/>
  <c r="B642" i="30"/>
  <c r="B643" i="30"/>
  <c r="B644" i="30"/>
  <c r="B645" i="30"/>
  <c r="B646" i="30"/>
  <c r="B647" i="30"/>
  <c r="B648" i="30"/>
  <c r="B649" i="30"/>
  <c r="B650" i="30"/>
  <c r="B651" i="30"/>
  <c r="B652" i="30"/>
  <c r="B653" i="30"/>
  <c r="B654" i="30"/>
  <c r="B655" i="30"/>
  <c r="B656" i="30"/>
  <c r="B657" i="30"/>
  <c r="B658" i="30"/>
  <c r="B659" i="30"/>
  <c r="B660" i="30"/>
  <c r="B661" i="30"/>
  <c r="B662" i="30"/>
  <c r="B663" i="30"/>
  <c r="B664" i="30"/>
  <c r="B665" i="30"/>
  <c r="B666" i="30"/>
  <c r="B667" i="30"/>
  <c r="B668" i="30"/>
  <c r="B669" i="30"/>
  <c r="B670" i="30"/>
  <c r="B671" i="30"/>
  <c r="B672" i="30"/>
  <c r="B673" i="30"/>
  <c r="B674" i="30"/>
  <c r="B675" i="30"/>
  <c r="B676" i="30"/>
  <c r="B677" i="30"/>
  <c r="B678" i="30"/>
  <c r="B679" i="30"/>
  <c r="B680" i="30"/>
  <c r="B681" i="30"/>
  <c r="B682" i="30"/>
  <c r="B683" i="30"/>
  <c r="B684" i="30"/>
  <c r="B685" i="30"/>
  <c r="B686" i="30"/>
  <c r="B687" i="30"/>
  <c r="B688" i="30"/>
  <c r="B689" i="30"/>
  <c r="B690" i="30"/>
  <c r="B691" i="30"/>
  <c r="B692" i="30"/>
  <c r="B693" i="30"/>
  <c r="B694" i="30"/>
  <c r="B695" i="30"/>
  <c r="B696" i="30"/>
  <c r="B697" i="30"/>
  <c r="B698" i="30"/>
  <c r="B699" i="30"/>
  <c r="B700" i="30"/>
  <c r="B701" i="30"/>
  <c r="B702" i="30"/>
  <c r="B703" i="30"/>
  <c r="B704" i="30"/>
  <c r="B705" i="30"/>
  <c r="B706" i="30"/>
  <c r="B707" i="30"/>
  <c r="B708" i="30"/>
  <c r="B709" i="30"/>
  <c r="B710" i="30"/>
  <c r="B711" i="30"/>
  <c r="B712" i="30"/>
  <c r="B713" i="30"/>
  <c r="B714" i="30"/>
  <c r="B715" i="30"/>
  <c r="B716" i="30"/>
  <c r="B717" i="30"/>
  <c r="B718" i="30"/>
  <c r="Q718" i="30"/>
  <c r="O718" i="30"/>
  <c r="N718" i="30"/>
  <c r="G718" i="30"/>
  <c r="Q717" i="30"/>
  <c r="O717" i="30"/>
  <c r="N717" i="30"/>
  <c r="G717" i="30"/>
  <c r="Q716" i="30"/>
  <c r="O716" i="30"/>
  <c r="N716" i="30"/>
  <c r="G716" i="30"/>
  <c r="Q715" i="30"/>
  <c r="O715" i="30"/>
  <c r="N715" i="30"/>
  <c r="G715" i="30"/>
  <c r="Q714" i="30"/>
  <c r="O714" i="30"/>
  <c r="N714" i="30"/>
  <c r="G714" i="30"/>
  <c r="Q713" i="30"/>
  <c r="O713" i="30"/>
  <c r="N713" i="30"/>
  <c r="G713" i="30"/>
  <c r="Q712" i="30"/>
  <c r="O712" i="30"/>
  <c r="N712" i="30"/>
  <c r="G712" i="30"/>
  <c r="Q711" i="30"/>
  <c r="O711" i="30"/>
  <c r="N711" i="30"/>
  <c r="G711" i="30"/>
  <c r="Q710" i="30"/>
  <c r="O710" i="30"/>
  <c r="N710" i="30"/>
  <c r="G710" i="30"/>
  <c r="Q709" i="30"/>
  <c r="O709" i="30"/>
  <c r="N709" i="30"/>
  <c r="G709" i="30"/>
  <c r="Q708" i="30"/>
  <c r="O708" i="30"/>
  <c r="N708" i="30"/>
  <c r="G708" i="30"/>
  <c r="Q707" i="30"/>
  <c r="O707" i="30"/>
  <c r="N707" i="30"/>
  <c r="G707" i="30"/>
  <c r="Q706" i="30"/>
  <c r="O706" i="30"/>
  <c r="N706" i="30"/>
  <c r="G706" i="30"/>
  <c r="Q705" i="30"/>
  <c r="O705" i="30"/>
  <c r="N705" i="30"/>
  <c r="G705" i="30"/>
  <c r="Q704" i="30"/>
  <c r="O704" i="30"/>
  <c r="N704" i="30"/>
  <c r="G704" i="30"/>
  <c r="Q703" i="30"/>
  <c r="O703" i="30"/>
  <c r="N703" i="30"/>
  <c r="G703" i="30"/>
  <c r="Q702" i="30"/>
  <c r="O702" i="30"/>
  <c r="N702" i="30"/>
  <c r="G702" i="30"/>
  <c r="Q701" i="30"/>
  <c r="O701" i="30"/>
  <c r="N701" i="30"/>
  <c r="G701" i="30"/>
  <c r="Q700" i="30"/>
  <c r="O700" i="30"/>
  <c r="N700" i="30"/>
  <c r="G700" i="30"/>
  <c r="Q699" i="30"/>
  <c r="O699" i="30"/>
  <c r="N699" i="30"/>
  <c r="G699" i="30"/>
  <c r="Q698" i="30"/>
  <c r="O698" i="30"/>
  <c r="N698" i="30"/>
  <c r="G698" i="30"/>
  <c r="Q697" i="30"/>
  <c r="O697" i="30"/>
  <c r="N697" i="30"/>
  <c r="G697" i="30"/>
  <c r="Q696" i="30"/>
  <c r="O696" i="30"/>
  <c r="N696" i="30"/>
  <c r="G696" i="30"/>
  <c r="Q695" i="30"/>
  <c r="O695" i="30"/>
  <c r="N695" i="30"/>
  <c r="G695" i="30"/>
  <c r="Q694" i="30"/>
  <c r="O694" i="30"/>
  <c r="N694" i="30"/>
  <c r="G694" i="30"/>
  <c r="Q693" i="30"/>
  <c r="O693" i="30"/>
  <c r="N693" i="30"/>
  <c r="G693" i="30"/>
  <c r="Q692" i="30"/>
  <c r="O692" i="30"/>
  <c r="N692" i="30"/>
  <c r="G692" i="30"/>
  <c r="Q691" i="30"/>
  <c r="O691" i="30"/>
  <c r="N691" i="30"/>
  <c r="G691" i="30"/>
  <c r="Q690" i="30"/>
  <c r="O690" i="30"/>
  <c r="N690" i="30"/>
  <c r="G690" i="30"/>
  <c r="Q689" i="30"/>
  <c r="O689" i="30"/>
  <c r="N689" i="30"/>
  <c r="G689" i="30"/>
  <c r="Q688" i="30"/>
  <c r="O688" i="30"/>
  <c r="N688" i="30"/>
  <c r="G688" i="30"/>
  <c r="Q687" i="30"/>
  <c r="O687" i="30"/>
  <c r="N687" i="30"/>
  <c r="G687" i="30"/>
  <c r="Q686" i="30"/>
  <c r="O686" i="30"/>
  <c r="N686" i="30"/>
  <c r="G686" i="30"/>
  <c r="Q685" i="30"/>
  <c r="O685" i="30"/>
  <c r="N685" i="30"/>
  <c r="G685" i="30"/>
  <c r="Q684" i="30"/>
  <c r="O684" i="30"/>
  <c r="N684" i="30"/>
  <c r="G684" i="30"/>
  <c r="Q683" i="30"/>
  <c r="O683" i="30"/>
  <c r="N683" i="30"/>
  <c r="G683" i="30"/>
  <c r="Q682" i="30"/>
  <c r="O682" i="30"/>
  <c r="N682" i="30"/>
  <c r="G682" i="30"/>
  <c r="Q681" i="30"/>
  <c r="O681" i="30"/>
  <c r="N681" i="30"/>
  <c r="G681" i="30"/>
  <c r="Q680" i="30"/>
  <c r="O680" i="30"/>
  <c r="N680" i="30"/>
  <c r="G680" i="30"/>
  <c r="Q679" i="30"/>
  <c r="O679" i="30"/>
  <c r="N679" i="30"/>
  <c r="G679" i="30"/>
  <c r="Q678" i="30"/>
  <c r="O678" i="30"/>
  <c r="N678" i="30"/>
  <c r="G678" i="30"/>
  <c r="Q677" i="30"/>
  <c r="O677" i="30"/>
  <c r="N677" i="30"/>
  <c r="G677" i="30"/>
  <c r="Q676" i="30"/>
  <c r="O676" i="30"/>
  <c r="N676" i="30"/>
  <c r="G676" i="30"/>
  <c r="Q675" i="30"/>
  <c r="O675" i="30"/>
  <c r="N675" i="30"/>
  <c r="G675" i="30"/>
  <c r="Q674" i="30"/>
  <c r="O674" i="30"/>
  <c r="N674" i="30"/>
  <c r="G674" i="30"/>
  <c r="Q673" i="30"/>
  <c r="O673" i="30"/>
  <c r="N673" i="30"/>
  <c r="G673" i="30"/>
  <c r="Q672" i="30"/>
  <c r="O672" i="30"/>
  <c r="N672" i="30"/>
  <c r="G672" i="30"/>
  <c r="Q671" i="30"/>
  <c r="O671" i="30"/>
  <c r="N671" i="30"/>
  <c r="G671" i="30"/>
  <c r="Q670" i="30"/>
  <c r="O670" i="30"/>
  <c r="N670" i="30"/>
  <c r="G670" i="30"/>
  <c r="Q669" i="30"/>
  <c r="O669" i="30"/>
  <c r="N669" i="30"/>
  <c r="G669" i="30"/>
  <c r="Q668" i="30"/>
  <c r="O668" i="30"/>
  <c r="N668" i="30"/>
  <c r="G668" i="30"/>
  <c r="Q667" i="30"/>
  <c r="O667" i="30"/>
  <c r="N667" i="30"/>
  <c r="G667" i="30"/>
  <c r="Q666" i="30"/>
  <c r="O666" i="30"/>
  <c r="N666" i="30"/>
  <c r="G666" i="30"/>
  <c r="Q665" i="30"/>
  <c r="O665" i="30"/>
  <c r="N665" i="30"/>
  <c r="G665" i="30"/>
  <c r="Q664" i="30"/>
  <c r="O664" i="30"/>
  <c r="N664" i="30"/>
  <c r="G664" i="30"/>
  <c r="Q663" i="30"/>
  <c r="O663" i="30"/>
  <c r="N663" i="30"/>
  <c r="G663" i="30"/>
  <c r="Q662" i="30"/>
  <c r="O662" i="30"/>
  <c r="N662" i="30"/>
  <c r="G662" i="30"/>
  <c r="Q661" i="30"/>
  <c r="O661" i="30"/>
  <c r="N661" i="30"/>
  <c r="G661" i="30"/>
  <c r="Q660" i="30"/>
  <c r="O660" i="30"/>
  <c r="N660" i="30"/>
  <c r="G660" i="30"/>
  <c r="Q659" i="30"/>
  <c r="O659" i="30"/>
  <c r="N659" i="30"/>
  <c r="G659" i="30"/>
  <c r="Q658" i="30"/>
  <c r="O658" i="30"/>
  <c r="N658" i="30"/>
  <c r="G658" i="30"/>
  <c r="Q657" i="30"/>
  <c r="O657" i="30"/>
  <c r="N657" i="30"/>
  <c r="G657" i="30"/>
  <c r="Q656" i="30"/>
  <c r="O656" i="30"/>
  <c r="N656" i="30"/>
  <c r="G656" i="30"/>
  <c r="Q655" i="30"/>
  <c r="O655" i="30"/>
  <c r="N655" i="30"/>
  <c r="G655" i="30"/>
  <c r="Q654" i="30"/>
  <c r="O654" i="30"/>
  <c r="N654" i="30"/>
  <c r="G654" i="30"/>
  <c r="Q653" i="30"/>
  <c r="O653" i="30"/>
  <c r="N653" i="30"/>
  <c r="G653" i="30"/>
  <c r="Q652" i="30"/>
  <c r="O652" i="30"/>
  <c r="N652" i="30"/>
  <c r="G652" i="30"/>
  <c r="Q651" i="30"/>
  <c r="O651" i="30"/>
  <c r="N651" i="30"/>
  <c r="G651" i="30"/>
  <c r="Q650" i="30"/>
  <c r="O650" i="30"/>
  <c r="N650" i="30"/>
  <c r="G650" i="30"/>
  <c r="Q649" i="30"/>
  <c r="O649" i="30"/>
  <c r="N649" i="30"/>
  <c r="G649" i="30"/>
  <c r="Q648" i="30"/>
  <c r="O648" i="30"/>
  <c r="N648" i="30"/>
  <c r="G648" i="30"/>
  <c r="Q647" i="30"/>
  <c r="O647" i="30"/>
  <c r="N647" i="30"/>
  <c r="G647" i="30"/>
  <c r="Q646" i="30"/>
  <c r="O646" i="30"/>
  <c r="N646" i="30"/>
  <c r="G646" i="30"/>
  <c r="Q645" i="30"/>
  <c r="O645" i="30"/>
  <c r="N645" i="30"/>
  <c r="G645" i="30"/>
  <c r="Q644" i="30"/>
  <c r="O644" i="30"/>
  <c r="N644" i="30"/>
  <c r="G644" i="30"/>
  <c r="Q643" i="30"/>
  <c r="O643" i="30"/>
  <c r="N643" i="30"/>
  <c r="G643" i="30"/>
  <c r="Q642" i="30"/>
  <c r="O642" i="30"/>
  <c r="N642" i="30"/>
  <c r="G642" i="30"/>
  <c r="Q641" i="30"/>
  <c r="O641" i="30"/>
  <c r="N641" i="30"/>
  <c r="G641" i="30"/>
  <c r="Q640" i="30"/>
  <c r="O640" i="30"/>
  <c r="N640" i="30"/>
  <c r="G640" i="30"/>
  <c r="Q639" i="30"/>
  <c r="O639" i="30"/>
  <c r="N639" i="30"/>
  <c r="G639" i="30"/>
  <c r="Q638" i="30"/>
  <c r="O638" i="30"/>
  <c r="N638" i="30"/>
  <c r="G638" i="30"/>
  <c r="Q637" i="30"/>
  <c r="O637" i="30"/>
  <c r="N637" i="30"/>
  <c r="G637" i="30"/>
  <c r="Q636" i="30"/>
  <c r="O636" i="30"/>
  <c r="N636" i="30"/>
  <c r="G636" i="30"/>
  <c r="Q635" i="30"/>
  <c r="O635" i="30"/>
  <c r="N635" i="30"/>
  <c r="G635" i="30"/>
  <c r="Q634" i="30"/>
  <c r="O634" i="30"/>
  <c r="N634" i="30"/>
  <c r="G634" i="30"/>
  <c r="Q633" i="30"/>
  <c r="O633" i="30"/>
  <c r="N633" i="30"/>
  <c r="G633" i="30"/>
  <c r="Q632" i="30"/>
  <c r="O632" i="30"/>
  <c r="N632" i="30"/>
  <c r="G632" i="30"/>
  <c r="Q631" i="30"/>
  <c r="O631" i="30"/>
  <c r="N631" i="30"/>
  <c r="G631" i="30"/>
  <c r="Q630" i="30"/>
  <c r="O630" i="30"/>
  <c r="N630" i="30"/>
  <c r="G630" i="30"/>
  <c r="Q629" i="30"/>
  <c r="O629" i="30"/>
  <c r="N629" i="30"/>
  <c r="G629" i="30"/>
  <c r="Q628" i="30"/>
  <c r="O628" i="30"/>
  <c r="N628" i="30"/>
  <c r="G628" i="30"/>
  <c r="Q627" i="30"/>
  <c r="O627" i="30"/>
  <c r="N627" i="30"/>
  <c r="G627" i="30"/>
  <c r="Q626" i="30"/>
  <c r="O626" i="30"/>
  <c r="N626" i="30"/>
  <c r="G626" i="30"/>
  <c r="Q625" i="30"/>
  <c r="O625" i="30"/>
  <c r="N625" i="30"/>
  <c r="G625" i="30"/>
  <c r="Q624" i="30"/>
  <c r="O624" i="30"/>
  <c r="N624" i="30"/>
  <c r="G624" i="30"/>
  <c r="A512" i="30" l="1"/>
  <c r="A513" i="30"/>
  <c r="A514" i="30"/>
  <c r="A515" i="30"/>
  <c r="A516" i="30"/>
  <c r="A517" i="30"/>
  <c r="A518" i="30"/>
  <c r="A519" i="30"/>
  <c r="A520" i="30"/>
  <c r="A521" i="30"/>
  <c r="A522" i="30"/>
  <c r="A523" i="30"/>
  <c r="A524" i="30"/>
  <c r="A525" i="30"/>
  <c r="A526" i="30"/>
  <c r="A527" i="30"/>
  <c r="A528" i="30"/>
  <c r="A529" i="30"/>
  <c r="A530" i="30"/>
  <c r="A531" i="30"/>
  <c r="A532" i="30"/>
  <c r="A533" i="30"/>
  <c r="A534" i="30"/>
  <c r="A535" i="30"/>
  <c r="A536" i="30"/>
  <c r="A537" i="30"/>
  <c r="A538" i="30"/>
  <c r="A539" i="30"/>
  <c r="A540" i="30"/>
  <c r="A541" i="30"/>
  <c r="A542" i="30"/>
  <c r="A543" i="30"/>
  <c r="A544" i="30"/>
  <c r="A545" i="30"/>
  <c r="A546" i="30"/>
  <c r="A547" i="30"/>
  <c r="A548" i="30"/>
  <c r="A549" i="30"/>
  <c r="A550" i="30"/>
  <c r="A551" i="30"/>
  <c r="A552" i="30"/>
  <c r="A554" i="30"/>
  <c r="A555" i="30"/>
  <c r="A556" i="30"/>
  <c r="A557" i="30"/>
  <c r="A558" i="30"/>
  <c r="A560" i="30"/>
  <c r="A561" i="30"/>
  <c r="A562" i="30"/>
  <c r="A563" i="30"/>
  <c r="A564" i="30"/>
  <c r="A565" i="30"/>
  <c r="A566" i="30"/>
  <c r="A567" i="30"/>
  <c r="A568" i="30"/>
  <c r="A569" i="30"/>
  <c r="A570" i="30"/>
  <c r="A571" i="30"/>
  <c r="A572" i="30"/>
  <c r="A573" i="30"/>
  <c r="A574" i="30"/>
  <c r="A575" i="30"/>
  <c r="A576" i="30"/>
  <c r="A577" i="30"/>
  <c r="A578" i="30"/>
  <c r="A579" i="30"/>
  <c r="A580" i="30"/>
  <c r="A581" i="30"/>
  <c r="A582" i="30"/>
  <c r="A583" i="30"/>
  <c r="A584" i="30"/>
  <c r="A585" i="30"/>
  <c r="A586" i="30"/>
  <c r="A587" i="30"/>
  <c r="A588" i="30"/>
  <c r="A589" i="30"/>
  <c r="A590" i="30"/>
  <c r="A591" i="30"/>
  <c r="A592" i="30"/>
  <c r="A593" i="30"/>
  <c r="A594" i="30"/>
  <c r="A595" i="30"/>
  <c r="A596" i="30"/>
  <c r="A597" i="30"/>
  <c r="A599" i="30"/>
  <c r="A600" i="30"/>
  <c r="A601" i="30"/>
  <c r="A602" i="30"/>
  <c r="A603" i="30"/>
  <c r="A604" i="30"/>
  <c r="A605" i="30"/>
  <c r="A606" i="30"/>
  <c r="A607" i="30"/>
  <c r="A608" i="30"/>
  <c r="A609" i="30"/>
  <c r="A610" i="30"/>
  <c r="A611" i="30"/>
  <c r="A612" i="30"/>
  <c r="A613" i="30"/>
  <c r="A614" i="30"/>
  <c r="A615" i="30"/>
  <c r="A616" i="30"/>
  <c r="A617" i="30"/>
  <c r="A618" i="30"/>
  <c r="A619" i="30"/>
  <c r="A620" i="30"/>
  <c r="A621" i="30"/>
  <c r="A622" i="30"/>
  <c r="A623" i="30"/>
  <c r="B512" i="30"/>
  <c r="B513" i="30"/>
  <c r="B514" i="30"/>
  <c r="B515" i="30"/>
  <c r="B516" i="30"/>
  <c r="B517" i="30"/>
  <c r="B518" i="30"/>
  <c r="B519" i="30"/>
  <c r="B520" i="30"/>
  <c r="B521" i="30"/>
  <c r="B522" i="30"/>
  <c r="B523" i="30"/>
  <c r="B524" i="30"/>
  <c r="B525" i="30"/>
  <c r="B526" i="30"/>
  <c r="B527" i="30"/>
  <c r="B528" i="30"/>
  <c r="B529" i="30"/>
  <c r="B530" i="30"/>
  <c r="B531" i="30"/>
  <c r="B532" i="30"/>
  <c r="B533" i="30"/>
  <c r="B534" i="30"/>
  <c r="B535" i="30"/>
  <c r="B536" i="30"/>
  <c r="B537" i="30"/>
  <c r="B538" i="30"/>
  <c r="B539" i="30"/>
  <c r="B540" i="30"/>
  <c r="B541" i="30"/>
  <c r="B542" i="30"/>
  <c r="B543" i="30"/>
  <c r="B544" i="30"/>
  <c r="B545" i="30"/>
  <c r="B546" i="30"/>
  <c r="B547" i="30"/>
  <c r="B548" i="30"/>
  <c r="B549" i="30"/>
  <c r="B550" i="30"/>
  <c r="B551" i="30"/>
  <c r="B552" i="30"/>
  <c r="B553" i="30"/>
  <c r="B554" i="30"/>
  <c r="B555" i="30"/>
  <c r="B556" i="30"/>
  <c r="B557" i="30"/>
  <c r="B558" i="30"/>
  <c r="B559" i="30"/>
  <c r="B560" i="30"/>
  <c r="B561" i="30"/>
  <c r="B562" i="30"/>
  <c r="B563" i="30"/>
  <c r="B564" i="30"/>
  <c r="B565" i="30"/>
  <c r="B566" i="30"/>
  <c r="B567" i="30"/>
  <c r="B568" i="30"/>
  <c r="B569" i="30"/>
  <c r="B570" i="30"/>
  <c r="B571" i="30"/>
  <c r="B572" i="30"/>
  <c r="B573" i="30"/>
  <c r="B574" i="30"/>
  <c r="B575" i="30"/>
  <c r="B576" i="30"/>
  <c r="B577" i="30"/>
  <c r="B578" i="30"/>
  <c r="B579" i="30"/>
  <c r="B580" i="30"/>
  <c r="B581" i="30"/>
  <c r="B582" i="30"/>
  <c r="B583" i="30"/>
  <c r="B584" i="30"/>
  <c r="B585" i="30"/>
  <c r="B586" i="30"/>
  <c r="B587" i="30"/>
  <c r="B588" i="30"/>
  <c r="B589" i="30"/>
  <c r="B590" i="30"/>
  <c r="B591" i="30"/>
  <c r="B592" i="30"/>
  <c r="B593" i="30"/>
  <c r="B594" i="30"/>
  <c r="B595" i="30"/>
  <c r="B596" i="30"/>
  <c r="B597" i="30"/>
  <c r="B598" i="30"/>
  <c r="B599" i="30"/>
  <c r="B600" i="30"/>
  <c r="B601" i="30"/>
  <c r="B602" i="30"/>
  <c r="B603" i="30"/>
  <c r="B604" i="30"/>
  <c r="B605" i="30"/>
  <c r="B606" i="30"/>
  <c r="B607" i="30"/>
  <c r="B608" i="30"/>
  <c r="B609" i="30"/>
  <c r="B610" i="30"/>
  <c r="B611" i="30"/>
  <c r="B612" i="30"/>
  <c r="B613" i="30"/>
  <c r="B614" i="30"/>
  <c r="B615" i="30"/>
  <c r="B616" i="30"/>
  <c r="B617" i="30"/>
  <c r="B618" i="30"/>
  <c r="B619" i="30"/>
  <c r="B620" i="30"/>
  <c r="B621" i="30"/>
  <c r="B622" i="30"/>
  <c r="B623" i="30"/>
  <c r="Q623" i="30"/>
  <c r="O623" i="30"/>
  <c r="N623" i="30"/>
  <c r="G623" i="30"/>
  <c r="Q622" i="30"/>
  <c r="O622" i="30"/>
  <c r="N622" i="30"/>
  <c r="G622" i="30"/>
  <c r="Q621" i="30"/>
  <c r="O621" i="30"/>
  <c r="N621" i="30"/>
  <c r="G621" i="30"/>
  <c r="Q620" i="30"/>
  <c r="O620" i="30"/>
  <c r="N620" i="30"/>
  <c r="G620" i="30"/>
  <c r="Q619" i="30"/>
  <c r="O619" i="30"/>
  <c r="N619" i="30"/>
  <c r="G619" i="30"/>
  <c r="Q618" i="30"/>
  <c r="O618" i="30"/>
  <c r="N618" i="30"/>
  <c r="G618" i="30"/>
  <c r="Q617" i="30"/>
  <c r="O617" i="30"/>
  <c r="N617" i="30"/>
  <c r="G617" i="30"/>
  <c r="Q616" i="30"/>
  <c r="O616" i="30"/>
  <c r="N616" i="30"/>
  <c r="G616" i="30"/>
  <c r="Q615" i="30"/>
  <c r="O615" i="30"/>
  <c r="N615" i="30"/>
  <c r="G615" i="30"/>
  <c r="Q614" i="30"/>
  <c r="O614" i="30"/>
  <c r="N614" i="30"/>
  <c r="G614" i="30"/>
  <c r="Q613" i="30"/>
  <c r="O613" i="30"/>
  <c r="N613" i="30"/>
  <c r="G613" i="30"/>
  <c r="Q612" i="30"/>
  <c r="O612" i="30"/>
  <c r="N612" i="30"/>
  <c r="G612" i="30"/>
  <c r="Q611" i="30"/>
  <c r="O611" i="30"/>
  <c r="N611" i="30"/>
  <c r="G611" i="30"/>
  <c r="Q610" i="30"/>
  <c r="O610" i="30"/>
  <c r="N610" i="30"/>
  <c r="G610" i="30"/>
  <c r="Q609" i="30"/>
  <c r="O609" i="30"/>
  <c r="N609" i="30"/>
  <c r="G609" i="30"/>
  <c r="Q608" i="30"/>
  <c r="O608" i="30"/>
  <c r="N608" i="30"/>
  <c r="G608" i="30"/>
  <c r="Q607" i="30"/>
  <c r="O607" i="30"/>
  <c r="N607" i="30"/>
  <c r="G607" i="30"/>
  <c r="Q606" i="30"/>
  <c r="O606" i="30"/>
  <c r="N606" i="30"/>
  <c r="G606" i="30"/>
  <c r="Q605" i="30"/>
  <c r="O605" i="30"/>
  <c r="N605" i="30"/>
  <c r="G605" i="30"/>
  <c r="Q604" i="30"/>
  <c r="O604" i="30"/>
  <c r="N604" i="30"/>
  <c r="G604" i="30"/>
  <c r="Q603" i="30"/>
  <c r="O603" i="30"/>
  <c r="N603" i="30"/>
  <c r="G603" i="30"/>
  <c r="Q602" i="30"/>
  <c r="O602" i="30"/>
  <c r="N602" i="30"/>
  <c r="G602" i="30"/>
  <c r="Q601" i="30"/>
  <c r="O601" i="30"/>
  <c r="N601" i="30"/>
  <c r="G601" i="30"/>
  <c r="Q600" i="30"/>
  <c r="O600" i="30"/>
  <c r="N600" i="30"/>
  <c r="G600" i="30"/>
  <c r="Q599" i="30"/>
  <c r="O599" i="30"/>
  <c r="N599" i="30"/>
  <c r="G599" i="30"/>
  <c r="Q598" i="30"/>
  <c r="O598" i="30"/>
  <c r="N598" i="30"/>
  <c r="G598" i="30"/>
  <c r="Q597" i="30"/>
  <c r="O597" i="30"/>
  <c r="N597" i="30"/>
  <c r="G597" i="30"/>
  <c r="Q596" i="30"/>
  <c r="O596" i="30"/>
  <c r="N596" i="30"/>
  <c r="G596" i="30"/>
  <c r="Q595" i="30"/>
  <c r="O595" i="30"/>
  <c r="N595" i="30"/>
  <c r="G595" i="30"/>
  <c r="Q594" i="30"/>
  <c r="O594" i="30"/>
  <c r="N594" i="30"/>
  <c r="G594" i="30"/>
  <c r="Q593" i="30"/>
  <c r="O593" i="30"/>
  <c r="N593" i="30"/>
  <c r="G593" i="30"/>
  <c r="Q592" i="30"/>
  <c r="O592" i="30"/>
  <c r="N592" i="30"/>
  <c r="G592" i="30"/>
  <c r="Q591" i="30"/>
  <c r="O591" i="30"/>
  <c r="N591" i="30"/>
  <c r="G591" i="30"/>
  <c r="Q590" i="30"/>
  <c r="O590" i="30"/>
  <c r="N590" i="30"/>
  <c r="G590" i="30"/>
  <c r="Q589" i="30"/>
  <c r="O589" i="30"/>
  <c r="N589" i="30"/>
  <c r="G589" i="30"/>
  <c r="Q588" i="30"/>
  <c r="O588" i="30"/>
  <c r="N588" i="30"/>
  <c r="G588" i="30"/>
  <c r="Q587" i="30"/>
  <c r="O587" i="30"/>
  <c r="N587" i="30"/>
  <c r="G587" i="30"/>
  <c r="Q586" i="30"/>
  <c r="O586" i="30"/>
  <c r="N586" i="30"/>
  <c r="G586" i="30"/>
  <c r="Q585" i="30"/>
  <c r="O585" i="30"/>
  <c r="N585" i="30"/>
  <c r="G585" i="30"/>
  <c r="Q584" i="30"/>
  <c r="O584" i="30"/>
  <c r="N584" i="30"/>
  <c r="G584" i="30"/>
  <c r="Q583" i="30"/>
  <c r="O583" i="30"/>
  <c r="N583" i="30"/>
  <c r="G583" i="30"/>
  <c r="Q582" i="30"/>
  <c r="O582" i="30"/>
  <c r="N582" i="30"/>
  <c r="G582" i="30"/>
  <c r="Q581" i="30"/>
  <c r="O581" i="30"/>
  <c r="N581" i="30"/>
  <c r="G581" i="30"/>
  <c r="Q580" i="30"/>
  <c r="O580" i="30"/>
  <c r="N580" i="30"/>
  <c r="G580" i="30"/>
  <c r="Q579" i="30"/>
  <c r="O579" i="30"/>
  <c r="N579" i="30"/>
  <c r="G579" i="30"/>
  <c r="Q578" i="30"/>
  <c r="O578" i="30"/>
  <c r="N578" i="30"/>
  <c r="G578" i="30"/>
  <c r="Q577" i="30"/>
  <c r="O577" i="30"/>
  <c r="N577" i="30"/>
  <c r="G577" i="30"/>
  <c r="Q576" i="30"/>
  <c r="O576" i="30"/>
  <c r="N576" i="30"/>
  <c r="G576" i="30"/>
  <c r="Q575" i="30"/>
  <c r="O575" i="30"/>
  <c r="N575" i="30"/>
  <c r="G575" i="30"/>
  <c r="Q574" i="30"/>
  <c r="O574" i="30"/>
  <c r="N574" i="30"/>
  <c r="G574" i="30"/>
  <c r="Q573" i="30"/>
  <c r="O573" i="30"/>
  <c r="N573" i="30"/>
  <c r="G573" i="30"/>
  <c r="Q572" i="30"/>
  <c r="O572" i="30"/>
  <c r="N572" i="30"/>
  <c r="G572" i="30"/>
  <c r="Q571" i="30"/>
  <c r="O571" i="30"/>
  <c r="N571" i="30"/>
  <c r="G571" i="30"/>
  <c r="Q570" i="30"/>
  <c r="O570" i="30"/>
  <c r="N570" i="30"/>
  <c r="G570" i="30"/>
  <c r="Q569" i="30"/>
  <c r="O569" i="30"/>
  <c r="N569" i="30"/>
  <c r="G569" i="30"/>
  <c r="Q568" i="30"/>
  <c r="O568" i="30"/>
  <c r="N568" i="30"/>
  <c r="G568" i="30"/>
  <c r="Q567" i="30"/>
  <c r="O567" i="30"/>
  <c r="N567" i="30"/>
  <c r="G567" i="30"/>
  <c r="Q566" i="30"/>
  <c r="O566" i="30"/>
  <c r="N566" i="30"/>
  <c r="G566" i="30"/>
  <c r="Q565" i="30"/>
  <c r="O565" i="30"/>
  <c r="N565" i="30"/>
  <c r="G565" i="30"/>
  <c r="Q564" i="30"/>
  <c r="O564" i="30"/>
  <c r="N564" i="30"/>
  <c r="G564" i="30"/>
  <c r="Q563" i="30"/>
  <c r="O563" i="30"/>
  <c r="N563" i="30"/>
  <c r="G563" i="30"/>
  <c r="Q562" i="30"/>
  <c r="O562" i="30"/>
  <c r="N562" i="30"/>
  <c r="G562" i="30"/>
  <c r="Q561" i="30"/>
  <c r="O561" i="30"/>
  <c r="N561" i="30"/>
  <c r="G561" i="30"/>
  <c r="Q560" i="30"/>
  <c r="O560" i="30"/>
  <c r="N560" i="30"/>
  <c r="G560" i="30"/>
  <c r="Q559" i="30"/>
  <c r="O559" i="30"/>
  <c r="N559" i="30"/>
  <c r="G559" i="30"/>
  <c r="Q558" i="30"/>
  <c r="O558" i="30"/>
  <c r="N558" i="30"/>
  <c r="G558" i="30"/>
  <c r="Q557" i="30"/>
  <c r="O557" i="30"/>
  <c r="N557" i="30"/>
  <c r="G557" i="30"/>
  <c r="Q556" i="30"/>
  <c r="O556" i="30"/>
  <c r="N556" i="30"/>
  <c r="G556" i="30"/>
  <c r="Q555" i="30"/>
  <c r="O555" i="30"/>
  <c r="N555" i="30"/>
  <c r="G555" i="30"/>
  <c r="Q554" i="30"/>
  <c r="O554" i="30"/>
  <c r="N554" i="30"/>
  <c r="G554" i="30"/>
  <c r="Q553" i="30"/>
  <c r="O553" i="30"/>
  <c r="N553" i="30"/>
  <c r="G553" i="30"/>
  <c r="Q552" i="30"/>
  <c r="O552" i="30"/>
  <c r="N552" i="30"/>
  <c r="G552" i="30"/>
  <c r="Q551" i="30"/>
  <c r="O551" i="30"/>
  <c r="N551" i="30"/>
  <c r="G551" i="30"/>
  <c r="Q550" i="30"/>
  <c r="O550" i="30"/>
  <c r="N550" i="30"/>
  <c r="G550" i="30"/>
  <c r="Q549" i="30"/>
  <c r="O549" i="30"/>
  <c r="N549" i="30"/>
  <c r="G549" i="30"/>
  <c r="Q548" i="30"/>
  <c r="O548" i="30"/>
  <c r="N548" i="30"/>
  <c r="G548" i="30"/>
  <c r="Q547" i="30"/>
  <c r="O547" i="30"/>
  <c r="N547" i="30"/>
  <c r="G547" i="30"/>
  <c r="Q546" i="30"/>
  <c r="O546" i="30"/>
  <c r="N546" i="30"/>
  <c r="G546" i="30"/>
  <c r="Q545" i="30"/>
  <c r="O545" i="30"/>
  <c r="N545" i="30"/>
  <c r="G545" i="30"/>
  <c r="Q544" i="30"/>
  <c r="O544" i="30"/>
  <c r="N544" i="30"/>
  <c r="G544" i="30"/>
  <c r="Q543" i="30"/>
  <c r="O543" i="30"/>
  <c r="N543" i="30"/>
  <c r="G543" i="30"/>
  <c r="Q542" i="30"/>
  <c r="O542" i="30"/>
  <c r="N542" i="30"/>
  <c r="G542" i="30"/>
  <c r="Q541" i="30"/>
  <c r="O541" i="30"/>
  <c r="N541" i="30"/>
  <c r="G541" i="30"/>
  <c r="Q540" i="30"/>
  <c r="O540" i="30"/>
  <c r="N540" i="30"/>
  <c r="G540" i="30"/>
  <c r="Q539" i="30"/>
  <c r="O539" i="30"/>
  <c r="N539" i="30"/>
  <c r="G539" i="30"/>
  <c r="Q538" i="30"/>
  <c r="O538" i="30"/>
  <c r="N538" i="30"/>
  <c r="G538" i="30"/>
  <c r="Q537" i="30"/>
  <c r="O537" i="30"/>
  <c r="N537" i="30"/>
  <c r="G537" i="30"/>
  <c r="Q536" i="30"/>
  <c r="O536" i="30"/>
  <c r="N536" i="30"/>
  <c r="G536" i="30"/>
  <c r="Q535" i="30"/>
  <c r="O535" i="30"/>
  <c r="N535" i="30"/>
  <c r="G535" i="30"/>
  <c r="Q534" i="30"/>
  <c r="O534" i="30"/>
  <c r="N534" i="30"/>
  <c r="G534" i="30"/>
  <c r="Q533" i="30"/>
  <c r="O533" i="30"/>
  <c r="N533" i="30"/>
  <c r="G533" i="30"/>
  <c r="Q532" i="30"/>
  <c r="O532" i="30"/>
  <c r="N532" i="30"/>
  <c r="G532" i="30"/>
  <c r="Q531" i="30"/>
  <c r="O531" i="30"/>
  <c r="N531" i="30"/>
  <c r="G531" i="30"/>
  <c r="Q530" i="30"/>
  <c r="O530" i="30"/>
  <c r="N530" i="30"/>
  <c r="G530" i="30"/>
  <c r="Q529" i="30"/>
  <c r="O529" i="30"/>
  <c r="N529" i="30"/>
  <c r="G529" i="30"/>
  <c r="Q528" i="30"/>
  <c r="O528" i="30"/>
  <c r="N528" i="30"/>
  <c r="G528" i="30"/>
  <c r="Q527" i="30"/>
  <c r="O527" i="30"/>
  <c r="N527" i="30"/>
  <c r="G527" i="30"/>
  <c r="Q526" i="30"/>
  <c r="O526" i="30"/>
  <c r="N526" i="30"/>
  <c r="G526" i="30"/>
  <c r="Q525" i="30"/>
  <c r="O525" i="30"/>
  <c r="N525" i="30"/>
  <c r="G525" i="30"/>
  <c r="Q524" i="30"/>
  <c r="O524" i="30"/>
  <c r="N524" i="30"/>
  <c r="G524" i="30"/>
  <c r="Q523" i="30"/>
  <c r="O523" i="30"/>
  <c r="N523" i="30"/>
  <c r="G523" i="30"/>
  <c r="Q522" i="30"/>
  <c r="O522" i="30"/>
  <c r="N522" i="30"/>
  <c r="G522" i="30"/>
  <c r="Q521" i="30"/>
  <c r="O521" i="30"/>
  <c r="N521" i="30"/>
  <c r="G521" i="30"/>
  <c r="Q520" i="30"/>
  <c r="O520" i="30"/>
  <c r="N520" i="30"/>
  <c r="G520" i="30"/>
  <c r="Q519" i="30"/>
  <c r="O519" i="30"/>
  <c r="N519" i="30"/>
  <c r="G519" i="30"/>
  <c r="Q518" i="30"/>
  <c r="O518" i="30"/>
  <c r="N518" i="30"/>
  <c r="G518" i="30"/>
  <c r="Q517" i="30"/>
  <c r="O517" i="30"/>
  <c r="N517" i="30"/>
  <c r="G517" i="30"/>
  <c r="Q516" i="30"/>
  <c r="O516" i="30"/>
  <c r="N516" i="30"/>
  <c r="G516" i="30"/>
  <c r="Q515" i="30"/>
  <c r="O515" i="30"/>
  <c r="N515" i="30"/>
  <c r="G515" i="30"/>
  <c r="Q514" i="30"/>
  <c r="O514" i="30"/>
  <c r="N514" i="30"/>
  <c r="G514" i="30"/>
  <c r="Q513" i="30"/>
  <c r="O513" i="30"/>
  <c r="N513" i="30"/>
  <c r="G513" i="30"/>
  <c r="Q512" i="30"/>
  <c r="O512" i="30"/>
  <c r="N512" i="30"/>
  <c r="G512" i="30"/>
  <c r="B346" i="30" l="1"/>
  <c r="G346" i="30"/>
  <c r="X25" i="37" l="1"/>
  <c r="E18" i="36"/>
  <c r="A381" i="30" l="1"/>
  <c r="A382" i="30"/>
  <c r="A383" i="30"/>
  <c r="A384" i="30"/>
  <c r="A385" i="30"/>
  <c r="A386" i="30"/>
  <c r="A387" i="30"/>
  <c r="A388" i="30"/>
  <c r="A389" i="30"/>
  <c r="A390" i="30"/>
  <c r="A391" i="30"/>
  <c r="A392" i="30"/>
  <c r="A393" i="30"/>
  <c r="A394" i="30"/>
  <c r="A395" i="30"/>
  <c r="A397" i="30"/>
  <c r="A398" i="30"/>
  <c r="A399" i="30"/>
  <c r="A400" i="30"/>
  <c r="A401" i="30"/>
  <c r="A402" i="30"/>
  <c r="A403" i="30"/>
  <c r="A404" i="30"/>
  <c r="A405" i="30"/>
  <c r="A406" i="30"/>
  <c r="A407" i="30"/>
  <c r="A408" i="30"/>
  <c r="A409" i="30"/>
  <c r="A410" i="30"/>
  <c r="A411" i="30"/>
  <c r="A412" i="30"/>
  <c r="A413" i="30"/>
  <c r="A414" i="30"/>
  <c r="A415" i="30"/>
  <c r="A416" i="30"/>
  <c r="A417" i="30"/>
  <c r="A418" i="30"/>
  <c r="A419" i="30"/>
  <c r="A420" i="30"/>
  <c r="A421" i="30"/>
  <c r="A422" i="30"/>
  <c r="A423" i="30"/>
  <c r="A424" i="30"/>
  <c r="A425" i="30"/>
  <c r="A426" i="30"/>
  <c r="A427" i="30"/>
  <c r="A428" i="30"/>
  <c r="A430" i="30"/>
  <c r="A431" i="30"/>
  <c r="A432" i="30"/>
  <c r="A433" i="30"/>
  <c r="A434" i="30"/>
  <c r="A435" i="30"/>
  <c r="A436" i="30"/>
  <c r="A437" i="30"/>
  <c r="A438" i="30"/>
  <c r="A439" i="30"/>
  <c r="A440" i="30"/>
  <c r="A441" i="30"/>
  <c r="A442" i="30"/>
  <c r="A443" i="30"/>
  <c r="A444" i="30"/>
  <c r="A445" i="30"/>
  <c r="A446" i="30"/>
  <c r="A447" i="30"/>
  <c r="A448" i="30"/>
  <c r="A449" i="30"/>
  <c r="A450" i="30"/>
  <c r="A451" i="30"/>
  <c r="A452" i="30"/>
  <c r="A453" i="30"/>
  <c r="A454" i="30"/>
  <c r="A455" i="30"/>
  <c r="A456" i="30"/>
  <c r="A457" i="30"/>
  <c r="A458" i="30"/>
  <c r="A459" i="30"/>
  <c r="A460" i="30"/>
  <c r="A461" i="30"/>
  <c r="A462" i="30"/>
  <c r="A463" i="30"/>
  <c r="A464" i="30"/>
  <c r="A465" i="30"/>
  <c r="A466" i="30"/>
  <c r="A467" i="30"/>
  <c r="A468" i="30"/>
  <c r="A469" i="30"/>
  <c r="A470" i="30"/>
  <c r="A471" i="30"/>
  <c r="A472" i="30"/>
  <c r="A473" i="30"/>
  <c r="A474" i="30"/>
  <c r="A475" i="30"/>
  <c r="A476" i="30"/>
  <c r="A477" i="30"/>
  <c r="A478" i="30"/>
  <c r="A479" i="30"/>
  <c r="A480" i="30"/>
  <c r="A481" i="30"/>
  <c r="A482" i="30"/>
  <c r="A483" i="30"/>
  <c r="A484" i="30"/>
  <c r="A485" i="30"/>
  <c r="A486" i="30"/>
  <c r="A487" i="30"/>
  <c r="A488" i="30"/>
  <c r="A489" i="30"/>
  <c r="A490" i="30"/>
  <c r="A491" i="30"/>
  <c r="A492" i="30"/>
  <c r="A493" i="30"/>
  <c r="A494" i="30"/>
  <c r="A495" i="30"/>
  <c r="A496" i="30"/>
  <c r="A497" i="30"/>
  <c r="A498" i="30"/>
  <c r="A499" i="30"/>
  <c r="A500" i="30"/>
  <c r="A501" i="30"/>
  <c r="A502" i="30"/>
  <c r="A503" i="30"/>
  <c r="A504" i="30"/>
  <c r="A505" i="30"/>
  <c r="A506" i="30"/>
  <c r="A507" i="30"/>
  <c r="A508" i="30"/>
  <c r="A509" i="30"/>
  <c r="A510" i="30"/>
  <c r="A511" i="30"/>
  <c r="B381" i="30"/>
  <c r="B382" i="30"/>
  <c r="B383" i="30"/>
  <c r="B384" i="30"/>
  <c r="B385" i="30"/>
  <c r="B386" i="30"/>
  <c r="B387" i="30"/>
  <c r="B388" i="30"/>
  <c r="B389" i="30"/>
  <c r="B390" i="30"/>
  <c r="B391" i="30"/>
  <c r="B392" i="30"/>
  <c r="B393" i="30"/>
  <c r="B394" i="30"/>
  <c r="B395" i="30"/>
  <c r="B396" i="30"/>
  <c r="B397" i="30"/>
  <c r="B398" i="30"/>
  <c r="B399" i="30"/>
  <c r="B400" i="30"/>
  <c r="B401" i="30"/>
  <c r="B402" i="30"/>
  <c r="B403" i="30"/>
  <c r="B404" i="30"/>
  <c r="B405" i="30"/>
  <c r="B406" i="30"/>
  <c r="B407" i="30"/>
  <c r="B408" i="30"/>
  <c r="B409" i="30"/>
  <c r="B410" i="30"/>
  <c r="B411" i="30"/>
  <c r="B412" i="30"/>
  <c r="B413" i="30"/>
  <c r="B414" i="30"/>
  <c r="B415" i="30"/>
  <c r="B416" i="30"/>
  <c r="B417" i="30"/>
  <c r="B418" i="30"/>
  <c r="B419" i="30"/>
  <c r="B420" i="30"/>
  <c r="B421" i="30"/>
  <c r="B422" i="30"/>
  <c r="B423" i="30"/>
  <c r="B424" i="30"/>
  <c r="B425" i="30"/>
  <c r="B426" i="30"/>
  <c r="B427" i="30"/>
  <c r="B428" i="30"/>
  <c r="B429" i="30"/>
  <c r="B430" i="30"/>
  <c r="B431" i="30"/>
  <c r="B432" i="30"/>
  <c r="B433" i="30"/>
  <c r="B434" i="30"/>
  <c r="B435" i="30"/>
  <c r="B436" i="30"/>
  <c r="B437" i="30"/>
  <c r="B438" i="30"/>
  <c r="B439" i="30"/>
  <c r="B440" i="30"/>
  <c r="B441" i="30"/>
  <c r="B442" i="30"/>
  <c r="B443" i="30"/>
  <c r="B444" i="30"/>
  <c r="B445" i="30"/>
  <c r="B446" i="30"/>
  <c r="B447" i="30"/>
  <c r="B448" i="30"/>
  <c r="B449" i="30"/>
  <c r="B450" i="30"/>
  <c r="B451" i="30"/>
  <c r="B452" i="30"/>
  <c r="B453" i="30"/>
  <c r="B454" i="30"/>
  <c r="B455" i="30"/>
  <c r="B456" i="30"/>
  <c r="B457" i="30"/>
  <c r="B458" i="30"/>
  <c r="B459" i="30"/>
  <c r="B460" i="30"/>
  <c r="B461" i="30"/>
  <c r="B462" i="30"/>
  <c r="B463" i="30"/>
  <c r="B464" i="30"/>
  <c r="B465" i="30"/>
  <c r="B466" i="30"/>
  <c r="B467" i="30"/>
  <c r="B468" i="30"/>
  <c r="B469" i="30"/>
  <c r="B470" i="30"/>
  <c r="B471" i="30"/>
  <c r="B472" i="30"/>
  <c r="B473" i="30"/>
  <c r="B474" i="30"/>
  <c r="B475" i="30"/>
  <c r="B476" i="30"/>
  <c r="B477" i="30"/>
  <c r="B478" i="30"/>
  <c r="B479" i="30"/>
  <c r="B480" i="30"/>
  <c r="B481" i="30"/>
  <c r="B482" i="30"/>
  <c r="B483" i="30"/>
  <c r="B484" i="30"/>
  <c r="B485" i="30"/>
  <c r="B486" i="30"/>
  <c r="B487" i="30"/>
  <c r="B488" i="30"/>
  <c r="B489" i="30"/>
  <c r="B490" i="30"/>
  <c r="B491" i="30"/>
  <c r="B492" i="30"/>
  <c r="B493" i="30"/>
  <c r="B494" i="30"/>
  <c r="B495" i="30"/>
  <c r="B496" i="30"/>
  <c r="B497" i="30"/>
  <c r="B498" i="30"/>
  <c r="B499" i="30"/>
  <c r="B500" i="30"/>
  <c r="B501" i="30"/>
  <c r="B502" i="30"/>
  <c r="B503" i="30"/>
  <c r="B504" i="30"/>
  <c r="B505" i="30"/>
  <c r="B506" i="30"/>
  <c r="B507" i="30"/>
  <c r="B508" i="30"/>
  <c r="B509" i="30"/>
  <c r="B510" i="30"/>
  <c r="B511" i="30"/>
  <c r="Q511" i="30"/>
  <c r="O511" i="30"/>
  <c r="N511" i="30"/>
  <c r="G511" i="30"/>
  <c r="Q510" i="30"/>
  <c r="O510" i="30"/>
  <c r="N510" i="30"/>
  <c r="G510" i="30"/>
  <c r="Q509" i="30"/>
  <c r="O509" i="30"/>
  <c r="N509" i="30"/>
  <c r="G509" i="30"/>
  <c r="Q508" i="30"/>
  <c r="O508" i="30"/>
  <c r="N508" i="30"/>
  <c r="G508" i="30"/>
  <c r="Q507" i="30"/>
  <c r="O507" i="30"/>
  <c r="N507" i="30"/>
  <c r="G507" i="30"/>
  <c r="Q506" i="30"/>
  <c r="O506" i="30"/>
  <c r="N506" i="30"/>
  <c r="G506" i="30"/>
  <c r="Q505" i="30"/>
  <c r="O505" i="30"/>
  <c r="N505" i="30"/>
  <c r="G505" i="30"/>
  <c r="Q504" i="30"/>
  <c r="O504" i="30"/>
  <c r="N504" i="30"/>
  <c r="G504" i="30"/>
  <c r="Q503" i="30"/>
  <c r="O503" i="30"/>
  <c r="N503" i="30"/>
  <c r="G503" i="30"/>
  <c r="Q502" i="30"/>
  <c r="O502" i="30"/>
  <c r="N502" i="30"/>
  <c r="G502" i="30"/>
  <c r="Q501" i="30"/>
  <c r="O501" i="30"/>
  <c r="N501" i="30"/>
  <c r="G501" i="30"/>
  <c r="Q500" i="30"/>
  <c r="O500" i="30"/>
  <c r="N500" i="30"/>
  <c r="G500" i="30"/>
  <c r="Q499" i="30"/>
  <c r="O499" i="30"/>
  <c r="N499" i="30"/>
  <c r="G499" i="30"/>
  <c r="Q498" i="30"/>
  <c r="O498" i="30"/>
  <c r="N498" i="30"/>
  <c r="G498" i="30"/>
  <c r="Q497" i="30"/>
  <c r="O497" i="30"/>
  <c r="N497" i="30"/>
  <c r="G497" i="30"/>
  <c r="Q496" i="30"/>
  <c r="O496" i="30"/>
  <c r="N496" i="30"/>
  <c r="G496" i="30"/>
  <c r="Q495" i="30"/>
  <c r="O495" i="30"/>
  <c r="N495" i="30"/>
  <c r="G495" i="30"/>
  <c r="Q494" i="30"/>
  <c r="O494" i="30"/>
  <c r="N494" i="30"/>
  <c r="G494" i="30"/>
  <c r="Q493" i="30"/>
  <c r="O493" i="30"/>
  <c r="N493" i="30"/>
  <c r="G493" i="30"/>
  <c r="Q492" i="30"/>
  <c r="O492" i="30"/>
  <c r="N492" i="30"/>
  <c r="G492" i="30"/>
  <c r="Q491" i="30"/>
  <c r="O491" i="30"/>
  <c r="N491" i="30"/>
  <c r="G491" i="30"/>
  <c r="Q490" i="30"/>
  <c r="O490" i="30"/>
  <c r="N490" i="30"/>
  <c r="G490" i="30"/>
  <c r="Q489" i="30"/>
  <c r="O489" i="30"/>
  <c r="N489" i="30"/>
  <c r="G489" i="30"/>
  <c r="Q488" i="30"/>
  <c r="O488" i="30"/>
  <c r="N488" i="30"/>
  <c r="G488" i="30"/>
  <c r="Q487" i="30"/>
  <c r="O487" i="30"/>
  <c r="N487" i="30"/>
  <c r="G487" i="30"/>
  <c r="Q486" i="30"/>
  <c r="O486" i="30"/>
  <c r="N486" i="30"/>
  <c r="G486" i="30"/>
  <c r="Q485" i="30"/>
  <c r="O485" i="30"/>
  <c r="N485" i="30"/>
  <c r="G485" i="30"/>
  <c r="Q484" i="30"/>
  <c r="O484" i="30"/>
  <c r="N484" i="30"/>
  <c r="G484" i="30"/>
  <c r="Q483" i="30"/>
  <c r="O483" i="30"/>
  <c r="N483" i="30"/>
  <c r="G483" i="30"/>
  <c r="Q482" i="30"/>
  <c r="O482" i="30"/>
  <c r="N482" i="30"/>
  <c r="G482" i="30"/>
  <c r="Q481" i="30"/>
  <c r="O481" i="30"/>
  <c r="N481" i="30"/>
  <c r="G481" i="30"/>
  <c r="Q480" i="30"/>
  <c r="O480" i="30"/>
  <c r="N480" i="30"/>
  <c r="G480" i="30"/>
  <c r="Q479" i="30"/>
  <c r="O479" i="30"/>
  <c r="N479" i="30"/>
  <c r="G479" i="30"/>
  <c r="Q478" i="30"/>
  <c r="O478" i="30"/>
  <c r="N478" i="30"/>
  <c r="G478" i="30"/>
  <c r="Q477" i="30"/>
  <c r="O477" i="30"/>
  <c r="N477" i="30"/>
  <c r="G477" i="30"/>
  <c r="Q476" i="30"/>
  <c r="O476" i="30"/>
  <c r="N476" i="30"/>
  <c r="G476" i="30"/>
  <c r="Q475" i="30"/>
  <c r="O475" i="30"/>
  <c r="N475" i="30"/>
  <c r="G475" i="30"/>
  <c r="Q474" i="30"/>
  <c r="O474" i="30"/>
  <c r="N474" i="30"/>
  <c r="G474" i="30"/>
  <c r="Q473" i="30"/>
  <c r="O473" i="30"/>
  <c r="N473" i="30"/>
  <c r="G473" i="30"/>
  <c r="Q472" i="30"/>
  <c r="O472" i="30"/>
  <c r="N472" i="30"/>
  <c r="G472" i="30"/>
  <c r="Q471" i="30"/>
  <c r="O471" i="30"/>
  <c r="N471" i="30"/>
  <c r="Q470" i="30"/>
  <c r="O470" i="30"/>
  <c r="N470" i="30"/>
  <c r="Q469" i="30"/>
  <c r="O469" i="30"/>
  <c r="N469" i="30"/>
  <c r="G469" i="30"/>
  <c r="Q468" i="30"/>
  <c r="O468" i="30"/>
  <c r="N468" i="30"/>
  <c r="G468" i="30"/>
  <c r="Q467" i="30"/>
  <c r="O467" i="30"/>
  <c r="N467" i="30"/>
  <c r="G467" i="30"/>
  <c r="Q466" i="30"/>
  <c r="O466" i="30"/>
  <c r="N466" i="30"/>
  <c r="G466" i="30"/>
  <c r="Q465" i="30"/>
  <c r="O465" i="30"/>
  <c r="N465" i="30"/>
  <c r="G465" i="30"/>
  <c r="Q464" i="30"/>
  <c r="O464" i="30"/>
  <c r="N464" i="30"/>
  <c r="G464" i="30"/>
  <c r="Q463" i="30"/>
  <c r="O463" i="30"/>
  <c r="N463" i="30"/>
  <c r="G463" i="30"/>
  <c r="Q462" i="30"/>
  <c r="O462" i="30"/>
  <c r="N462" i="30"/>
  <c r="G462" i="30"/>
  <c r="Q461" i="30"/>
  <c r="O461" i="30"/>
  <c r="N461" i="30"/>
  <c r="G461" i="30"/>
  <c r="Q460" i="30"/>
  <c r="O460" i="30"/>
  <c r="N460" i="30"/>
  <c r="G460" i="30"/>
  <c r="Q459" i="30"/>
  <c r="O459" i="30"/>
  <c r="N459" i="30"/>
  <c r="G459" i="30"/>
  <c r="Q458" i="30"/>
  <c r="O458" i="30"/>
  <c r="N458" i="30"/>
  <c r="G458" i="30"/>
  <c r="Q457" i="30"/>
  <c r="O457" i="30"/>
  <c r="N457" i="30"/>
  <c r="G457" i="30"/>
  <c r="Q456" i="30"/>
  <c r="O456" i="30"/>
  <c r="N456" i="30"/>
  <c r="G456" i="30"/>
  <c r="Q455" i="30"/>
  <c r="O455" i="30"/>
  <c r="N455" i="30"/>
  <c r="G455" i="30"/>
  <c r="Q454" i="30"/>
  <c r="O454" i="30"/>
  <c r="N454" i="30"/>
  <c r="G454" i="30"/>
  <c r="Q453" i="30"/>
  <c r="O453" i="30"/>
  <c r="N453" i="30"/>
  <c r="G453" i="30"/>
  <c r="Q452" i="30"/>
  <c r="O452" i="30"/>
  <c r="N452" i="30"/>
  <c r="G452" i="30"/>
  <c r="Q451" i="30"/>
  <c r="O451" i="30"/>
  <c r="N451" i="30"/>
  <c r="G451" i="30"/>
  <c r="Q450" i="30"/>
  <c r="O450" i="30"/>
  <c r="N450" i="30"/>
  <c r="G450" i="30"/>
  <c r="Q449" i="30"/>
  <c r="O449" i="30"/>
  <c r="N449" i="30"/>
  <c r="G449" i="30"/>
  <c r="Q448" i="30"/>
  <c r="O448" i="30"/>
  <c r="N448" i="30"/>
  <c r="G448" i="30"/>
  <c r="Q447" i="30"/>
  <c r="O447" i="30"/>
  <c r="N447" i="30"/>
  <c r="G447" i="30"/>
  <c r="Q446" i="30"/>
  <c r="O446" i="30"/>
  <c r="N446" i="30"/>
  <c r="G446" i="30"/>
  <c r="Q445" i="30"/>
  <c r="O445" i="30"/>
  <c r="N445" i="30"/>
  <c r="G445" i="30"/>
  <c r="Q444" i="30"/>
  <c r="O444" i="30"/>
  <c r="N444" i="30"/>
  <c r="G444" i="30"/>
  <c r="Q443" i="30"/>
  <c r="O443" i="30"/>
  <c r="N443" i="30"/>
  <c r="G443" i="30"/>
  <c r="Q442" i="30"/>
  <c r="O442" i="30"/>
  <c r="N442" i="30"/>
  <c r="G442" i="30"/>
  <c r="Q441" i="30"/>
  <c r="O441" i="30"/>
  <c r="N441" i="30"/>
  <c r="G441" i="30"/>
  <c r="Q440" i="30"/>
  <c r="O440" i="30"/>
  <c r="N440" i="30"/>
  <c r="G440" i="30"/>
  <c r="Q439" i="30"/>
  <c r="O439" i="30"/>
  <c r="N439" i="30"/>
  <c r="G439" i="30"/>
  <c r="Q438" i="30"/>
  <c r="O438" i="30"/>
  <c r="N438" i="30"/>
  <c r="G438" i="30"/>
  <c r="Q437" i="30"/>
  <c r="O437" i="30"/>
  <c r="N437" i="30"/>
  <c r="G437" i="30"/>
  <c r="Q436" i="30"/>
  <c r="O436" i="30"/>
  <c r="N436" i="30"/>
  <c r="G436" i="30"/>
  <c r="Q435" i="30"/>
  <c r="O435" i="30"/>
  <c r="N435" i="30"/>
  <c r="G435" i="30"/>
  <c r="Q434" i="30"/>
  <c r="O434" i="30"/>
  <c r="N434" i="30"/>
  <c r="G434" i="30"/>
  <c r="Q433" i="30"/>
  <c r="O433" i="30"/>
  <c r="N433" i="30"/>
  <c r="G433" i="30"/>
  <c r="Q432" i="30"/>
  <c r="O432" i="30"/>
  <c r="N432" i="30"/>
  <c r="G432" i="30"/>
  <c r="Q431" i="30"/>
  <c r="O431" i="30"/>
  <c r="N431" i="30"/>
  <c r="G431" i="30"/>
  <c r="Q430" i="30"/>
  <c r="O430" i="30"/>
  <c r="N430" i="30"/>
  <c r="G430" i="30"/>
  <c r="Q429" i="30"/>
  <c r="O429" i="30"/>
  <c r="N429" i="30"/>
  <c r="G429" i="30"/>
  <c r="Q428" i="30"/>
  <c r="O428" i="30"/>
  <c r="N428" i="30"/>
  <c r="G428" i="30"/>
  <c r="Q427" i="30"/>
  <c r="O427" i="30"/>
  <c r="N427" i="30"/>
  <c r="G427" i="30"/>
  <c r="Q426" i="30"/>
  <c r="O426" i="30"/>
  <c r="N426" i="30"/>
  <c r="G426" i="30"/>
  <c r="Q425" i="30"/>
  <c r="O425" i="30"/>
  <c r="N425" i="30"/>
  <c r="G425" i="30"/>
  <c r="Q424" i="30"/>
  <c r="O424" i="30"/>
  <c r="N424" i="30"/>
  <c r="G424" i="30"/>
  <c r="Q423" i="30"/>
  <c r="O423" i="30"/>
  <c r="N423" i="30"/>
  <c r="G423" i="30"/>
  <c r="Q422" i="30"/>
  <c r="O422" i="30"/>
  <c r="N422" i="30"/>
  <c r="G422" i="30"/>
  <c r="Q421" i="30"/>
  <c r="O421" i="30"/>
  <c r="N421" i="30"/>
  <c r="G421" i="30"/>
  <c r="Q420" i="30"/>
  <c r="O420" i="30"/>
  <c r="N420" i="30"/>
  <c r="G420" i="30"/>
  <c r="Q419" i="30"/>
  <c r="O419" i="30"/>
  <c r="N419" i="30"/>
  <c r="G419" i="30"/>
  <c r="Q418" i="30"/>
  <c r="O418" i="30"/>
  <c r="N418" i="30"/>
  <c r="G418" i="30"/>
  <c r="Q417" i="30"/>
  <c r="O417" i="30"/>
  <c r="N417" i="30"/>
  <c r="G417" i="30"/>
  <c r="Q416" i="30"/>
  <c r="O416" i="30"/>
  <c r="N416" i="30"/>
  <c r="G416" i="30"/>
  <c r="Q415" i="30"/>
  <c r="O415" i="30"/>
  <c r="N415" i="30"/>
  <c r="G415" i="30"/>
  <c r="Q414" i="30"/>
  <c r="O414" i="30"/>
  <c r="N414" i="30"/>
  <c r="G414" i="30"/>
  <c r="Q413" i="30"/>
  <c r="O413" i="30"/>
  <c r="N413" i="30"/>
  <c r="G413" i="30"/>
  <c r="Q412" i="30"/>
  <c r="O412" i="30"/>
  <c r="N412" i="30"/>
  <c r="G412" i="30"/>
  <c r="Q411" i="30"/>
  <c r="O411" i="30"/>
  <c r="N411" i="30"/>
  <c r="G411" i="30"/>
  <c r="Q410" i="30"/>
  <c r="O410" i="30"/>
  <c r="N410" i="30"/>
  <c r="G410" i="30"/>
  <c r="Q409" i="30"/>
  <c r="O409" i="30"/>
  <c r="N409" i="30"/>
  <c r="G409" i="30"/>
  <c r="Q408" i="30"/>
  <c r="O408" i="30"/>
  <c r="N408" i="30"/>
  <c r="G408" i="30"/>
  <c r="Q407" i="30"/>
  <c r="O407" i="30"/>
  <c r="N407" i="30"/>
  <c r="G407" i="30"/>
  <c r="Q406" i="30"/>
  <c r="O406" i="30"/>
  <c r="N406" i="30"/>
  <c r="G406" i="30"/>
  <c r="Q405" i="30"/>
  <c r="O405" i="30"/>
  <c r="N405" i="30"/>
  <c r="G405" i="30"/>
  <c r="Q404" i="30"/>
  <c r="O404" i="30"/>
  <c r="N404" i="30"/>
  <c r="G404" i="30"/>
  <c r="Q403" i="30"/>
  <c r="O403" i="30"/>
  <c r="N403" i="30"/>
  <c r="G403" i="30"/>
  <c r="Q402" i="30"/>
  <c r="O402" i="30"/>
  <c r="N402" i="30"/>
  <c r="G402" i="30"/>
  <c r="Q401" i="30"/>
  <c r="O401" i="30"/>
  <c r="N401" i="30"/>
  <c r="G401" i="30"/>
  <c r="Q400" i="30"/>
  <c r="O400" i="30"/>
  <c r="N400" i="30"/>
  <c r="G400" i="30"/>
  <c r="Q399" i="30"/>
  <c r="O399" i="30"/>
  <c r="N399" i="30"/>
  <c r="G399" i="30"/>
  <c r="Q398" i="30"/>
  <c r="O398" i="30"/>
  <c r="N398" i="30"/>
  <c r="G398" i="30"/>
  <c r="Q397" i="30"/>
  <c r="O397" i="30"/>
  <c r="N397" i="30"/>
  <c r="G397" i="30"/>
  <c r="Q396" i="30"/>
  <c r="O396" i="30"/>
  <c r="N396" i="30"/>
  <c r="G396" i="30"/>
  <c r="Q395" i="30"/>
  <c r="O395" i="30"/>
  <c r="N395" i="30"/>
  <c r="G395" i="30"/>
  <c r="Q394" i="30"/>
  <c r="O394" i="30"/>
  <c r="N394" i="30"/>
  <c r="G394" i="30"/>
  <c r="Q393" i="30"/>
  <c r="O393" i="30"/>
  <c r="N393" i="30"/>
  <c r="G393" i="30"/>
  <c r="Q392" i="30"/>
  <c r="O392" i="30"/>
  <c r="N392" i="30"/>
  <c r="G392" i="30"/>
  <c r="Q391" i="30"/>
  <c r="O391" i="30"/>
  <c r="N391" i="30"/>
  <c r="G391" i="30"/>
  <c r="Q390" i="30"/>
  <c r="O390" i="30"/>
  <c r="N390" i="30"/>
  <c r="G390" i="30"/>
  <c r="Q389" i="30"/>
  <c r="O389" i="30"/>
  <c r="N389" i="30"/>
  <c r="G389" i="30"/>
  <c r="Q388" i="30"/>
  <c r="O388" i="30"/>
  <c r="N388" i="30"/>
  <c r="G388" i="30"/>
  <c r="Q387" i="30"/>
  <c r="O387" i="30"/>
  <c r="N387" i="30"/>
  <c r="G387" i="30"/>
  <c r="Q386" i="30"/>
  <c r="O386" i="30"/>
  <c r="N386" i="30"/>
  <c r="G386" i="30"/>
  <c r="Q385" i="30"/>
  <c r="O385" i="30"/>
  <c r="N385" i="30"/>
  <c r="G385" i="30"/>
  <c r="Q384" i="30"/>
  <c r="O384" i="30"/>
  <c r="N384" i="30"/>
  <c r="G384" i="30"/>
  <c r="Q383" i="30"/>
  <c r="O383" i="30"/>
  <c r="N383" i="30"/>
  <c r="G383" i="30"/>
  <c r="Q382" i="30"/>
  <c r="O382" i="30"/>
  <c r="N382" i="30"/>
  <c r="G382" i="30"/>
  <c r="Q381" i="30"/>
  <c r="O381" i="30"/>
  <c r="N381" i="30"/>
  <c r="G381" i="30"/>
  <c r="W4" i="37" l="1"/>
  <c r="W30" i="37" l="1"/>
  <c r="W34" i="37" s="1"/>
  <c r="W24" i="37"/>
  <c r="U34" i="37"/>
  <c r="A250" i="30"/>
  <c r="A251" i="30"/>
  <c r="A252" i="30"/>
  <c r="A253" i="30"/>
  <c r="A254" i="30"/>
  <c r="A255" i="30"/>
  <c r="A256" i="30"/>
  <c r="A257" i="30"/>
  <c r="A258" i="30"/>
  <c r="A259" i="30"/>
  <c r="A260" i="30"/>
  <c r="A261" i="30"/>
  <c r="A262" i="30"/>
  <c r="A263" i="30"/>
  <c r="A264" i="30"/>
  <c r="A265" i="30"/>
  <c r="A266" i="30"/>
  <c r="A267" i="30"/>
  <c r="A268" i="30"/>
  <c r="A269" i="30"/>
  <c r="A270" i="30"/>
  <c r="A271" i="30"/>
  <c r="A272" i="30"/>
  <c r="A273" i="30"/>
  <c r="A274" i="30"/>
  <c r="A275" i="30"/>
  <c r="A276" i="30"/>
  <c r="A277" i="30"/>
  <c r="A278" i="30"/>
  <c r="A279" i="30"/>
  <c r="A280" i="30"/>
  <c r="A281" i="30"/>
  <c r="A282" i="30"/>
  <c r="A283" i="30"/>
  <c r="A284" i="30"/>
  <c r="A285" i="30"/>
  <c r="A286" i="30"/>
  <c r="A287" i="30"/>
  <c r="A288" i="30"/>
  <c r="A289" i="30"/>
  <c r="A290" i="30"/>
  <c r="A291" i="30"/>
  <c r="A292" i="30"/>
  <c r="A293" i="30"/>
  <c r="A294" i="30"/>
  <c r="A295" i="30"/>
  <c r="A296" i="30"/>
  <c r="A297" i="30"/>
  <c r="A298" i="30"/>
  <c r="A299" i="30"/>
  <c r="A300" i="30"/>
  <c r="A301" i="30"/>
  <c r="A302" i="30"/>
  <c r="A303" i="30"/>
  <c r="A304" i="30"/>
  <c r="A305" i="30"/>
  <c r="A306" i="30"/>
  <c r="A307" i="30"/>
  <c r="A308" i="30"/>
  <c r="A309" i="30"/>
  <c r="A310" i="30"/>
  <c r="A311" i="30"/>
  <c r="A312" i="30"/>
  <c r="A313" i="30"/>
  <c r="A314" i="30"/>
  <c r="A315" i="30"/>
  <c r="A316" i="30"/>
  <c r="A317" i="30"/>
  <c r="A318" i="30"/>
  <c r="A319" i="30"/>
  <c r="A320" i="30"/>
  <c r="A321" i="30"/>
  <c r="A322" i="30"/>
  <c r="A323" i="30"/>
  <c r="A324" i="30"/>
  <c r="A325" i="30"/>
  <c r="A326" i="30"/>
  <c r="A327" i="30"/>
  <c r="A328" i="30"/>
  <c r="A329" i="30"/>
  <c r="A330" i="30"/>
  <c r="A331" i="30"/>
  <c r="A332" i="30"/>
  <c r="A333" i="30"/>
  <c r="A334" i="30"/>
  <c r="A336" i="30"/>
  <c r="A337" i="30"/>
  <c r="A338" i="30"/>
  <c r="A339" i="30"/>
  <c r="A340" i="30"/>
  <c r="A341" i="30"/>
  <c r="A342" i="30"/>
  <c r="A343" i="30"/>
  <c r="A344" i="30"/>
  <c r="A345" i="30"/>
  <c r="A347" i="30"/>
  <c r="A348" i="30"/>
  <c r="A349" i="30"/>
  <c r="A350" i="30"/>
  <c r="A351" i="30"/>
  <c r="A352" i="30"/>
  <c r="A353" i="30"/>
  <c r="A354" i="30"/>
  <c r="A355" i="30"/>
  <c r="A356" i="30"/>
  <c r="A357" i="30"/>
  <c r="A358" i="30"/>
  <c r="A359" i="30"/>
  <c r="A360" i="30"/>
  <c r="A361" i="30"/>
  <c r="A362" i="30"/>
  <c r="A363" i="30"/>
  <c r="A364" i="30"/>
  <c r="A365" i="30"/>
  <c r="A366" i="30"/>
  <c r="A367" i="30"/>
  <c r="A368" i="30"/>
  <c r="A369" i="30"/>
  <c r="A370" i="30"/>
  <c r="A371" i="30"/>
  <c r="A372" i="30"/>
  <c r="A373" i="30"/>
  <c r="A374" i="30"/>
  <c r="A375" i="30"/>
  <c r="A376" i="30"/>
  <c r="A377" i="30"/>
  <c r="A378" i="30"/>
  <c r="A379" i="30"/>
  <c r="A380" i="30"/>
  <c r="B250" i="30"/>
  <c r="B251" i="30"/>
  <c r="B252" i="30"/>
  <c r="B253" i="30"/>
  <c r="B254" i="30"/>
  <c r="B255" i="30"/>
  <c r="B256" i="30"/>
  <c r="B257" i="30"/>
  <c r="B258" i="30"/>
  <c r="B259" i="30"/>
  <c r="B260" i="30"/>
  <c r="B261" i="30"/>
  <c r="B262" i="30"/>
  <c r="B263" i="30"/>
  <c r="B264" i="30"/>
  <c r="B265" i="30"/>
  <c r="B266" i="30"/>
  <c r="B267" i="30"/>
  <c r="B268" i="30"/>
  <c r="B269" i="30"/>
  <c r="B270" i="30"/>
  <c r="B271" i="30"/>
  <c r="B272" i="30"/>
  <c r="B273" i="30"/>
  <c r="B274" i="30"/>
  <c r="B275" i="30"/>
  <c r="B276" i="30"/>
  <c r="B277" i="30"/>
  <c r="B278" i="30"/>
  <c r="B279" i="30"/>
  <c r="B280" i="30"/>
  <c r="B281" i="30"/>
  <c r="B282" i="30"/>
  <c r="B283" i="30"/>
  <c r="B284" i="30"/>
  <c r="B285" i="30"/>
  <c r="B286" i="30"/>
  <c r="B287" i="30"/>
  <c r="B288" i="30"/>
  <c r="B289" i="30"/>
  <c r="B290" i="30"/>
  <c r="B291" i="30"/>
  <c r="B292" i="30"/>
  <c r="B293" i="30"/>
  <c r="B294" i="30"/>
  <c r="B295" i="30"/>
  <c r="B296" i="30"/>
  <c r="B297" i="30"/>
  <c r="B298" i="30"/>
  <c r="B299" i="30"/>
  <c r="B300" i="30"/>
  <c r="B301" i="30"/>
  <c r="B302" i="30"/>
  <c r="B303" i="30"/>
  <c r="B304" i="30"/>
  <c r="B305" i="30"/>
  <c r="B306" i="30"/>
  <c r="B307" i="30"/>
  <c r="B308" i="30"/>
  <c r="B309" i="30"/>
  <c r="B310" i="30"/>
  <c r="B311" i="30"/>
  <c r="B312" i="30"/>
  <c r="B313" i="30"/>
  <c r="B314" i="30"/>
  <c r="B315" i="30"/>
  <c r="B316" i="30"/>
  <c r="B317" i="30"/>
  <c r="B318" i="30"/>
  <c r="B319" i="30"/>
  <c r="B320" i="30"/>
  <c r="B321" i="30"/>
  <c r="B322" i="30"/>
  <c r="B323" i="30"/>
  <c r="B324" i="30"/>
  <c r="B325" i="30"/>
  <c r="B326" i="30"/>
  <c r="B327" i="30"/>
  <c r="B328" i="30"/>
  <c r="B329" i="30"/>
  <c r="B330" i="30"/>
  <c r="B331" i="30"/>
  <c r="B332" i="30"/>
  <c r="B333" i="30"/>
  <c r="B334" i="30"/>
  <c r="B335" i="30"/>
  <c r="B336" i="30"/>
  <c r="B337" i="30"/>
  <c r="B338" i="30"/>
  <c r="B339" i="30"/>
  <c r="B340" i="30"/>
  <c r="B341" i="30"/>
  <c r="B342" i="30"/>
  <c r="B343" i="30"/>
  <c r="B344" i="30"/>
  <c r="B345" i="30"/>
  <c r="B347" i="30"/>
  <c r="B348" i="30"/>
  <c r="B349" i="30"/>
  <c r="B350" i="30"/>
  <c r="B351" i="30"/>
  <c r="B352" i="30"/>
  <c r="B353" i="30"/>
  <c r="B354" i="30"/>
  <c r="B355" i="30"/>
  <c r="B356" i="30"/>
  <c r="B357" i="30"/>
  <c r="B358" i="30"/>
  <c r="B359" i="30"/>
  <c r="B360" i="30"/>
  <c r="B361" i="30"/>
  <c r="B362" i="30"/>
  <c r="B363" i="30"/>
  <c r="B364" i="30"/>
  <c r="B365" i="30"/>
  <c r="B366" i="30"/>
  <c r="B367" i="30"/>
  <c r="B368" i="30"/>
  <c r="B369" i="30"/>
  <c r="B370" i="30"/>
  <c r="B371" i="30"/>
  <c r="B372" i="30"/>
  <c r="B373" i="30"/>
  <c r="B374" i="30"/>
  <c r="B375" i="30"/>
  <c r="B376" i="30"/>
  <c r="B377" i="30"/>
  <c r="B378" i="30"/>
  <c r="B379" i="30"/>
  <c r="B380" i="30"/>
  <c r="Q380" i="30"/>
  <c r="O380" i="30"/>
  <c r="N380" i="30"/>
  <c r="G380" i="30"/>
  <c r="Q379" i="30"/>
  <c r="O379" i="30"/>
  <c r="N379" i="30"/>
  <c r="G379" i="30"/>
  <c r="Q378" i="30"/>
  <c r="O378" i="30"/>
  <c r="N378" i="30"/>
  <c r="G378" i="30"/>
  <c r="Q377" i="30"/>
  <c r="O377" i="30"/>
  <c r="N377" i="30"/>
  <c r="G377" i="30"/>
  <c r="Q376" i="30"/>
  <c r="O376" i="30"/>
  <c r="N376" i="30"/>
  <c r="G376" i="30"/>
  <c r="Q375" i="30"/>
  <c r="O375" i="30"/>
  <c r="N375" i="30"/>
  <c r="G375" i="30"/>
  <c r="Q374" i="30"/>
  <c r="O374" i="30"/>
  <c r="N374" i="30"/>
  <c r="J374" i="30"/>
  <c r="J375" i="30" s="1"/>
  <c r="J376" i="30" s="1"/>
  <c r="J377" i="30" s="1"/>
  <c r="J378" i="30" s="1"/>
  <c r="J379" i="30" s="1"/>
  <c r="J380" i="30" s="1"/>
  <c r="G374" i="30"/>
  <c r="Q373" i="30"/>
  <c r="O373" i="30"/>
  <c r="N373" i="30"/>
  <c r="G373" i="30"/>
  <c r="Q372" i="30"/>
  <c r="O372" i="30"/>
  <c r="N372" i="30"/>
  <c r="G372" i="30"/>
  <c r="Q371" i="30"/>
  <c r="O371" i="30"/>
  <c r="N371" i="30"/>
  <c r="G371" i="30"/>
  <c r="Q370" i="30"/>
  <c r="O370" i="30"/>
  <c r="N370" i="30"/>
  <c r="G370" i="30"/>
  <c r="Q369" i="30"/>
  <c r="O369" i="30"/>
  <c r="N369" i="30"/>
  <c r="G369" i="30"/>
  <c r="Q368" i="30"/>
  <c r="O368" i="30"/>
  <c r="N368" i="30"/>
  <c r="G368" i="30"/>
  <c r="Q367" i="30"/>
  <c r="O367" i="30"/>
  <c r="N367" i="30"/>
  <c r="G367" i="30"/>
  <c r="Q366" i="30"/>
  <c r="O366" i="30"/>
  <c r="N366" i="30"/>
  <c r="Q365" i="30"/>
  <c r="O365" i="30"/>
  <c r="N365" i="30"/>
  <c r="Q364" i="30"/>
  <c r="O364" i="30"/>
  <c r="N364" i="30"/>
  <c r="G364" i="30"/>
  <c r="Q363" i="30"/>
  <c r="O363" i="30"/>
  <c r="N363" i="30"/>
  <c r="G363" i="30"/>
  <c r="Q362" i="30"/>
  <c r="O362" i="30"/>
  <c r="N362" i="30"/>
  <c r="G362" i="30"/>
  <c r="Q361" i="30"/>
  <c r="O361" i="30"/>
  <c r="N361" i="30"/>
  <c r="G361" i="30"/>
  <c r="Q360" i="30"/>
  <c r="O360" i="30"/>
  <c r="N360" i="30"/>
  <c r="G360" i="30"/>
  <c r="Q359" i="30"/>
  <c r="O359" i="30"/>
  <c r="N359" i="30"/>
  <c r="G359" i="30"/>
  <c r="Q358" i="30"/>
  <c r="O358" i="30"/>
  <c r="N358" i="30"/>
  <c r="G358" i="30"/>
  <c r="Q357" i="30"/>
  <c r="O357" i="30"/>
  <c r="N357" i="30"/>
  <c r="G357" i="30"/>
  <c r="Q356" i="30"/>
  <c r="O356" i="30"/>
  <c r="N356" i="30"/>
  <c r="G356" i="30"/>
  <c r="Q355" i="30"/>
  <c r="O355" i="30"/>
  <c r="N355" i="30"/>
  <c r="G355" i="30"/>
  <c r="Q354" i="30"/>
  <c r="O354" i="30"/>
  <c r="N354" i="30"/>
  <c r="G354" i="30"/>
  <c r="Q353" i="30"/>
  <c r="O353" i="30"/>
  <c r="N353" i="30"/>
  <c r="G353" i="30"/>
  <c r="Q352" i="30"/>
  <c r="O352" i="30"/>
  <c r="N352" i="30"/>
  <c r="G352" i="30"/>
  <c r="Q351" i="30"/>
  <c r="O351" i="30"/>
  <c r="N351" i="30"/>
  <c r="G351" i="30"/>
  <c r="Q350" i="30"/>
  <c r="O350" i="30"/>
  <c r="N350" i="30"/>
  <c r="G350" i="30"/>
  <c r="Q349" i="30"/>
  <c r="O349" i="30"/>
  <c r="N349" i="30"/>
  <c r="G349" i="30"/>
  <c r="Q348" i="30"/>
  <c r="O348" i="30"/>
  <c r="N348" i="30"/>
  <c r="G348" i="30"/>
  <c r="Q347" i="30"/>
  <c r="O347" i="30"/>
  <c r="N347" i="30"/>
  <c r="G347" i="30"/>
  <c r="Q345" i="30"/>
  <c r="O345" i="30"/>
  <c r="N345" i="30"/>
  <c r="G345" i="30"/>
  <c r="Q344" i="30"/>
  <c r="O344" i="30"/>
  <c r="N344" i="30"/>
  <c r="G344" i="30"/>
  <c r="Q343" i="30"/>
  <c r="O343" i="30"/>
  <c r="N343" i="30"/>
  <c r="G343" i="30"/>
  <c r="Q342" i="30"/>
  <c r="O342" i="30"/>
  <c r="N342" i="30"/>
  <c r="G342" i="30"/>
  <c r="Q341" i="30"/>
  <c r="O341" i="30"/>
  <c r="N341" i="30"/>
  <c r="G341" i="30"/>
  <c r="Q340" i="30"/>
  <c r="O340" i="30"/>
  <c r="N340" i="30"/>
  <c r="J340" i="30"/>
  <c r="J341" i="30" s="1"/>
  <c r="J342" i="30" s="1"/>
  <c r="J343" i="30" s="1"/>
  <c r="J344" i="30" s="1"/>
  <c r="J345" i="30" s="1"/>
  <c r="G340" i="30"/>
  <c r="Q339" i="30"/>
  <c r="O339" i="30"/>
  <c r="N339" i="30"/>
  <c r="G339" i="30"/>
  <c r="Q338" i="30"/>
  <c r="O338" i="30"/>
  <c r="N338" i="30"/>
  <c r="G338" i="30"/>
  <c r="Q337" i="30"/>
  <c r="O337" i="30"/>
  <c r="N337" i="30"/>
  <c r="G337" i="30"/>
  <c r="Q336" i="30"/>
  <c r="O336" i="30"/>
  <c r="N336" i="30"/>
  <c r="G336" i="30"/>
  <c r="Q335" i="30"/>
  <c r="O335" i="30"/>
  <c r="N335" i="30"/>
  <c r="G335" i="30"/>
  <c r="Q334" i="30"/>
  <c r="O334" i="30"/>
  <c r="N334" i="30"/>
  <c r="G334" i="30"/>
  <c r="Q333" i="30"/>
  <c r="O333" i="30"/>
  <c r="N333" i="30"/>
  <c r="G333" i="30"/>
  <c r="Q332" i="30"/>
  <c r="O332" i="30"/>
  <c r="N332" i="30"/>
  <c r="G332" i="30"/>
  <c r="Q331" i="30"/>
  <c r="O331" i="30"/>
  <c r="N331" i="30"/>
  <c r="G331" i="30"/>
  <c r="Q330" i="30"/>
  <c r="O330" i="30"/>
  <c r="N330" i="30"/>
  <c r="G330" i="30"/>
  <c r="Q329" i="30"/>
  <c r="O329" i="30"/>
  <c r="N329" i="30"/>
  <c r="G329" i="30"/>
  <c r="Q328" i="30"/>
  <c r="O328" i="30"/>
  <c r="N328" i="30"/>
  <c r="G328" i="30"/>
  <c r="Q327" i="30"/>
  <c r="O327" i="30"/>
  <c r="N327" i="30"/>
  <c r="G327" i="30"/>
  <c r="Q326" i="30"/>
  <c r="O326" i="30"/>
  <c r="N326" i="30"/>
  <c r="G326" i="30"/>
  <c r="Q325" i="30"/>
  <c r="O325" i="30"/>
  <c r="N325" i="30"/>
  <c r="G325" i="30"/>
  <c r="Q324" i="30"/>
  <c r="O324" i="30"/>
  <c r="N324" i="30"/>
  <c r="G324" i="30"/>
  <c r="Q323" i="30"/>
  <c r="O323" i="30"/>
  <c r="N323" i="30"/>
  <c r="G323" i="30"/>
  <c r="Q322" i="30"/>
  <c r="O322" i="30"/>
  <c r="N322" i="30"/>
  <c r="G322" i="30"/>
  <c r="Q321" i="30"/>
  <c r="O321" i="30"/>
  <c r="N321" i="30"/>
  <c r="G321" i="30"/>
  <c r="Q320" i="30"/>
  <c r="O320" i="30"/>
  <c r="N320" i="30"/>
  <c r="G320" i="30"/>
  <c r="Q319" i="30"/>
  <c r="O319" i="30"/>
  <c r="N319" i="30"/>
  <c r="G319" i="30"/>
  <c r="Q318" i="30"/>
  <c r="O318" i="30"/>
  <c r="N318" i="30"/>
  <c r="G318" i="30"/>
  <c r="Q317" i="30"/>
  <c r="O317" i="30"/>
  <c r="N317" i="30"/>
  <c r="G317" i="30"/>
  <c r="Q316" i="30"/>
  <c r="O316" i="30"/>
  <c r="N316" i="30"/>
  <c r="G316" i="30"/>
  <c r="Q315" i="30"/>
  <c r="O315" i="30"/>
  <c r="N315" i="30"/>
  <c r="G315" i="30"/>
  <c r="Q314" i="30"/>
  <c r="O314" i="30"/>
  <c r="N314" i="30"/>
  <c r="Q313" i="30"/>
  <c r="O313" i="30"/>
  <c r="N313" i="30"/>
  <c r="Q312" i="30"/>
  <c r="O312" i="30"/>
  <c r="N312" i="30"/>
  <c r="Q311" i="30"/>
  <c r="N311" i="30"/>
  <c r="Q310" i="30"/>
  <c r="O310" i="30"/>
  <c r="N310" i="30"/>
  <c r="G310" i="30"/>
  <c r="Q309" i="30"/>
  <c r="O309" i="30"/>
  <c r="N309" i="30"/>
  <c r="G309" i="30"/>
  <c r="Q308" i="30"/>
  <c r="O308" i="30"/>
  <c r="N308" i="30"/>
  <c r="G308" i="30"/>
  <c r="Q307" i="30"/>
  <c r="O307" i="30"/>
  <c r="N307" i="30"/>
  <c r="J307" i="30"/>
  <c r="G307" i="30"/>
  <c r="Q306" i="30"/>
  <c r="O306" i="30"/>
  <c r="N306" i="30"/>
  <c r="G306" i="30"/>
  <c r="Q305" i="30"/>
  <c r="O305" i="30"/>
  <c r="N305" i="30"/>
  <c r="G305" i="30"/>
  <c r="Q304" i="30"/>
  <c r="O304" i="30"/>
  <c r="N304" i="30"/>
  <c r="G304" i="30"/>
  <c r="Q303" i="30"/>
  <c r="O303" i="30"/>
  <c r="N303" i="30"/>
  <c r="G303" i="30"/>
  <c r="Q302" i="30"/>
  <c r="O302" i="30"/>
  <c r="N302" i="30"/>
  <c r="G302" i="30"/>
  <c r="Q301" i="30"/>
  <c r="O301" i="30"/>
  <c r="N301" i="30"/>
  <c r="G301" i="30"/>
  <c r="Q300" i="30"/>
  <c r="O300" i="30"/>
  <c r="N300" i="30"/>
  <c r="G300" i="30"/>
  <c r="Q299" i="30"/>
  <c r="O299" i="30"/>
  <c r="N299" i="30"/>
  <c r="G299" i="30"/>
  <c r="Q298" i="30"/>
  <c r="O298" i="30"/>
  <c r="N298" i="30"/>
  <c r="G298" i="30"/>
  <c r="Q297" i="30"/>
  <c r="O297" i="30"/>
  <c r="N297" i="30"/>
  <c r="G297" i="30"/>
  <c r="Q296" i="30"/>
  <c r="O296" i="30"/>
  <c r="N296" i="30"/>
  <c r="G296" i="30"/>
  <c r="Q295" i="30"/>
  <c r="O295" i="30"/>
  <c r="N295" i="30"/>
  <c r="G295" i="30"/>
  <c r="Q294" i="30"/>
  <c r="O294" i="30"/>
  <c r="N294" i="30"/>
  <c r="G294" i="30"/>
  <c r="Q293" i="30"/>
  <c r="O293" i="30"/>
  <c r="N293" i="30"/>
  <c r="G293" i="30"/>
  <c r="Q292" i="30"/>
  <c r="O292" i="30"/>
  <c r="N292" i="30"/>
  <c r="G292" i="30"/>
  <c r="Q291" i="30"/>
  <c r="O291" i="30"/>
  <c r="N291" i="30"/>
  <c r="G291" i="30"/>
  <c r="Q290" i="30"/>
  <c r="O290" i="30"/>
  <c r="N290" i="30"/>
  <c r="G290" i="30"/>
  <c r="Q289" i="30"/>
  <c r="O289" i="30"/>
  <c r="N289" i="30"/>
  <c r="G289" i="30"/>
  <c r="Q288" i="30"/>
  <c r="O288" i="30"/>
  <c r="N288" i="30"/>
  <c r="G288" i="30"/>
  <c r="Q287" i="30"/>
  <c r="O287" i="30"/>
  <c r="N287" i="30"/>
  <c r="G287" i="30"/>
  <c r="Q286" i="30"/>
  <c r="O286" i="30"/>
  <c r="N286" i="30"/>
  <c r="G286" i="30"/>
  <c r="Q285" i="30"/>
  <c r="O285" i="30"/>
  <c r="N285" i="30"/>
  <c r="G285" i="30"/>
  <c r="Q284" i="30"/>
  <c r="O284" i="30"/>
  <c r="N284" i="30"/>
  <c r="G284" i="30"/>
  <c r="Q283" i="30"/>
  <c r="O283" i="30"/>
  <c r="N283" i="30"/>
  <c r="G283" i="30"/>
  <c r="Q282" i="30"/>
  <c r="O282" i="30"/>
  <c r="N282" i="30"/>
  <c r="G282" i="30"/>
  <c r="Q281" i="30"/>
  <c r="O281" i="30"/>
  <c r="N281" i="30"/>
  <c r="G281" i="30"/>
  <c r="Q280" i="30"/>
  <c r="O280" i="30"/>
  <c r="N280" i="30"/>
  <c r="G280" i="30"/>
  <c r="Q279" i="30"/>
  <c r="O279" i="30"/>
  <c r="N279" i="30"/>
  <c r="G279" i="30"/>
  <c r="Q278" i="30"/>
  <c r="O278" i="30"/>
  <c r="N278" i="30"/>
  <c r="G278" i="30"/>
  <c r="Q277" i="30"/>
  <c r="O277" i="30"/>
  <c r="N277" i="30"/>
  <c r="G277" i="30"/>
  <c r="Q276" i="30"/>
  <c r="O276" i="30"/>
  <c r="N276" i="30"/>
  <c r="G276" i="30"/>
  <c r="Q275" i="30"/>
  <c r="O275" i="30"/>
  <c r="N275" i="30"/>
  <c r="G275" i="30"/>
  <c r="Q274" i="30"/>
  <c r="O274" i="30"/>
  <c r="N274" i="30"/>
  <c r="G274" i="30"/>
  <c r="Q273" i="30"/>
  <c r="O273" i="30"/>
  <c r="N273" i="30"/>
  <c r="G273" i="30"/>
  <c r="Q272" i="30"/>
  <c r="O272" i="30"/>
  <c r="N272" i="30"/>
  <c r="G272" i="30"/>
  <c r="Q271" i="30"/>
  <c r="O271" i="30"/>
  <c r="N271" i="30"/>
  <c r="G271" i="30"/>
  <c r="Q270" i="30"/>
  <c r="O270" i="30"/>
  <c r="N270" i="30"/>
  <c r="J270" i="30"/>
  <c r="G270" i="30"/>
  <c r="Q269" i="30"/>
  <c r="O269" i="30"/>
  <c r="N269" i="30"/>
  <c r="G269" i="30"/>
  <c r="Q268" i="30"/>
  <c r="O268" i="30"/>
  <c r="N268" i="30"/>
  <c r="G268" i="30"/>
  <c r="Q267" i="30"/>
  <c r="O267" i="30"/>
  <c r="N267" i="30"/>
  <c r="G267" i="30"/>
  <c r="Q266" i="30"/>
  <c r="O266" i="30"/>
  <c r="N266" i="30"/>
  <c r="G266" i="30"/>
  <c r="Q265" i="30"/>
  <c r="O265" i="30"/>
  <c r="N265" i="30"/>
  <c r="G265" i="30"/>
  <c r="Q264" i="30"/>
  <c r="O264" i="30"/>
  <c r="N264" i="30"/>
  <c r="G264" i="30"/>
  <c r="Q263" i="30"/>
  <c r="O263" i="30"/>
  <c r="N263" i="30"/>
  <c r="G263" i="30"/>
  <c r="Q262" i="30"/>
  <c r="O262" i="30"/>
  <c r="N262" i="30"/>
  <c r="G262" i="30"/>
  <c r="Q261" i="30"/>
  <c r="O261" i="30"/>
  <c r="N261" i="30"/>
  <c r="G261" i="30"/>
  <c r="Q260" i="30"/>
  <c r="O260" i="30"/>
  <c r="N260" i="30"/>
  <c r="G260" i="30"/>
  <c r="Q259" i="30"/>
  <c r="O259" i="30"/>
  <c r="N259" i="30"/>
  <c r="G259" i="30"/>
  <c r="Q258" i="30"/>
  <c r="O258" i="30"/>
  <c r="N258" i="30"/>
  <c r="G258" i="30"/>
  <c r="Q257" i="30"/>
  <c r="O257" i="30"/>
  <c r="N257" i="30"/>
  <c r="J257" i="30"/>
  <c r="G257" i="30"/>
  <c r="Q256" i="30"/>
  <c r="O256" i="30"/>
  <c r="N256" i="30"/>
  <c r="G256" i="30"/>
  <c r="Q255" i="30"/>
  <c r="O255" i="30"/>
  <c r="N255" i="30"/>
  <c r="G255" i="30"/>
  <c r="Q254" i="30"/>
  <c r="O254" i="30"/>
  <c r="N254" i="30"/>
  <c r="G254" i="30"/>
  <c r="Q253" i="30"/>
  <c r="O253" i="30"/>
  <c r="N253" i="30"/>
  <c r="G253" i="30"/>
  <c r="Q252" i="30"/>
  <c r="O252" i="30"/>
  <c r="N252" i="30"/>
  <c r="G252" i="30"/>
  <c r="Q251" i="30"/>
  <c r="O251" i="30"/>
  <c r="N251" i="30"/>
  <c r="G251" i="30"/>
  <c r="Q250" i="30"/>
  <c r="O250" i="30"/>
  <c r="N250" i="30"/>
  <c r="J250" i="30"/>
  <c r="J251" i="30" s="1"/>
  <c r="J252" i="30" s="1"/>
  <c r="J253" i="30" s="1"/>
  <c r="J254" i="30" s="1"/>
  <c r="G250" i="30"/>
  <c r="J28" i="7" l="1"/>
  <c r="G34" i="37"/>
  <c r="V26" i="37" l="1"/>
  <c r="V34" i="37" s="1"/>
  <c r="AI33" i="37" l="1"/>
  <c r="AJ33" i="37" s="1"/>
  <c r="AK33" i="37" s="1"/>
  <c r="AL33" i="37" s="1"/>
  <c r="AM33" i="37" s="1"/>
  <c r="AN33" i="37" s="1"/>
  <c r="AO33" i="37" s="1"/>
  <c r="AP33" i="37" s="1"/>
  <c r="AQ33" i="37" s="1"/>
  <c r="AR33" i="37" s="1"/>
  <c r="AS33" i="37" s="1"/>
  <c r="AT33" i="37" s="1"/>
  <c r="AG33" i="37"/>
  <c r="S33" i="37"/>
  <c r="A127" i="30"/>
  <c r="A128" i="30"/>
  <c r="A129" i="30"/>
  <c r="A130" i="30"/>
  <c r="A131" i="30"/>
  <c r="A132" i="30"/>
  <c r="A133" i="30"/>
  <c r="A134" i="30"/>
  <c r="A135" i="30"/>
  <c r="A136" i="30"/>
  <c r="A137" i="30"/>
  <c r="A138" i="30"/>
  <c r="A139" i="30"/>
  <c r="A140" i="30"/>
  <c r="A141" i="30"/>
  <c r="A142" i="30"/>
  <c r="A143" i="30"/>
  <c r="A144" i="30"/>
  <c r="A145" i="30"/>
  <c r="A146" i="30"/>
  <c r="A147" i="30"/>
  <c r="A148" i="30"/>
  <c r="A149" i="30"/>
  <c r="A150" i="30"/>
  <c r="A151" i="30"/>
  <c r="A152" i="30"/>
  <c r="A153" i="30"/>
  <c r="A154" i="30"/>
  <c r="A155" i="30"/>
  <c r="A156" i="30"/>
  <c r="A157" i="30"/>
  <c r="A158" i="30"/>
  <c r="A159" i="30"/>
  <c r="A160" i="30"/>
  <c r="A161" i="30"/>
  <c r="A162" i="30"/>
  <c r="A163" i="30"/>
  <c r="A164" i="30"/>
  <c r="A165" i="30"/>
  <c r="A166" i="30"/>
  <c r="A167" i="30"/>
  <c r="A168" i="30"/>
  <c r="A169" i="30"/>
  <c r="A170" i="30"/>
  <c r="A171" i="30"/>
  <c r="A172" i="30"/>
  <c r="A173" i="30"/>
  <c r="A174" i="30"/>
  <c r="A175" i="30"/>
  <c r="A176" i="30"/>
  <c r="A177" i="30"/>
  <c r="A178" i="30"/>
  <c r="A179" i="30"/>
  <c r="A180" i="30"/>
  <c r="A181" i="30"/>
  <c r="A182" i="30"/>
  <c r="A183" i="30"/>
  <c r="A184" i="30"/>
  <c r="A185" i="30"/>
  <c r="A186" i="30"/>
  <c r="A187" i="30"/>
  <c r="A188" i="30"/>
  <c r="A189" i="30"/>
  <c r="A190" i="30"/>
  <c r="A191" i="30"/>
  <c r="A192" i="30"/>
  <c r="A193" i="30"/>
  <c r="A194" i="30"/>
  <c r="A195" i="30"/>
  <c r="A196" i="30"/>
  <c r="A197" i="30"/>
  <c r="A198" i="30"/>
  <c r="A199" i="30"/>
  <c r="A200" i="30"/>
  <c r="A201" i="30"/>
  <c r="A202" i="30"/>
  <c r="A203" i="30"/>
  <c r="A204" i="30"/>
  <c r="A205" i="30"/>
  <c r="A206" i="30"/>
  <c r="A207" i="30"/>
  <c r="A208" i="30"/>
  <c r="A209" i="30"/>
  <c r="A210" i="30"/>
  <c r="A211" i="30"/>
  <c r="A212" i="30"/>
  <c r="A213" i="30"/>
  <c r="A214" i="30"/>
  <c r="A215" i="30"/>
  <c r="A216" i="30"/>
  <c r="A217" i="30"/>
  <c r="A218" i="30"/>
  <c r="A219" i="30"/>
  <c r="A222" i="30"/>
  <c r="A223" i="30"/>
  <c r="A224" i="30"/>
  <c r="A226" i="30"/>
  <c r="A227" i="30"/>
  <c r="A228" i="30"/>
  <c r="A229" i="30"/>
  <c r="A230" i="30"/>
  <c r="A231" i="30"/>
  <c r="A232" i="30"/>
  <c r="A233" i="30"/>
  <c r="A234" i="30"/>
  <c r="A235" i="30"/>
  <c r="A236" i="30"/>
  <c r="A237" i="30"/>
  <c r="A238" i="30"/>
  <c r="A239" i="30"/>
  <c r="A240" i="30"/>
  <c r="A241" i="30"/>
  <c r="A242" i="30"/>
  <c r="A243" i="30"/>
  <c r="A244" i="30"/>
  <c r="A245" i="30"/>
  <c r="A246" i="30"/>
  <c r="A247" i="30"/>
  <c r="A248" i="30"/>
  <c r="A249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65" i="30"/>
  <c r="B166" i="30"/>
  <c r="B167" i="30"/>
  <c r="B168" i="30"/>
  <c r="B169" i="30"/>
  <c r="B170" i="30"/>
  <c r="B171" i="30"/>
  <c r="B172" i="30"/>
  <c r="B173" i="30"/>
  <c r="B174" i="30"/>
  <c r="B175" i="30"/>
  <c r="B176" i="30"/>
  <c r="B177" i="30"/>
  <c r="B178" i="30"/>
  <c r="B179" i="30"/>
  <c r="B180" i="30"/>
  <c r="B181" i="30"/>
  <c r="B182" i="30"/>
  <c r="B183" i="30"/>
  <c r="B184" i="30"/>
  <c r="B185" i="30"/>
  <c r="B186" i="30"/>
  <c r="B187" i="30"/>
  <c r="B188" i="30"/>
  <c r="B189" i="30"/>
  <c r="B190" i="30"/>
  <c r="B191" i="30"/>
  <c r="B192" i="30"/>
  <c r="B193" i="30"/>
  <c r="B194" i="30"/>
  <c r="B195" i="30"/>
  <c r="B196" i="30"/>
  <c r="B197" i="30"/>
  <c r="B198" i="30"/>
  <c r="B199" i="30"/>
  <c r="B200" i="30"/>
  <c r="B201" i="30"/>
  <c r="B202" i="30"/>
  <c r="B203" i="30"/>
  <c r="B204" i="30"/>
  <c r="B205" i="30"/>
  <c r="B206" i="30"/>
  <c r="B207" i="30"/>
  <c r="B208" i="30"/>
  <c r="B209" i="30"/>
  <c r="B210" i="30"/>
  <c r="B211" i="30"/>
  <c r="B212" i="30"/>
  <c r="B213" i="30"/>
  <c r="B214" i="30"/>
  <c r="B215" i="30"/>
  <c r="B216" i="30"/>
  <c r="B217" i="30"/>
  <c r="B218" i="30"/>
  <c r="B219" i="30"/>
  <c r="B220" i="30"/>
  <c r="B221" i="30"/>
  <c r="B222" i="30"/>
  <c r="B223" i="30"/>
  <c r="B224" i="30"/>
  <c r="B225" i="30"/>
  <c r="B226" i="30"/>
  <c r="B227" i="30"/>
  <c r="B228" i="30"/>
  <c r="B229" i="30"/>
  <c r="B230" i="30"/>
  <c r="B231" i="30"/>
  <c r="B232" i="30"/>
  <c r="B233" i="30"/>
  <c r="B234" i="30"/>
  <c r="B235" i="30"/>
  <c r="B236" i="30"/>
  <c r="B237" i="30"/>
  <c r="B238" i="30"/>
  <c r="B239" i="30"/>
  <c r="B240" i="30"/>
  <c r="B241" i="30"/>
  <c r="B242" i="30"/>
  <c r="B243" i="30"/>
  <c r="B244" i="30"/>
  <c r="B245" i="30"/>
  <c r="B246" i="30"/>
  <c r="B247" i="30"/>
  <c r="B248" i="30"/>
  <c r="B249" i="30"/>
  <c r="Q249" i="30"/>
  <c r="O249" i="30"/>
  <c r="N249" i="30"/>
  <c r="G249" i="30"/>
  <c r="Q248" i="30"/>
  <c r="O248" i="30"/>
  <c r="N248" i="30"/>
  <c r="G248" i="30"/>
  <c r="Q247" i="30"/>
  <c r="O247" i="30"/>
  <c r="N247" i="30"/>
  <c r="G247" i="30"/>
  <c r="Q246" i="30"/>
  <c r="O246" i="30"/>
  <c r="N246" i="30"/>
  <c r="G246" i="30"/>
  <c r="Q245" i="30"/>
  <c r="O245" i="30"/>
  <c r="N245" i="30"/>
  <c r="G245" i="30"/>
  <c r="Q244" i="30"/>
  <c r="O244" i="30"/>
  <c r="N244" i="30"/>
  <c r="G244" i="30"/>
  <c r="Q243" i="30"/>
  <c r="O243" i="30"/>
  <c r="N243" i="30"/>
  <c r="G243" i="30"/>
  <c r="Q242" i="30"/>
  <c r="O242" i="30"/>
  <c r="N242" i="30"/>
  <c r="G242" i="30"/>
  <c r="Q241" i="30"/>
  <c r="O241" i="30"/>
  <c r="N241" i="30"/>
  <c r="G241" i="30"/>
  <c r="Q240" i="30"/>
  <c r="O240" i="30"/>
  <c r="N240" i="30"/>
  <c r="G240" i="30"/>
  <c r="Q239" i="30"/>
  <c r="O239" i="30"/>
  <c r="N239" i="30"/>
  <c r="G239" i="30"/>
  <c r="Q238" i="30"/>
  <c r="O238" i="30"/>
  <c r="N238" i="30"/>
  <c r="G238" i="30"/>
  <c r="Q237" i="30"/>
  <c r="O237" i="30"/>
  <c r="N237" i="30"/>
  <c r="G237" i="30"/>
  <c r="Q236" i="30"/>
  <c r="O236" i="30"/>
  <c r="N236" i="30"/>
  <c r="G236" i="30"/>
  <c r="Q235" i="30"/>
  <c r="O235" i="30"/>
  <c r="N235" i="30"/>
  <c r="G235" i="30"/>
  <c r="Q234" i="30"/>
  <c r="O234" i="30"/>
  <c r="N234" i="30"/>
  <c r="G234" i="30"/>
  <c r="Q233" i="30"/>
  <c r="O233" i="30"/>
  <c r="N233" i="30"/>
  <c r="G233" i="30"/>
  <c r="Q232" i="30"/>
  <c r="O232" i="30"/>
  <c r="N232" i="30"/>
  <c r="G232" i="30"/>
  <c r="Q231" i="30"/>
  <c r="O231" i="30"/>
  <c r="N231" i="30"/>
  <c r="G231" i="30"/>
  <c r="Q230" i="30"/>
  <c r="O230" i="30"/>
  <c r="N230" i="30"/>
  <c r="G230" i="30"/>
  <c r="Q229" i="30"/>
  <c r="O229" i="30"/>
  <c r="N229" i="30"/>
  <c r="G229" i="30"/>
  <c r="Q228" i="30"/>
  <c r="O228" i="30"/>
  <c r="N228" i="30"/>
  <c r="G228" i="30"/>
  <c r="Q227" i="30"/>
  <c r="O227" i="30"/>
  <c r="N227" i="30"/>
  <c r="G227" i="30"/>
  <c r="Q226" i="30"/>
  <c r="O226" i="30"/>
  <c r="N226" i="30"/>
  <c r="G226" i="30"/>
  <c r="Q225" i="30"/>
  <c r="O225" i="30"/>
  <c r="N225" i="30"/>
  <c r="G225" i="30"/>
  <c r="Q224" i="30"/>
  <c r="O224" i="30"/>
  <c r="N224" i="30"/>
  <c r="G224" i="30"/>
  <c r="Q223" i="30"/>
  <c r="O223" i="30"/>
  <c r="N223" i="30"/>
  <c r="G223" i="30"/>
  <c r="Q222" i="30"/>
  <c r="O222" i="30"/>
  <c r="N222" i="30"/>
  <c r="G222" i="30"/>
  <c r="Q221" i="30"/>
  <c r="O221" i="30"/>
  <c r="N221" i="30"/>
  <c r="G221" i="30"/>
  <c r="Q220" i="30"/>
  <c r="O220" i="30"/>
  <c r="N220" i="30"/>
  <c r="G220" i="30"/>
  <c r="Q219" i="30"/>
  <c r="O219" i="30"/>
  <c r="N219" i="30"/>
  <c r="G219" i="30"/>
  <c r="Q218" i="30"/>
  <c r="O218" i="30"/>
  <c r="N218" i="30"/>
  <c r="G218" i="30"/>
  <c r="Q217" i="30"/>
  <c r="O217" i="30"/>
  <c r="N217" i="30"/>
  <c r="G217" i="30"/>
  <c r="Q216" i="30"/>
  <c r="O216" i="30"/>
  <c r="N216" i="30"/>
  <c r="G216" i="30"/>
  <c r="Q215" i="30"/>
  <c r="O215" i="30"/>
  <c r="N215" i="30"/>
  <c r="G215" i="30"/>
  <c r="Q214" i="30"/>
  <c r="O214" i="30"/>
  <c r="N214" i="30"/>
  <c r="G214" i="30"/>
  <c r="Q213" i="30"/>
  <c r="O213" i="30"/>
  <c r="N213" i="30"/>
  <c r="G213" i="30"/>
  <c r="Q212" i="30"/>
  <c r="O212" i="30"/>
  <c r="N212" i="30"/>
  <c r="G212" i="30"/>
  <c r="Q211" i="30"/>
  <c r="O211" i="30"/>
  <c r="N211" i="30"/>
  <c r="G211" i="30"/>
  <c r="Q210" i="30"/>
  <c r="O210" i="30"/>
  <c r="N210" i="30"/>
  <c r="G210" i="30"/>
  <c r="Q209" i="30"/>
  <c r="O209" i="30"/>
  <c r="N209" i="30"/>
  <c r="G209" i="30"/>
  <c r="Q208" i="30"/>
  <c r="O208" i="30"/>
  <c r="N208" i="30"/>
  <c r="G208" i="30"/>
  <c r="Q207" i="30"/>
  <c r="O207" i="30"/>
  <c r="N207" i="30"/>
  <c r="G207" i="30"/>
  <c r="Q206" i="30"/>
  <c r="O206" i="30"/>
  <c r="N206" i="30"/>
  <c r="G206" i="30"/>
  <c r="Q205" i="30"/>
  <c r="O205" i="30"/>
  <c r="N205" i="30"/>
  <c r="G205" i="30"/>
  <c r="Q204" i="30"/>
  <c r="O204" i="30"/>
  <c r="N204" i="30"/>
  <c r="G204" i="30"/>
  <c r="Q203" i="30"/>
  <c r="O203" i="30"/>
  <c r="N203" i="30"/>
  <c r="G203" i="30"/>
  <c r="Q202" i="30"/>
  <c r="O202" i="30"/>
  <c r="N202" i="30"/>
  <c r="G202" i="30"/>
  <c r="Q201" i="30"/>
  <c r="O201" i="30"/>
  <c r="N201" i="30"/>
  <c r="G201" i="30"/>
  <c r="Q200" i="30"/>
  <c r="O200" i="30"/>
  <c r="N200" i="30"/>
  <c r="G200" i="30"/>
  <c r="Q199" i="30"/>
  <c r="O199" i="30"/>
  <c r="N199" i="30"/>
  <c r="G199" i="30"/>
  <c r="Q198" i="30"/>
  <c r="O198" i="30"/>
  <c r="N198" i="30"/>
  <c r="G198" i="30"/>
  <c r="Q197" i="30"/>
  <c r="O197" i="30"/>
  <c r="N197" i="30"/>
  <c r="G197" i="30"/>
  <c r="Q196" i="30"/>
  <c r="O196" i="30"/>
  <c r="N196" i="30"/>
  <c r="G196" i="30"/>
  <c r="Q195" i="30"/>
  <c r="O195" i="30"/>
  <c r="N195" i="30"/>
  <c r="G195" i="30"/>
  <c r="Q194" i="30"/>
  <c r="O194" i="30"/>
  <c r="N194" i="30"/>
  <c r="G194" i="30"/>
  <c r="Q193" i="30"/>
  <c r="O193" i="30"/>
  <c r="N193" i="30"/>
  <c r="G193" i="30"/>
  <c r="Q192" i="30"/>
  <c r="O192" i="30"/>
  <c r="N192" i="30"/>
  <c r="G192" i="30"/>
  <c r="Q191" i="30"/>
  <c r="O191" i="30"/>
  <c r="N191" i="30"/>
  <c r="G191" i="30"/>
  <c r="Q190" i="30"/>
  <c r="O190" i="30"/>
  <c r="N190" i="30"/>
  <c r="G190" i="30"/>
  <c r="Q189" i="30"/>
  <c r="O189" i="30"/>
  <c r="N189" i="30"/>
  <c r="G189" i="30"/>
  <c r="Q188" i="30"/>
  <c r="O188" i="30"/>
  <c r="N188" i="30"/>
  <c r="G188" i="30"/>
  <c r="Q187" i="30"/>
  <c r="O187" i="30"/>
  <c r="N187" i="30"/>
  <c r="G187" i="30"/>
  <c r="Q186" i="30"/>
  <c r="O186" i="30"/>
  <c r="N186" i="30"/>
  <c r="G186" i="30"/>
  <c r="Q185" i="30"/>
  <c r="O185" i="30"/>
  <c r="N185" i="30"/>
  <c r="G185" i="30"/>
  <c r="Q184" i="30"/>
  <c r="O184" i="30"/>
  <c r="N184" i="30"/>
  <c r="G184" i="30"/>
  <c r="Q183" i="30"/>
  <c r="O183" i="30"/>
  <c r="N183" i="30"/>
  <c r="G183" i="30"/>
  <c r="Q182" i="30"/>
  <c r="O182" i="30"/>
  <c r="N182" i="30"/>
  <c r="G182" i="30"/>
  <c r="Q181" i="30"/>
  <c r="O181" i="30"/>
  <c r="N181" i="30"/>
  <c r="G181" i="30"/>
  <c r="Q180" i="30"/>
  <c r="O180" i="30"/>
  <c r="N180" i="30"/>
  <c r="G180" i="30"/>
  <c r="Q179" i="30"/>
  <c r="O179" i="30"/>
  <c r="N179" i="30"/>
  <c r="G179" i="30"/>
  <c r="Q178" i="30"/>
  <c r="O178" i="30"/>
  <c r="N178" i="30"/>
  <c r="G178" i="30"/>
  <c r="Q177" i="30"/>
  <c r="O177" i="30"/>
  <c r="N177" i="30"/>
  <c r="G177" i="30"/>
  <c r="Q176" i="30"/>
  <c r="O176" i="30"/>
  <c r="N176" i="30"/>
  <c r="G176" i="30"/>
  <c r="Q175" i="30"/>
  <c r="O175" i="30"/>
  <c r="N175" i="30"/>
  <c r="G175" i="30"/>
  <c r="Q174" i="30"/>
  <c r="O174" i="30"/>
  <c r="N174" i="30"/>
  <c r="G174" i="30"/>
  <c r="Q173" i="30"/>
  <c r="O173" i="30"/>
  <c r="N173" i="30"/>
  <c r="G173" i="30"/>
  <c r="Q172" i="30"/>
  <c r="O172" i="30"/>
  <c r="N172" i="30"/>
  <c r="G172" i="30"/>
  <c r="Q171" i="30"/>
  <c r="O171" i="30"/>
  <c r="N171" i="30"/>
  <c r="G171" i="30"/>
  <c r="Q170" i="30"/>
  <c r="O170" i="30"/>
  <c r="N170" i="30"/>
  <c r="G170" i="30"/>
  <c r="Q169" i="30"/>
  <c r="O169" i="30"/>
  <c r="N169" i="30"/>
  <c r="G169" i="30"/>
  <c r="Q168" i="30"/>
  <c r="O168" i="30"/>
  <c r="N168" i="30"/>
  <c r="G168" i="30"/>
  <c r="Q167" i="30"/>
  <c r="O167" i="30"/>
  <c r="N167" i="30"/>
  <c r="G167" i="30"/>
  <c r="Q166" i="30"/>
  <c r="O166" i="30"/>
  <c r="N166" i="30"/>
  <c r="G166" i="30"/>
  <c r="Q165" i="30"/>
  <c r="O165" i="30"/>
  <c r="N165" i="30"/>
  <c r="G165" i="30"/>
  <c r="Q164" i="30"/>
  <c r="O164" i="30"/>
  <c r="N164" i="30"/>
  <c r="G164" i="30"/>
  <c r="Q163" i="30"/>
  <c r="O163" i="30"/>
  <c r="N163" i="30"/>
  <c r="G163" i="30"/>
  <c r="Q162" i="30"/>
  <c r="O162" i="30"/>
  <c r="N162" i="30"/>
  <c r="G162" i="30"/>
  <c r="Q161" i="30"/>
  <c r="O161" i="30"/>
  <c r="N161" i="30"/>
  <c r="G161" i="30"/>
  <c r="Q160" i="30"/>
  <c r="O160" i="30"/>
  <c r="N160" i="30"/>
  <c r="G160" i="30"/>
  <c r="Q159" i="30"/>
  <c r="O159" i="30"/>
  <c r="N159" i="30"/>
  <c r="G159" i="30"/>
  <c r="Q158" i="30"/>
  <c r="O158" i="30"/>
  <c r="N158" i="30"/>
  <c r="G158" i="30"/>
  <c r="Q157" i="30"/>
  <c r="O157" i="30"/>
  <c r="N157" i="30"/>
  <c r="G157" i="30"/>
  <c r="Q156" i="30"/>
  <c r="O156" i="30"/>
  <c r="N156" i="30"/>
  <c r="G156" i="30"/>
  <c r="Q155" i="30"/>
  <c r="O155" i="30"/>
  <c r="N155" i="30"/>
  <c r="G155" i="30"/>
  <c r="Q154" i="30"/>
  <c r="O154" i="30"/>
  <c r="N154" i="30"/>
  <c r="G154" i="30"/>
  <c r="Q153" i="30"/>
  <c r="O153" i="30"/>
  <c r="N153" i="30"/>
  <c r="G153" i="30"/>
  <c r="Q152" i="30"/>
  <c r="O152" i="30"/>
  <c r="N152" i="30"/>
  <c r="G152" i="30"/>
  <c r="Q151" i="30"/>
  <c r="O151" i="30"/>
  <c r="N151" i="30"/>
  <c r="G151" i="30"/>
  <c r="Q150" i="30"/>
  <c r="O150" i="30"/>
  <c r="N150" i="30"/>
  <c r="G150" i="30"/>
  <c r="Q149" i="30"/>
  <c r="O149" i="30"/>
  <c r="N149" i="30"/>
  <c r="G149" i="30"/>
  <c r="Q148" i="30"/>
  <c r="O148" i="30"/>
  <c r="N148" i="30"/>
  <c r="G148" i="30"/>
  <c r="Q147" i="30"/>
  <c r="O147" i="30"/>
  <c r="N147" i="30"/>
  <c r="G147" i="30"/>
  <c r="Q146" i="30"/>
  <c r="O146" i="30"/>
  <c r="N146" i="30"/>
  <c r="G146" i="30"/>
  <c r="Q145" i="30"/>
  <c r="O145" i="30"/>
  <c r="N145" i="30"/>
  <c r="G145" i="30"/>
  <c r="Q144" i="30"/>
  <c r="O144" i="30"/>
  <c r="N144" i="30"/>
  <c r="G144" i="30"/>
  <c r="Q143" i="30"/>
  <c r="O143" i="30"/>
  <c r="N143" i="30"/>
  <c r="G143" i="30"/>
  <c r="Q142" i="30"/>
  <c r="O142" i="30"/>
  <c r="N142" i="30"/>
  <c r="G142" i="30"/>
  <c r="Q141" i="30"/>
  <c r="O141" i="30"/>
  <c r="N141" i="30"/>
  <c r="G141" i="30"/>
  <c r="Q140" i="30"/>
  <c r="O140" i="30"/>
  <c r="N140" i="30"/>
  <c r="G140" i="30"/>
  <c r="Q139" i="30"/>
  <c r="O139" i="30"/>
  <c r="N139" i="30"/>
  <c r="G139" i="30"/>
  <c r="Q138" i="30"/>
  <c r="O138" i="30"/>
  <c r="N138" i="30"/>
  <c r="G138" i="30"/>
  <c r="Q137" i="30"/>
  <c r="O137" i="30"/>
  <c r="N137" i="30"/>
  <c r="G137" i="30"/>
  <c r="Q136" i="30"/>
  <c r="O136" i="30"/>
  <c r="N136" i="30"/>
  <c r="G136" i="30"/>
  <c r="Q135" i="30"/>
  <c r="O135" i="30"/>
  <c r="N135" i="30"/>
  <c r="G135" i="30"/>
  <c r="Q134" i="30"/>
  <c r="O134" i="30"/>
  <c r="N134" i="30"/>
  <c r="G134" i="30"/>
  <c r="Q133" i="30"/>
  <c r="O133" i="30"/>
  <c r="N133" i="30"/>
  <c r="G133" i="30"/>
  <c r="Q132" i="30"/>
  <c r="O132" i="30"/>
  <c r="N132" i="30"/>
  <c r="G132" i="30"/>
  <c r="Q131" i="30"/>
  <c r="O131" i="30"/>
  <c r="N131" i="30"/>
  <c r="G131" i="30"/>
  <c r="Q130" i="30"/>
  <c r="O130" i="30"/>
  <c r="N130" i="30"/>
  <c r="G130" i="30"/>
  <c r="Q129" i="30"/>
  <c r="O129" i="30"/>
  <c r="N129" i="30"/>
  <c r="G129" i="30"/>
  <c r="Q128" i="30"/>
  <c r="O128" i="30"/>
  <c r="N128" i="30"/>
  <c r="G128" i="30"/>
  <c r="Q127" i="30"/>
  <c r="O127" i="30"/>
  <c r="N127" i="30"/>
  <c r="G127" i="30"/>
  <c r="E34" i="37" l="1"/>
  <c r="U14" i="37" l="1"/>
  <c r="Q126" i="30"/>
  <c r="O126" i="30"/>
  <c r="N126" i="30"/>
  <c r="G126" i="30"/>
  <c r="Q125" i="30"/>
  <c r="O125" i="30"/>
  <c r="N125" i="30"/>
  <c r="G125" i="30"/>
  <c r="Q124" i="30"/>
  <c r="O124" i="30"/>
  <c r="N124" i="30"/>
  <c r="G124" i="30"/>
  <c r="Q123" i="30"/>
  <c r="O123" i="30"/>
  <c r="N123" i="30"/>
  <c r="G123" i="30"/>
  <c r="Q122" i="30"/>
  <c r="O122" i="30"/>
  <c r="N122" i="30"/>
  <c r="G122" i="30"/>
  <c r="Q121" i="30"/>
  <c r="O121" i="30"/>
  <c r="N121" i="30"/>
  <c r="G121" i="30"/>
  <c r="Q120" i="30"/>
  <c r="O120" i="30"/>
  <c r="N120" i="30"/>
  <c r="G120" i="30"/>
  <c r="Q119" i="30"/>
  <c r="O119" i="30"/>
  <c r="N119" i="30"/>
  <c r="G119" i="30"/>
  <c r="Q118" i="30"/>
  <c r="O118" i="30"/>
  <c r="N118" i="30"/>
  <c r="G118" i="30"/>
  <c r="Q117" i="30"/>
  <c r="O117" i="30"/>
  <c r="N117" i="30"/>
  <c r="G117" i="30"/>
  <c r="Q116" i="30"/>
  <c r="O116" i="30"/>
  <c r="N116" i="30"/>
  <c r="G116" i="30"/>
  <c r="Q115" i="30"/>
  <c r="O115" i="30"/>
  <c r="N115" i="30"/>
  <c r="G115" i="30"/>
  <c r="Q114" i="30"/>
  <c r="O114" i="30"/>
  <c r="N114" i="30"/>
  <c r="G114" i="30"/>
  <c r="Q113" i="30"/>
  <c r="O113" i="30"/>
  <c r="N113" i="30"/>
  <c r="G113" i="30"/>
  <c r="Q112" i="30"/>
  <c r="O112" i="30"/>
  <c r="N112" i="30"/>
  <c r="G112" i="30"/>
  <c r="Q111" i="30"/>
  <c r="O111" i="30"/>
  <c r="N111" i="30"/>
  <c r="G111" i="30"/>
  <c r="Q110" i="30"/>
  <c r="O110" i="30"/>
  <c r="N110" i="30"/>
  <c r="G110" i="30"/>
  <c r="Q109" i="30"/>
  <c r="O109" i="30"/>
  <c r="N109" i="30"/>
  <c r="G109" i="30"/>
  <c r="Q108" i="30"/>
  <c r="O108" i="30"/>
  <c r="N108" i="30"/>
  <c r="G108" i="30"/>
  <c r="Q107" i="30"/>
  <c r="O107" i="30"/>
  <c r="N107" i="30"/>
  <c r="G107" i="30"/>
  <c r="Q106" i="30"/>
  <c r="O106" i="30"/>
  <c r="N106" i="30"/>
  <c r="G106" i="30"/>
  <c r="Q105" i="30"/>
  <c r="O105" i="30"/>
  <c r="N105" i="30"/>
  <c r="G105" i="30"/>
  <c r="Q104" i="30"/>
  <c r="O104" i="30"/>
  <c r="N104" i="30"/>
  <c r="G104" i="30"/>
  <c r="Q103" i="30"/>
  <c r="O103" i="30"/>
  <c r="N103" i="30"/>
  <c r="G103" i="30"/>
  <c r="Q102" i="30"/>
  <c r="O102" i="30"/>
  <c r="N102" i="30"/>
  <c r="G102" i="30"/>
  <c r="Q101" i="30"/>
  <c r="O101" i="30"/>
  <c r="N101" i="30"/>
  <c r="G101" i="30"/>
  <c r="Q100" i="30"/>
  <c r="O100" i="30"/>
  <c r="N100" i="30"/>
  <c r="G100" i="30"/>
  <c r="Q99" i="30"/>
  <c r="O99" i="30"/>
  <c r="N99" i="30"/>
  <c r="G99" i="30"/>
  <c r="Q98" i="30"/>
  <c r="O98" i="30"/>
  <c r="N98" i="30"/>
  <c r="G98" i="30"/>
  <c r="Q97" i="30"/>
  <c r="O97" i="30"/>
  <c r="N97" i="30"/>
  <c r="G97" i="30"/>
  <c r="Q96" i="30"/>
  <c r="O96" i="30"/>
  <c r="N96" i="30"/>
  <c r="G96" i="30"/>
  <c r="Q95" i="30"/>
  <c r="O95" i="30"/>
  <c r="N95" i="30"/>
  <c r="G95" i="30"/>
  <c r="Q94" i="30"/>
  <c r="O94" i="30"/>
  <c r="N94" i="30"/>
  <c r="G94" i="30"/>
  <c r="Q93" i="30"/>
  <c r="O93" i="30"/>
  <c r="N93" i="30"/>
  <c r="G93" i="30"/>
  <c r="Q92" i="30"/>
  <c r="O92" i="30"/>
  <c r="N92" i="30"/>
  <c r="G92" i="30"/>
  <c r="Q91" i="30"/>
  <c r="O91" i="30"/>
  <c r="N91" i="30"/>
  <c r="G91" i="30"/>
  <c r="Q90" i="30"/>
  <c r="O90" i="30"/>
  <c r="N90" i="30"/>
  <c r="G90" i="30"/>
  <c r="Q89" i="30"/>
  <c r="O89" i="30"/>
  <c r="N89" i="30"/>
  <c r="G89" i="30"/>
  <c r="Q88" i="30"/>
  <c r="O88" i="30"/>
  <c r="N88" i="30"/>
  <c r="G88" i="30"/>
  <c r="Q87" i="30"/>
  <c r="O87" i="30"/>
  <c r="N87" i="30"/>
  <c r="G87" i="30"/>
  <c r="Q86" i="30"/>
  <c r="O86" i="30"/>
  <c r="N86" i="30"/>
  <c r="G86" i="30"/>
  <c r="Q85" i="30"/>
  <c r="O85" i="30"/>
  <c r="N85" i="30"/>
  <c r="G85" i="30"/>
  <c r="Q84" i="30"/>
  <c r="O84" i="30"/>
  <c r="N84" i="30"/>
  <c r="G84" i="30"/>
  <c r="Q83" i="30"/>
  <c r="O83" i="30"/>
  <c r="N83" i="30"/>
  <c r="G83" i="30"/>
  <c r="Q82" i="30"/>
  <c r="O82" i="30"/>
  <c r="N82" i="30"/>
  <c r="G82" i="30"/>
  <c r="Q81" i="30"/>
  <c r="O81" i="30"/>
  <c r="N81" i="30"/>
  <c r="G81" i="30"/>
  <c r="Q80" i="30"/>
  <c r="O80" i="30"/>
  <c r="N80" i="30"/>
  <c r="G80" i="30"/>
  <c r="Q79" i="30"/>
  <c r="O79" i="30"/>
  <c r="N79" i="30"/>
  <c r="G79" i="30"/>
  <c r="Q78" i="30"/>
  <c r="O78" i="30"/>
  <c r="N78" i="30"/>
  <c r="G78" i="30"/>
  <c r="Q77" i="30"/>
  <c r="O77" i="30"/>
  <c r="N77" i="30"/>
  <c r="G77" i="30"/>
  <c r="Q76" i="30"/>
  <c r="O76" i="30"/>
  <c r="N76" i="30"/>
  <c r="G76" i="30"/>
  <c r="Q75" i="30"/>
  <c r="O75" i="30"/>
  <c r="N75" i="30"/>
  <c r="G75" i="30"/>
  <c r="Q74" i="30"/>
  <c r="O74" i="30"/>
  <c r="N74" i="30"/>
  <c r="G74" i="30"/>
  <c r="Q73" i="30"/>
  <c r="O73" i="30"/>
  <c r="N73" i="30"/>
  <c r="G73" i="30"/>
  <c r="Q72" i="30"/>
  <c r="O72" i="30"/>
  <c r="N72" i="30"/>
  <c r="G72" i="30"/>
  <c r="Q71" i="30"/>
  <c r="O71" i="30"/>
  <c r="N71" i="30"/>
  <c r="G71" i="30"/>
  <c r="Q70" i="30"/>
  <c r="O70" i="30"/>
  <c r="N70" i="30"/>
  <c r="G70" i="30"/>
  <c r="Q69" i="30"/>
  <c r="O69" i="30"/>
  <c r="N69" i="30"/>
  <c r="G69" i="30"/>
  <c r="Q68" i="30"/>
  <c r="O68" i="30"/>
  <c r="N68" i="30"/>
  <c r="G68" i="30"/>
  <c r="Q67" i="30"/>
  <c r="O67" i="30"/>
  <c r="N67" i="30"/>
  <c r="G67" i="30"/>
  <c r="Q66" i="30"/>
  <c r="O66" i="30"/>
  <c r="N66" i="30"/>
  <c r="G66" i="30"/>
  <c r="Q65" i="30"/>
  <c r="O65" i="30"/>
  <c r="N65" i="30"/>
  <c r="G65" i="30"/>
  <c r="Q64" i="30"/>
  <c r="O64" i="30"/>
  <c r="N64" i="30"/>
  <c r="G64" i="30"/>
  <c r="Q63" i="30"/>
  <c r="O63" i="30"/>
  <c r="N63" i="30"/>
  <c r="G63" i="30"/>
  <c r="Q62" i="30"/>
  <c r="O62" i="30"/>
  <c r="N62" i="30"/>
  <c r="G62" i="30"/>
  <c r="Q61" i="30"/>
  <c r="O61" i="30"/>
  <c r="N61" i="30"/>
  <c r="G61" i="30"/>
  <c r="Q60" i="30"/>
  <c r="O60" i="30"/>
  <c r="N60" i="30"/>
  <c r="G60" i="30"/>
  <c r="Q59" i="30"/>
  <c r="O59" i="30"/>
  <c r="N59" i="30"/>
  <c r="G59" i="30"/>
  <c r="Q58" i="30"/>
  <c r="O58" i="30"/>
  <c r="N58" i="30"/>
  <c r="G58" i="30"/>
  <c r="Q57" i="30"/>
  <c r="O57" i="30"/>
  <c r="N57" i="30"/>
  <c r="G57" i="30"/>
  <c r="Q56" i="30"/>
  <c r="O56" i="30"/>
  <c r="N56" i="30"/>
  <c r="G56" i="30"/>
  <c r="Q55" i="30"/>
  <c r="O55" i="30"/>
  <c r="N55" i="30"/>
  <c r="G55" i="30"/>
  <c r="Q54" i="30"/>
  <c r="O54" i="30"/>
  <c r="N54" i="30"/>
  <c r="G54" i="30"/>
  <c r="Q53" i="30"/>
  <c r="O53" i="30"/>
  <c r="N53" i="30"/>
  <c r="G53" i="30"/>
  <c r="Q52" i="30"/>
  <c r="O52" i="30"/>
  <c r="N52" i="30"/>
  <c r="G52" i="30"/>
  <c r="Q51" i="30"/>
  <c r="O51" i="30"/>
  <c r="N51" i="30"/>
  <c r="G51" i="30"/>
  <c r="Q50" i="30"/>
  <c r="O50" i="30"/>
  <c r="N50" i="30"/>
  <c r="G50" i="30"/>
  <c r="Q49" i="30"/>
  <c r="O49" i="30"/>
  <c r="N49" i="30"/>
  <c r="G49" i="30"/>
  <c r="Q48" i="30"/>
  <c r="O48" i="30"/>
  <c r="N48" i="30"/>
  <c r="G48" i="30"/>
  <c r="Q47" i="30"/>
  <c r="O47" i="30"/>
  <c r="N47" i="30"/>
  <c r="G47" i="30"/>
  <c r="Q46" i="30"/>
  <c r="O46" i="30"/>
  <c r="N46" i="30"/>
  <c r="G46" i="30"/>
  <c r="Q45" i="30"/>
  <c r="O45" i="30"/>
  <c r="N45" i="30"/>
  <c r="G45" i="30"/>
  <c r="Q44" i="30"/>
  <c r="O44" i="30"/>
  <c r="N44" i="30"/>
  <c r="G44" i="30"/>
  <c r="Q43" i="30"/>
  <c r="O43" i="30"/>
  <c r="N43" i="30"/>
  <c r="G43" i="30"/>
  <c r="Q42" i="30"/>
  <c r="O42" i="30"/>
  <c r="N42" i="30"/>
  <c r="G42" i="30"/>
  <c r="Q41" i="30"/>
  <c r="O41" i="30"/>
  <c r="N41" i="30"/>
  <c r="G41" i="30"/>
  <c r="Q40" i="30"/>
  <c r="O40" i="30"/>
  <c r="N40" i="30"/>
  <c r="G40" i="30"/>
  <c r="Q39" i="30"/>
  <c r="O39" i="30"/>
  <c r="N39" i="30"/>
  <c r="G39" i="30"/>
  <c r="Q38" i="30"/>
  <c r="O38" i="30"/>
  <c r="N38" i="30"/>
  <c r="G38" i="30"/>
  <c r="Q37" i="30"/>
  <c r="O37" i="30"/>
  <c r="N37" i="30"/>
  <c r="G37" i="30"/>
  <c r="Q36" i="30"/>
  <c r="O36" i="30"/>
  <c r="N36" i="30"/>
  <c r="G36" i="30"/>
  <c r="Q35" i="30"/>
  <c r="O35" i="30"/>
  <c r="N35" i="30"/>
  <c r="G35" i="30"/>
  <c r="Q34" i="30"/>
  <c r="O34" i="30"/>
  <c r="N34" i="30"/>
  <c r="G34" i="30"/>
  <c r="Q33" i="30"/>
  <c r="O33" i="30"/>
  <c r="N33" i="30"/>
  <c r="G33" i="30"/>
  <c r="Q32" i="30"/>
  <c r="O32" i="30"/>
  <c r="N32" i="30"/>
  <c r="G32" i="30"/>
  <c r="Q31" i="30"/>
  <c r="O31" i="30"/>
  <c r="N31" i="30"/>
  <c r="G31" i="30"/>
  <c r="Q30" i="30"/>
  <c r="O30" i="30"/>
  <c r="N30" i="30"/>
  <c r="G30" i="30"/>
  <c r="Q29" i="30"/>
  <c r="O29" i="30"/>
  <c r="N29" i="30"/>
  <c r="G29" i="30"/>
  <c r="Q28" i="30"/>
  <c r="O28" i="30"/>
  <c r="N28" i="30"/>
  <c r="G28" i="30"/>
  <c r="Q27" i="30"/>
  <c r="O27" i="30"/>
  <c r="N27" i="30"/>
  <c r="G27" i="30"/>
  <c r="Q26" i="30"/>
  <c r="O26" i="30"/>
  <c r="N26" i="30"/>
  <c r="G26" i="30"/>
  <c r="Q25" i="30"/>
  <c r="O25" i="30"/>
  <c r="N25" i="30"/>
  <c r="G25" i="30"/>
  <c r="Q24" i="30"/>
  <c r="O24" i="30"/>
  <c r="N24" i="30"/>
  <c r="G24" i="30"/>
  <c r="Q23" i="30"/>
  <c r="O23" i="30"/>
  <c r="N23" i="30"/>
  <c r="G23" i="30"/>
  <c r="Q22" i="30"/>
  <c r="O22" i="30"/>
  <c r="N22" i="30"/>
  <c r="G22" i="30"/>
  <c r="Q21" i="30"/>
  <c r="O21" i="30"/>
  <c r="N21" i="30"/>
  <c r="G21" i="30"/>
  <c r="Q20" i="30"/>
  <c r="O20" i="30"/>
  <c r="N20" i="30"/>
  <c r="G20" i="30"/>
  <c r="Q19" i="30"/>
  <c r="O19" i="30"/>
  <c r="N19" i="30"/>
  <c r="G19" i="30"/>
  <c r="Q18" i="30"/>
  <c r="O18" i="30"/>
  <c r="N18" i="30"/>
  <c r="G18" i="30"/>
  <c r="Q17" i="30"/>
  <c r="O17" i="30"/>
  <c r="N17" i="30"/>
  <c r="G17" i="30"/>
  <c r="Q16" i="30"/>
  <c r="O16" i="30"/>
  <c r="N16" i="30"/>
  <c r="G16" i="30"/>
  <c r="Q15" i="30"/>
  <c r="O15" i="30"/>
  <c r="N15" i="30"/>
  <c r="G15" i="30"/>
  <c r="Q14" i="30"/>
  <c r="O14" i="30"/>
  <c r="N14" i="30"/>
  <c r="G14" i="30"/>
  <c r="Q13" i="30"/>
  <c r="O13" i="30"/>
  <c r="N13" i="30"/>
  <c r="G13" i="30"/>
  <c r="Q12" i="30"/>
  <c r="O12" i="30"/>
  <c r="N12" i="30"/>
  <c r="G12" i="30"/>
  <c r="Q11" i="30"/>
  <c r="O11" i="30"/>
  <c r="N11" i="30"/>
  <c r="G11" i="30"/>
  <c r="Q10" i="30"/>
  <c r="O10" i="30"/>
  <c r="N10" i="30"/>
  <c r="G10" i="30"/>
  <c r="Q9" i="30"/>
  <c r="O9" i="30"/>
  <c r="N9" i="30"/>
  <c r="G9" i="30"/>
  <c r="Q8" i="30"/>
  <c r="O8" i="30"/>
  <c r="N8" i="30"/>
  <c r="G8" i="30"/>
  <c r="Q7" i="30"/>
  <c r="O7" i="30"/>
  <c r="N7" i="30"/>
  <c r="G7" i="30"/>
  <c r="Q6" i="30"/>
  <c r="O6" i="30"/>
  <c r="N6" i="30"/>
  <c r="G6" i="30"/>
  <c r="Q5" i="30"/>
  <c r="O5" i="30"/>
  <c r="N5" i="30"/>
  <c r="G5" i="30"/>
  <c r="Q4" i="30"/>
  <c r="O4" i="30"/>
  <c r="N4" i="30"/>
  <c r="G4" i="30"/>
  <c r="N3" i="30"/>
  <c r="AT39" i="37" l="1"/>
  <c r="P7" i="28" l="1"/>
  <c r="P9" i="28"/>
  <c r="P24" i="28"/>
  <c r="P26" i="28"/>
  <c r="P31" i="28"/>
  <c r="P33" i="28"/>
  <c r="AI29" i="37" l="1"/>
  <c r="AJ29" i="37" s="1"/>
  <c r="AK29" i="37" s="1"/>
  <c r="AL29" i="37" s="1"/>
  <c r="AM29" i="37" s="1"/>
  <c r="AN29" i="37" s="1"/>
  <c r="AO29" i="37" s="1"/>
  <c r="AP29" i="37" s="1"/>
  <c r="AI30" i="37"/>
  <c r="AJ30" i="37" s="1"/>
  <c r="AK30" i="37" s="1"/>
  <c r="AL30" i="37" s="1"/>
  <c r="AM30" i="37" s="1"/>
  <c r="AN30" i="37" s="1"/>
  <c r="AO30" i="37" s="1"/>
  <c r="AG29" i="37"/>
  <c r="S29" i="37"/>
  <c r="S30" i="37"/>
  <c r="AQ29" i="37" l="1"/>
  <c r="AR29" i="37" s="1"/>
  <c r="AS29" i="37" s="1"/>
  <c r="AT29" i="37" s="1"/>
  <c r="S76" i="41" l="1"/>
  <c r="S77" i="41" l="1"/>
  <c r="M77" i="41" l="1"/>
  <c r="N77" i="41"/>
  <c r="D65" i="42"/>
  <c r="E64" i="42"/>
  <c r="D64" i="42"/>
  <c r="J63" i="42"/>
  <c r="E63" i="42"/>
  <c r="D63" i="42"/>
  <c r="AG20" i="37" l="1"/>
  <c r="AG21" i="37"/>
  <c r="AG23" i="37"/>
  <c r="AG25" i="37"/>
  <c r="AG27" i="37"/>
  <c r="AG28" i="37"/>
  <c r="N29" i="7" l="1"/>
  <c r="C81" i="41" l="1"/>
  <c r="Y74" i="41"/>
  <c r="N76" i="41"/>
  <c r="G76" i="41"/>
  <c r="F76" i="41"/>
  <c r="E76" i="41"/>
  <c r="D76" i="41"/>
  <c r="C76" i="41"/>
  <c r="H76" i="41"/>
  <c r="H77" i="41"/>
  <c r="H78" i="41"/>
  <c r="H79" i="41"/>
  <c r="H80" i="41"/>
  <c r="H37" i="41"/>
  <c r="AG31" i="37" l="1"/>
  <c r="AG30" i="37" l="1"/>
  <c r="AP30" i="37"/>
  <c r="AG26" i="37"/>
  <c r="AQ30" i="37" l="1"/>
  <c r="AR30" i="37" s="1"/>
  <c r="AS30" i="37" s="1"/>
  <c r="AT30" i="37" s="1"/>
  <c r="AG24" i="37"/>
  <c r="AG22" i="37"/>
  <c r="E3" i="40" l="1"/>
  <c r="H11" i="45"/>
  <c r="H10" i="45"/>
  <c r="H9" i="45"/>
  <c r="H8" i="45"/>
  <c r="H7" i="45"/>
  <c r="H6" i="45"/>
  <c r="J89" i="41"/>
  <c r="J88" i="41"/>
  <c r="J87" i="41"/>
  <c r="J86" i="41"/>
  <c r="X74" i="41"/>
  <c r="X73" i="41"/>
  <c r="X72" i="41"/>
  <c r="X71" i="41"/>
  <c r="X70" i="41"/>
  <c r="X69" i="41"/>
  <c r="C75" i="41" l="1"/>
  <c r="D75" i="41"/>
  <c r="E75" i="41"/>
  <c r="F75" i="41"/>
  <c r="G75" i="41"/>
  <c r="H36" i="41"/>
  <c r="H75" i="41" l="1"/>
  <c r="N75" i="41" s="1"/>
  <c r="AI8" i="37" l="1"/>
  <c r="AJ8" i="37" s="1"/>
  <c r="AI9" i="37"/>
  <c r="AJ9" i="37" s="1"/>
  <c r="AK9" i="37" s="1"/>
  <c r="AL9" i="37" s="1"/>
  <c r="AM9" i="37" s="1"/>
  <c r="AN9" i="37" s="1"/>
  <c r="AI10" i="37"/>
  <c r="AJ10" i="37" s="1"/>
  <c r="AK8" i="37" l="1"/>
  <c r="AL8" i="37" s="1"/>
  <c r="AM8" i="37" s="1"/>
  <c r="AN8" i="37" s="1"/>
  <c r="AO8" i="37" s="1"/>
  <c r="AP8" i="37" s="1"/>
  <c r="AQ8" i="37" s="1"/>
  <c r="AR8" i="37" s="1"/>
  <c r="AS8" i="37" s="1"/>
  <c r="AT8" i="37" s="1"/>
  <c r="AO9" i="37"/>
  <c r="AP9" i="37" s="1"/>
  <c r="AQ9" i="37" s="1"/>
  <c r="AR9" i="37" s="1"/>
  <c r="AS9" i="37" s="1"/>
  <c r="AT9" i="37" s="1"/>
  <c r="AL16" i="37" l="1"/>
  <c r="AM16" i="37" s="1"/>
  <c r="AN16" i="37" s="1"/>
  <c r="AO16" i="37" s="1"/>
  <c r="AP16" i="37" s="1"/>
  <c r="AS42" i="43" l="1"/>
  <c r="AS47" i="43"/>
  <c r="H12" i="45" l="1"/>
  <c r="P73" i="41" l="1"/>
  <c r="AI39" i="37"/>
  <c r="M5" i="45" l="1"/>
  <c r="N5" i="45"/>
  <c r="L5" i="45"/>
  <c r="J5" i="45"/>
  <c r="G6" i="45" s="1"/>
  <c r="W76" i="41"/>
  <c r="W77" i="41"/>
  <c r="W78" i="41"/>
  <c r="W79" i="41"/>
  <c r="W80" i="41"/>
  <c r="W69" i="41"/>
  <c r="X81" i="41" l="1"/>
  <c r="Q41" i="43" l="1"/>
  <c r="Q46" i="43"/>
  <c r="J4" i="43"/>
  <c r="X4" i="43" s="1"/>
  <c r="J5" i="43"/>
  <c r="X5" i="43" s="1"/>
  <c r="J6" i="43"/>
  <c r="X6" i="43" s="1"/>
  <c r="J7" i="43"/>
  <c r="X7" i="43" s="1"/>
  <c r="J9" i="43"/>
  <c r="X9" i="43" s="1"/>
  <c r="J10" i="43"/>
  <c r="X10" i="43" s="1"/>
  <c r="J11" i="43"/>
  <c r="X11" i="43" s="1"/>
  <c r="J12" i="43"/>
  <c r="X12" i="43" s="1"/>
  <c r="J13" i="43"/>
  <c r="X13" i="43" s="1"/>
  <c r="J14" i="43"/>
  <c r="X14" i="43" s="1"/>
  <c r="J15" i="43"/>
  <c r="X15" i="43" s="1"/>
  <c r="J16" i="43"/>
  <c r="X16" i="43" s="1"/>
  <c r="J17" i="43"/>
  <c r="X17" i="43" s="1"/>
  <c r="J18" i="43"/>
  <c r="X18" i="43" s="1"/>
  <c r="J19" i="43"/>
  <c r="X19" i="43" s="1"/>
  <c r="J20" i="43"/>
  <c r="X20" i="43" s="1"/>
  <c r="J21" i="43"/>
  <c r="X21" i="43" s="1"/>
  <c r="J22" i="43"/>
  <c r="X22" i="43" s="1"/>
  <c r="J23" i="43"/>
  <c r="X23" i="43" s="1"/>
  <c r="J24" i="43"/>
  <c r="X24" i="43" s="1"/>
  <c r="J25" i="43"/>
  <c r="X25" i="43" s="1"/>
  <c r="J26" i="43"/>
  <c r="X26" i="43" s="1"/>
  <c r="J27" i="43"/>
  <c r="X27" i="43" s="1"/>
  <c r="J28" i="43"/>
  <c r="X28" i="43" s="1"/>
  <c r="J29" i="43"/>
  <c r="X29" i="43" s="1"/>
  <c r="J30" i="43"/>
  <c r="X30" i="43" s="1"/>
  <c r="J31" i="43"/>
  <c r="X31" i="43" s="1"/>
  <c r="J32" i="43"/>
  <c r="X32" i="43" s="1"/>
  <c r="J33" i="43"/>
  <c r="X33" i="43" s="1"/>
  <c r="J34" i="43"/>
  <c r="X34" i="43" s="1"/>
  <c r="J35" i="43"/>
  <c r="X35" i="43" s="1"/>
  <c r="J36" i="43"/>
  <c r="X36" i="43" s="1"/>
  <c r="J37" i="43"/>
  <c r="X37" i="43" s="1"/>
  <c r="J38" i="43"/>
  <c r="X38" i="43" s="1"/>
  <c r="J39" i="43"/>
  <c r="X39" i="43" s="1"/>
  <c r="J40" i="43"/>
  <c r="X40" i="43" s="1"/>
  <c r="J43" i="43"/>
  <c r="X43" i="43" s="1"/>
  <c r="J44" i="43"/>
  <c r="X44" i="43" s="1"/>
  <c r="J45" i="43"/>
  <c r="X45" i="43" s="1"/>
  <c r="X46" i="43" l="1"/>
  <c r="Q48" i="43"/>
  <c r="Q50" i="43" s="1"/>
  <c r="J46" i="43"/>
  <c r="E62" i="42" l="1"/>
  <c r="F40" i="42"/>
  <c r="H40" i="42"/>
  <c r="D62" i="42" s="1"/>
  <c r="O40" i="42"/>
  <c r="C74" i="41" l="1"/>
  <c r="D74" i="41"/>
  <c r="E74" i="41"/>
  <c r="F74" i="41"/>
  <c r="G74" i="41"/>
  <c r="H35" i="41"/>
  <c r="D11" i="45" l="1"/>
  <c r="H74" i="41"/>
  <c r="N74" i="41" s="1"/>
  <c r="AA74" i="41" l="1"/>
  <c r="C11" i="45"/>
  <c r="M11" i="45" s="1"/>
  <c r="I11" i="45"/>
  <c r="N11" i="45" s="1"/>
  <c r="AI42" i="37" l="1"/>
  <c r="AJ42" i="37" s="1"/>
  <c r="AU43" i="37"/>
  <c r="Z43" i="37"/>
  <c r="Y43" i="37"/>
  <c r="X43" i="37"/>
  <c r="AK42" i="37" l="1"/>
  <c r="AL42" i="37" l="1"/>
  <c r="AM42" i="37" l="1"/>
  <c r="AN42" i="37" l="1"/>
  <c r="AO42" i="37" s="1"/>
  <c r="AP42" i="37" s="1"/>
  <c r="AQ42" i="37" s="1"/>
  <c r="AR42" i="37" s="1"/>
  <c r="AS42" i="37" s="1"/>
  <c r="AT42" i="37" s="1"/>
  <c r="AG46" i="37"/>
  <c r="AG45" i="37"/>
  <c r="H13" i="33"/>
  <c r="H14" i="33"/>
  <c r="H18" i="33"/>
  <c r="H19" i="33"/>
  <c r="H21" i="33"/>
  <c r="R23" i="28" l="1"/>
  <c r="R6" i="28"/>
  <c r="Q6" i="28"/>
  <c r="R25" i="28" l="1"/>
  <c r="Q23" i="28" l="1"/>
  <c r="Q25" i="28" l="1"/>
  <c r="AJ39" i="37" l="1"/>
  <c r="AK39" i="37" l="1"/>
  <c r="AL39" i="37" s="1"/>
  <c r="AB4" i="43"/>
  <c r="AC4" i="43"/>
  <c r="AD4" i="43"/>
  <c r="AB5" i="43"/>
  <c r="AC5" i="43"/>
  <c r="AD5" i="43"/>
  <c r="AB6" i="43"/>
  <c r="AC6" i="43"/>
  <c r="AD6" i="43"/>
  <c r="AB7" i="43"/>
  <c r="AC7" i="43"/>
  <c r="AD7" i="43"/>
  <c r="AB9" i="43"/>
  <c r="AC9" i="43"/>
  <c r="AD9" i="43"/>
  <c r="AB10" i="43"/>
  <c r="AC10" i="43"/>
  <c r="AD10" i="43"/>
  <c r="AB11" i="43"/>
  <c r="AC11" i="43"/>
  <c r="AD11" i="43"/>
  <c r="AB12" i="43"/>
  <c r="AC12" i="43"/>
  <c r="AD12" i="43"/>
  <c r="AB13" i="43"/>
  <c r="AC13" i="43"/>
  <c r="AD13" i="43"/>
  <c r="AB14" i="43"/>
  <c r="AC14" i="43"/>
  <c r="AD14" i="43"/>
  <c r="AB15" i="43"/>
  <c r="AC15" i="43"/>
  <c r="AD15" i="43"/>
  <c r="AB16" i="43"/>
  <c r="AC16" i="43"/>
  <c r="AD16" i="43"/>
  <c r="AB18" i="43"/>
  <c r="AC18" i="43"/>
  <c r="AD18" i="43"/>
  <c r="AB19" i="43"/>
  <c r="AC19" i="43"/>
  <c r="AD19" i="43"/>
  <c r="AB20" i="43"/>
  <c r="AC20" i="43"/>
  <c r="AD20" i="43"/>
  <c r="AB21" i="43"/>
  <c r="AC21" i="43"/>
  <c r="AD21" i="43"/>
  <c r="AB22" i="43"/>
  <c r="AC22" i="43"/>
  <c r="AD22" i="43"/>
  <c r="AB23" i="43"/>
  <c r="AC23" i="43"/>
  <c r="AD23" i="43"/>
  <c r="AB24" i="43"/>
  <c r="AC24" i="43"/>
  <c r="AD24" i="43"/>
  <c r="AD25" i="43"/>
  <c r="AB26" i="43"/>
  <c r="AC26" i="43"/>
  <c r="AD26" i="43"/>
  <c r="AB27" i="43"/>
  <c r="AC27" i="43"/>
  <c r="AD27" i="43"/>
  <c r="AB28" i="43"/>
  <c r="AC28" i="43"/>
  <c r="AD28" i="43"/>
  <c r="AB29" i="43"/>
  <c r="AC29" i="43"/>
  <c r="AD29" i="43"/>
  <c r="AB30" i="43"/>
  <c r="AC30" i="43"/>
  <c r="AD30" i="43"/>
  <c r="AB31" i="43"/>
  <c r="AC31" i="43"/>
  <c r="AD31" i="43"/>
  <c r="AB32" i="43"/>
  <c r="AC32" i="43"/>
  <c r="AD32" i="43"/>
  <c r="AB33" i="43"/>
  <c r="AC33" i="43"/>
  <c r="AD33" i="43"/>
  <c r="AB35" i="43"/>
  <c r="AC35" i="43"/>
  <c r="AD35" i="43"/>
  <c r="AB36" i="43"/>
  <c r="AC36" i="43"/>
  <c r="AD36" i="43"/>
  <c r="AB37" i="43"/>
  <c r="AC37" i="43"/>
  <c r="AD37" i="43"/>
  <c r="AB38" i="43"/>
  <c r="AC38" i="43"/>
  <c r="AD38" i="43"/>
  <c r="AB39" i="43"/>
  <c r="AC39" i="43"/>
  <c r="AD39" i="43"/>
  <c r="AB40" i="43"/>
  <c r="AC40" i="43"/>
  <c r="AD40" i="43"/>
  <c r="AC43" i="43"/>
  <c r="AD43" i="43"/>
  <c r="AC44" i="43"/>
  <c r="AD44" i="43"/>
  <c r="AB45" i="43"/>
  <c r="AC45" i="43"/>
  <c r="AD45" i="43"/>
  <c r="G4" i="43"/>
  <c r="H4" i="43"/>
  <c r="I4" i="43"/>
  <c r="G5" i="43"/>
  <c r="H5" i="43"/>
  <c r="I5" i="43"/>
  <c r="G6" i="43"/>
  <c r="H6" i="43"/>
  <c r="I6" i="43"/>
  <c r="G7" i="43"/>
  <c r="H7" i="43"/>
  <c r="V7" i="43" s="1"/>
  <c r="I7" i="43"/>
  <c r="G9" i="43"/>
  <c r="H9" i="43"/>
  <c r="I9" i="43"/>
  <c r="G10" i="43"/>
  <c r="U10" i="43" s="1"/>
  <c r="H10" i="43"/>
  <c r="I10" i="43"/>
  <c r="G11" i="43"/>
  <c r="H11" i="43"/>
  <c r="V11" i="43" s="1"/>
  <c r="I11" i="43"/>
  <c r="G12" i="43"/>
  <c r="H12" i="43"/>
  <c r="I12" i="43"/>
  <c r="G13" i="43"/>
  <c r="H13" i="43"/>
  <c r="I13" i="43"/>
  <c r="G14" i="43"/>
  <c r="U14" i="43" s="1"/>
  <c r="H14" i="43"/>
  <c r="I14" i="43"/>
  <c r="G15" i="43"/>
  <c r="H15" i="43"/>
  <c r="V15" i="43" s="1"/>
  <c r="I15" i="43"/>
  <c r="G16" i="43"/>
  <c r="H16" i="43"/>
  <c r="I16" i="43"/>
  <c r="G17" i="43"/>
  <c r="H17" i="43"/>
  <c r="I17" i="43"/>
  <c r="G18" i="43"/>
  <c r="U18" i="43" s="1"/>
  <c r="H18" i="43"/>
  <c r="I18" i="43"/>
  <c r="G19" i="43"/>
  <c r="H19" i="43"/>
  <c r="V19" i="43" s="1"/>
  <c r="I19" i="43"/>
  <c r="G20" i="43"/>
  <c r="H20" i="43"/>
  <c r="I20" i="43"/>
  <c r="G21" i="43"/>
  <c r="H21" i="43"/>
  <c r="I21" i="43"/>
  <c r="G22" i="43"/>
  <c r="U22" i="43" s="1"/>
  <c r="H22" i="43"/>
  <c r="I22" i="43"/>
  <c r="G23" i="43"/>
  <c r="H23" i="43"/>
  <c r="I23" i="43"/>
  <c r="G24" i="43"/>
  <c r="H24" i="43"/>
  <c r="I24" i="43"/>
  <c r="G25" i="43"/>
  <c r="H25" i="43"/>
  <c r="I25" i="43"/>
  <c r="G26" i="43"/>
  <c r="U26" i="43" s="1"/>
  <c r="H26" i="43"/>
  <c r="I26" i="43"/>
  <c r="G27" i="43"/>
  <c r="H27" i="43"/>
  <c r="V27" i="43" s="1"/>
  <c r="I27" i="43"/>
  <c r="G28" i="43"/>
  <c r="U28" i="43" s="1"/>
  <c r="H28" i="43"/>
  <c r="I28" i="43"/>
  <c r="G29" i="43"/>
  <c r="H29" i="43"/>
  <c r="I29" i="43"/>
  <c r="G30" i="43"/>
  <c r="H30" i="43"/>
  <c r="I30" i="43"/>
  <c r="G31" i="43"/>
  <c r="H31" i="43"/>
  <c r="V31" i="43" s="1"/>
  <c r="I31" i="43"/>
  <c r="G32" i="43"/>
  <c r="U32" i="43" s="1"/>
  <c r="H32" i="43"/>
  <c r="I32" i="43"/>
  <c r="G33" i="43"/>
  <c r="H33" i="43"/>
  <c r="I33" i="43"/>
  <c r="G35" i="43"/>
  <c r="H35" i="43"/>
  <c r="I35" i="43"/>
  <c r="G36" i="43"/>
  <c r="H36" i="43"/>
  <c r="V36" i="43" s="1"/>
  <c r="I36" i="43"/>
  <c r="G37" i="43"/>
  <c r="H37" i="43"/>
  <c r="I37" i="43"/>
  <c r="G38" i="43"/>
  <c r="H38" i="43"/>
  <c r="I38" i="43"/>
  <c r="G39" i="43"/>
  <c r="H39" i="43"/>
  <c r="I39" i="43"/>
  <c r="G40" i="43"/>
  <c r="H40" i="43"/>
  <c r="I40" i="43"/>
  <c r="I43" i="43"/>
  <c r="H44" i="43"/>
  <c r="V44" i="43" s="1"/>
  <c r="I44" i="43"/>
  <c r="G45" i="43"/>
  <c r="H45" i="43"/>
  <c r="I45" i="43"/>
  <c r="W44" i="43" l="1"/>
  <c r="U35" i="43"/>
  <c r="U30" i="43"/>
  <c r="U24" i="43"/>
  <c r="U12" i="43"/>
  <c r="W38" i="43"/>
  <c r="U7" i="43"/>
  <c r="V38" i="43"/>
  <c r="U20" i="43"/>
  <c r="U16" i="43"/>
  <c r="W36" i="43"/>
  <c r="W31" i="43"/>
  <c r="W27" i="43"/>
  <c r="W23" i="43"/>
  <c r="W19" i="43"/>
  <c r="W15" i="43"/>
  <c r="W11" i="43"/>
  <c r="W7" i="43"/>
  <c r="U5" i="43"/>
  <c r="AP44" i="43"/>
  <c r="AO45" i="43"/>
  <c r="AQ44" i="43"/>
  <c r="AP4" i="43"/>
  <c r="AQ39" i="43"/>
  <c r="AP38" i="43"/>
  <c r="AO37" i="43"/>
  <c r="AQ35" i="43"/>
  <c r="AP33" i="43"/>
  <c r="AO32" i="43"/>
  <c r="AQ30" i="43"/>
  <c r="AP29" i="43"/>
  <c r="AO28" i="43"/>
  <c r="AQ26" i="43"/>
  <c r="AO24" i="43"/>
  <c r="AQ22" i="43"/>
  <c r="AP21" i="43"/>
  <c r="AO20" i="43"/>
  <c r="AQ18" i="43"/>
  <c r="AO16" i="43"/>
  <c r="AQ14" i="43"/>
  <c r="AP13" i="43"/>
  <c r="AO12" i="43"/>
  <c r="AQ10" i="43"/>
  <c r="AP9" i="43"/>
  <c r="AP5" i="43"/>
  <c r="AQ40" i="43"/>
  <c r="AP39" i="43"/>
  <c r="AO38" i="43"/>
  <c r="AQ36" i="43"/>
  <c r="AP35" i="43"/>
  <c r="AO33" i="43"/>
  <c r="AQ31" i="43"/>
  <c r="AP30" i="43"/>
  <c r="AO29" i="43"/>
  <c r="AQ27" i="43"/>
  <c r="AP26" i="43"/>
  <c r="AQ23" i="43"/>
  <c r="AP22" i="43"/>
  <c r="AO21" i="43"/>
  <c r="AQ19" i="43"/>
  <c r="AP18" i="43"/>
  <c r="AQ15" i="43"/>
  <c r="AP14" i="43"/>
  <c r="AO13" i="43"/>
  <c r="AQ11" i="43"/>
  <c r="AP10" i="43"/>
  <c r="AO9" i="43"/>
  <c r="AP7" i="43"/>
  <c r="AQ45" i="43"/>
  <c r="AO4" i="43"/>
  <c r="AP40" i="43"/>
  <c r="AO39" i="43"/>
  <c r="AQ37" i="43"/>
  <c r="AP36" i="43"/>
  <c r="AO35" i="43"/>
  <c r="AQ32" i="43"/>
  <c r="AP31" i="43"/>
  <c r="AO30" i="43"/>
  <c r="AQ28" i="43"/>
  <c r="AP27" i="43"/>
  <c r="AO26" i="43"/>
  <c r="AQ24" i="43"/>
  <c r="AP23" i="43"/>
  <c r="AO22" i="43"/>
  <c r="AQ20" i="43"/>
  <c r="AP19" i="43"/>
  <c r="AO18" i="43"/>
  <c r="AQ16" i="43"/>
  <c r="AP15" i="43"/>
  <c r="AO14" i="43"/>
  <c r="AQ12" i="43"/>
  <c r="AP11" i="43"/>
  <c r="AO10" i="43"/>
  <c r="AQ6" i="43"/>
  <c r="AQ43" i="43"/>
  <c r="AQ4" i="43"/>
  <c r="AO40" i="43"/>
  <c r="AQ38" i="43"/>
  <c r="AP37" i="43"/>
  <c r="AO36" i="43"/>
  <c r="AQ33" i="43"/>
  <c r="AP32" i="43"/>
  <c r="AO31" i="43"/>
  <c r="AQ29" i="43"/>
  <c r="AP28" i="43"/>
  <c r="AO27" i="43"/>
  <c r="AQ25" i="43"/>
  <c r="AP24" i="43"/>
  <c r="AO23" i="43"/>
  <c r="AQ21" i="43"/>
  <c r="AP20" i="43"/>
  <c r="AO19" i="43"/>
  <c r="AP16" i="43"/>
  <c r="AO15" i="43"/>
  <c r="AQ13" i="43"/>
  <c r="AP12" i="43"/>
  <c r="AO11" i="43"/>
  <c r="AQ9" i="43"/>
  <c r="AO6" i="43"/>
  <c r="AQ7" i="43"/>
  <c r="AP6" i="43"/>
  <c r="AO5" i="43"/>
  <c r="AP45" i="43"/>
  <c r="AO7" i="43"/>
  <c r="AQ5" i="43"/>
  <c r="V23" i="43"/>
  <c r="U29" i="43"/>
  <c r="U21" i="43"/>
  <c r="U13" i="43"/>
  <c r="U39" i="43"/>
  <c r="W37" i="43"/>
  <c r="W32" i="43"/>
  <c r="W28" i="43"/>
  <c r="W24" i="43"/>
  <c r="W20" i="43"/>
  <c r="W16" i="43"/>
  <c r="W12" i="43"/>
  <c r="W4" i="43"/>
  <c r="AD46" i="43"/>
  <c r="AC46" i="43"/>
  <c r="W45" i="43"/>
  <c r="W39" i="43"/>
  <c r="U37" i="43"/>
  <c r="U4" i="43"/>
  <c r="W43" i="43"/>
  <c r="U36" i="43"/>
  <c r="W33" i="43"/>
  <c r="U31" i="43"/>
  <c r="W29" i="43"/>
  <c r="U27" i="43"/>
  <c r="W25" i="43"/>
  <c r="U23" i="43"/>
  <c r="W21" i="43"/>
  <c r="U19" i="43"/>
  <c r="W17" i="43"/>
  <c r="U15" i="43"/>
  <c r="W13" i="43"/>
  <c r="U11" i="43"/>
  <c r="W9" i="43"/>
  <c r="W5" i="43"/>
  <c r="U45" i="43"/>
  <c r="V40" i="43"/>
  <c r="U6" i="43"/>
  <c r="V37" i="43"/>
  <c r="V32" i="43"/>
  <c r="V28" i="43"/>
  <c r="V24" i="43"/>
  <c r="V20" i="43"/>
  <c r="V16" i="43"/>
  <c r="V12" i="43"/>
  <c r="V4" i="43"/>
  <c r="U33" i="43"/>
  <c r="U25" i="43"/>
  <c r="U17" i="43"/>
  <c r="U9" i="43"/>
  <c r="V30" i="43"/>
  <c r="V26" i="43"/>
  <c r="V22" i="43"/>
  <c r="V18" i="43"/>
  <c r="V14" i="43"/>
  <c r="V10" i="43"/>
  <c r="V6" i="43"/>
  <c r="U40" i="43"/>
  <c r="W35" i="43"/>
  <c r="V33" i="43"/>
  <c r="W30" i="43"/>
  <c r="V29" i="43"/>
  <c r="W26" i="43"/>
  <c r="V25" i="43"/>
  <c r="W22" i="43"/>
  <c r="V21" i="43"/>
  <c r="W18" i="43"/>
  <c r="V17" i="43"/>
  <c r="W14" i="43"/>
  <c r="V13" i="43"/>
  <c r="W10" i="43"/>
  <c r="V9" i="43"/>
  <c r="W6" i="43"/>
  <c r="V5" i="43"/>
  <c r="V45" i="43"/>
  <c r="W40" i="43"/>
  <c r="V39" i="43"/>
  <c r="U38" i="43"/>
  <c r="V35" i="43"/>
  <c r="P46" i="43"/>
  <c r="O46" i="43"/>
  <c r="N46" i="43"/>
  <c r="I46" i="43"/>
  <c r="W46" i="43" l="1"/>
  <c r="AJ46" i="43"/>
  <c r="AQ46" i="43"/>
  <c r="AI46" i="43"/>
  <c r="AP43" i="43"/>
  <c r="AP46" i="43" s="1"/>
  <c r="AH46" i="43"/>
  <c r="J90" i="41" l="1"/>
  <c r="E61" i="42" l="1"/>
  <c r="O39" i="42"/>
  <c r="H39" i="42"/>
  <c r="F39" i="42"/>
  <c r="O72" i="41"/>
  <c r="C73" i="41"/>
  <c r="D73" i="41"/>
  <c r="E73" i="41"/>
  <c r="F73" i="41"/>
  <c r="G73" i="41"/>
  <c r="H34" i="41"/>
  <c r="D9" i="45" l="1"/>
  <c r="Y72" i="41"/>
  <c r="Y73" i="41"/>
  <c r="D10" i="45"/>
  <c r="J73" i="41"/>
  <c r="H73" i="41"/>
  <c r="D61" i="42"/>
  <c r="E1" i="7"/>
  <c r="N73" i="41" l="1"/>
  <c r="AA73" i="41"/>
  <c r="C10" i="45"/>
  <c r="M10" i="45" s="1"/>
  <c r="I10" i="45"/>
  <c r="N10" i="45" s="1"/>
  <c r="I9" i="45"/>
  <c r="N9" i="45" s="1"/>
  <c r="AC25" i="43"/>
  <c r="AP25" i="43" s="1"/>
  <c r="AD17" i="43" l="1"/>
  <c r="AQ17" i="43" s="1"/>
  <c r="C45" i="43" l="1"/>
  <c r="AB25" i="43" l="1"/>
  <c r="AO25" i="43" s="1"/>
  <c r="E60" i="42"/>
  <c r="C72" i="41"/>
  <c r="D72" i="41"/>
  <c r="E72" i="41"/>
  <c r="F72" i="41"/>
  <c r="G72" i="41"/>
  <c r="H33" i="41"/>
  <c r="H72" i="41" l="1"/>
  <c r="J72" i="41"/>
  <c r="N72" i="41" l="1"/>
  <c r="C9" i="45" s="1"/>
  <c r="M9" i="45" s="1"/>
  <c r="E20" i="43"/>
  <c r="J43" i="37" l="1"/>
  <c r="AA72" i="41"/>
  <c r="AC17" i="43"/>
  <c r="AP17" i="43" s="1"/>
  <c r="H43" i="43" l="1"/>
  <c r="V43" i="43" s="1"/>
  <c r="V46" i="43" s="1"/>
  <c r="H46" i="43" l="1"/>
  <c r="AK10" i="37"/>
  <c r="AL10" i="37" s="1"/>
  <c r="AM10" i="37" s="1"/>
  <c r="AN10" i="37" l="1"/>
  <c r="AO10" i="37" s="1"/>
  <c r="AP10" i="37" s="1"/>
  <c r="AQ10" i="37" s="1"/>
  <c r="AR10" i="37" s="1"/>
  <c r="J19" i="41"/>
  <c r="J20" i="41"/>
  <c r="J21" i="41"/>
  <c r="J22" i="41"/>
  <c r="J23" i="41"/>
  <c r="J24" i="41"/>
  <c r="J25" i="41"/>
  <c r="J26" i="41"/>
  <c r="J27" i="41"/>
  <c r="J28" i="41"/>
  <c r="J29" i="41"/>
  <c r="J30" i="41"/>
  <c r="J31" i="41"/>
  <c r="J32" i="41"/>
  <c r="J18" i="41"/>
  <c r="E18" i="43"/>
  <c r="AA45" i="43"/>
  <c r="Z45" i="43"/>
  <c r="F45" i="43"/>
  <c r="E45" i="43"/>
  <c r="C44" i="43"/>
  <c r="C43" i="43"/>
  <c r="AA40" i="43"/>
  <c r="AN40" i="43" s="1"/>
  <c r="Z40" i="43"/>
  <c r="F40" i="43"/>
  <c r="E40" i="43"/>
  <c r="C40" i="43"/>
  <c r="AA39" i="43"/>
  <c r="AN39" i="43" s="1"/>
  <c r="Z39" i="43"/>
  <c r="F39" i="43"/>
  <c r="E39" i="43"/>
  <c r="C39" i="43"/>
  <c r="AA38" i="43"/>
  <c r="AN38" i="43" s="1"/>
  <c r="Z38" i="43"/>
  <c r="F38" i="43"/>
  <c r="E38" i="43"/>
  <c r="C38" i="43"/>
  <c r="AA37" i="43"/>
  <c r="AN37" i="43" s="1"/>
  <c r="Z37" i="43"/>
  <c r="F37" i="43"/>
  <c r="E37" i="43"/>
  <c r="C37" i="43"/>
  <c r="AA36" i="43"/>
  <c r="AN36" i="43" s="1"/>
  <c r="Z36" i="43"/>
  <c r="F36" i="43"/>
  <c r="E36" i="43"/>
  <c r="C36" i="43"/>
  <c r="AA35" i="43"/>
  <c r="AN35" i="43" s="1"/>
  <c r="Z35" i="43"/>
  <c r="F35" i="43"/>
  <c r="E35" i="43"/>
  <c r="C35" i="43"/>
  <c r="AA33" i="43"/>
  <c r="AN33" i="43" s="1"/>
  <c r="Z33" i="43"/>
  <c r="F33" i="43"/>
  <c r="E33" i="43"/>
  <c r="C33" i="43"/>
  <c r="AA32" i="43"/>
  <c r="AN32" i="43" s="1"/>
  <c r="Z32" i="43"/>
  <c r="F32" i="43"/>
  <c r="E32" i="43"/>
  <c r="C32" i="43"/>
  <c r="AA31" i="43"/>
  <c r="AN31" i="43" s="1"/>
  <c r="Z31" i="43"/>
  <c r="F31" i="43"/>
  <c r="E31" i="43"/>
  <c r="C31" i="43"/>
  <c r="AA30" i="43"/>
  <c r="AN30" i="43" s="1"/>
  <c r="Z30" i="43"/>
  <c r="F30" i="43"/>
  <c r="E30" i="43"/>
  <c r="C30" i="43"/>
  <c r="AA29" i="43"/>
  <c r="AN29" i="43" s="1"/>
  <c r="Z29" i="43"/>
  <c r="F29" i="43"/>
  <c r="E29" i="43"/>
  <c r="C29" i="43"/>
  <c r="AA28" i="43"/>
  <c r="AN28" i="43" s="1"/>
  <c r="Z28" i="43"/>
  <c r="F28" i="43"/>
  <c r="E28" i="43"/>
  <c r="C28" i="43"/>
  <c r="AA27" i="43"/>
  <c r="AN27" i="43" s="1"/>
  <c r="Z27" i="43"/>
  <c r="F27" i="43"/>
  <c r="E27" i="43"/>
  <c r="C27" i="43"/>
  <c r="AA26" i="43"/>
  <c r="AN26" i="43" s="1"/>
  <c r="Z26" i="43"/>
  <c r="F26" i="43"/>
  <c r="E26" i="43"/>
  <c r="C26" i="43"/>
  <c r="AA25" i="43"/>
  <c r="AN25" i="43" s="1"/>
  <c r="Z25" i="43"/>
  <c r="F25" i="43"/>
  <c r="E25" i="43"/>
  <c r="C25" i="43"/>
  <c r="AA24" i="43"/>
  <c r="AN24" i="43" s="1"/>
  <c r="Z24" i="43"/>
  <c r="F24" i="43"/>
  <c r="E24" i="43"/>
  <c r="C24" i="43"/>
  <c r="AA23" i="43"/>
  <c r="AN23" i="43" s="1"/>
  <c r="Z23" i="43"/>
  <c r="F23" i="43"/>
  <c r="E23" i="43"/>
  <c r="C23" i="43"/>
  <c r="AA22" i="43"/>
  <c r="AN22" i="43" s="1"/>
  <c r="Z22" i="43"/>
  <c r="F22" i="43"/>
  <c r="E22" i="43"/>
  <c r="C22" i="43"/>
  <c r="AA21" i="43"/>
  <c r="AN21" i="43" s="1"/>
  <c r="Z21" i="43"/>
  <c r="F21" i="43"/>
  <c r="E21" i="43"/>
  <c r="C21" i="43"/>
  <c r="Z20" i="43"/>
  <c r="F20" i="43"/>
  <c r="C20" i="43"/>
  <c r="AA19" i="43"/>
  <c r="AN19" i="43" s="1"/>
  <c r="Z19" i="43"/>
  <c r="F19" i="43"/>
  <c r="E19" i="43"/>
  <c r="C19" i="43"/>
  <c r="AA18" i="43"/>
  <c r="AN18" i="43" s="1"/>
  <c r="Z18" i="43"/>
  <c r="F18" i="43"/>
  <c r="C18" i="43"/>
  <c r="AA17" i="43"/>
  <c r="AN17" i="43" s="1"/>
  <c r="Z17" i="43"/>
  <c r="F17" i="43"/>
  <c r="E17" i="43"/>
  <c r="C17" i="43"/>
  <c r="AA16" i="43"/>
  <c r="AN16" i="43" s="1"/>
  <c r="Z16" i="43"/>
  <c r="F16" i="43"/>
  <c r="E16" i="43"/>
  <c r="C16" i="43"/>
  <c r="AA15" i="43"/>
  <c r="AN15" i="43" s="1"/>
  <c r="Z15" i="43"/>
  <c r="F15" i="43"/>
  <c r="E15" i="43"/>
  <c r="C15" i="43"/>
  <c r="AA14" i="43"/>
  <c r="AN14" i="43" s="1"/>
  <c r="Z14" i="43"/>
  <c r="F14" i="43"/>
  <c r="E14" i="43"/>
  <c r="C14" i="43"/>
  <c r="AA13" i="43"/>
  <c r="AN13" i="43" s="1"/>
  <c r="Z13" i="43"/>
  <c r="F13" i="43"/>
  <c r="E13" i="43"/>
  <c r="C13" i="43"/>
  <c r="AA12" i="43"/>
  <c r="AN12" i="43" s="1"/>
  <c r="Z12" i="43"/>
  <c r="F12" i="43"/>
  <c r="E12" i="43"/>
  <c r="C12" i="43"/>
  <c r="AA11" i="43"/>
  <c r="AN11" i="43" s="1"/>
  <c r="Z11" i="43"/>
  <c r="F11" i="43"/>
  <c r="E11" i="43"/>
  <c r="C11" i="43"/>
  <c r="AA10" i="43"/>
  <c r="AN10" i="43" s="1"/>
  <c r="Z10" i="43"/>
  <c r="F10" i="43"/>
  <c r="E10" i="43"/>
  <c r="C10" i="43"/>
  <c r="AA9" i="43"/>
  <c r="AN9" i="43" s="1"/>
  <c r="Z9" i="43"/>
  <c r="F9" i="43"/>
  <c r="E9" i="43"/>
  <c r="C9" i="43"/>
  <c r="AA7" i="43"/>
  <c r="AN7" i="43" s="1"/>
  <c r="Z7" i="43"/>
  <c r="F7" i="43"/>
  <c r="E7" i="43"/>
  <c r="C7" i="43"/>
  <c r="AA6" i="43"/>
  <c r="AN6" i="43" s="1"/>
  <c r="Z6" i="43"/>
  <c r="F6" i="43"/>
  <c r="E6" i="43"/>
  <c r="C6" i="43"/>
  <c r="AA5" i="43"/>
  <c r="AN5" i="43" s="1"/>
  <c r="Z5" i="43"/>
  <c r="F5" i="43"/>
  <c r="E5" i="43"/>
  <c r="C5" i="43"/>
  <c r="AA4" i="43"/>
  <c r="Z4" i="43"/>
  <c r="F4" i="43"/>
  <c r="E4" i="43"/>
  <c r="C4" i="43"/>
  <c r="AD34" i="43" l="1"/>
  <c r="AB34" i="43"/>
  <c r="AC34" i="43"/>
  <c r="M41" i="43"/>
  <c r="N41" i="43"/>
  <c r="N48" i="43" s="1"/>
  <c r="O41" i="43"/>
  <c r="O48" i="43" s="1"/>
  <c r="P41" i="43"/>
  <c r="P48" i="43" s="1"/>
  <c r="Z34" i="43"/>
  <c r="G34" i="43"/>
  <c r="H34" i="43"/>
  <c r="I34" i="43"/>
  <c r="E34" i="43"/>
  <c r="AA34" i="43"/>
  <c r="AN34" i="43" s="1"/>
  <c r="C34" i="43"/>
  <c r="F34" i="43"/>
  <c r="AH41" i="43" l="1"/>
  <c r="AH48" i="43" s="1"/>
  <c r="AO34" i="43"/>
  <c r="AJ41" i="43"/>
  <c r="AJ48" i="43" s="1"/>
  <c r="AQ34" i="43"/>
  <c r="AI41" i="43"/>
  <c r="AI48" i="43" s="1"/>
  <c r="AP34" i="43"/>
  <c r="W34" i="43"/>
  <c r="V34" i="43"/>
  <c r="U34" i="43"/>
  <c r="AG46" i="43"/>
  <c r="AF46" i="43"/>
  <c r="M46" i="43"/>
  <c r="M48" i="43" s="1"/>
  <c r="L46" i="43"/>
  <c r="AM45" i="43"/>
  <c r="AN45" i="43"/>
  <c r="S45" i="43"/>
  <c r="T45" i="43"/>
  <c r="AU45" i="43"/>
  <c r="AG41" i="43"/>
  <c r="AF41" i="43"/>
  <c r="L41" i="43"/>
  <c r="AM40" i="43"/>
  <c r="AS40" i="43" s="1"/>
  <c r="S40" i="43"/>
  <c r="T40" i="43"/>
  <c r="AU40" i="43"/>
  <c r="AM39" i="43"/>
  <c r="AS39" i="43" s="1"/>
  <c r="T39" i="43"/>
  <c r="S39" i="43"/>
  <c r="AU39" i="43"/>
  <c r="AM38" i="43"/>
  <c r="AS38" i="43" s="1"/>
  <c r="S38" i="43"/>
  <c r="T38" i="43"/>
  <c r="AM37" i="43"/>
  <c r="AS37" i="43" s="1"/>
  <c r="T37" i="43"/>
  <c r="S37" i="43"/>
  <c r="AU37" i="43"/>
  <c r="AM36" i="43"/>
  <c r="AS36" i="43" s="1"/>
  <c r="S36" i="43"/>
  <c r="T36" i="43"/>
  <c r="AU36" i="43"/>
  <c r="AM35" i="43"/>
  <c r="AS35" i="43" s="1"/>
  <c r="T35" i="43"/>
  <c r="S35" i="43"/>
  <c r="AU35" i="43"/>
  <c r="AM33" i="43"/>
  <c r="AS33" i="43" s="1"/>
  <c r="T33" i="43"/>
  <c r="S33" i="43"/>
  <c r="AM32" i="43"/>
  <c r="AS32" i="43" s="1"/>
  <c r="T32" i="43"/>
  <c r="S32" i="43"/>
  <c r="AU32" i="43"/>
  <c r="AM31" i="43"/>
  <c r="AS31" i="43" s="1"/>
  <c r="T31" i="43"/>
  <c r="S31" i="43"/>
  <c r="AM30" i="43"/>
  <c r="AS30" i="43" s="1"/>
  <c r="T30" i="43"/>
  <c r="S30" i="43"/>
  <c r="AU30" i="43"/>
  <c r="AM29" i="43"/>
  <c r="AS29" i="43" s="1"/>
  <c r="T29" i="43"/>
  <c r="S29" i="43"/>
  <c r="AM28" i="43"/>
  <c r="AS28" i="43" s="1"/>
  <c r="T28" i="43"/>
  <c r="S28" i="43"/>
  <c r="AU28" i="43"/>
  <c r="AM27" i="43"/>
  <c r="AS27" i="43" s="1"/>
  <c r="T27" i="43"/>
  <c r="S27" i="43"/>
  <c r="AM26" i="43"/>
  <c r="AS26" i="43" s="1"/>
  <c r="T26" i="43"/>
  <c r="S26" i="43"/>
  <c r="AU26" i="43"/>
  <c r="AM25" i="43"/>
  <c r="AS25" i="43" s="1"/>
  <c r="T25" i="43"/>
  <c r="S25" i="43"/>
  <c r="AM24" i="43"/>
  <c r="AS24" i="43" s="1"/>
  <c r="T24" i="43"/>
  <c r="S24" i="43"/>
  <c r="AU24" i="43"/>
  <c r="AM23" i="43"/>
  <c r="AS23" i="43" s="1"/>
  <c r="T23" i="43"/>
  <c r="S23" i="43"/>
  <c r="AM22" i="43"/>
  <c r="AS22" i="43" s="1"/>
  <c r="T22" i="43"/>
  <c r="S22" i="43"/>
  <c r="AU22" i="43"/>
  <c r="AM21" i="43"/>
  <c r="AS21" i="43" s="1"/>
  <c r="T21" i="43"/>
  <c r="S21" i="43"/>
  <c r="AM20" i="43"/>
  <c r="T20" i="43"/>
  <c r="S20" i="43"/>
  <c r="AM19" i="43"/>
  <c r="AS19" i="43" s="1"/>
  <c r="T19" i="43"/>
  <c r="S19" i="43"/>
  <c r="AM18" i="43"/>
  <c r="AS18" i="43" s="1"/>
  <c r="T18" i="43"/>
  <c r="S18" i="43"/>
  <c r="AU18" i="43"/>
  <c r="AM17" i="43"/>
  <c r="T17" i="43"/>
  <c r="S17" i="43"/>
  <c r="AM16" i="43"/>
  <c r="AS16" i="43" s="1"/>
  <c r="T16" i="43"/>
  <c r="S16" i="43"/>
  <c r="AU16" i="43"/>
  <c r="AM15" i="43"/>
  <c r="AS15" i="43" s="1"/>
  <c r="T15" i="43"/>
  <c r="S15" i="43"/>
  <c r="AM14" i="43"/>
  <c r="AS14" i="43" s="1"/>
  <c r="T14" i="43"/>
  <c r="S14" i="43"/>
  <c r="AU14" i="43"/>
  <c r="AM13" i="43"/>
  <c r="AS13" i="43" s="1"/>
  <c r="T13" i="43"/>
  <c r="S13" i="43"/>
  <c r="AM12" i="43"/>
  <c r="AS12" i="43" s="1"/>
  <c r="T12" i="43"/>
  <c r="S12" i="43"/>
  <c r="AU12" i="43"/>
  <c r="AM11" i="43"/>
  <c r="AS11" i="43" s="1"/>
  <c r="T11" i="43"/>
  <c r="S11" i="43"/>
  <c r="AM10" i="43"/>
  <c r="AS10" i="43" s="1"/>
  <c r="S10" i="43"/>
  <c r="T10" i="43"/>
  <c r="AM9" i="43"/>
  <c r="AS9" i="43" s="1"/>
  <c r="AU9" i="43"/>
  <c r="S9" i="43"/>
  <c r="AM7" i="43"/>
  <c r="AS7" i="43" s="1"/>
  <c r="AU7" i="43"/>
  <c r="S7" i="43"/>
  <c r="AM6" i="43"/>
  <c r="AS6" i="43" s="1"/>
  <c r="T6" i="43"/>
  <c r="S6" i="43"/>
  <c r="AU6" i="43"/>
  <c r="AU5" i="43"/>
  <c r="AM5" i="43"/>
  <c r="AS5" i="43" s="1"/>
  <c r="T5" i="43"/>
  <c r="AN4" i="43"/>
  <c r="AM4" i="43"/>
  <c r="T4" i="43"/>
  <c r="S4" i="43"/>
  <c r="AU4" i="43"/>
  <c r="AS4" i="43" l="1"/>
  <c r="AS45" i="43"/>
  <c r="L48" i="43"/>
  <c r="AG48" i="43"/>
  <c r="AF48" i="43"/>
  <c r="AU11" i="43"/>
  <c r="AU19" i="43"/>
  <c r="AU27" i="43"/>
  <c r="T9" i="43"/>
  <c r="AU25" i="43"/>
  <c r="S5" i="43"/>
  <c r="AU10" i="43"/>
  <c r="AU15" i="43"/>
  <c r="AU23" i="43"/>
  <c r="AU31" i="43"/>
  <c r="AM34" i="43"/>
  <c r="AS34" i="43" s="1"/>
  <c r="S34" i="43"/>
  <c r="AU34" i="43"/>
  <c r="AU38" i="43"/>
  <c r="T7" i="43"/>
  <c r="AU17" i="43"/>
  <c r="AU33" i="43"/>
  <c r="AU13" i="43"/>
  <c r="AU21" i="43"/>
  <c r="AU29" i="43"/>
  <c r="T34" i="43"/>
  <c r="C46" i="43"/>
  <c r="E57" i="42" l="1"/>
  <c r="E58" i="42"/>
  <c r="E59" i="42"/>
  <c r="O69" i="41"/>
  <c r="O70" i="41"/>
  <c r="O71" i="41"/>
  <c r="H38" i="42"/>
  <c r="O38" i="42"/>
  <c r="F38" i="42"/>
  <c r="C71" i="41"/>
  <c r="D71" i="41"/>
  <c r="E71" i="41"/>
  <c r="F71" i="41"/>
  <c r="G71" i="41"/>
  <c r="H32" i="41"/>
  <c r="AA44" i="43" l="1"/>
  <c r="AN44" i="43" s="1"/>
  <c r="AA43" i="43"/>
  <c r="AN43" i="43" s="1"/>
  <c r="D7" i="45"/>
  <c r="Y70" i="41"/>
  <c r="Y69" i="41"/>
  <c r="D6" i="45"/>
  <c r="AB43" i="43"/>
  <c r="AO43" i="43" s="1"/>
  <c r="Y71" i="41"/>
  <c r="D8" i="45"/>
  <c r="J71" i="41"/>
  <c r="Z44" i="43"/>
  <c r="AM44" i="43" s="1"/>
  <c r="D60" i="42"/>
  <c r="H71" i="41"/>
  <c r="E69" i="42"/>
  <c r="AG38" i="37" l="1"/>
  <c r="Z43" i="43"/>
  <c r="AM43" i="43" s="1"/>
  <c r="AS43" i="43" s="1"/>
  <c r="V43" i="37"/>
  <c r="AN46" i="43"/>
  <c r="I8" i="45"/>
  <c r="N8" i="45" s="1"/>
  <c r="Y81" i="41"/>
  <c r="Z69" i="41"/>
  <c r="W70" i="41" s="1"/>
  <c r="Z70" i="41" s="1"/>
  <c r="W71" i="41" s="1"/>
  <c r="Z71" i="41" s="1"/>
  <c r="W72" i="41" s="1"/>
  <c r="Z72" i="41" s="1"/>
  <c r="W73" i="41" s="1"/>
  <c r="Z73" i="41" s="1"/>
  <c r="W74" i="41" s="1"/>
  <c r="Z74" i="41" s="1"/>
  <c r="I7" i="45"/>
  <c r="N7" i="45" s="1"/>
  <c r="I6" i="45"/>
  <c r="N71" i="41"/>
  <c r="C8" i="45" s="1"/>
  <c r="M8" i="45" s="1"/>
  <c r="AA46" i="43"/>
  <c r="U43" i="37"/>
  <c r="AB44" i="43"/>
  <c r="AO44" i="43" s="1"/>
  <c r="AO46" i="43" s="1"/>
  <c r="W43" i="37"/>
  <c r="AM46" i="43" l="1"/>
  <c r="AS46" i="43" s="1"/>
  <c r="Z46" i="43"/>
  <c r="AS44" i="43"/>
  <c r="J6" i="45"/>
  <c r="G7" i="45" s="1"/>
  <c r="J7" i="45" s="1"/>
  <c r="G8" i="45" s="1"/>
  <c r="J8" i="45" s="1"/>
  <c r="G9" i="45" s="1"/>
  <c r="J9" i="45" s="1"/>
  <c r="G10" i="45" s="1"/>
  <c r="J10" i="45" s="1"/>
  <c r="G11" i="45" s="1"/>
  <c r="J11" i="45" s="1"/>
  <c r="J15" i="45" s="1"/>
  <c r="I12" i="45"/>
  <c r="W75" i="41"/>
  <c r="W81" i="41"/>
  <c r="Z81" i="41" s="1"/>
  <c r="N6" i="45"/>
  <c r="G43" i="43"/>
  <c r="U43" i="43" s="1"/>
  <c r="AA71" i="41"/>
  <c r="AB46" i="43"/>
  <c r="AB17" i="43"/>
  <c r="AO17" i="43" s="1"/>
  <c r="AS17" i="43" s="1"/>
  <c r="H8" i="7"/>
  <c r="G8" i="7"/>
  <c r="N8" i="7"/>
  <c r="H12" i="37"/>
  <c r="F8" i="43" s="1"/>
  <c r="G12" i="37"/>
  <c r="E8" i="43" s="1"/>
  <c r="V12" i="37"/>
  <c r="AA8" i="43" s="1"/>
  <c r="AN8" i="43" s="1"/>
  <c r="AI41" i="37"/>
  <c r="C8" i="43" l="1"/>
  <c r="C41" i="43" s="1"/>
  <c r="C48" i="43" s="1"/>
  <c r="AJ41" i="37"/>
  <c r="AK41" i="37" s="1"/>
  <c r="S8" i="43"/>
  <c r="S41" i="43" s="1"/>
  <c r="E41" i="43"/>
  <c r="T8" i="43"/>
  <c r="T41" i="43" s="1"/>
  <c r="F41" i="43"/>
  <c r="AL41" i="37" l="1"/>
  <c r="AV47" i="37"/>
  <c r="AU47" i="37"/>
  <c r="AG47" i="37"/>
  <c r="AF47" i="37"/>
  <c r="AE47" i="37"/>
  <c r="AD47" i="37"/>
  <c r="AC47" i="37"/>
  <c r="AB47" i="37"/>
  <c r="AA47" i="37"/>
  <c r="Z47" i="37"/>
  <c r="Y47" i="37"/>
  <c r="X47" i="37"/>
  <c r="W47" i="37"/>
  <c r="V47" i="37"/>
  <c r="U47" i="37"/>
  <c r="S47" i="37"/>
  <c r="R47" i="37"/>
  <c r="Q47" i="37"/>
  <c r="P47" i="37"/>
  <c r="O47" i="37"/>
  <c r="N47" i="37"/>
  <c r="M47" i="37"/>
  <c r="L47" i="37"/>
  <c r="K47" i="37"/>
  <c r="J47" i="37"/>
  <c r="I47" i="37"/>
  <c r="H47" i="37"/>
  <c r="G47" i="37"/>
  <c r="E47" i="37"/>
  <c r="AI46" i="37"/>
  <c r="AJ46" i="37" s="1"/>
  <c r="AI45" i="37"/>
  <c r="AJ45" i="37" s="1"/>
  <c r="AM41" i="37" l="1"/>
  <c r="AU48" i="37"/>
  <c r="AU49" i="37" s="1"/>
  <c r="AV48" i="37"/>
  <c r="AV49" i="37" s="1"/>
  <c r="AI47" i="37"/>
  <c r="AJ47" i="37"/>
  <c r="AK45" i="37"/>
  <c r="AK46" i="37"/>
  <c r="AL46" i="37" s="1"/>
  <c r="AM46" i="37" s="1"/>
  <c r="AN46" i="37" s="1"/>
  <c r="AO46" i="37" s="1"/>
  <c r="AP46" i="37" s="1"/>
  <c r="AQ46" i="37" s="1"/>
  <c r="AR46" i="37" s="1"/>
  <c r="AS46" i="37" s="1"/>
  <c r="AT46" i="37" s="1"/>
  <c r="AN41" i="37" l="1"/>
  <c r="AO41" i="37" s="1"/>
  <c r="AP41" i="37" s="1"/>
  <c r="AQ41" i="37" s="1"/>
  <c r="AR41" i="37" s="1"/>
  <c r="AS41" i="37" s="1"/>
  <c r="AT41" i="37" s="1"/>
  <c r="AL45" i="37"/>
  <c r="AK47" i="37"/>
  <c r="AM45" i="37" l="1"/>
  <c r="AL47" i="37"/>
  <c r="AN45" i="37" l="1"/>
  <c r="AM47" i="37"/>
  <c r="H37" i="42"/>
  <c r="O37" i="42"/>
  <c r="F37" i="42"/>
  <c r="F23" i="42"/>
  <c r="H23" i="42"/>
  <c r="O23" i="42"/>
  <c r="F24" i="42"/>
  <c r="H24" i="42"/>
  <c r="O24" i="42"/>
  <c r="F25" i="42"/>
  <c r="H25" i="42"/>
  <c r="O25" i="42"/>
  <c r="F26" i="42"/>
  <c r="H26" i="42"/>
  <c r="O26" i="42"/>
  <c r="F27" i="42"/>
  <c r="H27" i="42"/>
  <c r="O27" i="42"/>
  <c r="F28" i="42"/>
  <c r="H28" i="42"/>
  <c r="O28" i="42"/>
  <c r="F29" i="42"/>
  <c r="H29" i="42"/>
  <c r="O29" i="42"/>
  <c r="F32" i="42"/>
  <c r="H32" i="42"/>
  <c r="O32" i="42"/>
  <c r="F33" i="42"/>
  <c r="H33" i="42"/>
  <c r="O33" i="42"/>
  <c r="H35" i="42"/>
  <c r="O35" i="42"/>
  <c r="F35" i="42"/>
  <c r="A69" i="41"/>
  <c r="A70" i="41"/>
  <c r="A71" i="41"/>
  <c r="A72" i="41"/>
  <c r="A73" i="41"/>
  <c r="A74" i="41"/>
  <c r="A75" i="41"/>
  <c r="A76" i="41"/>
  <c r="A77" i="41"/>
  <c r="A78" i="41"/>
  <c r="A79" i="41"/>
  <c r="A80" i="41"/>
  <c r="C69" i="41"/>
  <c r="D69" i="41"/>
  <c r="E69" i="41"/>
  <c r="F69" i="41"/>
  <c r="G69" i="41"/>
  <c r="C70" i="41"/>
  <c r="D70" i="41"/>
  <c r="E70" i="41"/>
  <c r="F70" i="41"/>
  <c r="G70" i="41"/>
  <c r="J70" i="41" s="1"/>
  <c r="H30" i="41"/>
  <c r="H31" i="41"/>
  <c r="J69" i="41" l="1"/>
  <c r="D59" i="42"/>
  <c r="D57" i="42"/>
  <c r="F36" i="42"/>
  <c r="H36" i="42"/>
  <c r="O36" i="42"/>
  <c r="H69" i="41"/>
  <c r="AO45" i="37"/>
  <c r="AN47" i="37"/>
  <c r="H70" i="41"/>
  <c r="E44" i="43" l="1"/>
  <c r="S44" i="43" s="1"/>
  <c r="G44" i="43"/>
  <c r="U44" i="43" s="1"/>
  <c r="U46" i="43" s="1"/>
  <c r="I43" i="37"/>
  <c r="N70" i="41"/>
  <c r="C7" i="45" s="1"/>
  <c r="M7" i="45" s="1"/>
  <c r="N69" i="41"/>
  <c r="C6" i="45" s="1"/>
  <c r="M6" i="45" s="1"/>
  <c r="D58" i="42"/>
  <c r="AP45" i="37"/>
  <c r="AO47" i="37"/>
  <c r="F43" i="43" l="1"/>
  <c r="T43" i="43" s="1"/>
  <c r="AA70" i="41"/>
  <c r="E43" i="43"/>
  <c r="S43" i="43" s="1"/>
  <c r="S46" i="43" s="1"/>
  <c r="S48" i="43" s="1"/>
  <c r="AA69" i="41"/>
  <c r="G46" i="43"/>
  <c r="D69" i="42"/>
  <c r="AQ45" i="37"/>
  <c r="AP47" i="37"/>
  <c r="G43" i="37" l="1"/>
  <c r="E46" i="43"/>
  <c r="E48" i="43" s="1"/>
  <c r="AU43" i="43"/>
  <c r="H43" i="37"/>
  <c r="F44" i="43"/>
  <c r="AR45" i="37"/>
  <c r="AQ47" i="37"/>
  <c r="T44" i="43" l="1"/>
  <c r="T46" i="43" s="1"/>
  <c r="AU44" i="43"/>
  <c r="AU46" i="43" s="1"/>
  <c r="F46" i="43"/>
  <c r="F48" i="43" s="1"/>
  <c r="AS45" i="37"/>
  <c r="AR47" i="37"/>
  <c r="T48" i="43" l="1"/>
  <c r="AT45" i="37"/>
  <c r="AT47" i="37" s="1"/>
  <c r="AS47" i="37"/>
  <c r="E36" i="37" l="1"/>
  <c r="E49" i="37" s="1"/>
  <c r="E50" i="37" l="1"/>
  <c r="E55" i="37"/>
  <c r="C50" i="43"/>
  <c r="A81" i="30"/>
  <c r="B81" i="30"/>
  <c r="A82" i="30"/>
  <c r="B82" i="30"/>
  <c r="A83" i="30"/>
  <c r="B83" i="30"/>
  <c r="A84" i="30"/>
  <c r="B84" i="30"/>
  <c r="A85" i="30"/>
  <c r="B85" i="30"/>
  <c r="A86" i="30"/>
  <c r="B86" i="30"/>
  <c r="A87" i="30"/>
  <c r="B87" i="30"/>
  <c r="A88" i="30"/>
  <c r="B88" i="30"/>
  <c r="A89" i="30"/>
  <c r="B89" i="30"/>
  <c r="A90" i="30"/>
  <c r="B90" i="30"/>
  <c r="A91" i="30"/>
  <c r="B91" i="30"/>
  <c r="A92" i="30"/>
  <c r="B92" i="30"/>
  <c r="A93" i="30"/>
  <c r="B93" i="30"/>
  <c r="A94" i="30"/>
  <c r="B94" i="30"/>
  <c r="A95" i="30"/>
  <c r="B95" i="30"/>
  <c r="A96" i="30"/>
  <c r="B96" i="30"/>
  <c r="A97" i="30"/>
  <c r="B97" i="30"/>
  <c r="A98" i="30"/>
  <c r="B98" i="30"/>
  <c r="A99" i="30"/>
  <c r="B99" i="30"/>
  <c r="A100" i="30"/>
  <c r="B100" i="30"/>
  <c r="A101" i="30"/>
  <c r="B101" i="30"/>
  <c r="A102" i="30"/>
  <c r="B102" i="30"/>
  <c r="A103" i="30"/>
  <c r="B103" i="30"/>
  <c r="A104" i="30"/>
  <c r="B104" i="30"/>
  <c r="A105" i="30"/>
  <c r="B105" i="30"/>
  <c r="A106" i="30"/>
  <c r="B106" i="30"/>
  <c r="A107" i="30"/>
  <c r="B107" i="30"/>
  <c r="A108" i="30"/>
  <c r="B108" i="30"/>
  <c r="A109" i="30"/>
  <c r="B109" i="30"/>
  <c r="A110" i="30"/>
  <c r="B110" i="30"/>
  <c r="A111" i="30"/>
  <c r="B111" i="30"/>
  <c r="A112" i="30"/>
  <c r="B112" i="30"/>
  <c r="A113" i="30"/>
  <c r="B113" i="30"/>
  <c r="A114" i="30"/>
  <c r="B114" i="30"/>
  <c r="A115" i="30"/>
  <c r="B115" i="30"/>
  <c r="A116" i="30"/>
  <c r="B116" i="30"/>
  <c r="A117" i="30"/>
  <c r="B117" i="30"/>
  <c r="A118" i="30"/>
  <c r="B118" i="30"/>
  <c r="A119" i="30"/>
  <c r="B119" i="30"/>
  <c r="A120" i="30"/>
  <c r="B120" i="30"/>
  <c r="A121" i="30"/>
  <c r="B121" i="30"/>
  <c r="A122" i="30"/>
  <c r="B122" i="30"/>
  <c r="A123" i="30"/>
  <c r="B123" i="30"/>
  <c r="A124" i="30"/>
  <c r="B124" i="30"/>
  <c r="A125" i="30"/>
  <c r="B125" i="30"/>
  <c r="A126" i="30"/>
  <c r="B126" i="30"/>
  <c r="AI26" i="37"/>
  <c r="AJ26" i="37" s="1"/>
  <c r="AI27" i="37"/>
  <c r="AJ27" i="37" s="1"/>
  <c r="AK27" i="37" l="1"/>
  <c r="AK26" i="37"/>
  <c r="AA20" i="43"/>
  <c r="AN20" i="43" s="1"/>
  <c r="AS20" i="43" s="1"/>
  <c r="AL26" i="37" l="1"/>
  <c r="AM26" i="37" s="1"/>
  <c r="AL27" i="37"/>
  <c r="AM27" i="37" s="1"/>
  <c r="AU20" i="43"/>
  <c r="AN41" i="43"/>
  <c r="AN48" i="43" s="1"/>
  <c r="AA41" i="43"/>
  <c r="AA48" i="43" s="1"/>
  <c r="A3" i="30"/>
  <c r="B3" i="30"/>
  <c r="A4" i="30"/>
  <c r="B4" i="30"/>
  <c r="A5" i="30"/>
  <c r="B5" i="30"/>
  <c r="A6" i="30"/>
  <c r="B6" i="30"/>
  <c r="A7" i="30"/>
  <c r="B7" i="30"/>
  <c r="A8" i="30"/>
  <c r="B8" i="30"/>
  <c r="A9" i="30"/>
  <c r="B9" i="30"/>
  <c r="A10" i="30"/>
  <c r="B10" i="30"/>
  <c r="A11" i="30"/>
  <c r="B11" i="30"/>
  <c r="A12" i="30"/>
  <c r="B12" i="30"/>
  <c r="A13" i="30"/>
  <c r="B13" i="30"/>
  <c r="A14" i="30"/>
  <c r="B14" i="30"/>
  <c r="A15" i="30"/>
  <c r="B15" i="30"/>
  <c r="A16" i="30"/>
  <c r="B16" i="30"/>
  <c r="A17" i="30"/>
  <c r="B17" i="30"/>
  <c r="A18" i="30"/>
  <c r="B18" i="30"/>
  <c r="A19" i="30"/>
  <c r="B19" i="30"/>
  <c r="A20" i="30"/>
  <c r="B20" i="30"/>
  <c r="B21" i="30"/>
  <c r="A22" i="30"/>
  <c r="B22" i="30"/>
  <c r="A23" i="30"/>
  <c r="B23" i="30"/>
  <c r="A24" i="30"/>
  <c r="B24" i="30"/>
  <c r="A25" i="30"/>
  <c r="B25" i="30"/>
  <c r="A26" i="30"/>
  <c r="B26" i="30"/>
  <c r="A27" i="30"/>
  <c r="B27" i="30"/>
  <c r="A28" i="30"/>
  <c r="B28" i="30"/>
  <c r="A29" i="30"/>
  <c r="B29" i="30"/>
  <c r="A30" i="30"/>
  <c r="B30" i="30"/>
  <c r="A31" i="30"/>
  <c r="B31" i="30"/>
  <c r="A32" i="30"/>
  <c r="B32" i="30"/>
  <c r="A33" i="30"/>
  <c r="B33" i="30"/>
  <c r="A34" i="30"/>
  <c r="B34" i="30"/>
  <c r="A35" i="30"/>
  <c r="B35" i="30"/>
  <c r="A36" i="30"/>
  <c r="B36" i="30"/>
  <c r="A37" i="30"/>
  <c r="B37" i="30"/>
  <c r="A38" i="30"/>
  <c r="B38" i="30"/>
  <c r="A39" i="30"/>
  <c r="B39" i="30"/>
  <c r="A40" i="30"/>
  <c r="B40" i="30"/>
  <c r="A41" i="30"/>
  <c r="B41" i="30"/>
  <c r="A42" i="30"/>
  <c r="B42" i="30"/>
  <c r="A43" i="30"/>
  <c r="B43" i="30"/>
  <c r="A44" i="30"/>
  <c r="B44" i="30"/>
  <c r="A45" i="30"/>
  <c r="B45" i="30"/>
  <c r="A46" i="30"/>
  <c r="B46" i="30"/>
  <c r="A47" i="30"/>
  <c r="B47" i="30"/>
  <c r="A48" i="30"/>
  <c r="B48" i="30"/>
  <c r="A49" i="30"/>
  <c r="B49" i="30"/>
  <c r="A50" i="30"/>
  <c r="B50" i="30"/>
  <c r="A51" i="30"/>
  <c r="B51" i="30"/>
  <c r="A52" i="30"/>
  <c r="B52" i="30"/>
  <c r="A53" i="30"/>
  <c r="B53" i="30"/>
  <c r="A54" i="30"/>
  <c r="B54" i="30"/>
  <c r="A55" i="30"/>
  <c r="B55" i="30"/>
  <c r="A56" i="30"/>
  <c r="B56" i="30"/>
  <c r="A57" i="30"/>
  <c r="B57" i="30"/>
  <c r="A58" i="30"/>
  <c r="B58" i="30"/>
  <c r="A59" i="30"/>
  <c r="B59" i="30"/>
  <c r="A60" i="30"/>
  <c r="B60" i="30"/>
  <c r="A61" i="30"/>
  <c r="B61" i="30"/>
  <c r="A62" i="30"/>
  <c r="B62" i="30"/>
  <c r="A63" i="30"/>
  <c r="B63" i="30"/>
  <c r="A64" i="30"/>
  <c r="B64" i="30"/>
  <c r="A65" i="30"/>
  <c r="B65" i="30"/>
  <c r="A66" i="30"/>
  <c r="B66" i="30"/>
  <c r="A67" i="30"/>
  <c r="B67" i="30"/>
  <c r="A68" i="30"/>
  <c r="B68" i="30"/>
  <c r="A69" i="30"/>
  <c r="B69" i="30"/>
  <c r="A70" i="30"/>
  <c r="B70" i="30"/>
  <c r="A71" i="30"/>
  <c r="B71" i="30"/>
  <c r="A72" i="30"/>
  <c r="B72" i="30"/>
  <c r="A73" i="30"/>
  <c r="B73" i="30"/>
  <c r="A74" i="30"/>
  <c r="B74" i="30"/>
  <c r="A75" i="30"/>
  <c r="B75" i="30"/>
  <c r="A76" i="30"/>
  <c r="B76" i="30"/>
  <c r="A77" i="30"/>
  <c r="B77" i="30"/>
  <c r="A78" i="30"/>
  <c r="B78" i="30"/>
  <c r="A79" i="30"/>
  <c r="B79" i="30"/>
  <c r="A80" i="30"/>
  <c r="B80" i="30"/>
  <c r="S20" i="37"/>
  <c r="S21" i="37"/>
  <c r="S22" i="37"/>
  <c r="S23" i="37"/>
  <c r="S24" i="37"/>
  <c r="S25" i="37"/>
  <c r="S26" i="37"/>
  <c r="S27" i="37"/>
  <c r="S28" i="37"/>
  <c r="S31" i="37"/>
  <c r="AN27" i="37" l="1"/>
  <c r="AO27" i="37" s="1"/>
  <c r="AP27" i="37" s="1"/>
  <c r="AN26" i="37"/>
  <c r="AO26" i="37" s="1"/>
  <c r="AP26" i="37" s="1"/>
  <c r="AQ26" i="37" s="1"/>
  <c r="AR26" i="37" s="1"/>
  <c r="AQ27" i="37" l="1"/>
  <c r="AR27" i="37" s="1"/>
  <c r="AS27" i="37" s="1"/>
  <c r="AT27" i="37" s="1"/>
  <c r="AS26" i="37"/>
  <c r="AT26" i="37" s="1"/>
  <c r="E55" i="42"/>
  <c r="O34" i="42"/>
  <c r="H34" i="42"/>
  <c r="F34" i="42"/>
  <c r="D55" i="42" l="1"/>
  <c r="C68" i="41"/>
  <c r="D68" i="41"/>
  <c r="E68" i="41"/>
  <c r="F68" i="41"/>
  <c r="G68" i="41"/>
  <c r="H29" i="41"/>
  <c r="J68" i="41" l="1"/>
  <c r="H68" i="41"/>
  <c r="N68" i="41" l="1"/>
  <c r="E54" i="42" l="1"/>
  <c r="C67" i="41"/>
  <c r="D67" i="41"/>
  <c r="E67" i="41"/>
  <c r="F67" i="41"/>
  <c r="G67" i="41"/>
  <c r="H28" i="41"/>
  <c r="J67" i="41" l="1"/>
  <c r="H67" i="41"/>
  <c r="N67" i="41" s="1"/>
  <c r="D54" i="42"/>
  <c r="E56" i="42" l="1"/>
  <c r="D53" i="42" l="1"/>
  <c r="C66" i="41"/>
  <c r="D66" i="41"/>
  <c r="E66" i="41"/>
  <c r="F66" i="41"/>
  <c r="G66" i="41"/>
  <c r="J66" i="41" s="1"/>
  <c r="H27" i="41"/>
  <c r="H66" i="41" l="1"/>
  <c r="N66" i="41" s="1"/>
  <c r="AV22" i="37"/>
  <c r="AV23" i="37" l="1"/>
  <c r="AV40" i="37" l="1"/>
  <c r="AV38" i="37"/>
  <c r="AV31" i="37"/>
  <c r="AV28" i="37"/>
  <c r="AV24" i="37"/>
  <c r="AV20" i="37"/>
  <c r="AV11" i="37"/>
  <c r="AV7" i="37"/>
  <c r="AV6" i="37"/>
  <c r="AV5" i="37"/>
  <c r="AV43" i="37" l="1"/>
  <c r="AV4" i="37" l="1"/>
  <c r="AV10" i="37" l="1"/>
  <c r="AU36" i="37"/>
  <c r="AF43" i="37"/>
  <c r="AE43" i="37"/>
  <c r="AD43" i="37"/>
  <c r="AC43" i="37"/>
  <c r="AB43" i="37"/>
  <c r="AA43" i="37"/>
  <c r="N43" i="37"/>
  <c r="O43" i="37"/>
  <c r="P43" i="37"/>
  <c r="Q43" i="37"/>
  <c r="R43" i="37"/>
  <c r="N34" i="37"/>
  <c r="C56" i="42" l="1"/>
  <c r="A68" i="41"/>
  <c r="A67" i="41"/>
  <c r="A66" i="41"/>
  <c r="G65" i="41"/>
  <c r="F65" i="41"/>
  <c r="E65" i="41"/>
  <c r="D65" i="41"/>
  <c r="C65" i="41"/>
  <c r="A65" i="41"/>
  <c r="G64" i="41"/>
  <c r="F64" i="41"/>
  <c r="E64" i="41"/>
  <c r="D64" i="41"/>
  <c r="C64" i="41"/>
  <c r="A64" i="41"/>
  <c r="G63" i="41"/>
  <c r="F63" i="41"/>
  <c r="E63" i="41"/>
  <c r="D63" i="41"/>
  <c r="C63" i="41"/>
  <c r="A63" i="41"/>
  <c r="G62" i="41"/>
  <c r="F62" i="41"/>
  <c r="E62" i="41"/>
  <c r="D62" i="41"/>
  <c r="C62" i="41"/>
  <c r="A62" i="41"/>
  <c r="G61" i="41"/>
  <c r="F61" i="41"/>
  <c r="E61" i="41"/>
  <c r="D61" i="41"/>
  <c r="C61" i="41"/>
  <c r="A61" i="41"/>
  <c r="G60" i="41"/>
  <c r="F60" i="41"/>
  <c r="E60" i="41"/>
  <c r="D60" i="41"/>
  <c r="C60" i="41"/>
  <c r="A60" i="41"/>
  <c r="G59" i="41"/>
  <c r="F59" i="41"/>
  <c r="E59" i="41"/>
  <c r="D59" i="41"/>
  <c r="C59" i="41"/>
  <c r="A59" i="41"/>
  <c r="G58" i="41"/>
  <c r="F58" i="41"/>
  <c r="E58" i="41"/>
  <c r="D58" i="41"/>
  <c r="C58" i="41"/>
  <c r="A58" i="41"/>
  <c r="G57" i="41"/>
  <c r="F57" i="41"/>
  <c r="E57" i="41"/>
  <c r="D57" i="41"/>
  <c r="C57" i="41"/>
  <c r="A57" i="41"/>
  <c r="G56" i="41"/>
  <c r="F56" i="41"/>
  <c r="E56" i="41"/>
  <c r="D56" i="41"/>
  <c r="C56" i="41"/>
  <c r="A56" i="41"/>
  <c r="G55" i="41"/>
  <c r="F55" i="41"/>
  <c r="E55" i="41"/>
  <c r="D55" i="41"/>
  <c r="C55" i="41"/>
  <c r="A55" i="41"/>
  <c r="G54" i="41"/>
  <c r="F54" i="41"/>
  <c r="E54" i="41"/>
  <c r="D54" i="41"/>
  <c r="C54" i="41"/>
  <c r="A54" i="41"/>
  <c r="G53" i="41"/>
  <c r="F53" i="41"/>
  <c r="E53" i="41"/>
  <c r="D53" i="41"/>
  <c r="C53" i="41"/>
  <c r="A53" i="41"/>
  <c r="G52" i="41"/>
  <c r="F52" i="41"/>
  <c r="E52" i="41"/>
  <c r="D52" i="41"/>
  <c r="C52" i="41"/>
  <c r="A52" i="41"/>
  <c r="G51" i="41"/>
  <c r="F51" i="41"/>
  <c r="E51" i="41"/>
  <c r="D51" i="41"/>
  <c r="C51" i="41"/>
  <c r="A51" i="41"/>
  <c r="G50" i="41"/>
  <c r="F50" i="41"/>
  <c r="E50" i="41"/>
  <c r="D50" i="41"/>
  <c r="C50" i="41"/>
  <c r="A50" i="41"/>
  <c r="G49" i="41"/>
  <c r="F49" i="41"/>
  <c r="E49" i="41"/>
  <c r="D49" i="41"/>
  <c r="C49" i="41"/>
  <c r="A49" i="41"/>
  <c r="G48" i="41"/>
  <c r="F48" i="41"/>
  <c r="E48" i="41"/>
  <c r="D48" i="41"/>
  <c r="C48" i="41"/>
  <c r="A48" i="41"/>
  <c r="G47" i="41"/>
  <c r="F47" i="41"/>
  <c r="E47" i="41"/>
  <c r="D47" i="41"/>
  <c r="C47" i="41"/>
  <c r="A47" i="41"/>
  <c r="G46" i="41"/>
  <c r="F46" i="41"/>
  <c r="E46" i="41"/>
  <c r="D46" i="41"/>
  <c r="C46" i="41"/>
  <c r="A46" i="41"/>
  <c r="M45" i="41"/>
  <c r="G45" i="41"/>
  <c r="F45" i="41"/>
  <c r="E45" i="41"/>
  <c r="D45" i="41"/>
  <c r="C45" i="41"/>
  <c r="A45" i="41"/>
  <c r="G44" i="41"/>
  <c r="F44" i="41"/>
  <c r="E44" i="41"/>
  <c r="D44" i="41"/>
  <c r="C44" i="41"/>
  <c r="A44" i="41"/>
  <c r="G43" i="41"/>
  <c r="F43" i="41"/>
  <c r="E43" i="41"/>
  <c r="D43" i="41"/>
  <c r="C43" i="41"/>
  <c r="A43" i="41"/>
  <c r="H42" i="41"/>
  <c r="A42" i="41"/>
  <c r="H41" i="41"/>
  <c r="A41" i="41"/>
  <c r="H26" i="41"/>
  <c r="H25" i="41"/>
  <c r="H24" i="41"/>
  <c r="H23" i="41"/>
  <c r="H22" i="41"/>
  <c r="H21" i="41"/>
  <c r="H20" i="41"/>
  <c r="H19" i="41"/>
  <c r="H18" i="41"/>
  <c r="H17" i="41"/>
  <c r="H16" i="41"/>
  <c r="H15" i="41"/>
  <c r="H14" i="41"/>
  <c r="H13" i="41"/>
  <c r="H12" i="41"/>
  <c r="H11" i="41"/>
  <c r="H10" i="41"/>
  <c r="H9" i="41"/>
  <c r="H8" i="41"/>
  <c r="H7" i="41"/>
  <c r="H6" i="41"/>
  <c r="H5" i="41"/>
  <c r="H4" i="41"/>
  <c r="E81" i="41" l="1"/>
  <c r="J60" i="41"/>
  <c r="J62" i="41"/>
  <c r="J64" i="41"/>
  <c r="G81" i="41"/>
  <c r="F81" i="41"/>
  <c r="J58" i="41"/>
  <c r="D81" i="41"/>
  <c r="J57" i="41"/>
  <c r="J59" i="41"/>
  <c r="J61" i="41"/>
  <c r="J63" i="41"/>
  <c r="J65" i="41"/>
  <c r="C89" i="41"/>
  <c r="F89" i="41"/>
  <c r="D89" i="41"/>
  <c r="E89" i="41"/>
  <c r="H89" i="41"/>
  <c r="K89" i="41" s="1"/>
  <c r="G89" i="41"/>
  <c r="O31" i="42"/>
  <c r="O30" i="42"/>
  <c r="H31" i="42"/>
  <c r="H30" i="42"/>
  <c r="F31" i="42"/>
  <c r="F30" i="42"/>
  <c r="H64" i="41"/>
  <c r="N64" i="41" s="1"/>
  <c r="H58" i="41"/>
  <c r="N58" i="41" s="1"/>
  <c r="H46" i="41"/>
  <c r="H47" i="41"/>
  <c r="N47" i="41" s="1"/>
  <c r="H51" i="41"/>
  <c r="N51" i="41" s="1"/>
  <c r="H65" i="41"/>
  <c r="N65" i="41" s="1"/>
  <c r="H62" i="41"/>
  <c r="N62" i="41" s="1"/>
  <c r="H63" i="41"/>
  <c r="N63" i="41" s="1"/>
  <c r="H55" i="41"/>
  <c r="N55" i="41" s="1"/>
  <c r="H56" i="41"/>
  <c r="H57" i="41"/>
  <c r="N57" i="41" s="1"/>
  <c r="H59" i="41"/>
  <c r="N59" i="41" s="1"/>
  <c r="E88" i="41"/>
  <c r="D49" i="42"/>
  <c r="H61" i="41"/>
  <c r="N61" i="41" s="1"/>
  <c r="H43" i="41"/>
  <c r="H44" i="41"/>
  <c r="H48" i="41"/>
  <c r="H49" i="41"/>
  <c r="H50" i="41"/>
  <c r="H60" i="41"/>
  <c r="N60" i="41" s="1"/>
  <c r="H45" i="41"/>
  <c r="N45" i="41" s="1"/>
  <c r="Q45" i="41" s="1"/>
  <c r="M46" i="41" s="1"/>
  <c r="H52" i="41"/>
  <c r="H53" i="41"/>
  <c r="H54" i="41"/>
  <c r="N54" i="41" s="1"/>
  <c r="D44" i="42"/>
  <c r="D45" i="42"/>
  <c r="D48" i="42"/>
  <c r="D47" i="42"/>
  <c r="D46" i="42"/>
  <c r="D50" i="42"/>
  <c r="G87" i="41"/>
  <c r="C86" i="41"/>
  <c r="G86" i="41"/>
  <c r="D87" i="41"/>
  <c r="F88" i="41"/>
  <c r="C44" i="42"/>
  <c r="F86" i="41"/>
  <c r="C87" i="41"/>
  <c r="D86" i="41"/>
  <c r="E87" i="41"/>
  <c r="C88" i="41"/>
  <c r="G88" i="41"/>
  <c r="E86" i="41"/>
  <c r="F87" i="41"/>
  <c r="D88" i="41"/>
  <c r="E90" i="41" l="1"/>
  <c r="F90" i="41"/>
  <c r="G90" i="41"/>
  <c r="C90" i="41"/>
  <c r="D90" i="41"/>
  <c r="H81" i="41"/>
  <c r="H86" i="41"/>
  <c r="K86" i="41" s="1"/>
  <c r="D51" i="42"/>
  <c r="D52" i="42"/>
  <c r="N46" i="41"/>
  <c r="Q46" i="41" s="1"/>
  <c r="M47" i="41" s="1"/>
  <c r="Q47" i="41" s="1"/>
  <c r="M48" i="41" s="1"/>
  <c r="N52" i="41"/>
  <c r="N56" i="41"/>
  <c r="N49" i="41"/>
  <c r="N53" i="41"/>
  <c r="N50" i="41"/>
  <c r="N44" i="41"/>
  <c r="H87" i="41"/>
  <c r="K87" i="41" s="1"/>
  <c r="H88" i="41"/>
  <c r="K88" i="41" s="1"/>
  <c r="N48" i="41"/>
  <c r="F44" i="42"/>
  <c r="C45" i="42" s="1"/>
  <c r="F45" i="42" s="1"/>
  <c r="C46" i="42" s="1"/>
  <c r="F46" i="42" s="1"/>
  <c r="C47" i="42" s="1"/>
  <c r="F47" i="42" s="1"/>
  <c r="C48" i="42" s="1"/>
  <c r="F48" i="42" s="1"/>
  <c r="C49" i="42" s="1"/>
  <c r="F49" i="42" s="1"/>
  <c r="C50" i="42" s="1"/>
  <c r="F50" i="42" s="1"/>
  <c r="C51" i="42" s="1"/>
  <c r="F51" i="42" s="1"/>
  <c r="C52" i="42" s="1"/>
  <c r="F52" i="42" s="1"/>
  <c r="C53" i="42" s="1"/>
  <c r="F53" i="42" s="1"/>
  <c r="C54" i="42" s="1"/>
  <c r="F54" i="42" s="1"/>
  <c r="C55" i="42" s="1"/>
  <c r="F55" i="42" s="1"/>
  <c r="K90" i="41" l="1"/>
  <c r="D56" i="42"/>
  <c r="F56" i="42" s="1"/>
  <c r="C69" i="42" s="1"/>
  <c r="F69" i="42" s="1"/>
  <c r="O44" i="41"/>
  <c r="O81" i="41" s="1"/>
  <c r="N81" i="41"/>
  <c r="H90" i="41"/>
  <c r="Q48" i="41"/>
  <c r="M49" i="41" s="1"/>
  <c r="Q49" i="41" s="1"/>
  <c r="M50" i="41" s="1"/>
  <c r="Q50" i="41" s="1"/>
  <c r="M51" i="41" s="1"/>
  <c r="Q51" i="41" s="1"/>
  <c r="M52" i="41" s="1"/>
  <c r="Q52" i="41" s="1"/>
  <c r="M53" i="41" s="1"/>
  <c r="Q53" i="41" s="1"/>
  <c r="M54" i="41" s="1"/>
  <c r="Q54" i="41" s="1"/>
  <c r="M55" i="41" s="1"/>
  <c r="Q55" i="41" s="1"/>
  <c r="M56" i="41" s="1"/>
  <c r="Q56" i="41" s="1"/>
  <c r="M57" i="41" s="1"/>
  <c r="Q57" i="41" s="1"/>
  <c r="M58" i="41" s="1"/>
  <c r="Q58" i="41" s="1"/>
  <c r="M59" i="41" s="1"/>
  <c r="Q59" i="41" s="1"/>
  <c r="M60" i="41" s="1"/>
  <c r="Q60" i="41" s="1"/>
  <c r="M61" i="41" s="1"/>
  <c r="Q61" i="41" s="1"/>
  <c r="M62" i="41" s="1"/>
  <c r="Q62" i="41" s="1"/>
  <c r="M63" i="41" s="1"/>
  <c r="Q63" i="41" s="1"/>
  <c r="M64" i="41" s="1"/>
  <c r="Q64" i="41" s="1"/>
  <c r="M65" i="41" s="1"/>
  <c r="Q65" i="41" s="1"/>
  <c r="M66" i="41" s="1"/>
  <c r="Q66" i="41" s="1"/>
  <c r="M67" i="41" s="1"/>
  <c r="Q67" i="41" s="1"/>
  <c r="M68" i="41" s="1"/>
  <c r="Q68" i="41" l="1"/>
  <c r="C57" i="42"/>
  <c r="F57" i="42" s="1"/>
  <c r="C58" i="42" s="1"/>
  <c r="F58" i="42" s="1"/>
  <c r="C59" i="42" s="1"/>
  <c r="F59" i="42" s="1"/>
  <c r="C60" i="42" s="1"/>
  <c r="F60" i="42" s="1"/>
  <c r="C61" i="42" s="1"/>
  <c r="F61" i="42" s="1"/>
  <c r="C62" i="42" s="1"/>
  <c r="F62" i="42" s="1"/>
  <c r="C63" i="42" s="1"/>
  <c r="F63" i="42" s="1"/>
  <c r="C64" i="42" s="1"/>
  <c r="F64" i="42" s="1"/>
  <c r="C65" i="42" s="1"/>
  <c r="F65" i="42" s="1"/>
  <c r="AV17" i="37"/>
  <c r="AV15" i="37"/>
  <c r="AV14" i="37"/>
  <c r="AB68" i="41" l="1"/>
  <c r="E5" i="45"/>
  <c r="M69" i="41"/>
  <c r="Q69" i="41" s="1"/>
  <c r="AV18" i="37"/>
  <c r="M70" i="41" l="1"/>
  <c r="Q70" i="41" s="1"/>
  <c r="AB69" i="41"/>
  <c r="B6" i="45"/>
  <c r="O5" i="45"/>
  <c r="AD34" i="37"/>
  <c r="AD18" i="37"/>
  <c r="E6" i="45" l="1"/>
  <c r="L6" i="45"/>
  <c r="M71" i="41"/>
  <c r="Q71" i="41" s="1"/>
  <c r="AB71" i="41" s="1"/>
  <c r="AB70" i="41"/>
  <c r="O34" i="37"/>
  <c r="O18" i="37"/>
  <c r="B7" i="45" l="1"/>
  <c r="O6" i="45"/>
  <c r="M72" i="41"/>
  <c r="Q72" i="41" s="1"/>
  <c r="AB72" i="41" s="1"/>
  <c r="M34" i="37"/>
  <c r="E7" i="45" l="1"/>
  <c r="L7" i="45"/>
  <c r="M73" i="41"/>
  <c r="AC34" i="37"/>
  <c r="B8" i="45" l="1"/>
  <c r="O7" i="45"/>
  <c r="Q73" i="41"/>
  <c r="AB73" i="41" s="1"/>
  <c r="AD12" i="37"/>
  <c r="AD36" i="37" s="1"/>
  <c r="AD49" i="37" s="1"/>
  <c r="E8" i="45" l="1"/>
  <c r="L8" i="45"/>
  <c r="M74" i="41"/>
  <c r="AV12" i="37"/>
  <c r="S40" i="37"/>
  <c r="AI40" i="37"/>
  <c r="B9" i="45" l="1"/>
  <c r="O8" i="45"/>
  <c r="AJ40" i="37"/>
  <c r="AK40" i="37" s="1"/>
  <c r="E9" i="45" l="1"/>
  <c r="L9" i="45"/>
  <c r="AL40" i="37"/>
  <c r="B10" i="45" l="1"/>
  <c r="O9" i="45"/>
  <c r="AM40" i="37"/>
  <c r="S38" i="37"/>
  <c r="AG43" i="37" l="1"/>
  <c r="E10" i="45"/>
  <c r="L10" i="45"/>
  <c r="AN40" i="37"/>
  <c r="AI38" i="37"/>
  <c r="AI43" i="37" l="1"/>
  <c r="B11" i="45"/>
  <c r="O10" i="45"/>
  <c r="AO40" i="37"/>
  <c r="AJ38" i="37"/>
  <c r="AJ43" i="37" s="1"/>
  <c r="E11" i="45" l="1"/>
  <c r="O11" i="45" s="1"/>
  <c r="L11" i="45"/>
  <c r="AP40" i="37"/>
  <c r="AK38" i="37"/>
  <c r="AK43" i="37" l="1"/>
  <c r="AQ40" i="37"/>
  <c r="AL38" i="37"/>
  <c r="AL43" i="37" s="1"/>
  <c r="AR40" i="37" l="1"/>
  <c r="AS40" i="37" s="1"/>
  <c r="AM38" i="37"/>
  <c r="AN38" i="37" l="1"/>
  <c r="AT40" i="37" l="1"/>
  <c r="AO38" i="37"/>
  <c r="AP38" i="37" l="1"/>
  <c r="AQ38" i="37" s="1"/>
  <c r="AV34" i="37"/>
  <c r="AV36" i="37" l="1"/>
  <c r="AC18" i="37"/>
  <c r="AR38" i="37" l="1"/>
  <c r="O12" i="37"/>
  <c r="O36" i="37" s="1"/>
  <c r="O49" i="37" l="1"/>
  <c r="AS38" i="37"/>
  <c r="AT38" i="37" l="1"/>
  <c r="AC12" i="37"/>
  <c r="AC36" i="37" l="1"/>
  <c r="AC49" i="37" s="1"/>
  <c r="N13" i="7" l="1"/>
  <c r="N38" i="7" s="1"/>
  <c r="G13" i="7"/>
  <c r="G29" i="7" s="1"/>
  <c r="H13" i="7"/>
  <c r="H29" i="7" s="1"/>
  <c r="I13" i="7"/>
  <c r="AF34" i="37"/>
  <c r="AE34" i="37"/>
  <c r="AB34" i="37"/>
  <c r="AA34" i="37"/>
  <c r="X34" i="37"/>
  <c r="R34" i="37"/>
  <c r="Q34" i="37"/>
  <c r="P34" i="37"/>
  <c r="AF18" i="37"/>
  <c r="AE18" i="37"/>
  <c r="AB18" i="37"/>
  <c r="AA18" i="37"/>
  <c r="Z18" i="37"/>
  <c r="Y18" i="37"/>
  <c r="X18" i="37"/>
  <c r="W18" i="37"/>
  <c r="V18" i="37"/>
  <c r="U18" i="37"/>
  <c r="R18" i="37"/>
  <c r="Q18" i="37"/>
  <c r="P18" i="37"/>
  <c r="N18" i="37"/>
  <c r="M18" i="37"/>
  <c r="L18" i="37"/>
  <c r="K18" i="37"/>
  <c r="J18" i="37"/>
  <c r="I18" i="37"/>
  <c r="H18" i="37"/>
  <c r="G18" i="37"/>
  <c r="AF12" i="37"/>
  <c r="AE12" i="37"/>
  <c r="R12" i="37"/>
  <c r="Q12" i="37"/>
  <c r="P12" i="37"/>
  <c r="R36" i="37" l="1"/>
  <c r="R49" i="37" s="1"/>
  <c r="P36" i="37"/>
  <c r="P49" i="37" s="1"/>
  <c r="AF36" i="37"/>
  <c r="AF49" i="37" s="1"/>
  <c r="Q36" i="37"/>
  <c r="AE36" i="37"/>
  <c r="AE49" i="37" s="1"/>
  <c r="Q49" i="37" l="1"/>
  <c r="AB12" i="37"/>
  <c r="AB36" i="37" l="1"/>
  <c r="AB49" i="37" s="1"/>
  <c r="N12" i="37" l="1"/>
  <c r="N36" i="37" s="1"/>
  <c r="N49" i="37" s="1"/>
  <c r="M12" i="37" l="1"/>
  <c r="M36" i="37" l="1"/>
  <c r="Z34" i="37" l="1"/>
  <c r="AA12" i="37" l="1"/>
  <c r="AA36" i="37" l="1"/>
  <c r="AA49" i="37" s="1"/>
  <c r="L12" i="37" l="1"/>
  <c r="J8" i="43" s="1"/>
  <c r="X8" i="43" l="1"/>
  <c r="X41" i="43" s="1"/>
  <c r="X48" i="43" s="1"/>
  <c r="J41" i="43"/>
  <c r="J48" i="43" s="1"/>
  <c r="L36" i="37"/>
  <c r="AZ1" i="37"/>
  <c r="AX1" i="37"/>
  <c r="AZ33" i="37" l="1"/>
  <c r="BB33" i="37"/>
  <c r="AZ21" i="37"/>
  <c r="AZ23" i="37"/>
  <c r="AZ25" i="37"/>
  <c r="AZ27" i="37"/>
  <c r="AZ29" i="37"/>
  <c r="E25" i="7" s="1"/>
  <c r="J25" i="7" s="1"/>
  <c r="AZ31" i="37"/>
  <c r="E27" i="7" s="1"/>
  <c r="J27" i="7" s="1"/>
  <c r="AZ22" i="37"/>
  <c r="AZ24" i="37"/>
  <c r="AZ26" i="37"/>
  <c r="AZ28" i="37"/>
  <c r="AZ30" i="37"/>
  <c r="E26" i="7" s="1"/>
  <c r="J26" i="7" s="1"/>
  <c r="BA33" i="37"/>
  <c r="AX38" i="37"/>
  <c r="AX26" i="37"/>
  <c r="AX30" i="37"/>
  <c r="C26" i="7" s="1"/>
  <c r="AX33" i="37"/>
  <c r="AX9" i="37"/>
  <c r="AX42" i="37"/>
  <c r="AX27" i="37"/>
  <c r="C23" i="7" s="1"/>
  <c r="AX29" i="37"/>
  <c r="C25" i="7" s="1"/>
  <c r="AX16" i="37"/>
  <c r="C11" i="7" s="1"/>
  <c r="AX8" i="37"/>
  <c r="AX10" i="37"/>
  <c r="AX41" i="37"/>
  <c r="C34" i="7" s="1"/>
  <c r="AX40" i="37"/>
  <c r="BB26" i="37"/>
  <c r="BB29" i="37"/>
  <c r="BB27" i="37"/>
  <c r="BB30" i="37"/>
  <c r="AZ8" i="37"/>
  <c r="AZ9" i="37"/>
  <c r="AZ10" i="37"/>
  <c r="BB42" i="37"/>
  <c r="BB41" i="37"/>
  <c r="BB40" i="37"/>
  <c r="BA29" i="37"/>
  <c r="D25" i="7" s="1"/>
  <c r="AZ39" i="37"/>
  <c r="E32" i="7" s="1"/>
  <c r="AZ41" i="37"/>
  <c r="E34" i="7" s="1"/>
  <c r="AZ40" i="37"/>
  <c r="E33" i="7" s="1"/>
  <c r="AZ42" i="37"/>
  <c r="BA39" i="37"/>
  <c r="D32" i="7" s="1"/>
  <c r="BA41" i="37"/>
  <c r="BA40" i="37"/>
  <c r="BA42" i="37"/>
  <c r="D35" i="7" s="1"/>
  <c r="BA25" i="37"/>
  <c r="D21" i="7" s="1"/>
  <c r="BA21" i="37"/>
  <c r="D17" i="7" s="1"/>
  <c r="BA23" i="37"/>
  <c r="D19" i="7" s="1"/>
  <c r="BA26" i="37"/>
  <c r="D22" i="7" s="1"/>
  <c r="BA28" i="37"/>
  <c r="D24" i="7" s="1"/>
  <c r="BA30" i="37"/>
  <c r="D26" i="7" s="1"/>
  <c r="BA20" i="37"/>
  <c r="BA22" i="37"/>
  <c r="D18" i="7" s="1"/>
  <c r="BA24" i="37"/>
  <c r="D20" i="7" s="1"/>
  <c r="BA27" i="37"/>
  <c r="D23" i="7" s="1"/>
  <c r="BA31" i="37"/>
  <c r="D27" i="7" s="1"/>
  <c r="BB9" i="37"/>
  <c r="BB8" i="37"/>
  <c r="BB16" i="37"/>
  <c r="BA9" i="37"/>
  <c r="BA8" i="37"/>
  <c r="AZ16" i="37"/>
  <c r="E11" i="7" s="1"/>
  <c r="BA16" i="37"/>
  <c r="D11" i="7" s="1"/>
  <c r="C35" i="7"/>
  <c r="AX46" i="37"/>
  <c r="AX45" i="37"/>
  <c r="BA46" i="37"/>
  <c r="BA45" i="37"/>
  <c r="AZ46" i="37"/>
  <c r="AZ45" i="37"/>
  <c r="BB46" i="37"/>
  <c r="BB45" i="37"/>
  <c r="C22" i="7"/>
  <c r="E23" i="7"/>
  <c r="J23" i="7" s="1"/>
  <c r="E22" i="7"/>
  <c r="J22" i="7" s="1"/>
  <c r="AZ20" i="37"/>
  <c r="E17" i="7"/>
  <c r="J17" i="7" s="1"/>
  <c r="E19" i="7"/>
  <c r="J19" i="7" s="1"/>
  <c r="E21" i="7"/>
  <c r="J21" i="7" s="1"/>
  <c r="E24" i="7"/>
  <c r="J24" i="7" s="1"/>
  <c r="E18" i="7"/>
  <c r="J18" i="7" s="1"/>
  <c r="BB38" i="37"/>
  <c r="BA38" i="37"/>
  <c r="AZ38" i="37"/>
  <c r="AZ17" i="37"/>
  <c r="E12" i="7" s="1"/>
  <c r="J12" i="7" s="1"/>
  <c r="AZ15" i="37"/>
  <c r="AZ14" i="37"/>
  <c r="AZ11" i="37"/>
  <c r="BA6" i="37"/>
  <c r="D4" i="7" s="1"/>
  <c r="BA4" i="37"/>
  <c r="AZ6" i="37"/>
  <c r="E4" i="7" s="1"/>
  <c r="AZ4" i="37"/>
  <c r="BA17" i="37"/>
  <c r="D12" i="7" s="1"/>
  <c r="BA15" i="37"/>
  <c r="BA14" i="37"/>
  <c r="BA11" i="37"/>
  <c r="AZ7" i="37"/>
  <c r="E5" i="7" s="1"/>
  <c r="AZ5" i="37"/>
  <c r="BA7" i="37"/>
  <c r="D5" i="7" s="1"/>
  <c r="BA5" i="37"/>
  <c r="E16" i="7" l="1"/>
  <c r="J16" i="7" s="1"/>
  <c r="AZ34" i="37"/>
  <c r="D16" i="7"/>
  <c r="BA34" i="37"/>
  <c r="E20" i="7"/>
  <c r="J20" i="7" s="1"/>
  <c r="D2" i="7"/>
  <c r="D3" i="7"/>
  <c r="E3" i="7"/>
  <c r="E35" i="7"/>
  <c r="J35" i="7" s="1"/>
  <c r="F11" i="7"/>
  <c r="J11" i="7" s="1"/>
  <c r="D34" i="7"/>
  <c r="BA43" i="37"/>
  <c r="J34" i="7"/>
  <c r="AX47" i="37"/>
  <c r="E2" i="7"/>
  <c r="BB47" i="37"/>
  <c r="BA47" i="37"/>
  <c r="AZ47" i="37"/>
  <c r="E31" i="7"/>
  <c r="D31" i="7"/>
  <c r="E10" i="7"/>
  <c r="J10" i="7" s="1"/>
  <c r="AZ18" i="37"/>
  <c r="D10" i="7"/>
  <c r="BA18" i="37"/>
  <c r="D33" i="7"/>
  <c r="C31" i="7"/>
  <c r="C33" i="7"/>
  <c r="E7" i="7"/>
  <c r="J7" i="7" s="1"/>
  <c r="F31" i="7" l="1"/>
  <c r="J31" i="7" s="1"/>
  <c r="D13" i="7"/>
  <c r="J61" i="42"/>
  <c r="J69" i="42" s="1"/>
  <c r="D36" i="7"/>
  <c r="E13" i="7"/>
  <c r="Q29" i="28" l="1"/>
  <c r="Q32" i="28" l="1"/>
  <c r="Q34" i="28" s="1"/>
  <c r="Q40" i="28" s="1"/>
  <c r="AZ12" i="37"/>
  <c r="H8" i="28" s="1"/>
  <c r="E6" i="7" l="1"/>
  <c r="J6" i="7" s="1"/>
  <c r="AZ36" i="37"/>
  <c r="E8" i="7" l="1"/>
  <c r="E29" i="7" s="1"/>
  <c r="AG11" i="37"/>
  <c r="I12" i="37" l="1"/>
  <c r="G8" i="43" s="1"/>
  <c r="J12" i="37"/>
  <c r="H8" i="43" s="1"/>
  <c r="G36" i="37"/>
  <c r="G49" i="37" s="1"/>
  <c r="S11" i="37"/>
  <c r="AI11" i="37"/>
  <c r="E50" i="43" l="1"/>
  <c r="V8" i="43"/>
  <c r="V41" i="43" s="1"/>
  <c r="V48" i="43" s="1"/>
  <c r="H41" i="43"/>
  <c r="H48" i="43" s="1"/>
  <c r="U8" i="43"/>
  <c r="U41" i="43" s="1"/>
  <c r="U48" i="43" s="1"/>
  <c r="G41" i="43"/>
  <c r="G48" i="43" s="1"/>
  <c r="AJ11" i="37"/>
  <c r="H36" i="37"/>
  <c r="H49" i="37" s="1"/>
  <c r="J36" i="37"/>
  <c r="J49" i="37" s="1"/>
  <c r="I36" i="37"/>
  <c r="I49" i="37" s="1"/>
  <c r="AK11" i="37" l="1"/>
  <c r="AL11" i="37" s="1"/>
  <c r="AM11" i="37" s="1"/>
  <c r="AX11" i="37" s="1"/>
  <c r="F50" i="43"/>
  <c r="G50" i="43"/>
  <c r="H50" i="43"/>
  <c r="AN11" i="37" l="1"/>
  <c r="AO11" i="37" l="1"/>
  <c r="AP11" i="37" l="1"/>
  <c r="AQ11" i="37" s="1"/>
  <c r="AR11" i="37" l="1"/>
  <c r="AS11" i="37" s="1"/>
  <c r="AT11" i="37" s="1"/>
  <c r="BA10" i="37"/>
  <c r="BA12" i="37" s="1"/>
  <c r="G8" i="28" s="1"/>
  <c r="Z12" i="37"/>
  <c r="BB11" i="37" l="1"/>
  <c r="Z36" i="37"/>
  <c r="Z49" i="37" s="1"/>
  <c r="BA36" i="37"/>
  <c r="BA49" i="37" s="1"/>
  <c r="D3" i="40" l="1"/>
  <c r="K12" i="37"/>
  <c r="I8" i="43" l="1"/>
  <c r="K36" i="37"/>
  <c r="W8" i="43" l="1"/>
  <c r="W41" i="43" s="1"/>
  <c r="W48" i="43" s="1"/>
  <c r="I41" i="43"/>
  <c r="I48" i="43" s="1"/>
  <c r="Y34" i="37"/>
  <c r="AI6" i="37" l="1"/>
  <c r="AJ6" i="37" s="1"/>
  <c r="AI7" i="37"/>
  <c r="AI14" i="37"/>
  <c r="AI17" i="37"/>
  <c r="AI15" i="37"/>
  <c r="AI20" i="37"/>
  <c r="AI21" i="37"/>
  <c r="AI22" i="37"/>
  <c r="AI23" i="37"/>
  <c r="AI24" i="37"/>
  <c r="AJ24" i="37" s="1"/>
  <c r="AK24" i="37" s="1"/>
  <c r="AI25" i="37"/>
  <c r="AJ25" i="37" s="1"/>
  <c r="AI28" i="37"/>
  <c r="AI31" i="37"/>
  <c r="AG15" i="37"/>
  <c r="S15" i="37"/>
  <c r="AG17" i="37"/>
  <c r="S17" i="37"/>
  <c r="AG14" i="37"/>
  <c r="S14" i="37"/>
  <c r="S10" i="37"/>
  <c r="AG7" i="37"/>
  <c r="S7" i="37"/>
  <c r="AG6" i="37"/>
  <c r="S6" i="37"/>
  <c r="S5" i="37"/>
  <c r="S4" i="37"/>
  <c r="S12" i="37" l="1"/>
  <c r="AJ17" i="37"/>
  <c r="AJ15" i="37"/>
  <c r="AJ22" i="37"/>
  <c r="AJ28" i="37"/>
  <c r="AJ31" i="37"/>
  <c r="AJ20" i="37"/>
  <c r="AK6" i="37"/>
  <c r="AL6" i="37" s="1"/>
  <c r="AJ7" i="37"/>
  <c r="AK7" i="37" s="1"/>
  <c r="AL7" i="37" s="1"/>
  <c r="AJ23" i="37"/>
  <c r="AG34" i="37"/>
  <c r="S34" i="37"/>
  <c r="AI34" i="37"/>
  <c r="AG18" i="37"/>
  <c r="AJ14" i="37"/>
  <c r="AK14" i="37" s="1"/>
  <c r="AL14" i="37" s="1"/>
  <c r="AI18" i="37"/>
  <c r="S18" i="37"/>
  <c r="AJ21" i="37"/>
  <c r="AM14" i="37" l="1"/>
  <c r="AN14" i="37" s="1"/>
  <c r="AO14" i="37" s="1"/>
  <c r="AP14" i="37" s="1"/>
  <c r="AM7" i="37"/>
  <c r="AX7" i="37" s="1"/>
  <c r="AM6" i="37"/>
  <c r="AN6" i="37" s="1"/>
  <c r="AX6" i="37"/>
  <c r="AK31" i="37"/>
  <c r="AK23" i="37"/>
  <c r="AL23" i="37" s="1"/>
  <c r="AM23" i="37" s="1"/>
  <c r="AK25" i="37"/>
  <c r="AL24" i="37"/>
  <c r="AK21" i="37"/>
  <c r="AL21" i="37" s="1"/>
  <c r="AM21" i="37" s="1"/>
  <c r="AK28" i="37"/>
  <c r="AL28" i="37" s="1"/>
  <c r="AM28" i="37" s="1"/>
  <c r="AK15" i="37"/>
  <c r="AL15" i="37" s="1"/>
  <c r="AK22" i="37"/>
  <c r="AL22" i="37" s="1"/>
  <c r="AM22" i="37" s="1"/>
  <c r="AK17" i="37"/>
  <c r="AL17" i="37" s="1"/>
  <c r="AK20" i="37"/>
  <c r="AL20" i="37" s="1"/>
  <c r="S36" i="37"/>
  <c r="AN7" i="37"/>
  <c r="AX14" i="37" l="1"/>
  <c r="AX28" i="37"/>
  <c r="AX22" i="37"/>
  <c r="AM17" i="37"/>
  <c r="AX17" i="37"/>
  <c r="AM15" i="37"/>
  <c r="AX15" i="37"/>
  <c r="AX23" i="37"/>
  <c r="AM24" i="37"/>
  <c r="AX24" i="37" s="1"/>
  <c r="AX21" i="37"/>
  <c r="AL31" i="37"/>
  <c r="AN28" i="37"/>
  <c r="AO28" i="37" s="1"/>
  <c r="AP28" i="37" s="1"/>
  <c r="AQ28" i="37" s="1"/>
  <c r="AR28" i="37" s="1"/>
  <c r="AN15" i="37"/>
  <c r="AO15" i="37" s="1"/>
  <c r="AP15" i="37" s="1"/>
  <c r="AN22" i="37"/>
  <c r="AO22" i="37" s="1"/>
  <c r="AP22" i="37" s="1"/>
  <c r="AN24" i="37"/>
  <c r="BB24" i="37" s="1"/>
  <c r="AN17" i="37"/>
  <c r="AO17" i="37" s="1"/>
  <c r="AP17" i="37" s="1"/>
  <c r="AN23" i="37"/>
  <c r="AO23" i="37" s="1"/>
  <c r="AP23" i="37" s="1"/>
  <c r="AL25" i="37"/>
  <c r="AM20" i="37"/>
  <c r="AX20" i="37" s="1"/>
  <c r="AO6" i="37"/>
  <c r="AO7" i="37"/>
  <c r="AP7" i="37" s="1"/>
  <c r="AN21" i="37"/>
  <c r="BB21" i="37" s="1"/>
  <c r="BB23" i="37" l="1"/>
  <c r="BB22" i="37"/>
  <c r="BB28" i="37"/>
  <c r="AM31" i="37"/>
  <c r="AX31" i="37" s="1"/>
  <c r="AQ7" i="37"/>
  <c r="AR7" i="37" s="1"/>
  <c r="AS7" i="37" s="1"/>
  <c r="AT7" i="37" s="1"/>
  <c r="BB7" i="37" s="1"/>
  <c r="AP6" i="37"/>
  <c r="AO24" i="37"/>
  <c r="AP24" i="37" s="1"/>
  <c r="AQ24" i="37" s="1"/>
  <c r="AN20" i="37"/>
  <c r="AO20" i="37" s="1"/>
  <c r="AP20" i="37" s="1"/>
  <c r="AQ20" i="37" s="1"/>
  <c r="AM25" i="37"/>
  <c r="AX25" i="37" s="1"/>
  <c r="AQ23" i="37"/>
  <c r="AQ17" i="37"/>
  <c r="AR17" i="37" s="1"/>
  <c r="AS17" i="37" s="1"/>
  <c r="AT17" i="37" s="1"/>
  <c r="AQ22" i="37"/>
  <c r="AO21" i="37"/>
  <c r="AP21" i="37" s="1"/>
  <c r="AX34" i="37" l="1"/>
  <c r="BB20" i="37"/>
  <c r="AN31" i="37"/>
  <c r="AO31" i="37" s="1"/>
  <c r="AP31" i="37" s="1"/>
  <c r="AQ31" i="37" s="1"/>
  <c r="AR31" i="37" s="1"/>
  <c r="C5" i="7"/>
  <c r="J5" i="7" s="1"/>
  <c r="C12" i="7"/>
  <c r="BB17" i="37"/>
  <c r="AQ6" i="37"/>
  <c r="AN25" i="37"/>
  <c r="AO25" i="37" s="1"/>
  <c r="AP25" i="37" s="1"/>
  <c r="AQ25" i="37" s="1"/>
  <c r="AR25" i="37" s="1"/>
  <c r="AS25" i="37" s="1"/>
  <c r="AQ21" i="37"/>
  <c r="AR22" i="37"/>
  <c r="AS28" i="37"/>
  <c r="AR24" i="37"/>
  <c r="AQ15" i="37"/>
  <c r="AR20" i="37"/>
  <c r="AR23" i="37"/>
  <c r="C7" i="7"/>
  <c r="BB31" i="37" l="1"/>
  <c r="BB25" i="37"/>
  <c r="AS23" i="37"/>
  <c r="C19" i="7" s="1"/>
  <c r="AT25" i="37"/>
  <c r="AS24" i="37"/>
  <c r="AR15" i="37"/>
  <c r="AS15" i="37" s="1"/>
  <c r="AT15" i="37" s="1"/>
  <c r="AR6" i="37"/>
  <c r="AS6" i="37" s="1"/>
  <c r="AT6" i="37" s="1"/>
  <c r="BB6" i="37" s="1"/>
  <c r="C21" i="7"/>
  <c r="F5" i="28"/>
  <c r="AS31" i="37"/>
  <c r="C27" i="7" s="1"/>
  <c r="AT28" i="37"/>
  <c r="AS20" i="37"/>
  <c r="C16" i="7" s="1"/>
  <c r="AS22" i="37"/>
  <c r="AR21" i="37"/>
  <c r="BB34" i="37" l="1"/>
  <c r="AT23" i="37"/>
  <c r="C18" i="7"/>
  <c r="C20" i="7"/>
  <c r="C4" i="7"/>
  <c r="J4" i="7" s="1"/>
  <c r="BB15" i="37"/>
  <c r="AT20" i="37"/>
  <c r="C24" i="7"/>
  <c r="AT24" i="37"/>
  <c r="AT22" i="37"/>
  <c r="AT31" i="37"/>
  <c r="AS21" i="37"/>
  <c r="C17" i="7" s="1"/>
  <c r="AQ34" i="37"/>
  <c r="AP34" i="37"/>
  <c r="AQ14" i="37"/>
  <c r="AP18" i="37"/>
  <c r="AT21" i="37" l="1"/>
  <c r="AR34" i="37"/>
  <c r="AQ18" i="37"/>
  <c r="AR14" i="37"/>
  <c r="AS34" i="37" l="1"/>
  <c r="AS14" i="37"/>
  <c r="AR18" i="37"/>
  <c r="AS18" i="37" l="1"/>
  <c r="AT14" i="37"/>
  <c r="AT34" i="37"/>
  <c r="AX18" i="37"/>
  <c r="F4" i="28"/>
  <c r="F6" i="28" s="1"/>
  <c r="C10" i="7"/>
  <c r="AT18" i="37" l="1"/>
  <c r="BB14" i="37"/>
  <c r="C13" i="7"/>
  <c r="BB18" i="37" l="1"/>
  <c r="B34" i="33"/>
  <c r="W12" i="37" l="1"/>
  <c r="AB8" i="43" s="1"/>
  <c r="Y12" i="37"/>
  <c r="AD8" i="43" l="1"/>
  <c r="AD41" i="43" s="1"/>
  <c r="AD48" i="43" s="1"/>
  <c r="AO8" i="43"/>
  <c r="AO41" i="43" s="1"/>
  <c r="AO48" i="43" s="1"/>
  <c r="AB41" i="43"/>
  <c r="AB48" i="43" s="1"/>
  <c r="Y36" i="37"/>
  <c r="W36" i="37"/>
  <c r="W49" i="37" s="1"/>
  <c r="V36" i="37"/>
  <c r="V49" i="37" s="1"/>
  <c r="X12" i="37"/>
  <c r="AC8" i="43" s="1"/>
  <c r="AG10" i="37"/>
  <c r="Y49" i="37" l="1"/>
  <c r="AD50" i="43" s="1"/>
  <c r="AQ8" i="43"/>
  <c r="AQ41" i="43" s="1"/>
  <c r="AQ48" i="43" s="1"/>
  <c r="AA50" i="43"/>
  <c r="AP8" i="43"/>
  <c r="AP41" i="43" s="1"/>
  <c r="AP48" i="43" s="1"/>
  <c r="AC41" i="43"/>
  <c r="AC48" i="43" s="1"/>
  <c r="AB50" i="43"/>
  <c r="X36" i="37"/>
  <c r="X49" i="37" s="1"/>
  <c r="AJ18" i="37"/>
  <c r="AJ34" i="37" s="1"/>
  <c r="AQ50" i="43" l="1"/>
  <c r="AC50" i="43"/>
  <c r="AK34" i="37"/>
  <c r="AK18" i="37"/>
  <c r="AL18" i="37" l="1"/>
  <c r="AL34" i="37" l="1"/>
  <c r="AN18" i="37"/>
  <c r="AN34" i="37"/>
  <c r="AM18" i="37"/>
  <c r="AM34" i="37"/>
  <c r="AO18" i="37" l="1"/>
  <c r="AO34" i="37" l="1"/>
  <c r="AS10" i="37"/>
  <c r="AT10" i="37" s="1"/>
  <c r="I8" i="7" l="1"/>
  <c r="I29" i="7" s="1"/>
  <c r="BB10" i="37"/>
  <c r="C6" i="7" l="1"/>
  <c r="D8" i="7" s="1"/>
  <c r="D29" i="7" s="1"/>
  <c r="D38" i="7" s="1"/>
  <c r="C3" i="40" s="1"/>
  <c r="I3" i="28"/>
  <c r="H3" i="28"/>
  <c r="G3" i="28"/>
  <c r="F3" i="28"/>
  <c r="F13" i="7" l="1"/>
  <c r="J13" i="7"/>
  <c r="AI5" i="37" l="1"/>
  <c r="AG5" i="37"/>
  <c r="AJ5" i="37" l="1"/>
  <c r="AK5" i="37" l="1"/>
  <c r="AL5" i="37" s="1"/>
  <c r="AM5" i="37" l="1"/>
  <c r="AX5" i="37" s="1"/>
  <c r="AN5" i="37" l="1"/>
  <c r="AO5" i="37" s="1"/>
  <c r="U12" i="37"/>
  <c r="Z8" i="43" s="1"/>
  <c r="AI4" i="37"/>
  <c r="AI12" i="37" s="1"/>
  <c r="AG4" i="37"/>
  <c r="AP5" i="37" l="1"/>
  <c r="AM8" i="43"/>
  <c r="AS8" i="43" s="1"/>
  <c r="AU8" i="43"/>
  <c r="AU41" i="43" s="1"/>
  <c r="AU48" i="43" s="1"/>
  <c r="Z41" i="43"/>
  <c r="Z48" i="43" s="1"/>
  <c r="AG12" i="37"/>
  <c r="AG36" i="37" s="1"/>
  <c r="AG49" i="37" s="1"/>
  <c r="AJ4" i="37"/>
  <c r="U36" i="37"/>
  <c r="U49" i="37" s="1"/>
  <c r="AJ12" i="37" l="1"/>
  <c r="AQ5" i="37"/>
  <c r="AM41" i="43"/>
  <c r="AS41" i="43" s="1"/>
  <c r="Z50" i="43"/>
  <c r="AI36" i="37"/>
  <c r="AI49" i="37" s="1"/>
  <c r="AK4" i="37"/>
  <c r="AR5" i="37" l="1"/>
  <c r="AS5" i="37" s="1"/>
  <c r="AT5" i="37" s="1"/>
  <c r="BB5" i="37" s="1"/>
  <c r="AM48" i="43"/>
  <c r="AS48" i="43" s="1"/>
  <c r="AL4" i="37"/>
  <c r="AK12" i="37"/>
  <c r="AJ36" i="37"/>
  <c r="AJ49" i="37" s="1"/>
  <c r="AX4" i="37" l="1"/>
  <c r="AM4" i="37"/>
  <c r="C3" i="7"/>
  <c r="J3" i="7" s="1"/>
  <c r="AU50" i="43"/>
  <c r="AN4" i="37"/>
  <c r="AO4" i="37" s="1"/>
  <c r="AP4" i="37" s="1"/>
  <c r="AQ4" i="37" s="1"/>
  <c r="AR4" i="37" s="1"/>
  <c r="AS4" i="37" s="1"/>
  <c r="AT4" i="37" s="1"/>
  <c r="AL12" i="37"/>
  <c r="AK36" i="37"/>
  <c r="AK49" i="37" s="1"/>
  <c r="BB4" i="37" l="1"/>
  <c r="BB12" i="37" s="1"/>
  <c r="AM12" i="37"/>
  <c r="AL36" i="37"/>
  <c r="AL49" i="37" s="1"/>
  <c r="BB36" i="37" l="1"/>
  <c r="AN12" i="37"/>
  <c r="AM36" i="37"/>
  <c r="J2" i="7" l="1"/>
  <c r="AO12" i="37"/>
  <c r="AN36" i="37"/>
  <c r="F8" i="7" l="1"/>
  <c r="F29" i="7" s="1"/>
  <c r="J8" i="7"/>
  <c r="AP12" i="37"/>
  <c r="AO36" i="37"/>
  <c r="J29" i="7" l="1"/>
  <c r="AP36" i="37"/>
  <c r="AQ12" i="37"/>
  <c r="AQ36" i="37" l="1"/>
  <c r="AR12" i="37"/>
  <c r="AS12" i="37" l="1"/>
  <c r="AR36" i="37"/>
  <c r="AS36" i="37" l="1"/>
  <c r="AT12" i="37"/>
  <c r="AT36" i="37" s="1"/>
  <c r="J33" i="7" l="1"/>
  <c r="R32" i="28" l="1"/>
  <c r="R34" i="28" s="1"/>
  <c r="P74" i="41" l="1"/>
  <c r="Q74" i="41" l="1"/>
  <c r="AM39" i="37" l="1"/>
  <c r="K43" i="37"/>
  <c r="AB74" i="41"/>
  <c r="M75" i="41"/>
  <c r="L43" i="37"/>
  <c r="L49" i="37" s="1"/>
  <c r="BB39" i="37" l="1"/>
  <c r="AX39" i="37"/>
  <c r="K49" i="37"/>
  <c r="J50" i="43"/>
  <c r="P75" i="41"/>
  <c r="I36" i="7"/>
  <c r="I38" i="7" s="1"/>
  <c r="AM43" i="37"/>
  <c r="AM49" i="37" s="1"/>
  <c r="AN39" i="37"/>
  <c r="Q75" i="41" l="1"/>
  <c r="M76" i="41" s="1"/>
  <c r="AO39" i="37"/>
  <c r="I50" i="43"/>
  <c r="AN43" i="37"/>
  <c r="AN49" i="37" s="1"/>
  <c r="H36" i="7"/>
  <c r="H38" i="7" s="1"/>
  <c r="P81" i="41"/>
  <c r="Q81" i="41" s="1"/>
  <c r="G36" i="7"/>
  <c r="G38" i="7" s="1"/>
  <c r="M43" i="37" l="1"/>
  <c r="S39" i="37"/>
  <c r="S43" i="37" s="1"/>
  <c r="S49" i="37" s="1"/>
  <c r="M49" i="37" l="1"/>
  <c r="AZ43" i="37"/>
  <c r="AZ49" i="37" s="1"/>
  <c r="AO43" i="37"/>
  <c r="AO49" i="37" s="1"/>
  <c r="AP39" i="37"/>
  <c r="D4" i="40" l="1"/>
  <c r="AP43" i="37"/>
  <c r="AQ39" i="37"/>
  <c r="F36" i="7"/>
  <c r="F38" i="7" s="1"/>
  <c r="AR39" i="37" l="1"/>
  <c r="E36" i="7"/>
  <c r="E38" i="7" s="1"/>
  <c r="C4" i="40" s="1"/>
  <c r="AP49" i="37"/>
  <c r="AQ43" i="37"/>
  <c r="AQ49" i="37" s="1"/>
  <c r="J32" i="7" l="1"/>
  <c r="J36" i="7" s="1"/>
  <c r="J38" i="7" s="1"/>
  <c r="BB43" i="37"/>
  <c r="BB49" i="37" s="1"/>
  <c r="BB53" i="37" s="1"/>
  <c r="AR43" i="37"/>
  <c r="AR49" i="37" s="1"/>
  <c r="D5" i="40" l="1"/>
  <c r="C32" i="7"/>
  <c r="C36" i="7" s="1"/>
  <c r="AX43" i="37"/>
  <c r="C5" i="40"/>
  <c r="AT43" i="37"/>
  <c r="AT49" i="37" s="1"/>
  <c r="AS43" i="37"/>
  <c r="AS49" i="37" s="1"/>
  <c r="AX12" i="37" l="1"/>
  <c r="F8" i="28" s="1"/>
  <c r="C2" i="7"/>
  <c r="C8" i="7" l="1"/>
  <c r="C29" i="7" s="1"/>
  <c r="I8" i="28"/>
  <c r="AX36" i="37"/>
  <c r="AX49" i="37" s="1"/>
  <c r="C38" i="7" l="1"/>
  <c r="H21" i="28" s="1"/>
  <c r="S8" i="28"/>
  <c r="L14" i="28"/>
  <c r="G27" i="28"/>
  <c r="N14" i="28" l="1"/>
  <c r="I18" i="28"/>
  <c r="S18" i="28" s="1"/>
  <c r="I14" i="28"/>
  <c r="S14" i="28" s="1"/>
  <c r="N30" i="28"/>
  <c r="M11" i="28"/>
  <c r="N18" i="28"/>
  <c r="N21" i="28"/>
  <c r="F14" i="28"/>
  <c r="L16" i="28"/>
  <c r="I21" i="28"/>
  <c r="F18" i="28"/>
  <c r="N11" i="28"/>
  <c r="O16" i="28"/>
  <c r="N16" i="28"/>
  <c r="H30" i="28"/>
  <c r="I13" i="28"/>
  <c r="S13" i="28" s="1"/>
  <c r="F11" i="28"/>
  <c r="N28" i="28"/>
  <c r="O20" i="28"/>
  <c r="H14" i="28"/>
  <c r="M28" i="28"/>
  <c r="L29" i="28"/>
  <c r="L17" i="28"/>
  <c r="G4" i="28"/>
  <c r="H11" i="28"/>
  <c r="K11" i="28" s="1"/>
  <c r="I16" i="28"/>
  <c r="S16" i="28" s="1"/>
  <c r="M5" i="28"/>
  <c r="H4" i="28"/>
  <c r="I30" i="28"/>
  <c r="S30" i="28" s="1"/>
  <c r="L27" i="28"/>
  <c r="M13" i="28"/>
  <c r="O29" i="28"/>
  <c r="H5" i="28"/>
  <c r="F17" i="28"/>
  <c r="N12" i="28"/>
  <c r="L15" i="28"/>
  <c r="M4" i="28"/>
  <c r="I15" i="28"/>
  <c r="S15" i="28" s="1"/>
  <c r="I11" i="28"/>
  <c r="S11" i="28" s="1"/>
  <c r="G20" i="28"/>
  <c r="I17" i="28"/>
  <c r="S17" i="28" s="1"/>
  <c r="O4" i="28"/>
  <c r="M27" i="28"/>
  <c r="I19" i="28"/>
  <c r="S19" i="28" s="1"/>
  <c r="N15" i="28"/>
  <c r="O30" i="28"/>
  <c r="G15" i="28"/>
  <c r="F29" i="28"/>
  <c r="O15" i="28"/>
  <c r="M20" i="28"/>
  <c r="O27" i="28"/>
  <c r="I27" i="28"/>
  <c r="O8" i="28"/>
  <c r="O28" i="28"/>
  <c r="G18" i="28"/>
  <c r="L4" i="28"/>
  <c r="N4" i="28"/>
  <c r="I20" i="28"/>
  <c r="S20" i="28" s="1"/>
  <c r="H17" i="28"/>
  <c r="F30" i="28"/>
  <c r="N8" i="28"/>
  <c r="H19" i="28"/>
  <c r="K19" i="28" s="1"/>
  <c r="O17" i="28"/>
  <c r="L21" i="28"/>
  <c r="L11" i="28"/>
  <c r="I12" i="28"/>
  <c r="S12" i="28" s="1"/>
  <c r="N17" i="28"/>
  <c r="G30" i="28"/>
  <c r="F21" i="28"/>
  <c r="G11" i="28"/>
  <c r="N27" i="28"/>
  <c r="I4" i="28"/>
  <c r="S4" i="28" s="1"/>
  <c r="O14" i="28"/>
  <c r="N29" i="28"/>
  <c r="M15" i="28"/>
  <c r="H20" i="28"/>
  <c r="G12" i="28"/>
  <c r="N19" i="28"/>
  <c r="L30" i="28"/>
  <c r="F27" i="28"/>
  <c r="I29" i="28"/>
  <c r="S29" i="28" s="1"/>
  <c r="F19" i="28"/>
  <c r="G21" i="28"/>
  <c r="F13" i="28"/>
  <c r="M21" i="28"/>
  <c r="H27" i="28"/>
  <c r="I28" i="28"/>
  <c r="S28" i="28" s="1"/>
  <c r="O19" i="28"/>
  <c r="L8" i="28"/>
  <c r="G13" i="28"/>
  <c r="F20" i="28"/>
  <c r="H15" i="28"/>
  <c r="K15" i="28" s="1"/>
  <c r="L12" i="28"/>
  <c r="M29" i="28"/>
  <c r="O11" i="28"/>
  <c r="I5" i="28"/>
  <c r="S5" i="28" s="1"/>
  <c r="H12" i="28"/>
  <c r="M19" i="28"/>
  <c r="M8" i="28"/>
  <c r="O18" i="28"/>
  <c r="O13" i="28"/>
  <c r="G5" i="28"/>
  <c r="L5" i="28"/>
  <c r="H29" i="28"/>
  <c r="G14" i="28"/>
  <c r="G19" i="28"/>
  <c r="G16" i="28"/>
  <c r="M17" i="28"/>
  <c r="F12" i="28"/>
  <c r="O5" i="28"/>
  <c r="H16" i="28"/>
  <c r="M14" i="28"/>
  <c r="N20" i="28"/>
  <c r="H28" i="28"/>
  <c r="I22" i="28"/>
  <c r="K22" i="28" s="1"/>
  <c r="M18" i="28"/>
  <c r="M16" i="28"/>
  <c r="L19" i="28"/>
  <c r="H18" i="28"/>
  <c r="O21" i="28"/>
  <c r="H13" i="28"/>
  <c r="G29" i="28"/>
  <c r="L18" i="28"/>
  <c r="L13" i="28"/>
  <c r="F15" i="28"/>
  <c r="L28" i="28"/>
  <c r="N5" i="28"/>
  <c r="F16" i="28"/>
  <c r="M12" i="28"/>
  <c r="L20" i="28"/>
  <c r="O12" i="28"/>
  <c r="M30" i="28"/>
  <c r="N13" i="28"/>
  <c r="G17" i="28"/>
  <c r="F28" i="28"/>
  <c r="G28" i="28"/>
  <c r="S21" i="28"/>
  <c r="N6" i="28" l="1"/>
  <c r="M6" i="28"/>
  <c r="N32" i="28"/>
  <c r="I6" i="28"/>
  <c r="L6" i="28"/>
  <c r="G6" i="28"/>
  <c r="O6" i="28"/>
  <c r="K16" i="28"/>
  <c r="P16" i="28" s="1"/>
  <c r="O32" i="28"/>
  <c r="K21" i="28"/>
  <c r="P21" i="28" s="1"/>
  <c r="I32" i="28"/>
  <c r="K17" i="28"/>
  <c r="P17" i="28" s="1"/>
  <c r="K27" i="28"/>
  <c r="P27" i="28" s="1"/>
  <c r="P11" i="28"/>
  <c r="K29" i="28"/>
  <c r="P29" i="28" s="1"/>
  <c r="K4" i="28"/>
  <c r="P4" i="28" s="1"/>
  <c r="K8" i="28"/>
  <c r="P8" i="28" s="1"/>
  <c r="H6" i="28"/>
  <c r="K14" i="28"/>
  <c r="P14" i="28" s="1"/>
  <c r="K28" i="28"/>
  <c r="P28" i="28" s="1"/>
  <c r="P19" i="28"/>
  <c r="F32" i="28"/>
  <c r="P15" i="28"/>
  <c r="M32" i="28"/>
  <c r="S27" i="28"/>
  <c r="S32" i="28" s="1"/>
  <c r="H32" i="28"/>
  <c r="G23" i="28"/>
  <c r="K20" i="28"/>
  <c r="P20" i="28" s="1"/>
  <c r="I23" i="28"/>
  <c r="S22" i="28"/>
  <c r="S23" i="28" s="1"/>
  <c r="H23" i="28"/>
  <c r="G32" i="28"/>
  <c r="L32" i="28"/>
  <c r="K30" i="28"/>
  <c r="P30" i="28" s="1"/>
  <c r="K13" i="28"/>
  <c r="P13" i="28" s="1"/>
  <c r="O23" i="28"/>
  <c r="M23" i="28"/>
  <c r="K18" i="28"/>
  <c r="P18" i="28" s="1"/>
  <c r="L23" i="28"/>
  <c r="N23" i="28"/>
  <c r="F23" i="28"/>
  <c r="F25" i="28" s="1"/>
  <c r="K12" i="28"/>
  <c r="P12" i="28" s="1"/>
  <c r="K5" i="28"/>
  <c r="P5" i="28" s="1"/>
  <c r="S6" i="28"/>
  <c r="N25" i="28" l="1"/>
  <c r="N34" i="28" s="1"/>
  <c r="L25" i="28"/>
  <c r="L34" i="28" s="1"/>
  <c r="M25" i="28"/>
  <c r="M34" i="28" s="1"/>
  <c r="I25" i="28"/>
  <c r="I34" i="28" s="1"/>
  <c r="I38" i="28" s="1"/>
  <c r="G25" i="28"/>
  <c r="G34" i="28" s="1"/>
  <c r="B3" i="40" s="1"/>
  <c r="H3" i="40" s="1"/>
  <c r="O25" i="28"/>
  <c r="O34" i="28" s="1"/>
  <c r="F34" i="28"/>
  <c r="H25" i="28"/>
  <c r="H34" i="28" s="1"/>
  <c r="B4" i="40" s="1"/>
  <c r="H4" i="40" s="1"/>
  <c r="K32" i="28"/>
  <c r="P32" i="28" s="1"/>
  <c r="K6" i="28"/>
  <c r="P6" i="28" s="1"/>
  <c r="K23" i="28"/>
  <c r="P23" i="28" s="1"/>
  <c r="S25" i="28"/>
  <c r="S34" i="28" s="1"/>
  <c r="G3" i="40" l="1"/>
  <c r="G4" i="40"/>
  <c r="I3" i="40"/>
  <c r="K25" i="28"/>
  <c r="K34" i="28" s="1"/>
  <c r="B5" i="40"/>
  <c r="P34" i="28" l="1"/>
  <c r="P25" i="28"/>
  <c r="G5" i="40"/>
  <c r="H5" i="40"/>
  <c r="Q42" i="28" l="1"/>
  <c r="Q43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tc={6F9691FD-5B4F-4020-9272-6A68CF0B0259}</author>
  </authors>
  <commentList>
    <comment ref="S18" authorId="0" shapeId="0" xr:uid="{6F9691FD-5B4F-4020-9272-6A68CF0B0259}">
      <text>
        <t>[Threaded comment]
Your version of Excel allows you to read this threaded comment; however, any edits to it will get removed if the file is opened in a newer version of Excel. Learn more: https://go.microsoft.com/fwlink/?linkid=870924
Comment:
    Timing difference, this was adjusted in aged debt in Dec-23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tc={F6CD6CE6-9313-4908-9DE2-78E00B1B32A5}</author>
    <author>Natalie Sarantos</author>
  </authors>
  <commentList>
    <comment ref="A1" authorId="0" shapeId="0" xr:uid="{F6CD6CE6-9313-4908-9DE2-78E00B1B32A5}">
      <text>
        <t>[Threaded comment]
Your version of Excel allows you to read this threaded comment; however, any edits to it will get removed if the file is opened in a newer version of Excel. Learn more: https://go.microsoft.com/fwlink/?linkid=870924
Comment:
    Copy bank transactions from the 'Bank' tab of the cashbook, starting from column H onwards for the month, and paste them into the last row.</t>
      </text>
    </comment>
    <comment ref="F547" authorId="1" shapeId="0" xr:uid="{58263A93-8E77-4730-867D-3986304E8BFB}">
      <text>
        <r>
          <rPr>
            <b/>
            <sz val="9"/>
            <color indexed="81"/>
            <rFont val="Tahoma"/>
            <family val="2"/>
          </rPr>
          <t>Natalie Sarantos:</t>
        </r>
        <r>
          <rPr>
            <sz val="9"/>
            <color indexed="81"/>
            <rFont val="Tahoma"/>
            <family val="2"/>
          </rPr>
          <t xml:space="preserve">
Guy Carpenter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tc={07D0A95C-324E-4280-86BD-E8821BCA2E09}</author>
  </authors>
  <commentList>
    <comment ref="P68" authorId="0" shapeId="0" xr:uid="{07D0A95C-324E-4280-86BD-E8821BCA2E09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Adjustment for duplicates P13</t>
      </text>
    </comment>
  </commentList>
</comments>
</file>

<file path=xl/sharedStrings.xml><?xml version="1.0" encoding="utf-8"?>
<sst xmlns="http://schemas.openxmlformats.org/spreadsheetml/2006/main" count="5390" uniqueCount="1188">
  <si>
    <t>BrokerNo</t>
  </si>
  <si>
    <t>Broker GRP</t>
  </si>
  <si>
    <t>3 -6 months</t>
  </si>
  <si>
    <t>6 - 9 months</t>
  </si>
  <si>
    <t>9 - 12 months and over</t>
  </si>
  <si>
    <t>Under 3 months</t>
  </si>
  <si>
    <t>Wagonex</t>
  </si>
  <si>
    <t>Grand Total</t>
  </si>
  <si>
    <t>Broker</t>
  </si>
  <si>
    <t>Comment</t>
  </si>
  <si>
    <t>Ark</t>
  </si>
  <si>
    <t>Current</t>
  </si>
  <si>
    <t>3-6 months</t>
  </si>
  <si>
    <t xml:space="preserve">6-9 months </t>
  </si>
  <si>
    <t>9-12 months and over</t>
  </si>
  <si>
    <t>Opening Debtor</t>
  </si>
  <si>
    <t>Closing Debtor</t>
  </si>
  <si>
    <t>Comment - aged items</t>
  </si>
  <si>
    <t>Hiyacar</t>
  </si>
  <si>
    <t>Carrot</t>
  </si>
  <si>
    <t>By Miles</t>
  </si>
  <si>
    <t>Rooster</t>
  </si>
  <si>
    <t>Provence</t>
  </si>
  <si>
    <t>Freedom</t>
  </si>
  <si>
    <t>G2Insure</t>
  </si>
  <si>
    <t>Plan Group</t>
  </si>
  <si>
    <t>CUA</t>
  </si>
  <si>
    <t>HUMN.AI</t>
  </si>
  <si>
    <t>My Policy</t>
  </si>
  <si>
    <t>Grainger</t>
  </si>
  <si>
    <t>XYZ Insurance</t>
  </si>
  <si>
    <t>Osborne &amp; Sons</t>
  </si>
  <si>
    <t>Broker Expert</t>
  </si>
  <si>
    <t>Got You Covered</t>
  </si>
  <si>
    <t>U Drive Cover</t>
  </si>
  <si>
    <t>Well Dunn</t>
  </si>
  <si>
    <t>Dayinsure</t>
  </si>
  <si>
    <t>Insurance Factory</t>
  </si>
  <si>
    <t>Go Shorty</t>
  </si>
  <si>
    <t>Boom</t>
  </si>
  <si>
    <t>Value Date</t>
  </si>
  <si>
    <t>Description</t>
  </si>
  <si>
    <t>Freeway</t>
  </si>
  <si>
    <t>Term</t>
  </si>
  <si>
    <t>Instalments</t>
  </si>
  <si>
    <t>60 Days</t>
  </si>
  <si>
    <t>Check</t>
  </si>
  <si>
    <t>Boom Tactical</t>
  </si>
  <si>
    <t>IPO DAYINSURE</t>
  </si>
  <si>
    <t>check</t>
  </si>
  <si>
    <t>Balance</t>
  </si>
  <si>
    <t>IBAN</t>
  </si>
  <si>
    <t>BIC</t>
  </si>
  <si>
    <t>CHG CHAPS CHARGE MICL KCASL TOP UP KCASL MICL TOP UP</t>
  </si>
  <si>
    <t>OPO MICL KCASL TOP UP KCASL MICL TOP UP</t>
  </si>
  <si>
    <t>IPO MICL CALL ACCOUNT</t>
  </si>
  <si>
    <t>Movement</t>
  </si>
  <si>
    <t>OUT Debit Amount</t>
  </si>
  <si>
    <t>IN Credit Amount</t>
  </si>
  <si>
    <t>Month</t>
  </si>
  <si>
    <t>Robus TB Description</t>
  </si>
  <si>
    <t>Account number</t>
  </si>
  <si>
    <t>Location</t>
  </si>
  <si>
    <t>D/D MOTOR INSURERS BUR MULSANNE INS859221 601455MIB LEVY</t>
  </si>
  <si>
    <t>GI47RBOS060954439096970</t>
  </si>
  <si>
    <t>RBOSGIGI</t>
  </si>
  <si>
    <t>MIB Fees</t>
  </si>
  <si>
    <t>MIB and Other Levies</t>
  </si>
  <si>
    <t>D/D AIG LIFE LTD MULSANNE INS691995 400250P516939601-A</t>
  </si>
  <si>
    <t>Employment Costs</t>
  </si>
  <si>
    <t>CCG Fees</t>
  </si>
  <si>
    <t>HIYACAR LIMITED</t>
  </si>
  <si>
    <t xml:space="preserve">Amounts due from Intermediaries re Premiums (net) </t>
  </si>
  <si>
    <t>xyz insurer</t>
  </si>
  <si>
    <t>Bank Charges</t>
  </si>
  <si>
    <t>Consultancy Fees</t>
  </si>
  <si>
    <t>GFSC</t>
  </si>
  <si>
    <t>Regulatory Fees</t>
  </si>
  <si>
    <t>Information Technology</t>
  </si>
  <si>
    <t>Hedgehog Claims</t>
  </si>
  <si>
    <t>HedgehogClaims Float</t>
  </si>
  <si>
    <t>Miles Ltd</t>
  </si>
  <si>
    <t>Hedgehog</t>
  </si>
  <si>
    <t>Pukka CV Claims Float</t>
  </si>
  <si>
    <t>KCASL Trust Account</t>
  </si>
  <si>
    <t>KCASL Top up</t>
  </si>
  <si>
    <t>Cuvva</t>
  </si>
  <si>
    <t>Ark Insurance</t>
  </si>
  <si>
    <t>Legal and Professional fees</t>
  </si>
  <si>
    <t>John Paton Ins</t>
  </si>
  <si>
    <t>John Paton</t>
  </si>
  <si>
    <t>Morton</t>
  </si>
  <si>
    <t>Tower Watson</t>
  </si>
  <si>
    <t>Humnai</t>
  </si>
  <si>
    <t>My Policy Ltd</t>
  </si>
  <si>
    <t>A-Plan</t>
  </si>
  <si>
    <t>A Plan</t>
  </si>
  <si>
    <t>Freedom Brokers</t>
  </si>
  <si>
    <t>Freeway Ins</t>
  </si>
  <si>
    <t>Got you covered</t>
  </si>
  <si>
    <t>Ins Factory</t>
  </si>
  <si>
    <t>Barry Grainger ins</t>
  </si>
  <si>
    <t>Sutherland Ins</t>
  </si>
  <si>
    <t>Well Dunn Ltd</t>
  </si>
  <si>
    <t>CCG INSURER TRUST</t>
  </si>
  <si>
    <t>Hyperperformance</t>
  </si>
  <si>
    <t>Excess</t>
  </si>
  <si>
    <t>Pukka IPT &amp; Commission</t>
  </si>
  <si>
    <t>Creditors arising out of Reinsurance Operations - Pukka Fronting</t>
  </si>
  <si>
    <t>Pukka Commission</t>
  </si>
  <si>
    <t>Pukka NTM Premiums</t>
  </si>
  <si>
    <t>Pukka CORE Premiums</t>
  </si>
  <si>
    <t>Abacai</t>
  </si>
  <si>
    <t>Broker KCASL</t>
  </si>
  <si>
    <t>CCG IYM only</t>
  </si>
  <si>
    <t>CCG ex IYM</t>
  </si>
  <si>
    <t>Marshmallow</t>
  </si>
  <si>
    <t>Supplier Per MICL</t>
  </si>
  <si>
    <t>MICLG</t>
  </si>
  <si>
    <t>Creditors arising out of Reinsurance Operations - QS</t>
  </si>
  <si>
    <t>Auditors' Remuneration</t>
  </si>
  <si>
    <t>Broker experts</t>
  </si>
  <si>
    <t>Paton</t>
  </si>
  <si>
    <t>The Plan Group</t>
  </si>
  <si>
    <t>Barry Grainger</t>
  </si>
  <si>
    <t>Sutherland</t>
  </si>
  <si>
    <t>Insurer Bank</t>
  </si>
  <si>
    <t>Kinetiq</t>
  </si>
  <si>
    <t>1 Answer</t>
  </si>
  <si>
    <t>XYZ</t>
  </si>
  <si>
    <t>Rescue (Breakdown)</t>
  </si>
  <si>
    <t>Hotline Insurer</t>
  </si>
  <si>
    <t>Hotline</t>
  </si>
  <si>
    <t>G2I</t>
  </si>
  <si>
    <t>Creditors arising out of Reinsurance Operations - XOL</t>
  </si>
  <si>
    <t>IPT</t>
  </si>
  <si>
    <t>Upstix</t>
  </si>
  <si>
    <t>Ibuyer (Formerly: Asana Inc (NYSE: ASAN) (USD)</t>
  </si>
  <si>
    <t>Abbey Ins</t>
  </si>
  <si>
    <t>Morton Insurance</t>
  </si>
  <si>
    <t>Trans Re</t>
  </si>
  <si>
    <t>Hyper Hotline</t>
  </si>
  <si>
    <t>Complex to clear</t>
  </si>
  <si>
    <t>Robus</t>
  </si>
  <si>
    <t>KCASL</t>
  </si>
  <si>
    <t>1A</t>
  </si>
  <si>
    <t xml:space="preserve">1A </t>
  </si>
  <si>
    <t>1A Insurer</t>
  </si>
  <si>
    <t>1A Limited</t>
  </si>
  <si>
    <t>Abbey Autoline</t>
  </si>
  <si>
    <t>A Tech</t>
  </si>
  <si>
    <t>Abbey</t>
  </si>
  <si>
    <t>Abbey Insurance</t>
  </si>
  <si>
    <t>By Miles Limited</t>
  </si>
  <si>
    <t>Complex</t>
  </si>
  <si>
    <t>CUVVA</t>
  </si>
  <si>
    <t>Freeway UK</t>
  </si>
  <si>
    <t>GoShorty</t>
  </si>
  <si>
    <t>Got 2 Insure</t>
  </si>
  <si>
    <t>Got2Insure</t>
  </si>
  <si>
    <t>Humn AI</t>
  </si>
  <si>
    <t>Humn.ai</t>
  </si>
  <si>
    <t>Insurance 4</t>
  </si>
  <si>
    <t>Insurance 4U</t>
  </si>
  <si>
    <t>Insurance 4U Services Ltd</t>
  </si>
  <si>
    <t>Insurance4U</t>
  </si>
  <si>
    <t>Insurer Trust</t>
  </si>
  <si>
    <t>London Taxi</t>
  </si>
  <si>
    <t>Quotax</t>
  </si>
  <si>
    <t>Loughborough</t>
  </si>
  <si>
    <t>MyPolicy</t>
  </si>
  <si>
    <t>Osborne</t>
  </si>
  <si>
    <t>Osborne &amp;Sons</t>
  </si>
  <si>
    <t>Plan</t>
  </si>
  <si>
    <t>Pukka</t>
  </si>
  <si>
    <t>Pukka CV and Sainsbury's</t>
  </si>
  <si>
    <t xml:space="preserve">Unipol </t>
  </si>
  <si>
    <t>Well Dun</t>
  </si>
  <si>
    <t xml:space="preserve">XYZ </t>
  </si>
  <si>
    <t>Month Paid</t>
  </si>
  <si>
    <t>Row Labels</t>
  </si>
  <si>
    <t>Sum of Movement</t>
  </si>
  <si>
    <t>Complex to Clear (Go Shorty)</t>
  </si>
  <si>
    <t>Column Labels</t>
  </si>
  <si>
    <t>Total Transactions</t>
  </si>
  <si>
    <t>Total Payments</t>
  </si>
  <si>
    <t>Debtors</t>
  </si>
  <si>
    <t>Closing Debtor Balance</t>
  </si>
  <si>
    <t>Summary of payments</t>
  </si>
  <si>
    <t>Aged Debtors</t>
  </si>
  <si>
    <t>var</t>
  </si>
  <si>
    <t>Transactions</t>
  </si>
  <si>
    <t>Payments</t>
  </si>
  <si>
    <t>Closing Balance</t>
  </si>
  <si>
    <t>Boom Commission</t>
  </si>
  <si>
    <t>Monthly</t>
  </si>
  <si>
    <t>B/F Balance</t>
  </si>
  <si>
    <t>PM Closing Balance</t>
  </si>
  <si>
    <t>Comms</t>
  </si>
  <si>
    <t>Total CCG</t>
  </si>
  <si>
    <t>Total Other Brokers</t>
  </si>
  <si>
    <t>TOTAL HANDLED DEBTORS</t>
  </si>
  <si>
    <t>Receipts / Payments</t>
  </si>
  <si>
    <t>Cashbook</t>
  </si>
  <si>
    <t>All Pay and trans 2023</t>
  </si>
  <si>
    <t>Aged Debt detailed</t>
  </si>
  <si>
    <t>Summary</t>
  </si>
  <si>
    <t>TOTAL HANDLED</t>
  </si>
  <si>
    <t>GRAND TOTAL</t>
  </si>
  <si>
    <t>TOAL DEBTORS</t>
  </si>
  <si>
    <t>Closing balance</t>
  </si>
  <si>
    <t>Summary vs Aged Debt</t>
  </si>
  <si>
    <t>Summary vs All Pay and trans 2023</t>
  </si>
  <si>
    <t>CCG total</t>
  </si>
  <si>
    <t>CCG Total</t>
  </si>
  <si>
    <t>Done</t>
  </si>
  <si>
    <t>Sent</t>
  </si>
  <si>
    <t>BOOMA</t>
  </si>
  <si>
    <t>DayST</t>
  </si>
  <si>
    <t>ByMil</t>
  </si>
  <si>
    <t>HumAI</t>
  </si>
  <si>
    <t>GoSho</t>
  </si>
  <si>
    <t>CuvST</t>
  </si>
  <si>
    <t>CHG BULK FPS PAYMENT</t>
  </si>
  <si>
    <t>FPS SALARIES</t>
  </si>
  <si>
    <t>Front</t>
  </si>
  <si>
    <t>CCGOT</t>
  </si>
  <si>
    <t>GYCov</t>
  </si>
  <si>
    <t>UDrOt</t>
  </si>
  <si>
    <t>HiyST</t>
  </si>
  <si>
    <t>Notable receipts in October</t>
  </si>
  <si>
    <t>Cummulative Premium per Cliff (Filezilla)</t>
  </si>
  <si>
    <t>GWP</t>
  </si>
  <si>
    <t>GEP</t>
  </si>
  <si>
    <t>NWP</t>
  </si>
  <si>
    <t>NEP</t>
  </si>
  <si>
    <t>NWP+IPT</t>
  </si>
  <si>
    <t>Incremental Premium per Cliff (Filezilla)</t>
  </si>
  <si>
    <t>NWP + IPT</t>
  </si>
  <si>
    <t>Receipts</t>
  </si>
  <si>
    <t>Dec-21 b/f</t>
  </si>
  <si>
    <t>TOTAL</t>
  </si>
  <si>
    <t>Year</t>
  </si>
  <si>
    <t>UW_YR</t>
  </si>
  <si>
    <t>Business</t>
  </si>
  <si>
    <t>uw_mo</t>
  </si>
  <si>
    <t>SchemeCode</t>
  </si>
  <si>
    <t>Gross inc IPT</t>
  </si>
  <si>
    <t>Gross inc Fee</t>
  </si>
  <si>
    <t>SUBAGENTCOMMISSION</t>
  </si>
  <si>
    <t>MGA_Comm_FeeApplied</t>
  </si>
  <si>
    <t>MGA_Comm</t>
  </si>
  <si>
    <t>Nett_FeeApplied</t>
  </si>
  <si>
    <t>W Veh Yrs</t>
  </si>
  <si>
    <t>E Veh Yrs</t>
  </si>
  <si>
    <t>CLM CNT</t>
  </si>
  <si>
    <t>INC TOT</t>
  </si>
  <si>
    <t>Dec-22 Total</t>
  </si>
  <si>
    <t>Jan-22 Total</t>
  </si>
  <si>
    <t>Feb-22 Total</t>
  </si>
  <si>
    <t>Mar-23 Total</t>
  </si>
  <si>
    <t>Apr-23 Total</t>
  </si>
  <si>
    <t>May-23 Total</t>
  </si>
  <si>
    <t>Jun-23 Total</t>
  </si>
  <si>
    <t>Jul-23 Total</t>
  </si>
  <si>
    <t>Aug-23 Total</t>
  </si>
  <si>
    <t>Sep-23 Total</t>
  </si>
  <si>
    <t>Incremental</t>
  </si>
  <si>
    <t>Opening Balance</t>
  </si>
  <si>
    <t>Transactions (NWP + IPT)</t>
  </si>
  <si>
    <t>Dec-22 b/f</t>
  </si>
  <si>
    <t>Per Robus</t>
  </si>
  <si>
    <t>Total Premium Debtors</t>
  </si>
  <si>
    <t>Total Handled Debtors</t>
  </si>
  <si>
    <t>Total Other</t>
  </si>
  <si>
    <t>Balance per Broker</t>
  </si>
  <si>
    <t>Contact Name</t>
  </si>
  <si>
    <t>Email</t>
  </si>
  <si>
    <t>finance@got2insure.com</t>
  </si>
  <si>
    <t>accounts@gotyoucovered.com</t>
  </si>
  <si>
    <t>chris.penfold@goshorty.co.uk</t>
  </si>
  <si>
    <t>Joanne.Maundrill@dayinsure.com</t>
  </si>
  <si>
    <t>Dan.dobson@freedomservicesgroup.co.uk</t>
  </si>
  <si>
    <t>kamil.krezel@hiyacar.co.uk</t>
  </si>
  <si>
    <t>gavin@humn.ai</t>
  </si>
  <si>
    <t>james.hanna@udrivecover.com</t>
  </si>
  <si>
    <t>jack.h@cuvva.intercom-mail.com</t>
  </si>
  <si>
    <t>Latika.Rego@abacai.com</t>
  </si>
  <si>
    <t>Oct-23 Total</t>
  </si>
  <si>
    <t>Nov-23 Total</t>
  </si>
  <si>
    <t>Dec-23 Total</t>
  </si>
  <si>
    <t>Dec-23 YTD</t>
  </si>
  <si>
    <t>Hiyacar Limited</t>
  </si>
  <si>
    <t>audit fees</t>
  </si>
  <si>
    <t>FPS PUKKA CORE REFUND</t>
  </si>
  <si>
    <t>IPO KCASL-MICL CLAIMS FUNDS TRANSFER</t>
  </si>
  <si>
    <t>MIB creditor</t>
  </si>
  <si>
    <t>Other Staff Costs</t>
  </si>
  <si>
    <t>Call Assist Claims</t>
  </si>
  <si>
    <t>Accruals Rescue and Excess</t>
  </si>
  <si>
    <t>ResAO</t>
  </si>
  <si>
    <t>KCASL Fees</t>
  </si>
  <si>
    <t>Amounts owed to KCASL</t>
  </si>
  <si>
    <t xml:space="preserve">Financial Ombudsman Services </t>
  </si>
  <si>
    <t>Franco Cassar - NED</t>
  </si>
  <si>
    <t>Directors Fees</t>
  </si>
  <si>
    <t>Roost</t>
  </si>
  <si>
    <t>ABI Levy</t>
  </si>
  <si>
    <t>Capricorn</t>
  </si>
  <si>
    <t>Cachematrix</t>
  </si>
  <si>
    <t>Robus Risk Services</t>
  </si>
  <si>
    <t>Management Company Charges</t>
  </si>
  <si>
    <t>JohnP</t>
  </si>
  <si>
    <t>Hyperformance</t>
  </si>
  <si>
    <t>Rent &amp; Service Charges</t>
  </si>
  <si>
    <t>Jan-24 Total</t>
  </si>
  <si>
    <t>Feb-24 Total</t>
  </si>
  <si>
    <t>Total Add ons</t>
  </si>
  <si>
    <t>Pukka Fronting</t>
  </si>
  <si>
    <t>IPO HIYACAR LIMITED F HIYACAR</t>
  </si>
  <si>
    <t>VSL</t>
  </si>
  <si>
    <t>Mar-24 Total</t>
  </si>
  <si>
    <t>2024 YTD</t>
  </si>
  <si>
    <t>2023 CF</t>
  </si>
  <si>
    <t>Premium per KCASL</t>
  </si>
  <si>
    <r>
      <t xml:space="preserve">KCASL 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 xml:space="preserve"> MICL TB</t>
    </r>
  </si>
  <si>
    <t>Cash per KCASL</t>
  </si>
  <si>
    <t>2024 CF</t>
  </si>
  <si>
    <t>Total 3510</t>
  </si>
  <si>
    <t>Total 3511</t>
  </si>
  <si>
    <t>45 Days</t>
  </si>
  <si>
    <t>Boom 2980</t>
  </si>
  <si>
    <t>Boom 2981</t>
  </si>
  <si>
    <t>Boom 2982</t>
  </si>
  <si>
    <t>Boom 2983</t>
  </si>
  <si>
    <t>BOOM</t>
  </si>
  <si>
    <t>ü</t>
  </si>
  <si>
    <t>Horwich Farrelly</t>
  </si>
  <si>
    <t>Natwest USD</t>
  </si>
  <si>
    <t>RBS USD Account</t>
  </si>
  <si>
    <t>Apr-24 Total</t>
  </si>
  <si>
    <t>Premium</t>
  </si>
  <si>
    <t>Cash</t>
  </si>
  <si>
    <t>Right Choice</t>
  </si>
  <si>
    <t>2877</t>
  </si>
  <si>
    <t>IPO HAWKES E J C EDWARD HAWKES EDWARD HAWKE</t>
  </si>
  <si>
    <t>Fredom</t>
  </si>
  <si>
    <t>Current Month Cash</t>
  </si>
  <si>
    <t>May-24 Total</t>
  </si>
  <si>
    <t>HH Reporting</t>
  </si>
  <si>
    <t>Premium per Sage TB</t>
  </si>
  <si>
    <t>Hedgehog adj</t>
  </si>
  <si>
    <t>Cumulative</t>
  </si>
  <si>
    <t>Bad debt provision</t>
  </si>
  <si>
    <t>Bad Debt Provision</t>
  </si>
  <si>
    <t>Closing debtor post adj</t>
  </si>
  <si>
    <t>Total Premium</t>
  </si>
  <si>
    <t>TOTAL PREMIUM DEBTORS</t>
  </si>
  <si>
    <t>BOO2A</t>
  </si>
  <si>
    <t>BOO2M</t>
  </si>
  <si>
    <t>BOOMM</t>
  </si>
  <si>
    <t>CCGAB</t>
  </si>
  <si>
    <t>CCGPC</t>
  </si>
  <si>
    <t>CuvvM</t>
  </si>
  <si>
    <t>G2Ins</t>
  </si>
  <si>
    <t>GYCSR</t>
  </si>
  <si>
    <t>HiyaF</t>
  </si>
  <si>
    <t>RIGHT</t>
  </si>
  <si>
    <t>UDrAb</t>
  </si>
  <si>
    <t>UDrPC</t>
  </si>
  <si>
    <t>Boom MPM Annual</t>
  </si>
  <si>
    <t>Boom MPM Subscription</t>
  </si>
  <si>
    <t>Boom Annual</t>
  </si>
  <si>
    <t>Boom Monthly</t>
  </si>
  <si>
    <t>CCG Abound</t>
  </si>
  <si>
    <t>CCG PC</t>
  </si>
  <si>
    <t>Cuvva ST</t>
  </si>
  <si>
    <t>Cuvva Subscription</t>
  </si>
  <si>
    <t>Day Insure ST</t>
  </si>
  <si>
    <t>Got You Covered SR2</t>
  </si>
  <si>
    <t>Hiyacar Fleet</t>
  </si>
  <si>
    <t>Hiyacar ST</t>
  </si>
  <si>
    <t>U Drive Abound</t>
  </si>
  <si>
    <t>U Drive PC</t>
  </si>
  <si>
    <t>Cash per Sage TB</t>
  </si>
  <si>
    <t>Pukka Fronting Commission</t>
  </si>
  <si>
    <t>Pukka Fronting MIB levy</t>
  </si>
  <si>
    <t>Adjustments</t>
  </si>
  <si>
    <t>MIB payment</t>
  </si>
  <si>
    <t>MICL Life cover</t>
  </si>
  <si>
    <t>Cachematrix investments</t>
  </si>
  <si>
    <t xml:space="preserve">Dayinsure </t>
  </si>
  <si>
    <t>Hiyacar Ltd</t>
  </si>
  <si>
    <t>KCASL fees</t>
  </si>
  <si>
    <t>KCASL claims handling and processing fees</t>
  </si>
  <si>
    <t>Hedgehog float</t>
  </si>
  <si>
    <t>VSL telephone charges</t>
  </si>
  <si>
    <t>CHG FPS PAYMENT HOWICH PUKKA CORE</t>
  </si>
  <si>
    <t>FPS HOWICH PUKKA CORE</t>
  </si>
  <si>
    <t>Got you Covered</t>
  </si>
  <si>
    <t>IPO ACC NO 2829</t>
  </si>
  <si>
    <t>New Re</t>
  </si>
  <si>
    <t>NEWRE</t>
  </si>
  <si>
    <t>SX3 Internal audit</t>
  </si>
  <si>
    <t>Internal transfer from Natwest USD to GBP account</t>
  </si>
  <si>
    <t>Bank Ref</t>
  </si>
  <si>
    <t>Date</t>
  </si>
  <si>
    <t>Jun-24 TD</t>
  </si>
  <si>
    <t>Cumulative adjustment</t>
  </si>
  <si>
    <t>HH balance</t>
  </si>
  <si>
    <r>
      <t xml:space="preserve">KCASL 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 xml:space="preserve"> MICL Sage TB</t>
    </r>
  </si>
  <si>
    <t>Per HH</t>
  </si>
  <si>
    <t>HH</t>
  </si>
  <si>
    <t>MICL</t>
  </si>
  <si>
    <t xml:space="preserve">B/F </t>
  </si>
  <si>
    <t>C/F</t>
  </si>
  <si>
    <t>variance</t>
  </si>
  <si>
    <t>Balance confirmation by HH</t>
  </si>
  <si>
    <t>G2I CN moved to 9-12 months</t>
  </si>
  <si>
    <t>30 day payment terms from the date the statement is issued</t>
  </si>
  <si>
    <t>45 days payment term, £482k adjustment was made to the premium to reduce the MICL debtor balance for CNXs, MTAs, and NB due to missing transactions</t>
  </si>
  <si>
    <t>Boom 2980 P13</t>
  </si>
  <si>
    <t>Boom 2981 P13</t>
  </si>
  <si>
    <t>TRANS</t>
  </si>
  <si>
    <t>Angelica</t>
  </si>
  <si>
    <t>MICL Payroll</t>
  </si>
  <si>
    <t xml:space="preserve">Right Choice </t>
  </si>
  <si>
    <t xml:space="preserve">HF Legal Matters - Pukka Services </t>
  </si>
  <si>
    <t xml:space="preserve">Mazars audit </t>
  </si>
  <si>
    <t>Note:</t>
  </si>
  <si>
    <t>CCG Payroll expenses</t>
  </si>
  <si>
    <t>CHG CHAPS CHARGE UNIPOL PUKKA CLAIM</t>
  </si>
  <si>
    <t>OPO UNIPOL PUKKA CLAIM</t>
  </si>
  <si>
    <t>bad debt provision c/f 2023</t>
  </si>
  <si>
    <t>Check to prev. Submission</t>
  </si>
  <si>
    <t>As per TB -3510</t>
  </si>
  <si>
    <t>MIB</t>
  </si>
  <si>
    <t xml:space="preserve">Profit commission </t>
  </si>
  <si>
    <t>CHG CHAPS CHARGE HEDGEHOG CLAIMS</t>
  </si>
  <si>
    <t>OPO HEDGEHOG CLAIMS</t>
  </si>
  <si>
    <t>CHG FPS PAYMENT DAYINSURE EXPENSES</t>
  </si>
  <si>
    <t>FPS DAYINSURE EXPENSES</t>
  </si>
  <si>
    <t>CHG FPS PAYMENT CCG FEES</t>
  </si>
  <si>
    <t>FPS CCG FEES</t>
  </si>
  <si>
    <t>Actuarial Fees</t>
  </si>
  <si>
    <t>WTW Independent Reserve Reviews</t>
  </si>
  <si>
    <t>CHG FPS PAYMENT RIGHT CHOICE FEES</t>
  </si>
  <si>
    <t>FPS RIGHT CHOICE FEES</t>
  </si>
  <si>
    <t>Mulsanne Client</t>
  </si>
  <si>
    <t>cancellation to be processed by ops</t>
  </si>
  <si>
    <t>£60k bad debt provision</t>
  </si>
  <si>
    <t>MICL Fronting fee</t>
  </si>
  <si>
    <t>Hedgehog PC</t>
  </si>
  <si>
    <t>3120 Bad debt</t>
  </si>
  <si>
    <t>OHL/A-Tech</t>
  </si>
  <si>
    <t>Rep_Month</t>
  </si>
  <si>
    <t>2024 C/F Balance</t>
  </si>
  <si>
    <t>Balance Brought Forward</t>
  </si>
  <si>
    <t>IPO /ROC/IATT0015294419///URI/JP MORGAN GBP INTERES</t>
  </si>
  <si>
    <t>CHG FPS PAYMENT UPSTIX 51 TURTON</t>
  </si>
  <si>
    <t>FPS UPSTIX 51 TURTON</t>
  </si>
  <si>
    <t>Drawdown - 51 Turton</t>
  </si>
  <si>
    <t>IPO /ROC/RLTT0015324375///URI/JP MORGAN GBP REDEMPT</t>
  </si>
  <si>
    <t>FX USD 178453.83</t>
  </si>
  <si>
    <t>CHG FPS PAYMENT FOS 340922</t>
  </si>
  <si>
    <t>FPS FOS 340922</t>
  </si>
  <si>
    <t>FOS Fees Dec-24</t>
  </si>
  <si>
    <t>CHG FPS PAYMENT CA CLMS DEC</t>
  </si>
  <si>
    <t>FPS CA CLMS DEC</t>
  </si>
  <si>
    <t>Dec-24 payment claims</t>
  </si>
  <si>
    <t>CHG FPS PAYMENT HORWICH 2389335</t>
  </si>
  <si>
    <t>FPS HORWICH 2389335</t>
  </si>
  <si>
    <t>CHG FPS PAYMENT UPSTIX 55 COLCHEST</t>
  </si>
  <si>
    <t>FPS UPSTIX 55 COLCHEST</t>
  </si>
  <si>
    <t>Drawdown - 55 Colchester</t>
  </si>
  <si>
    <t>CHG FPS PAYMENT CAPRI MIC2025001</t>
  </si>
  <si>
    <t>FPS CAPRI MIC2025001</t>
  </si>
  <si>
    <t>Capricorn fees Q3 2024</t>
  </si>
  <si>
    <t>CHG FPS PAYMENT KCASL FEES JAN</t>
  </si>
  <si>
    <t>FPS KCASL FEES JAN</t>
  </si>
  <si>
    <t>CHG FPS PAYMENT FORVIS 2456778</t>
  </si>
  <si>
    <t>FPS FORVIS 2456778</t>
  </si>
  <si>
    <t>CHG FPS PAYMENT SYLVANA Q4 24</t>
  </si>
  <si>
    <t>FPS SYLVANA Q4 24</t>
  </si>
  <si>
    <t>Franco Cassar director fees Q3 24</t>
  </si>
  <si>
    <t>CHG FPS PAYMENT SX3 INV 239</t>
  </si>
  <si>
    <t>FPS SX3 INV 239</t>
  </si>
  <si>
    <t>CHG FPS PAYMENT ABI 17713</t>
  </si>
  <si>
    <t>FPS ABI 17713</t>
  </si>
  <si>
    <t>GIC Levy</t>
  </si>
  <si>
    <t>CHG FPS PAYMENT KCASL FEES DEC</t>
  </si>
  <si>
    <t>FPS KCASL FEES DEC</t>
  </si>
  <si>
    <t>Pukka fronting</t>
  </si>
  <si>
    <t>CHG CHAPS CHARGE GNC073260115001 /ROC/74434107</t>
  </si>
  <si>
    <t>OPO GNC073260115001 /ROC/74434107</t>
  </si>
  <si>
    <t>IPO /ROC/RLTT0015339412///URI/JP MORGAN GBP REDEMPT</t>
  </si>
  <si>
    <t>IPO UPSTIX TECHNOLOGIES LTD 30 Balmoral REV365260739</t>
  </si>
  <si>
    <t>Loan Repayment -  30 Balmoral REV365260739</t>
  </si>
  <si>
    <t>IPO MULSANNE CLAIMS MULUNIPOL FUND TRA MULUNIPOL FU</t>
  </si>
  <si>
    <t>IPO UPSTIX TECHNOLOGIES LTD 100 Mansfield Lane REV367907388</t>
  </si>
  <si>
    <t>Loan Repayment - 100 Mansfield Lane REV367907388</t>
  </si>
  <si>
    <t>CHG CHAPS CHARGE GNC073410794901 /ROC/74571694</t>
  </si>
  <si>
    <t>OPO GNC073410794901 /ROC/74571694</t>
  </si>
  <si>
    <t>CHG CHAPS CHARGE GNC073464348401 /ROC/74599073</t>
  </si>
  <si>
    <t>OPO GNC073464348401 /ROC/74599073</t>
  </si>
  <si>
    <t>CHG FPS PAYMENT JOSEPH BURLEY</t>
  </si>
  <si>
    <t>FPS JOSEPH BURLEY</t>
  </si>
  <si>
    <t>Humnai - Joseph Burley adjustment</t>
  </si>
  <si>
    <t>CHG FPS PAYMENT KCASL RECHARGE JAN</t>
  </si>
  <si>
    <t>FPS KCASL RECHARGE JAN</t>
  </si>
  <si>
    <t>TRF GFSC 13240 13251</t>
  </si>
  <si>
    <t>Approval of Regulated IndividuaL - Jonathan Hill and Leon Michael Ridley</t>
  </si>
  <si>
    <t>CHG FPS PAYMENT ANGELICA 0217</t>
  </si>
  <si>
    <t>FPS ANGELICA 0217</t>
  </si>
  <si>
    <t>Angelica consultancy fees</t>
  </si>
  <si>
    <t>TRF SRS 8230</t>
  </si>
  <si>
    <t>Robus - Companies House recharge Dec-24</t>
  </si>
  <si>
    <t>CHG FPS PAYMENT VSL 129381</t>
  </si>
  <si>
    <t>FPS VSL 129381</t>
  </si>
  <si>
    <t>CHG CHAPS CHARGE TRANS RE QS Q2 24 Mulsanne QS Q2 24</t>
  </si>
  <si>
    <t>OPO TRANS RE QS Q2 24 Mulsanne QS Q2 24</t>
  </si>
  <si>
    <t>Trans Re Q2 24</t>
  </si>
  <si>
    <t>IPO G2I LTD T A GOT2INSURE.COM G2Ifor o s balance 000000FT2501</t>
  </si>
  <si>
    <t>G2I Reimbursement</t>
  </si>
  <si>
    <t>IPO /ROC/RLTT0015374079///URI/JP MORGAN GBP REDEMPT</t>
  </si>
  <si>
    <t>CHG FPS PAYMENT UPSTIX 4 PINE CL</t>
  </si>
  <si>
    <t>FPS UPSTIX 4 PINE CL</t>
  </si>
  <si>
    <t>Drawdown - 4 Pine Close</t>
  </si>
  <si>
    <t>IPO /ROC/RLTT0015386296///URI/JP MORGAN GBP REDEMPT</t>
  </si>
  <si>
    <t>IPO /ROC/RLTT0015386824///URI/JP MORGAN GBP REDEMPT</t>
  </si>
  <si>
    <t>CHG FPS PAYMENT CCG 713 714</t>
  </si>
  <si>
    <t>FPS CCG 713 714</t>
  </si>
  <si>
    <t>Other staff costs - Travel expenses</t>
  </si>
  <si>
    <t>TRF GFSC 13255</t>
  </si>
  <si>
    <t>Approval of Regulated IndividuaL - Matthew Smith and Joseph Moffatt</t>
  </si>
  <si>
    <t>Information technology</t>
  </si>
  <si>
    <t>Bluejay Solutions - Messagebroker system - Feb-25 to Feb-26</t>
  </si>
  <si>
    <t>CHG FPS PAYMENT KEY 712</t>
  </si>
  <si>
    <t>FPS KEY 712</t>
  </si>
  <si>
    <t>Silverlining Dec-24</t>
  </si>
  <si>
    <t>CHG CHAPS CHARGE TRANS RE QS Q3 24 Mulsanne QS Q3 24</t>
  </si>
  <si>
    <t>OPO TRANS RE QS Q3 24 Mulsanne QS Q3 24</t>
  </si>
  <si>
    <t>Trans Re Q3 24</t>
  </si>
  <si>
    <t>CHG CHAPS CHARGE GUY QS Q4 24 MICL QS Q4 24</t>
  </si>
  <si>
    <t>OPO GUY QS Q4 24 MICL QS Q4 24</t>
  </si>
  <si>
    <t>Xol Guy Carpenter</t>
  </si>
  <si>
    <t>XOL Guy Carpenter - 4th Installment</t>
  </si>
  <si>
    <t>CHG CHAPS CHARGE FPENA SALARY JAN NOMINA MICL F PENA 01</t>
  </si>
  <si>
    <t>OPO FPENA SALARY JAN NOMINA MICL F PENA 01</t>
  </si>
  <si>
    <t>IPO MULSANNE- SOA 30.11.2024 GBP 2.308.37</t>
  </si>
  <si>
    <t>CHG CHAPS CHARGE GNC073880732401 /ROC/74826678</t>
  </si>
  <si>
    <t>OPO GNC073880732401 /ROC/74826678</t>
  </si>
  <si>
    <t>CHG CHAPS CHARGE GNC073883151901 /ROC/74839027</t>
  </si>
  <si>
    <t>OPO GNC073883151901 /ROC/74839027</t>
  </si>
  <si>
    <t>IPO /ROC/RLTT0015416040///URI/JP MORGAN GBP REDEMPT</t>
  </si>
  <si>
    <t>IPO DESC-201035769 /ROC/AB201035769 /URGP/</t>
  </si>
  <si>
    <t>New Re G2I Q3 24</t>
  </si>
  <si>
    <t>CHG FPS PAYMENT WTW 252740026543</t>
  </si>
  <si>
    <t>FPS WTW 252740026543</t>
  </si>
  <si>
    <t>CHG FPS PAYMENT CCG 717 718</t>
  </si>
  <si>
    <t>FPS CCG 717 718</t>
  </si>
  <si>
    <t>Right choice</t>
  </si>
  <si>
    <t>TRF GFSC 13271 13276</t>
  </si>
  <si>
    <t>Approval of Regulated IndividuaL - Barry Brown and Clare Hamilton-Hodson</t>
  </si>
  <si>
    <t>CCG Insurer Trust</t>
  </si>
  <si>
    <t>TRF SRS 8503</t>
  </si>
  <si>
    <t>Robus Crutchetts Ramp rent Q1 25</t>
  </si>
  <si>
    <t>CHG FPS PAYMENT GYC CLAIM</t>
  </si>
  <si>
    <t>FPS GYC CLAIM</t>
  </si>
  <si>
    <t>CHG FPS PAYMENT SX3 INV 230 233</t>
  </si>
  <si>
    <t>FPS SX3 INV 230 233</t>
  </si>
  <si>
    <t>CHG FPS PAYMENT UPSTIX9 SHEARER CL</t>
  </si>
  <si>
    <t>FPS UPSTIX9 SHEARER CL</t>
  </si>
  <si>
    <t>Drawdown - Shearer Close</t>
  </si>
  <si>
    <t>IPO UPSTIX TECHNOLOGIES LTD 3 Guildhall REV383287180</t>
  </si>
  <si>
    <t>Loan Repayment - 3 Guildhall REV383287180</t>
  </si>
  <si>
    <t>other</t>
  </si>
  <si>
    <t xml:space="preserve"> </t>
  </si>
  <si>
    <t>IPO /ROC/IATT0015436062///URI/JP MORGAN GBP INTERES</t>
  </si>
  <si>
    <t xml:space="preserve">Bank interest receivable </t>
  </si>
  <si>
    <t>Cachematrix investments Interest</t>
  </si>
  <si>
    <t>CHG CHAPS CHARGE GNC074154425801 /ROC/75005953</t>
  </si>
  <si>
    <t>Bank charges</t>
  </si>
  <si>
    <t>OPO GNC074154425801 /ROC/75005953</t>
  </si>
  <si>
    <t>IPO ABACAI TECHNOLOGIE MICL CALL ACCOUNT</t>
  </si>
  <si>
    <t>IPO UPSTIX TECHNOLOGIES LTD 11 St Martins REV385926721</t>
  </si>
  <si>
    <t>Loan repayment - 11 St Martins REV385926721</t>
  </si>
  <si>
    <t>IPO UPSTIX TECHNOLOGIES LTD 56 Round Road REV385926717</t>
  </si>
  <si>
    <t>Loan repayment - 56 Round Road REV385926717</t>
  </si>
  <si>
    <t>IPO UPSTIX TECHNOLOGIES LTD Q4 Interest REV385933922</t>
  </si>
  <si>
    <t>Interest repayment</t>
  </si>
  <si>
    <t>CHG CHAPS CHARGE GNC074209727101 /ROC/75036511</t>
  </si>
  <si>
    <t>OPO GNC074209727101 /ROC/75036511</t>
  </si>
  <si>
    <t>IPO /ROC/RLTT0015451572///URI/JP MORGAN GBP REDEMPT</t>
  </si>
  <si>
    <t>CHG FPS PAYMENT UPSTIX 62 MOORLAND</t>
  </si>
  <si>
    <t>FPS UPSTIX 62 MOORLAND</t>
  </si>
  <si>
    <t>Drawdown - 62 Moorland</t>
  </si>
  <si>
    <t>CHG FPS PAYMENT UPSTIX 30 ECROYD</t>
  </si>
  <si>
    <t>FPS UPSTIX 30 ECROYD</t>
  </si>
  <si>
    <t>Drawdown - 30 Ecroyd Park</t>
  </si>
  <si>
    <t>CHG FPS PAYMENT UPSTIX 2 BEVAN CT</t>
  </si>
  <si>
    <t>FPS UPSTIX 2 BEVAN CT</t>
  </si>
  <si>
    <t>Drawdown - 2 Bevan</t>
  </si>
  <si>
    <t>CHG CHAPS CHARGE HMRC IPT Q4-2024 XRIP00000100488</t>
  </si>
  <si>
    <t>OPO HMRC IPT Q4-2024 XRIP00000100488</t>
  </si>
  <si>
    <t>IPT Creditor</t>
  </si>
  <si>
    <t>IPT Q4 24</t>
  </si>
  <si>
    <t>CHG FPS PAYMENT UPSTIX 3 HIGHFIELD</t>
  </si>
  <si>
    <t>FPS UPSTIX 3 HIGHFIELD</t>
  </si>
  <si>
    <t>Drawdown - 3 Highfield Road</t>
  </si>
  <si>
    <t>TRF GIA 0069</t>
  </si>
  <si>
    <t>GIA</t>
  </si>
  <si>
    <t>GIA membership</t>
  </si>
  <si>
    <t>dayinsure</t>
  </si>
  <si>
    <t>IPO UPSTIX TECHNOLOGIES LTD 94 Wellington Road REV388585174</t>
  </si>
  <si>
    <t>Loan Repayment - 94 Wellington Road REV388585174</t>
  </si>
  <si>
    <t>IPO /ROC/RLTT0015473877///URI/JP MORGAN GBP REDEMPT</t>
  </si>
  <si>
    <t>HF Pukka Services claims Trust top up</t>
  </si>
  <si>
    <t>Hedgehog claims</t>
  </si>
  <si>
    <t>IPO UPSTIX TECHNOLOGIES LTD 409 Middlewood REV391835810</t>
  </si>
  <si>
    <t>Loan Repayment - 409 Middlewood REV391835810</t>
  </si>
  <si>
    <t>IPO UPSTIX TECHNOLOGIES LTD 8 Gaydon Road REV391835813</t>
  </si>
  <si>
    <t>Loan Repayment - 8 Gaydon Road REV391835813</t>
  </si>
  <si>
    <t>IPO G2I LTD T A GOT2INSURE.COM G2I 000000FT2504</t>
  </si>
  <si>
    <t>IPO /ROC/RLTT0015495116///URI/JP MORGAN GBP REDEMPT</t>
  </si>
  <si>
    <t>CHG FPS PAYMENT LEXNEX1512003286</t>
  </si>
  <si>
    <t>FPS LEXNEX1512003286</t>
  </si>
  <si>
    <t>Lexisnexis</t>
  </si>
  <si>
    <t>Prepayments</t>
  </si>
  <si>
    <t>LexisNexis NCD and BBJE annual fees Jan-Dec25</t>
  </si>
  <si>
    <t>CHG FPS PAYMENT LEI UVLEIPP412857</t>
  </si>
  <si>
    <t>FPS LEI UVLEIPP412857</t>
  </si>
  <si>
    <t>Lei LSE</t>
  </si>
  <si>
    <t>Licences and Memberships</t>
  </si>
  <si>
    <t>Lei Fees</t>
  </si>
  <si>
    <t>TRF SRS 8704</t>
  </si>
  <si>
    <t>SRS</t>
  </si>
  <si>
    <t>Robus - Companies House recharge Jan-25</t>
  </si>
  <si>
    <t>CHG FPS PAYMENT VSL 129757</t>
  </si>
  <si>
    <t>FPS VSL 129757</t>
  </si>
  <si>
    <t>Accruals</t>
  </si>
  <si>
    <t>CHG FPS PAYMENT CCG 720</t>
  </si>
  <si>
    <t>FPS CCG 720</t>
  </si>
  <si>
    <t>Other staff costs - Travel expenses MF</t>
  </si>
  <si>
    <t>CHG FPS PAYMENT FOS CIN0013597</t>
  </si>
  <si>
    <t>FPS FOS CIN0013597</t>
  </si>
  <si>
    <t>FOS Fees Feb-25</t>
  </si>
  <si>
    <t>CHG FPS PAYMENT HILL 10625372</t>
  </si>
  <si>
    <t>FPS HILL 10625372</t>
  </si>
  <si>
    <t>Hill Dickinson</t>
  </si>
  <si>
    <t>Hill Dickinson - Employment legal advice</t>
  </si>
  <si>
    <t>CHG FPS PAYMENT AON QS Q4 24</t>
  </si>
  <si>
    <t>FPS AON QS Q4 24</t>
  </si>
  <si>
    <t>AON</t>
  </si>
  <si>
    <t>RVREI</t>
  </si>
  <si>
    <t>AON Q4 2024 QS statements - error</t>
  </si>
  <si>
    <t>CHG FPS PAYMENT FORVIS 2475530</t>
  </si>
  <si>
    <t>FPS FORVIS 2475530</t>
  </si>
  <si>
    <t>Audit fees</t>
  </si>
  <si>
    <t>Mazars Internal audit services 2024</t>
  </si>
  <si>
    <t>CHG FPS PAYMENT UPSTIX 11 NEWMAN</t>
  </si>
  <si>
    <t>FPS UPSTIX 11 NEWMAN</t>
  </si>
  <si>
    <t>Drawdown - 11 Newman</t>
  </si>
  <si>
    <t>CHG FPS PAYMENT 360GLOBALNET 2519</t>
  </si>
  <si>
    <t>FPS 360GLOBALNET 2519</t>
  </si>
  <si>
    <t>360 Globalnet</t>
  </si>
  <si>
    <t>360 Globalnet Feb25</t>
  </si>
  <si>
    <t>CHG FPS PAYMENT KEY 721</t>
  </si>
  <si>
    <t>FPS KEY 721</t>
  </si>
  <si>
    <t>Silverlining Jan25</t>
  </si>
  <si>
    <t>TRF PFK 009-25</t>
  </si>
  <si>
    <t>PKF - Statutory audit for the year ended 31 December 2024</t>
  </si>
  <si>
    <t>CHG FPS PAYMENT SYNECTICS 4201</t>
  </si>
  <si>
    <t>FPS SYNECTICS 4201</t>
  </si>
  <si>
    <t>Synectics</t>
  </si>
  <si>
    <t>SIRA Service Agreement Jan-Dec25</t>
  </si>
  <si>
    <t>IPO DESC-201039044 /ROC/AB201039044 /URGP/</t>
  </si>
  <si>
    <t>AON Q4 2024 QS statements - error correction</t>
  </si>
  <si>
    <t>IPO UPSTIX TECHNOLOGIES LTD 48 Sherburn Park REV398933423</t>
  </si>
  <si>
    <t>Loan Repayment - 48 Sherburn Park REV398933423</t>
  </si>
  <si>
    <t>CHG CHAPS CHARGE GNC074813678101 /ROC/75402963</t>
  </si>
  <si>
    <t>OPO GNC074813678101 /ROC/75402963</t>
  </si>
  <si>
    <t>IPO DESC-201040254 /ROC/AB201040254 /URGP/</t>
  </si>
  <si>
    <t>CHG FPS PAYMENT UPSTIX 26 HIGHDOWN</t>
  </si>
  <si>
    <t>FPS UPSTIX 26 HIGHDOWN</t>
  </si>
  <si>
    <t>Drawdown - 26 Highdowns</t>
  </si>
  <si>
    <t>CHG FPS PAYMENT UPSTIX 20 KIRK LN</t>
  </si>
  <si>
    <t>FPS UPSTIX 20 KIRK LN</t>
  </si>
  <si>
    <t>Drawdown - 20 Kirk Lane</t>
  </si>
  <si>
    <t>CHG FPS PAYMENT CA CLMS JAN</t>
  </si>
  <si>
    <t>FPS CA CLMS JAN</t>
  </si>
  <si>
    <t>Call assist Claims</t>
  </si>
  <si>
    <t>Call Assist Claims - Jan25</t>
  </si>
  <si>
    <t>CHG FPS PAYMENT CCG PAYROLL FEB</t>
  </si>
  <si>
    <t>FPS CCG PAYROLL FEB</t>
  </si>
  <si>
    <t>CCG Payroll expenses Feb25</t>
  </si>
  <si>
    <t>TRF SRS 7307</t>
  </si>
  <si>
    <t>Robus - Companies House recharge Jan-Oct24</t>
  </si>
  <si>
    <t>CHG FPS PAYMENT CCG 724</t>
  </si>
  <si>
    <t>FPS CCG 724</t>
  </si>
  <si>
    <t>Other staff costs - Objective HR expenses</t>
  </si>
  <si>
    <t>CHG FPS PAYMENT REDPALM SI61875</t>
  </si>
  <si>
    <t>FPS REDPALM SI61875</t>
  </si>
  <si>
    <t>Redpalm</t>
  </si>
  <si>
    <t>Redpalm - Cyber Essentials - Self Assesment, Guidance &amp; Support</t>
  </si>
  <si>
    <t>CHG FPS PAYMENT UPSTIX 18 CHAMBERC</t>
  </si>
  <si>
    <t>FPS UPSTIX 18 CHAMBERC</t>
  </si>
  <si>
    <t>Drawdown - 18 Chambercombe Road</t>
  </si>
  <si>
    <t>Travel and Subsistence</t>
  </si>
  <si>
    <t>Dayinsure travel costs</t>
  </si>
  <si>
    <t>IPO PPPF 10 PC CAP Loan Repayment Loan Repayme</t>
  </si>
  <si>
    <t>PP Property Finance</t>
  </si>
  <si>
    <t>Pluto Investment</t>
  </si>
  <si>
    <t xml:space="preserve">Loan repayment </t>
  </si>
  <si>
    <t>CHG CHAPS CHARGE GNC074981091301 /ROC/75496018</t>
  </si>
  <si>
    <t>OPO GNC074981091301 /ROC/75496018</t>
  </si>
  <si>
    <t>IPO /ROC/RLTT0015540629///URI/JP MORGAN GBP REDEMPT</t>
  </si>
  <si>
    <t>IPO UPSTIX TECHNOLOGIES LTD 8 Penfolds REV404153249</t>
  </si>
  <si>
    <t>Loan Repayment - 8 Penfolds REV404153249</t>
  </si>
  <si>
    <t>IPO UPSTIX TECHNOLOGIES LTD 86 Butterfly REV404153256</t>
  </si>
  <si>
    <t>Loan Repayment - 86 Butterfly REV404153256</t>
  </si>
  <si>
    <t>Wage Control</t>
  </si>
  <si>
    <t>MICL Payroll Feb25</t>
  </si>
  <si>
    <t>IPO /ROC/RLTT0015550270///URI/JP MORGAN GBP REDEMPT</t>
  </si>
  <si>
    <t>TRF GFSC 13338</t>
  </si>
  <si>
    <t>GFSC regulated individuals - CHH and MS</t>
  </si>
  <si>
    <t>CHG FPS PAYMENT UPSTIX ST TIBBA</t>
  </si>
  <si>
    <t>FPS UPSTIX ST TIBBA</t>
  </si>
  <si>
    <t>Drawdown - St Tibba House</t>
  </si>
  <si>
    <t>CHG FPS PAYMENT UPSTIX 18 DAVY RD</t>
  </si>
  <si>
    <t>FPS UPSTIX 18 DAVY RD</t>
  </si>
  <si>
    <t>Drawdown - 18 Davy Road</t>
  </si>
  <si>
    <t>CHG FPS PAYMENT GI01GI10001493 MUL</t>
  </si>
  <si>
    <t>FPS GI01GI10001493 MUL</t>
  </si>
  <si>
    <t>EY preparation of tax computation Dec-23 for Gibraltar Corporate Taxation</t>
  </si>
  <si>
    <t>CHG FPS PAYMENT UPSTIX 6 WITHERLEY</t>
  </si>
  <si>
    <t>FPS UPSTIX 6 WITHERLEY</t>
  </si>
  <si>
    <t>Drawdown - 6 Witherley</t>
  </si>
  <si>
    <t>CHG FPS PAYMENT GI01GI10001492 MH</t>
  </si>
  <si>
    <t>FPS GI01GI10001492 MH</t>
  </si>
  <si>
    <t>CHG FPS PAYMENT MFS UNIPOL CLAIMS</t>
  </si>
  <si>
    <t>FPS MFS UNIPOL CLAIMS</t>
  </si>
  <si>
    <t>Davies Unipol Trust Account</t>
  </si>
  <si>
    <t>Davis - Pukka Fronting Unipol managed fleet services</t>
  </si>
  <si>
    <t>D/D MOTOR INSURERS BUR</t>
  </si>
  <si>
    <t>D/D AVIVA</t>
  </si>
  <si>
    <t>IPO /ROC/IATT0015571422/</t>
  </si>
  <si>
    <t>IPO UPSTIX TECHNOLOGIES LTD</t>
  </si>
  <si>
    <t>Loan Repayment - Flat 2 Hanover House REV410056178681107</t>
  </si>
  <si>
    <t>Loan Repayment - 24 Malt Drive REV410056176151101</t>
  </si>
  <si>
    <t>Loan repayment - 18 Davy Road REV411106121792506</t>
  </si>
  <si>
    <t>IPO /ROC/RLTT0015585796///URI/JP MORGAN GBP REDEMPT</t>
  </si>
  <si>
    <t>CHG FPS PAYMENT FOS CIN0013946</t>
  </si>
  <si>
    <t>FPS FOS CIN0013946</t>
  </si>
  <si>
    <t>FOS Fees Mar-25</t>
  </si>
  <si>
    <t>CHG FPS PAYMENT UPSTIX 43 OAKENSHA</t>
  </si>
  <si>
    <t>FPS UPSTIX 43 OAKENSHA</t>
  </si>
  <si>
    <t>Drawdown - 43 Oakenshaw Road</t>
  </si>
  <si>
    <t>IPO /ROC/RLTT0015602846///URI/JP MORGAN GBP REDEMPT</t>
  </si>
  <si>
    <t>CHG FPS PAYMENT UPSTIX 4 UPLANDS</t>
  </si>
  <si>
    <t>FPS UPSTIX 4 UPLANDS</t>
  </si>
  <si>
    <t>Drawdown - 4 Uplands Close</t>
  </si>
  <si>
    <t>IPO /ROC/RLTT0015606884/</t>
  </si>
  <si>
    <t>IPO UPSTIX TECHNOLOGIES LTD 11 Steele Street REV413600694</t>
  </si>
  <si>
    <t>Loan Repayment - 11 Steele Street REV413600694</t>
  </si>
  <si>
    <t>IPO UPSTIX TECHNOLOGIES LTD 26 Highdowns REV413600699</t>
  </si>
  <si>
    <t>Loan Repayment - 26 Highdowns REV413600699</t>
  </si>
  <si>
    <t>IPO UPSTIX TECHNOLOGIES LTD 13 Steele Street REV413600698</t>
  </si>
  <si>
    <t>Loan Repayment - 13 Steele Street REV413600698</t>
  </si>
  <si>
    <t>IPO UPSTIX TECHNOLOGIES LTD 18 Chambercombe REV413600708</t>
  </si>
  <si>
    <t>Loan Repayment - 18 Chambercombe REV413600708</t>
  </si>
  <si>
    <t>IPO CCG INSURER TRUST MYMOTORQUOTE 2101</t>
  </si>
  <si>
    <t>IPO UPSTIX TECHNOLOGIES LTD 28 The Croft REV416327900</t>
  </si>
  <si>
    <t>Loan Repayment - 28 The Croft REV416327900</t>
  </si>
  <si>
    <t>IPO UPSTIX TECHNOLOGIES LTD 53 Ophir Road REV416327907</t>
  </si>
  <si>
    <t>Loan Repayment - 53 Ophir Road REV416327907</t>
  </si>
  <si>
    <t>IPO /ROC/RLTT0015625686///URI/JP MORGAN GBP REDEMPT</t>
  </si>
  <si>
    <t>TRF AUDIT/DEC24/3887</t>
  </si>
  <si>
    <t>Account Charges</t>
  </si>
  <si>
    <t>CHG FPS PAYMENT CA CLMS FEB</t>
  </si>
  <si>
    <t>FPS CA CLMS FEB</t>
  </si>
  <si>
    <t>Call Assist Claims - Feb25</t>
  </si>
  <si>
    <t>TRF GII MEM56</t>
  </si>
  <si>
    <t>GII Membership</t>
  </si>
  <si>
    <t>Other Non Tech Expenses / (Income)</t>
  </si>
  <si>
    <t>GII membership</t>
  </si>
  <si>
    <t>CHG FPS PAYMENT TOWERS250140574480</t>
  </si>
  <si>
    <t>FPS TOWERS250140574480</t>
  </si>
  <si>
    <t>Tower Watson - Quarterly independent review</t>
  </si>
  <si>
    <t>CHG CHAPS CHARGE GUY QS Q1 25 MICL QS Q1 25</t>
  </si>
  <si>
    <t>OPO GUY QS Q1 25 MICL QS Q1 25</t>
  </si>
  <si>
    <t xml:space="preserve">XOL Guy Carpenter - XoL premium adjustment </t>
  </si>
  <si>
    <t>CHG FPS PAYMENT RDT 492 503 504</t>
  </si>
  <si>
    <t>FPS RDT 492 503 504</t>
  </si>
  <si>
    <t>RDT</t>
  </si>
  <si>
    <t>RDT Licence and PAF fee Q1 25</t>
  </si>
  <si>
    <t>CHG FPS PAYMENT VSL 130143</t>
  </si>
  <si>
    <t>FPS VSL 130143</t>
  </si>
  <si>
    <t>CHG FPS PAYMENT LEXNEX1512003672</t>
  </si>
  <si>
    <t>FPS LEXNEX1512003672</t>
  </si>
  <si>
    <t>LexisNexis consumption costs</t>
  </si>
  <si>
    <t>CHG FPS PAYMENT ABI 18174</t>
  </si>
  <si>
    <t>FPS ABI 18174</t>
  </si>
  <si>
    <t>ABI 2025 general insurance and Motor levy</t>
  </si>
  <si>
    <t>IPO UPSTIX TECHNOLOGIES LTD 14 Dixon REV419645492</t>
  </si>
  <si>
    <t>Loan Repayment - 14 Dixon REV419645492</t>
  </si>
  <si>
    <t>IPO UPSTIX TECHNOLOGIES LTD 34 Parkdale REV419645534</t>
  </si>
  <si>
    <t>Loan Repayment - 34 Parkdale REV419645534</t>
  </si>
  <si>
    <t>IPO UPSTIX TECHNOLOGIES LTD 17 Birkdale Road REV422972995</t>
  </si>
  <si>
    <t>Loan Repayment - 17 Birkdale Road REV422972995</t>
  </si>
  <si>
    <t>IPO 11373917 REF TREATY A/C FOR 01/OCT/2024 TO 31/</t>
  </si>
  <si>
    <t>See below breakdown</t>
  </si>
  <si>
    <t>Allianz Re Q4 24</t>
  </si>
  <si>
    <t>Allianz</t>
  </si>
  <si>
    <t>ALINZ</t>
  </si>
  <si>
    <t>R + V GC Q4 24</t>
  </si>
  <si>
    <t>R + V</t>
  </si>
  <si>
    <t>Swiss Re Q4 24</t>
  </si>
  <si>
    <t>Swiss Re</t>
  </si>
  <si>
    <t>SWISS</t>
  </si>
  <si>
    <t>IPO /PURP/DIVD///URI/DIVIDEND/LR</t>
  </si>
  <si>
    <t xml:space="preserve">Pluto Loan repayment </t>
  </si>
  <si>
    <t>IPO /ROC/RLTT0015664858///URI/JP MORGAN GBP REDEMPT</t>
  </si>
  <si>
    <t>CHG FPS PAYMENT KCASL FEES FEB</t>
  </si>
  <si>
    <t>FPS KCASL FEES FEB</t>
  </si>
  <si>
    <t>KCASL claims handling and processing fees adjustment</t>
  </si>
  <si>
    <t xml:space="preserve">FOS Fees Mar-25 disputed claims </t>
  </si>
  <si>
    <t>CHG FPS PAYMENT BOWN EXPENSES</t>
  </si>
  <si>
    <t>FPS BOWN EXPENSES</t>
  </si>
  <si>
    <t>Barry and Jonathan Travel expenses</t>
  </si>
  <si>
    <t>CHG FPS PAYMENT BARRY GRAING FEES</t>
  </si>
  <si>
    <t>FPS BARRY GRAING FEES</t>
  </si>
  <si>
    <t>Barry Grainger Travel expenses</t>
  </si>
  <si>
    <t>IPO DESC-201046523 /ROC/AB201046523 /URGP/</t>
  </si>
  <si>
    <t>G2I Q4 24 QS Statements</t>
  </si>
  <si>
    <t>CHG FPS PAYMENT UPSTIX 30HERSCHELL</t>
  </si>
  <si>
    <t>FPS UPSTIX 30HERSCHELL</t>
  </si>
  <si>
    <t>Drawdown - 30 Herschell Court</t>
  </si>
  <si>
    <t>CHG CHAPS CHARGE GNC076182850501 /ROC/76186205</t>
  </si>
  <si>
    <t>OPO GNC076182850501 /ROC/76186205</t>
  </si>
  <si>
    <t>MICL Payroll Mar25</t>
  </si>
  <si>
    <t>Loan Repayment - 6 Sutton Drive REV428384600059077</t>
  </si>
  <si>
    <t>IPO BOOM 250325</t>
  </si>
  <si>
    <t>CHG CHAPS CHARGE</t>
  </si>
  <si>
    <t>OPO GNC076307705401</t>
  </si>
  <si>
    <t>IPO /ROC/RLTT0015701751///URI/JP MORGAN GBP REDEMPT</t>
  </si>
  <si>
    <t>CHG FPS PAYMENT SKADD VARIOUS</t>
  </si>
  <si>
    <t>FPS SKADD VARIOUS</t>
  </si>
  <si>
    <t>skadden</t>
  </si>
  <si>
    <t>Skadden - Professional Fees in relation to regulatory matters</t>
  </si>
  <si>
    <t>CHG FPS PAYMENT KCASL 728 727</t>
  </si>
  <si>
    <t>FPS KCASL 728 727</t>
  </si>
  <si>
    <t>HF Pukka Services claims paid</t>
  </si>
  <si>
    <t>CHG FPS PAYMENT ANGELICA 0226</t>
  </si>
  <si>
    <t>FPS ANGELICA 0226</t>
  </si>
  <si>
    <t>CHG FPS PAYMENT LEXIS 1500038964</t>
  </si>
  <si>
    <t>FPS LEXIS 1500038964</t>
  </si>
  <si>
    <t>LexisNexis Firco Compliance Link Feb-25-Feb-27</t>
  </si>
  <si>
    <t>CHG FPS PAYMENT ABACAI 722</t>
  </si>
  <si>
    <t>FPS ABACAI 722</t>
  </si>
  <si>
    <t>Abacai Enrichment costs - CDL Jan-25</t>
  </si>
  <si>
    <t>CHG FPS PAYMENT CCG 731</t>
  </si>
  <si>
    <t>FPS CCG 731</t>
  </si>
  <si>
    <t>CHG FPS PAYMENT ABACAI 730</t>
  </si>
  <si>
    <t>FPS ABACAI 730</t>
  </si>
  <si>
    <t>Abacai Enrichment costs - CDL Feb-25</t>
  </si>
  <si>
    <t>CHG FPS PAYMENT CCG 732</t>
  </si>
  <si>
    <t>FPS CCG 732</t>
  </si>
  <si>
    <t>CCG Mar-25 Payroll</t>
  </si>
  <si>
    <t>CCG Bonus 2024</t>
  </si>
  <si>
    <t>CHG FPS PAYMENT KEY 729</t>
  </si>
  <si>
    <t>FPS KEY 729</t>
  </si>
  <si>
    <t>Silverlining Feb-25</t>
  </si>
  <si>
    <t>IPO UPSTIX TECHNOLOGIES LTD 1 Marshall Close REV431567393</t>
  </si>
  <si>
    <t>Loan Repayment - 1 Marshall Close REV431567393</t>
  </si>
  <si>
    <t>CHG FPS PAYMENT UPSTIX 18 FENBY</t>
  </si>
  <si>
    <t>FPS UPSTIX 18 FENBY</t>
  </si>
  <si>
    <t>Drawdown - 18 Fenby Avenue</t>
  </si>
  <si>
    <t>INT GROSS 30/03 39096970</t>
  </si>
  <si>
    <t>IPO ABACAI TECHNOLOGIE</t>
  </si>
  <si>
    <t>CHG FPS PAYMENT</t>
  </si>
  <si>
    <t>FPS UPSTIX 40 BARNHURS</t>
  </si>
  <si>
    <t>Drawdown - 40 Barnhurst Lane</t>
  </si>
  <si>
    <t>OPO GNC076537897501</t>
  </si>
  <si>
    <t>Variance to be investigate</t>
  </si>
  <si>
    <t>Hiyacar sold and new company will pick up the outstanding balance by Jun25</t>
  </si>
  <si>
    <t>D/D AVIVANNE INS691995 400250P516939601-A</t>
  </si>
  <si>
    <t>IPO /ROC/IATT0015725044///URI/JP MORGAN GBP INTERES</t>
  </si>
  <si>
    <t>IPO UPSTIX TECHNOLOGIES LTD 35 Station Road REV435172587</t>
  </si>
  <si>
    <t>IPO UPSTIX TECHNOLOGIES LTD 7 Cowdell Street REV435172623</t>
  </si>
  <si>
    <t>IPO UPSTIX TECHNOLOGIES LTD 19 Woodford Road REV435173256</t>
  </si>
  <si>
    <t>IPO /ROC/RLTT0015732509///URI/JP MORGAN GBP REDEMPT</t>
  </si>
  <si>
    <t>IPO HIYACAR NEWCO LTD WEEK FIGURES</t>
  </si>
  <si>
    <t>CHG FPS PAYMENT UPSTIX MACDONALD</t>
  </si>
  <si>
    <t>FPS UPSTIX MACDONALD</t>
  </si>
  <si>
    <t>CHG CHAPS CHARGE MFS UNIPOL CLAIMS MFS UNIPOL CLAIMS</t>
  </si>
  <si>
    <t>OPO MFS UNIPOL CLAIMS</t>
  </si>
  <si>
    <t>IPO /ROC/RLTT0015741446///URI/JP MORGAN GBP REDEMPT</t>
  </si>
  <si>
    <t>IPO HF EW CLIENT ACC 39096970</t>
  </si>
  <si>
    <t>CHG FPS PAYMENT HILL EXP MAR 25</t>
  </si>
  <si>
    <t>FPS HILL EXP MAR 25</t>
  </si>
  <si>
    <t>CHG FPS PAYMENT FORVIS 2500829</t>
  </si>
  <si>
    <t>FPS FORVIS 2500829</t>
  </si>
  <si>
    <t>CHG FPS PAYMENT 3602544/2439/63/96</t>
  </si>
  <si>
    <t>FPS 3602544/2439/63/96</t>
  </si>
  <si>
    <t>CHG FPS PAYMENT SX3 INV 1074</t>
  </si>
  <si>
    <t>FPS SX3 INV 1074</t>
  </si>
  <si>
    <t>CHG FPS PAYMENT CREATE 11781</t>
  </si>
  <si>
    <t>FPS CREATE 11781</t>
  </si>
  <si>
    <t>CHG FPS PAYMENT KCASL FEES MAR</t>
  </si>
  <si>
    <t>FPS KCASL FEES MAR</t>
  </si>
  <si>
    <t>CHG FPS PAYMENT HEDGEHOG CLAIMS</t>
  </si>
  <si>
    <t>FPS HEDGEHOG CLAIMS</t>
  </si>
  <si>
    <t>CHG FPS PAYMENT FIDUCIARY 536121</t>
  </si>
  <si>
    <t>FPS FIDUCIARY 536121</t>
  </si>
  <si>
    <t>Fiduciary Management (MK)</t>
  </si>
  <si>
    <t>CHG FPS PAYMENT RIDLEY</t>
  </si>
  <si>
    <t>FPS RIDLEY</t>
  </si>
  <si>
    <t>TRF GFSC 13462/14040</t>
  </si>
  <si>
    <t>CHG FPS PAYMENT HORWICH 2422876</t>
  </si>
  <si>
    <t>FPS HORWICH 2422876</t>
  </si>
  <si>
    <t>TRF GFSC 13975</t>
  </si>
  <si>
    <t>IPO PPPF 10 PC CAP Dividend Dividend</t>
  </si>
  <si>
    <t>IPO /ROC/RLTT0015776157///URI/JP MORGAN GBP REDEMPT</t>
  </si>
  <si>
    <t>CHG FPS PAYMENT SELADORE 845</t>
  </si>
  <si>
    <t>FPS SELADORE 845</t>
  </si>
  <si>
    <t>Seladore</t>
  </si>
  <si>
    <t>CHG FPS PAYMENT HILL EXP MAR 25 2</t>
  </si>
  <si>
    <t>FPS HILL EXP MAR 25 2</t>
  </si>
  <si>
    <t>CHG FPS PAYMENT LEXNEX1512004220</t>
  </si>
  <si>
    <t>FPS LEXNEX1512004220</t>
  </si>
  <si>
    <t>CHG FPS PAYMENT FOS CIN0014606</t>
  </si>
  <si>
    <t>FPS FOS CIN0014606</t>
  </si>
  <si>
    <t>CHG FPS PAYMENT PNX-5511542-Y9L8</t>
  </si>
  <si>
    <t>FPS PNX-5511542-Y9L8</t>
  </si>
  <si>
    <t>CHG FPS PAYMENT UPSTIX 18 LEA COMB</t>
  </si>
  <si>
    <t>FPS UPSTIX 18 LEA COMB</t>
  </si>
  <si>
    <t>IPO G2I LTD T A GOT2INSURE.COM G2I 000000FT2509</t>
  </si>
  <si>
    <t>IPO CALL ASSIST OFF BIN P46024390 P46024390</t>
  </si>
  <si>
    <t>IPO /ROC/RLTT0015783196///URI/JP MORGAN GBP REDEMPT</t>
  </si>
  <si>
    <t>CHG FPS PAYMENT UPSTIX 3 WHITWELL</t>
  </si>
  <si>
    <t>FPS UPSTIX 3 WHITWELL</t>
  </si>
  <si>
    <t>IPO HIYACAR NEWCO LTD TRANCHE 1 PAYMENT</t>
  </si>
  <si>
    <t>IPO /ROC/RLTT0015798391///URI/JP MORGAN GBP REDEMPT</t>
  </si>
  <si>
    <t>FX USD 115200.00</t>
  </si>
  <si>
    <t>IPO /ROC/RLTT0015811327///URI/JP MORGAN GBP REDEMPT</t>
  </si>
  <si>
    <t>CHG FPS PAYMENT GLOBALNET 2570</t>
  </si>
  <si>
    <t>FPS GLOBALNET 2570</t>
  </si>
  <si>
    <t>CHG FPS PAYMENT REDPALM SI62169</t>
  </si>
  <si>
    <t>FPS REDPALM SI62169</t>
  </si>
  <si>
    <t>CHG FPS PAYMENT ABACAI 737</t>
  </si>
  <si>
    <t>FPS ABACAI 737</t>
  </si>
  <si>
    <t>CHG FPS PAYMENT SYLVANA Q41 25</t>
  </si>
  <si>
    <t>FPS SYLVANA Q41 25</t>
  </si>
  <si>
    <t>CHG FPS PAYMENT SHARRATS 70GLENVIL</t>
  </si>
  <si>
    <t>FPS SHARRATS 70GLENVIL</t>
  </si>
  <si>
    <t>CHG FPS PAYMENT SHARRATS 831WOODBR</t>
  </si>
  <si>
    <t>FPS SHARRATS 831WOODBR</t>
  </si>
  <si>
    <t>CHG FPS PAYMENT M COHEN TAXI MF</t>
  </si>
  <si>
    <t>FPS M COHEN TAXI MF</t>
  </si>
  <si>
    <t>CHG FPS PAYMENT SHARRATS 14 BEECH</t>
  </si>
  <si>
    <t>FPS SHARRATS 14 BEECH</t>
  </si>
  <si>
    <t>CHG FPS PAYMENT KEY 738</t>
  </si>
  <si>
    <t>FPS KEY 738 - Silverlining</t>
  </si>
  <si>
    <t>Deloitte WIL Shares</t>
  </si>
  <si>
    <t>Deloitte</t>
  </si>
  <si>
    <t>CHG FPS PAYMENT CCG 736</t>
  </si>
  <si>
    <t>FPS CCG 736</t>
  </si>
  <si>
    <t>IPO UPSTIX TECHNOLOGIES LTD 3 Whitwell Road REV448807762</t>
  </si>
  <si>
    <t>CHG FPS PAYMENT SHARRATS 3 WHITWEL</t>
  </si>
  <si>
    <t>FPS SHARRATS 3 WHITWEL</t>
  </si>
  <si>
    <t>IPO /ROC/RLTT0015835802///URI/JP MORGAN GBP REDEMPT</t>
  </si>
  <si>
    <t>TRF SRS 12003 10410</t>
  </si>
  <si>
    <t>CHG FPS PAYMENT KCASL FEES APR</t>
  </si>
  <si>
    <t>FPS KCASL FEES APR</t>
  </si>
  <si>
    <t>IPO HIYACAR NEWCO LTD 202504-09-16</t>
  </si>
  <si>
    <t>IPO /ROC/RLTT0015861027///URI/JP MORGAN GBP REDEMPT</t>
  </si>
  <si>
    <t>IPO UPSTIX TECHNOLOGIES LTD 273 Cottingham REV459302829</t>
  </si>
  <si>
    <t>CHG CHAPS CHARGE GNC077844102601 /ROC/77143065</t>
  </si>
  <si>
    <t>OPO GNC077844102601 /ROC/77143065</t>
  </si>
  <si>
    <t>TRF GFSC 14122</t>
  </si>
  <si>
    <t>CHG FPS PAYMENT CAPITAL 70022742</t>
  </si>
  <si>
    <t>FPS CAPITAL 70022742</t>
  </si>
  <si>
    <t>Capital Law</t>
  </si>
  <si>
    <t>CHG FPS PAYMENT XOL REINSURANCE</t>
  </si>
  <si>
    <t>FPS XOL REINSURANCE</t>
  </si>
  <si>
    <t>Reinsurance Brokerage Cost</t>
  </si>
  <si>
    <t>CHG FPS PAYMENT FOS IN0541981</t>
  </si>
  <si>
    <t>FPS FOS IN0541981</t>
  </si>
  <si>
    <t>CHG FPS PAYMENT CAPRI MIC2025002</t>
  </si>
  <si>
    <t>FPS CAPRI MIC2025002</t>
  </si>
  <si>
    <t>CHG FPS PAYMENT KCASL CCG PAYROLL</t>
  </si>
  <si>
    <t>FPS KCASL CCG PAYROLL</t>
  </si>
  <si>
    <t>TRF SRS 12524</t>
  </si>
  <si>
    <t>IPO ABACAI 300425</t>
  </si>
  <si>
    <t>PUKKA</t>
  </si>
  <si>
    <t>Total</t>
  </si>
  <si>
    <t>IPO HIYACAR NEWCO LTD HIYACAR NEWCO</t>
  </si>
  <si>
    <t>CHG CHAPS CHARGE GNC077858288301 /ROC/77155522</t>
  </si>
  <si>
    <t>OPO GNC077858288301 /ROC/77155522</t>
  </si>
  <si>
    <t>CHG CHAPS CHARGE GNC077861798801 /ROC/77160970</t>
  </si>
  <si>
    <t>OPO GNC077861798801 /ROC/77160970</t>
  </si>
  <si>
    <t>IPO /ROC/IATT0015872471///URI/JP MORGAN GBP INTERES</t>
  </si>
  <si>
    <t>IPO MULSANNE- SOA JEN-FEB-MAR 2025</t>
  </si>
  <si>
    <t>Fronting Unipol Jan-Mar25 statement settlement</t>
  </si>
  <si>
    <t>CHG CHAPS CHARGE GNC077966833601 /ROC/77218635</t>
  </si>
  <si>
    <t>OPO GNC077966833601 /ROC/77218635</t>
  </si>
  <si>
    <t>IPO UPSTIX TECHNOLOGIES LTD Mulsanne Interest REV461825205</t>
  </si>
  <si>
    <t>IPO /ROC/RLTT0015878280///URI/JP MORGAN GBP REDEMPT</t>
  </si>
  <si>
    <t>HF Trust account top up</t>
  </si>
  <si>
    <t>IPO UPSTIX TECHNOLOGIES LTD 2 Bevan Court REV465330351</t>
  </si>
  <si>
    <t>IPO UPSTIX TECHNOLOGIES LTD 51 Dawson Close REV465367757</t>
  </si>
  <si>
    <t>CHG FPS PAYMENT SHARRATS45AMPTHILL</t>
  </si>
  <si>
    <t>FPS SHARRATS45AMPTHILL</t>
  </si>
  <si>
    <t>Drawdown - paid to Sherrats</t>
  </si>
  <si>
    <t>IPO /ROC/RLTT0015899654///URI/JP MORGAN GBP REDEMPT</t>
  </si>
  <si>
    <t>IPO /ROC/RLTT0015902396///URI/JP MORGAN GBP REDEMPT</t>
  </si>
  <si>
    <t>CHG FPS PAYMENT SELADORE 1261</t>
  </si>
  <si>
    <t>FPS SELADORE 1261</t>
  </si>
  <si>
    <t>Seladore - Professional services</t>
  </si>
  <si>
    <t>TRF SRS 12627</t>
  </si>
  <si>
    <t>CHG FPS PAYMENT GLOBALNET 2590</t>
  </si>
  <si>
    <t>FPS GLOBALNET 2590</t>
  </si>
  <si>
    <t>CHG CHAPS CHARGE HMRC IPT Q1 25 XRIP00000100488</t>
  </si>
  <si>
    <t>OPO HMRC IPT Q1 25 XRIP00000100488</t>
  </si>
  <si>
    <t>CHG FPS PAYMENT LEXNEX1512004692</t>
  </si>
  <si>
    <t>FPS LEXNEX1512004692</t>
  </si>
  <si>
    <t>CHG FPS PAYMENT MDS 10593</t>
  </si>
  <si>
    <t>FPS MDS 10593</t>
  </si>
  <si>
    <t>TRF GFSC 14144</t>
  </si>
  <si>
    <t>CHG FPS PAYMENT FORVIS 2490709</t>
  </si>
  <si>
    <t>FPS FORVIS 2490709</t>
  </si>
  <si>
    <t>CHG FPS PAYMENT SHARR 16BUTTERWOOD</t>
  </si>
  <si>
    <t>FPS SHARR 16BUTTERWOOD</t>
  </si>
  <si>
    <t>CHG FPS PAYMENT A365 FEES</t>
  </si>
  <si>
    <t>FPS A365 FEES</t>
  </si>
  <si>
    <t>CHG FPS PAYMENT JLB 15-18</t>
  </si>
  <si>
    <t>FPS JLB 15-18</t>
  </si>
  <si>
    <t>JLB consulting</t>
  </si>
  <si>
    <t>IPO HIYACAR NEWCO LTD INSURANCE HIYACAR</t>
  </si>
  <si>
    <t xml:space="preserve">Hiyacar </t>
  </si>
  <si>
    <t>IPO HIYACAR NEWCO LTD OVERDUE BALANCES F</t>
  </si>
  <si>
    <t>IPO HUMN.AI LIMITED Third party funds Third party</t>
  </si>
  <si>
    <t>IPO G2I LTD T A GOT2INSURE.COM Got2Insure 000000FT2513</t>
  </si>
  <si>
    <t>IPO SHARRATTS LLP/CLTA 16 BUTTERWOOD CL</t>
  </si>
  <si>
    <t>Drawdown - repayment from Sherrats</t>
  </si>
  <si>
    <t>IPO /ROC/RLTT0015932094///URI/JP MORGAN GBP REDEMPT</t>
  </si>
  <si>
    <t>CHG FPS PAYMENT UKGI -10940</t>
  </si>
  <si>
    <t>FPS UKGI -10940</t>
  </si>
  <si>
    <t>CHG FPS PAYMENT FIDUCIARY 536446</t>
  </si>
  <si>
    <t>FPS FIDUCIARY 536446</t>
  </si>
  <si>
    <t>IPO /ROC/Mulsanne///URI/Dayinsure</t>
  </si>
  <si>
    <t>IPO HIYACAR NEWCO LTD WEEKLY PAYMENTS</t>
  </si>
  <si>
    <t>IPO UPSTIX TECHNOLOGIES LTD 16 Stanford Avenue REV476465727</t>
  </si>
  <si>
    <t>IPO UPSTIX TECHNOLOGIES LTD 44 Alton Road REV476465813</t>
  </si>
  <si>
    <t>IPO /ROC/RLTT0015963625///URI/JP MORGAN GBP REDEMPT</t>
  </si>
  <si>
    <t>CHG FPS PAYMENT HORWICH 2479943</t>
  </si>
  <si>
    <t>FPS HORWICH 2479943</t>
  </si>
  <si>
    <t>CHG FPS PAYMENT FOS CIN00015215</t>
  </si>
  <si>
    <t>FPS FOS CIN00015215</t>
  </si>
  <si>
    <t>FOS Levy May-25</t>
  </si>
  <si>
    <t>CHG FPS PAYMENT ABACAI 743</t>
  </si>
  <si>
    <t>FPS ABACAI 743</t>
  </si>
  <si>
    <t>CHG FPS PAYMENT KEY 742</t>
  </si>
  <si>
    <t>FPS KEY 742</t>
  </si>
  <si>
    <t>CHG FPS PAYMENT CCG 744</t>
  </si>
  <si>
    <t>FPS CCG 744</t>
  </si>
  <si>
    <t>CHG FPS PAYMENT REDPALM SI62160</t>
  </si>
  <si>
    <t>FPS REDPALM SI62160</t>
  </si>
  <si>
    <t>CHG FPS PAYMENT SHARR 38PARKVIEW</t>
  </si>
  <si>
    <t>FPS SHARR 38PARKVIEW</t>
  </si>
  <si>
    <t>IPO ABACAI SETTL 23052</t>
  </si>
  <si>
    <t>IPO HIYACAR NEWCO LTD ON ACCOUNT OF</t>
  </si>
  <si>
    <t>CHG CHAPS CHARGE GNC078910515601 /ROC/77786296</t>
  </si>
  <si>
    <t>OPO GNC078910515601 /ROC/77786296</t>
  </si>
  <si>
    <t>IPO UPSTIX TECHNOLOGIES LTD 20 Kirk Lane REV483343395</t>
  </si>
  <si>
    <t>IPO /ROC/RLTT0015991249///URI/JP MORGAN GBP REDEMPT</t>
  </si>
  <si>
    <t>IPO 11387709 XOL 2022 ADJ EMAIL 27MAY2025</t>
  </si>
  <si>
    <t>IPO /ROC/RLTT0015995679///URI/JP MORGAN GBP REDEMPT</t>
  </si>
  <si>
    <t>CHG FPS PAYMENT CCG 745</t>
  </si>
  <si>
    <t>FPS CCG 745</t>
  </si>
  <si>
    <t>CHG FPS PAYMENT SHARR 5 WESSON</t>
  </si>
  <si>
    <t>FPS SHARR 5 WESSON</t>
  </si>
  <si>
    <t>IPO CASH CALL TRILATERAL MAY 2025</t>
  </si>
  <si>
    <t>CHG CHAPS CHARGE GNC079079470901 /ROC/77884899</t>
  </si>
  <si>
    <t>OPO GNC079079470901 /ROC/77884899</t>
  </si>
  <si>
    <t>Mulsanne client</t>
  </si>
  <si>
    <t>IPO /ROC/IATT0016006588///URI/JP MORGAN GBP INTERES</t>
  </si>
  <si>
    <t>Cachematrix interest</t>
  </si>
  <si>
    <t>IPO UPSTIX TECHNOLOGIES LTD 24 Fieldfare Close REV489529152</t>
  </si>
  <si>
    <t>Loan repayment - 24 Fieldfare Close REV489529152</t>
  </si>
  <si>
    <t>IPO /ROC/RLTT0016021692///URI/JP MORGAN GBP REDEMPT</t>
  </si>
  <si>
    <t>IPO G2I LTD T A GOT2INSURE.COM G2I 000000FT2515</t>
  </si>
  <si>
    <t>CHG FPS PAYMENT KCASL RECHARGE MAY</t>
  </si>
  <si>
    <t>FPS KCASL RECHARGE MAY</t>
  </si>
  <si>
    <t>Open Gi One-off EDI changes - recharge from KCASL</t>
  </si>
  <si>
    <t>CHG FPS PAYMENT ABI 18452</t>
  </si>
  <si>
    <t>FPS ABI 18452</t>
  </si>
  <si>
    <t>GTA Levy insurer Jul-25-Jun-26</t>
  </si>
  <si>
    <t>IPO /ROC/PMTEFT-65623</t>
  </si>
  <si>
    <t>Guy Carpenter XOL Motor ADJ</t>
  </si>
  <si>
    <t>IPO HIYACAR NEWCO LTD WEEKLY ADVANCE</t>
  </si>
  <si>
    <t>IPO UPSTIX TECHNOLOGIES LTD Alpha House REV492205045</t>
  </si>
  <si>
    <t>Loan repayment - Alpha House REV492205045</t>
  </si>
  <si>
    <t>CHG CHAPS CHARGE GNC079448987601 /ROC/78140643</t>
  </si>
  <si>
    <t>OPO GNC079448987601 /ROC/78140643</t>
  </si>
  <si>
    <t>IPO /ROC/RLTT0016067136///URI/JP MORGAN GBP REDEMPT</t>
  </si>
  <si>
    <t>CHG FPS PAYMENT 512005162 LEXNEX</t>
  </si>
  <si>
    <t>FPS 512005162 LEXNEX</t>
  </si>
  <si>
    <t>CHG FPS PAYMENT GLOBALNET 2613</t>
  </si>
  <si>
    <t>FPS GLOBALNET 2613</t>
  </si>
  <si>
    <t xml:space="preserve">360 Globalnet </t>
  </si>
  <si>
    <t>CHG FPS PAYMENT VSL 131311</t>
  </si>
  <si>
    <t>FPS VSL 131311</t>
  </si>
  <si>
    <t>CHG FPS PAYMENT FOS CIN00015442</t>
  </si>
  <si>
    <t>FPS FOS CIN00015442</t>
  </si>
  <si>
    <t>FOS Levy June-25</t>
  </si>
  <si>
    <t>TRF SRS 13505</t>
  </si>
  <si>
    <t>Companies House Recharges</t>
  </si>
  <si>
    <t>CHG FPS PAYMENT KCASL BONUS REIMB</t>
  </si>
  <si>
    <t>FPS KCASL BONUS REIMB</t>
  </si>
  <si>
    <t>KCASL Bonus reinbursement</t>
  </si>
  <si>
    <t>CHG FPS PAYMENT KCASL FEES MAY</t>
  </si>
  <si>
    <t>FPS KCASL FEES MAY</t>
  </si>
  <si>
    <t>IPO UPSTIX TECHNOLOGIES LTD 36 Greenbank Road REV500857928</t>
  </si>
  <si>
    <t>Loan repayment - 36 Greenbank Road REV500857928</t>
  </si>
  <si>
    <t>IPO UPSTIX TECHNOLOGIES LTD 52 Saltersford Roa REV500857973</t>
  </si>
  <si>
    <t>Loan repayment - 52 Saltersford Roa REV500857973</t>
  </si>
  <si>
    <t>IPO ABACAI 170625</t>
  </si>
  <si>
    <t>CHG CHAPS CHARGE GNC079793093101 /ROC/78339375</t>
  </si>
  <si>
    <t>OPO GNC079793093101 /ROC/78339375</t>
  </si>
  <si>
    <t>IPO 11391284 PR 1Q23 TO 4Q24 EMAIL 17JUNE2025</t>
  </si>
  <si>
    <t>New Re  Q1-Q4 24 incl CUA 2023 and 2024</t>
  </si>
  <si>
    <t>IPO /ROC/RLTT0016091024///URI/JP MORGAN GBP REDEMPT</t>
  </si>
  <si>
    <t>CHG FPS PAYMENT TOWERS250140586358</t>
  </si>
  <si>
    <t>FPS TOWERS250140586358</t>
  </si>
  <si>
    <t>TRF GFSC 14283</t>
  </si>
  <si>
    <t>GFSC Regulated individual Caspar Warre and Edward Spencer-Churchill</t>
  </si>
  <si>
    <t>CHG CHAPS CHARGE GUY XOL Q4 24/25 GUY XOL Q4 24/25</t>
  </si>
  <si>
    <t>OPO GUY XOL Q4 24/25</t>
  </si>
  <si>
    <t>XOL Guy Carpenter - 4th Installment SCOR margin</t>
  </si>
  <si>
    <t>CHG FPS PAYMENT SHARR 8 PRITCHARD</t>
  </si>
  <si>
    <t>FPS SHARR 8 PRITCHARD</t>
  </si>
  <si>
    <t>Drawdown - 8 Pritchard</t>
  </si>
  <si>
    <t>IPO UPSTIX TECHNOLOGIES LTD 18 Lea Combe REV506746702</t>
  </si>
  <si>
    <t>Loan repayment - 18 Lea Combe REV506746702</t>
  </si>
  <si>
    <t>IPO UPSTIX TECHNOLOGIES LTD 120 Rosecroft Driv REV506746750</t>
  </si>
  <si>
    <t>Loan repayment - 120 Rosecroft Driv REV506746750</t>
  </si>
  <si>
    <t>IPO DESC-201063665 /ROC/AB201063665 /URGP/</t>
  </si>
  <si>
    <t>R + V AON Q1 25</t>
  </si>
  <si>
    <t>CHG CHAPS CHARGE TRUST ACCOUNT TOP TRUST ACCOUNT TOP UP</t>
  </si>
  <si>
    <t>OPO TRUST ACCOUNT TOP UP</t>
  </si>
  <si>
    <t>IPO UPSTIX TECHNOLOGIES LTD 18 Fenby REV507002560</t>
  </si>
  <si>
    <t>Loan repayment - 18 Fenby REV507002560</t>
  </si>
  <si>
    <t>TRF REFUND CHARGE</t>
  </si>
  <si>
    <t>CHG CHAPS CHARGE GNC080051180601 /ROC/78466296</t>
  </si>
  <si>
    <t>OPO GNC080051180601 /ROC/78466296</t>
  </si>
  <si>
    <t>IPO WOLVERCOTE INV N/A</t>
  </si>
  <si>
    <t>Key Topco (Capital)</t>
  </si>
  <si>
    <t>Share premium</t>
  </si>
  <si>
    <t>Capital injection</t>
  </si>
  <si>
    <t>IPO UPSTIX TECHNOLOGIES LTD 1 Carrick Drive REV507743416</t>
  </si>
  <si>
    <t>Loan repayment - 1 Carrick Drive REV507743416</t>
  </si>
  <si>
    <t>MICL Payroll May25</t>
  </si>
  <si>
    <t>IPO RIGHT CHOICE-CALL RCIB BDX</t>
  </si>
  <si>
    <t>CHG CHAPS CHARGE GNC080109599601 /ROC/78501522</t>
  </si>
  <si>
    <t>OPO GNC080109599601 /ROC/78501522</t>
  </si>
  <si>
    <t>CHG FPS PAYMENT KCASL HF RECHARGE</t>
  </si>
  <si>
    <t>FPS KCASL HF RECHARGE</t>
  </si>
  <si>
    <t>CHG FPS PAYMENT UPSTIX 60BARDLEY</t>
  </si>
  <si>
    <t>FPS UPSTIX 60BARDLEY</t>
  </si>
  <si>
    <t>Drawdown - 60 Bardley</t>
  </si>
  <si>
    <t>CHG FPS PAYMENT UPSTIX 239LANGDON</t>
  </si>
  <si>
    <t>FPS UPSTIX 239LANGDON</t>
  </si>
  <si>
    <t>Drawdown - 239 Langdon</t>
  </si>
  <si>
    <t>IPO /ROC/RLTT0016130510///URI/JP MORGAN GBP REDEMPT</t>
  </si>
  <si>
    <t>CHG FPS PAYMENT SHARR 17CHURCH RD</t>
  </si>
  <si>
    <t>FPS SHARR 17CHURCH RD</t>
  </si>
  <si>
    <t>Drawdown - 17 Church Road</t>
  </si>
  <si>
    <t>IPO ABACAI TECHNOLOGIE ATECH 270625</t>
  </si>
  <si>
    <t>INT GROSS 29/06 39096970</t>
  </si>
  <si>
    <t>Bank Interest Received</t>
  </si>
  <si>
    <t>CHG CHAPS CHARGE GNC080295872601 /ROC/78601077</t>
  </si>
  <si>
    <t>OPO GNC080295872601 /ROC/78601077</t>
  </si>
  <si>
    <t>IPO UPSTIX TECHNOLOGIES LTD 17 Church Road - M REV512844658</t>
  </si>
  <si>
    <t>Loan repayment - 17 Church Road - M REV512844658</t>
  </si>
  <si>
    <t>MICL TB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</si>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</sst>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#,##0.00;[Red]\(#,##0.00\)"/>
    <numFmt numFmtId="167" formatCode="#,##0;[Red]\(#,##0\)"/>
    <numFmt numFmtId="168" formatCode="_-* #,##0_-;\-* #,##0_-;_-* &quot;-&quot;??_-;_-@_-"/>
    <numFmt numFmtId="169" formatCode="dd/mm/yy;@"/>
    <numFmt numFmtId="170" formatCode="#,##0;[Red]\(#,##0\);\-"/>
    <numFmt numFmtId="171" formatCode="#,##0.00;[Red]\(#,##0.00\);\-"/>
    <numFmt numFmtId="172" formatCode="#,##0;[Red]\-#,##0;\-"/>
    <numFmt numFmtId="173" formatCode="#,##0.00;[Red]\-#,##0.00;\-"/>
    <numFmt numFmtId="174" formatCode="[$-F800]dddd\,\ mmmm\ dd\,\ yyyy"/>
    <numFmt numFmtId="175" formatCode="#,##0.0;[Red]\-#,##0.0;\-"/>
    <numFmt numFmtId="176" formatCode="#,##0.0;[Red]\(#,##0.0\);\-"/>
    <numFmt numFmtId="177" formatCode="#,##0.00;[Red]#,##0.00;\-"/>
    <numFmt numFmtId="178" formatCode="dd/mm/yyyy;@"/>
    <numFmt numFmtId="179" formatCode="#,##0.00000000000_ ;[Red]\-#,##0.00000000000\ "/>
    <numFmt numFmtId="180" formatCode="#,##0.00_ ;[Red]\-#,##0.00\ "/>
    <numFmt numFmtId="181" formatCode="#,###;[Red]\(#,###\)"/>
    <numFmt numFmtId="182" formatCode="#,##0.00000000_ ;[Red]\-#,##0.00000000\ "/>
    <numFmt numFmtId="183" formatCode="#,##0.000000000000_ ;[Red]\-#,##0.000000000000\ "/>
    <numFmt numFmtId="184" formatCode="#,##0.0"/>
  </numFmts>
  <fonts count="8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b/>
      <sz val="11"/>
      <color rgb="FFFFFFFF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rgb="FF44546A"/>
      <name val="Calibri"/>
      <family val="2"/>
    </font>
    <font>
      <b/>
      <sz val="13"/>
      <color rgb="FF44546A"/>
      <name val="Calibri"/>
      <family val="2"/>
    </font>
    <font>
      <b/>
      <sz val="11"/>
      <color rgb="FF44546A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5700"/>
      <name val="Calibri"/>
      <family val="2"/>
    </font>
    <font>
      <b/>
      <sz val="11"/>
      <color rgb="FF3F3F3F"/>
      <name val="Calibri"/>
      <family val="2"/>
    </font>
    <font>
      <sz val="18"/>
      <color rgb="FF44546A"/>
      <name val="Calibri Light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b/>
      <sz val="18"/>
      <color theme="3"/>
      <name val="Calibri Light"/>
      <family val="2"/>
      <scheme val="major"/>
    </font>
    <font>
      <b/>
      <sz val="18"/>
      <color theme="3"/>
      <name val="Cambria"/>
      <family val="2"/>
    </font>
    <font>
      <sz val="18"/>
      <color theme="3"/>
      <name val="Cambria"/>
      <family val="2"/>
    </font>
    <font>
      <b/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sz val="10"/>
      <color rgb="FF000000"/>
      <name val="Times New Roman"/>
      <family val="1"/>
    </font>
    <font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0"/>
      <color rgb="FF00000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Aptos"/>
      <family val="2"/>
    </font>
    <font>
      <sz val="10"/>
      <color theme="1"/>
      <name val="Wingdings"/>
      <charset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b/>
      <sz val="11"/>
      <name val="Arial"/>
      <family val="2"/>
    </font>
    <font>
      <b/>
      <sz val="9"/>
      <name val="Arial"/>
      <family val="2"/>
    </font>
    <font>
      <b/>
      <sz val="6"/>
      <name val="Arial"/>
      <family val="2"/>
    </font>
    <font>
      <i/>
      <sz val="8"/>
      <name val="Arial"/>
      <family val="2"/>
    </font>
    <font>
      <sz val="8"/>
      <color indexed="55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6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1"/>
      <color rgb="FF000000"/>
      <name val="Apto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E1F2"/>
        <bgColor rgb="FFD9E1F2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E2EFDA"/>
        <bgColor rgb="FFE2EFDA"/>
      </patternFill>
    </fill>
    <fill>
      <patternFill patternType="solid">
        <fgColor rgb="FFB4C6E7"/>
        <bgColor rgb="FFB4C6E7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BDD7EE"/>
        <bgColor rgb="FFBDD7EE"/>
      </patternFill>
    </fill>
    <fill>
      <patternFill patternType="solid">
        <fgColor rgb="FFC6E0B4"/>
        <bgColor rgb="FFC6E0B4"/>
      </patternFill>
    </fill>
    <fill>
      <patternFill patternType="solid">
        <fgColor rgb="FF8EA9DB"/>
        <bgColor rgb="FF8EA9DB"/>
      </patternFill>
    </fill>
    <fill>
      <patternFill patternType="solid">
        <fgColor rgb="FFF4B084"/>
        <bgColor rgb="FFF4B084"/>
      </patternFill>
    </fill>
    <fill>
      <patternFill patternType="solid">
        <fgColor rgb="FFC9C9C9"/>
        <bgColor rgb="FFC9C9C9"/>
      </patternFill>
    </fill>
    <fill>
      <patternFill patternType="solid">
        <fgColor rgb="FFFFD966"/>
        <bgColor rgb="FFFFD966"/>
      </patternFill>
    </fill>
    <fill>
      <patternFill patternType="solid">
        <fgColor rgb="FF9BC2E6"/>
        <bgColor rgb="FF9BC2E6"/>
      </patternFill>
    </fill>
    <fill>
      <patternFill patternType="solid">
        <fgColor rgb="FFA9D08E"/>
        <bgColor rgb="FFA9D08E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A5A5A5"/>
        <bgColor rgb="FFA5A5A5"/>
      </patternFill>
    </fill>
    <fill>
      <patternFill patternType="solid">
        <fgColor rgb="FFFFC000"/>
        <bgColor rgb="FFFFC000"/>
      </patternFill>
    </fill>
    <fill>
      <patternFill patternType="solid">
        <fgColor rgb="FF5B9BD5"/>
        <bgColor rgb="FF5B9BD5"/>
      </patternFill>
    </fill>
    <fill>
      <patternFill patternType="solid">
        <fgColor rgb="FF70AD47"/>
        <bgColor rgb="FF70AD47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gray0625">
        <fgColor rgb="FF70649C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gray0625">
        <fgColor rgb="FF70649C"/>
        <bgColor theme="4" tint="0.59999389629810485"/>
      </patternFill>
    </fill>
    <fill>
      <patternFill patternType="solid">
        <fgColor theme="4" tint="0.39997558519241921"/>
        <bgColor indexed="64"/>
      </patternFill>
    </fill>
    <fill>
      <patternFill patternType="gray0625">
        <fgColor rgb="FF70649C"/>
        <bgColor theme="4" tint="0.3999755851924192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5" tint="0.39997558519241921"/>
        <bgColor rgb="FF4472C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gray0625">
        <fgColor rgb="FF7030A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gray0625">
        <fgColor rgb="FF70649C"/>
        <bgColor theme="0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FF"/>
        <bgColor indexed="64"/>
      </patternFill>
    </fill>
  </fills>
  <borders count="19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2B8E1"/>
      </bottom>
      <diagonal/>
    </border>
    <border>
      <left/>
      <right/>
      <top/>
      <bottom style="medium">
        <color rgb="FF8EA9DB"/>
      </bottom>
      <diagonal/>
    </border>
    <border>
      <left/>
      <right/>
      <top style="thin">
        <color rgb="FF4472C4"/>
      </top>
      <bottom style="double">
        <color rgb="FF4472C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theme="0" tint="-0.14996795556505021"/>
      </right>
      <top style="thin">
        <color indexed="64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thin">
        <color indexed="64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indexed="64"/>
      </right>
      <top style="thin">
        <color indexed="64"/>
      </top>
      <bottom style="hair">
        <color theme="0" tint="-0.14996795556505021"/>
      </bottom>
      <diagonal/>
    </border>
    <border>
      <left style="thin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indexed="64"/>
      </left>
      <right style="hair">
        <color theme="0" tint="-0.14996795556505021"/>
      </right>
      <top style="hair">
        <color theme="0" tint="-0.14996795556505021"/>
      </top>
      <bottom/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/>
      <diagonal/>
    </border>
    <border>
      <left style="hair">
        <color theme="0" tint="-0.14996795556505021"/>
      </left>
      <right style="thin">
        <color indexed="64"/>
      </right>
      <top style="hair">
        <color theme="0" tint="-0.14996795556505021"/>
      </top>
      <bottom/>
      <diagonal/>
    </border>
    <border>
      <left style="thin">
        <color indexed="64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hair">
        <color rgb="FF00B0F0"/>
      </right>
      <top style="thin">
        <color rgb="FF00B0F0"/>
      </top>
      <bottom style="hair">
        <color rgb="FF00B0F0"/>
      </bottom>
      <diagonal/>
    </border>
    <border>
      <left style="hair">
        <color rgb="FF00B0F0"/>
      </left>
      <right style="hair">
        <color rgb="FF00B0F0"/>
      </right>
      <top style="thin">
        <color rgb="FF00B0F0"/>
      </top>
      <bottom style="hair">
        <color rgb="FF00B0F0"/>
      </bottom>
      <diagonal/>
    </border>
    <border>
      <left style="hair">
        <color rgb="FF00B0F0"/>
      </left>
      <right style="thin">
        <color rgb="FF00B0F0"/>
      </right>
      <top style="thin">
        <color rgb="FF00B0F0"/>
      </top>
      <bottom style="hair">
        <color rgb="FF00B0F0"/>
      </bottom>
      <diagonal/>
    </border>
    <border>
      <left style="thin">
        <color rgb="FF00B0F0"/>
      </left>
      <right style="hair">
        <color rgb="FF00B0F0"/>
      </right>
      <top style="hair">
        <color rgb="FF00B0F0"/>
      </top>
      <bottom style="hair">
        <color rgb="FF00B0F0"/>
      </bottom>
      <diagonal/>
    </border>
    <border>
      <left style="hair">
        <color rgb="FF00B0F0"/>
      </left>
      <right style="hair">
        <color rgb="FF00B0F0"/>
      </right>
      <top style="hair">
        <color rgb="FF00B0F0"/>
      </top>
      <bottom style="hair">
        <color rgb="FF00B0F0"/>
      </bottom>
      <diagonal/>
    </border>
    <border>
      <left style="hair">
        <color rgb="FF00B0F0"/>
      </left>
      <right style="thin">
        <color rgb="FF00B0F0"/>
      </right>
      <top style="hair">
        <color rgb="FF00B0F0"/>
      </top>
      <bottom style="hair">
        <color rgb="FF00B0F0"/>
      </bottom>
      <diagonal/>
    </border>
    <border>
      <left style="thin">
        <color rgb="FF00B0F0"/>
      </left>
      <right style="hair">
        <color rgb="FF00B0F0"/>
      </right>
      <top style="hair">
        <color rgb="FF00B0F0"/>
      </top>
      <bottom style="thin">
        <color rgb="FF00B0F0"/>
      </bottom>
      <diagonal/>
    </border>
    <border>
      <left style="hair">
        <color rgb="FF00B0F0"/>
      </left>
      <right style="hair">
        <color rgb="FF00B0F0"/>
      </right>
      <top style="hair">
        <color rgb="FF00B0F0"/>
      </top>
      <bottom style="thin">
        <color rgb="FF00B0F0"/>
      </bottom>
      <diagonal/>
    </border>
    <border>
      <left style="hair">
        <color rgb="FF00B0F0"/>
      </left>
      <right style="thin">
        <color rgb="FF00B0F0"/>
      </right>
      <top style="hair">
        <color rgb="FF00B0F0"/>
      </top>
      <bottom style="thin">
        <color rgb="FF00B0F0"/>
      </bottom>
      <diagonal/>
    </border>
    <border>
      <left style="thin">
        <color rgb="FF00B0F0"/>
      </left>
      <right style="hair">
        <color rgb="FF00B0F0"/>
      </right>
      <top style="hair">
        <color rgb="FF00B0F0"/>
      </top>
      <bottom/>
      <diagonal/>
    </border>
    <border>
      <left style="hair">
        <color rgb="FF00B0F0"/>
      </left>
      <right style="hair">
        <color rgb="FF00B0F0"/>
      </right>
      <top style="hair">
        <color rgb="FF00B0F0"/>
      </top>
      <bottom/>
      <diagonal/>
    </border>
    <border>
      <left style="hair">
        <color rgb="FF00B0F0"/>
      </left>
      <right style="thin">
        <color rgb="FF00B0F0"/>
      </right>
      <top style="hair">
        <color rgb="FF00B0F0"/>
      </top>
      <bottom/>
      <diagonal/>
    </border>
    <border>
      <left style="thin">
        <color rgb="FF00B0F0"/>
      </left>
      <right style="hair">
        <color rgb="FF00B0F0"/>
      </right>
      <top style="thin">
        <color rgb="FF00B0F0"/>
      </top>
      <bottom style="thin">
        <color rgb="FF00B0F0"/>
      </bottom>
      <diagonal/>
    </border>
    <border>
      <left style="hair">
        <color rgb="FF00B0F0"/>
      </left>
      <right style="hair">
        <color rgb="FF00B0F0"/>
      </right>
      <top style="thin">
        <color rgb="FF00B0F0"/>
      </top>
      <bottom style="thin">
        <color rgb="FF00B0F0"/>
      </bottom>
      <diagonal/>
    </border>
    <border>
      <left style="hair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hair">
        <color rgb="FF00B0F0"/>
      </right>
      <top style="medium">
        <color rgb="FF00B0F0"/>
      </top>
      <bottom style="thin">
        <color rgb="FF00B0F0"/>
      </bottom>
      <diagonal/>
    </border>
    <border>
      <left style="hair">
        <color rgb="FF00B0F0"/>
      </left>
      <right style="hair">
        <color rgb="FF00B0F0"/>
      </right>
      <top style="medium">
        <color rgb="FF00B0F0"/>
      </top>
      <bottom style="thin">
        <color rgb="FF00B0F0"/>
      </bottom>
      <diagonal/>
    </border>
    <border>
      <left style="hair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hair">
        <color theme="5" tint="0.39994506668294322"/>
      </left>
      <right style="hair">
        <color theme="5" tint="0.39994506668294322"/>
      </right>
      <top style="hair">
        <color theme="5" tint="0.39994506668294322"/>
      </top>
      <bottom style="hair">
        <color theme="5" tint="0.39994506668294322"/>
      </bottom>
      <diagonal/>
    </border>
    <border>
      <left style="thin">
        <color theme="5" tint="0.39991454817346722"/>
      </left>
      <right style="hair">
        <color theme="5" tint="0.39994506668294322"/>
      </right>
      <top style="thin">
        <color theme="5" tint="0.39991454817346722"/>
      </top>
      <bottom style="hair">
        <color theme="5" tint="0.39994506668294322"/>
      </bottom>
      <diagonal/>
    </border>
    <border>
      <left style="hair">
        <color theme="5" tint="0.39994506668294322"/>
      </left>
      <right style="hair">
        <color theme="5" tint="0.39994506668294322"/>
      </right>
      <top style="thin">
        <color theme="5" tint="0.39991454817346722"/>
      </top>
      <bottom style="hair">
        <color theme="5" tint="0.39994506668294322"/>
      </bottom>
      <diagonal/>
    </border>
    <border>
      <left style="hair">
        <color theme="5" tint="0.39994506668294322"/>
      </left>
      <right style="thin">
        <color theme="5" tint="0.39991454817346722"/>
      </right>
      <top style="thin">
        <color theme="5" tint="0.39991454817346722"/>
      </top>
      <bottom style="hair">
        <color theme="5" tint="0.39994506668294322"/>
      </bottom>
      <diagonal/>
    </border>
    <border>
      <left style="thin">
        <color theme="5" tint="0.39991454817346722"/>
      </left>
      <right style="hair">
        <color theme="5" tint="0.39994506668294322"/>
      </right>
      <top style="hair">
        <color theme="5" tint="0.39994506668294322"/>
      </top>
      <bottom style="hair">
        <color theme="5" tint="0.39994506668294322"/>
      </bottom>
      <diagonal/>
    </border>
    <border>
      <left style="hair">
        <color theme="5" tint="0.39994506668294322"/>
      </left>
      <right style="thin">
        <color theme="5" tint="0.39991454817346722"/>
      </right>
      <top style="hair">
        <color theme="5" tint="0.39994506668294322"/>
      </top>
      <bottom style="hair">
        <color theme="5" tint="0.39994506668294322"/>
      </bottom>
      <diagonal/>
    </border>
    <border>
      <left style="thin">
        <color theme="5" tint="0.39991454817346722"/>
      </left>
      <right style="hair">
        <color theme="5" tint="0.39994506668294322"/>
      </right>
      <top style="hair">
        <color theme="5" tint="0.39994506668294322"/>
      </top>
      <bottom style="thin">
        <color theme="5" tint="0.39991454817346722"/>
      </bottom>
      <diagonal/>
    </border>
    <border>
      <left style="hair">
        <color theme="5" tint="0.39994506668294322"/>
      </left>
      <right style="hair">
        <color theme="5" tint="0.39994506668294322"/>
      </right>
      <top style="hair">
        <color theme="5" tint="0.39994506668294322"/>
      </top>
      <bottom style="thin">
        <color theme="5" tint="0.39991454817346722"/>
      </bottom>
      <diagonal/>
    </border>
    <border>
      <left style="hair">
        <color theme="5" tint="0.39994506668294322"/>
      </left>
      <right style="thin">
        <color theme="5" tint="0.39991454817346722"/>
      </right>
      <top style="hair">
        <color theme="5" tint="0.39994506668294322"/>
      </top>
      <bottom style="thin">
        <color theme="5" tint="0.39991454817346722"/>
      </bottom>
      <diagonal/>
    </border>
    <border>
      <left/>
      <right/>
      <top/>
      <bottom style="thin">
        <color theme="5" tint="0.39991454817346722"/>
      </bottom>
      <diagonal/>
    </border>
    <border>
      <left style="thin">
        <color rgb="FF00B0F0"/>
      </left>
      <right/>
      <top/>
      <bottom/>
      <diagonal/>
    </border>
    <border>
      <left style="thin">
        <color indexed="64"/>
      </left>
      <right style="hair">
        <color theme="0" tint="-0.24994659260841701"/>
      </right>
      <top style="thin">
        <color indexed="64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64"/>
      </right>
      <top style="thin">
        <color indexed="64"/>
      </top>
      <bottom style="hair">
        <color theme="0" tint="-0.24994659260841701"/>
      </bottom>
      <diagonal/>
    </border>
    <border>
      <left style="thin">
        <color indexed="64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theme="0" tint="-0.14996795556505021"/>
      </right>
      <top style="hair">
        <color theme="0" tint="-0.14996795556505021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thin">
        <color indexed="64"/>
      </bottom>
      <diagonal/>
    </border>
    <border>
      <left style="hair">
        <color theme="0" tint="-0.14996795556505021"/>
      </left>
      <right style="thin">
        <color indexed="64"/>
      </right>
      <top style="hair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/>
      <right/>
      <top/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indexed="64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indexed="64"/>
      </right>
      <top style="hair">
        <color indexed="64"/>
      </top>
      <bottom style="hair">
        <color theme="0" tint="-0.14996795556505021"/>
      </bottom>
      <diagonal/>
    </border>
    <border>
      <left style="hair">
        <color theme="0" tint="-0.14996795556505021"/>
      </left>
      <right/>
      <top style="thin">
        <color indexed="64"/>
      </top>
      <bottom style="hair">
        <color theme="0" tint="-0.14996795556505021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theme="4"/>
      </top>
      <bottom style="thin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theme="0" tint="-0.14996795556505021"/>
      </bottom>
      <diagonal/>
    </border>
    <border>
      <left/>
      <right/>
      <top style="thin">
        <color indexed="64"/>
      </top>
      <bottom style="hair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hair">
        <color theme="0" tint="-0.14996795556505021"/>
      </bottom>
      <diagonal/>
    </border>
    <border>
      <left style="thin">
        <color indexed="64"/>
      </left>
      <right/>
      <top style="hair">
        <color theme="0" tint="-0.14996795556505021"/>
      </top>
      <bottom style="thin">
        <color indexed="64"/>
      </bottom>
      <diagonal/>
    </border>
    <border>
      <left/>
      <right/>
      <top style="hair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 style="hair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/>
      <top/>
      <bottom style="hair">
        <color rgb="FF00B0F0"/>
      </bottom>
      <diagonal/>
    </border>
    <border>
      <left/>
      <right/>
      <top style="hair">
        <color rgb="FF00B0F0"/>
      </top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/>
      <right/>
      <top style="hair">
        <color rgb="FF00B0F0"/>
      </top>
      <bottom style="hair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0" tint="-0.24994659260841701"/>
      </bottom>
      <diagonal/>
    </border>
    <border>
      <left style="thin">
        <color indexed="64"/>
      </left>
      <right style="thin">
        <color indexed="64"/>
      </right>
      <top style="hair">
        <color theme="0" tint="-0.2499465926084170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6795556505021"/>
      </bottom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  <border>
      <left style="thin">
        <color theme="0" tint="-0.14993743705557422"/>
      </left>
      <right/>
      <top/>
      <bottom/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3743705557422"/>
      </top>
      <bottom style="thin">
        <color indexed="64"/>
      </bottom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 style="thin">
        <color indexed="64"/>
      </bottom>
      <diagonal/>
    </border>
    <border>
      <left style="thin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/>
      <top style="medium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theme="0" tint="-0.14996795556505021"/>
      </bottom>
      <diagonal/>
    </border>
    <border>
      <left/>
      <right/>
      <top style="thin">
        <color rgb="FF00B0F0"/>
      </top>
      <bottom style="hair">
        <color rgb="FF00B0F0"/>
      </bottom>
      <diagonal/>
    </border>
    <border>
      <left/>
      <right/>
      <top style="hair">
        <color rgb="FF00B0F0"/>
      </top>
      <bottom style="thin">
        <color rgb="FF00B0F0"/>
      </bottom>
      <diagonal/>
    </border>
    <border>
      <left/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/>
      <diagonal/>
    </border>
    <border>
      <left style="hair">
        <color theme="0" tint="-0.14996795556505021"/>
      </left>
      <right style="hair">
        <color theme="0" tint="-0.14996795556505021"/>
      </right>
      <top/>
      <bottom/>
      <diagonal/>
    </border>
    <border>
      <left style="hair">
        <color theme="0" tint="-0.14996795556505021"/>
      </left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indexed="64"/>
      </left>
      <right style="hair">
        <color theme="0" tint="-0.14996795556505021"/>
      </right>
      <top/>
      <bottom/>
      <diagonal/>
    </border>
    <border>
      <left style="hair">
        <color theme="0" tint="-0.1499679555650502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B0F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5616">
    <xf numFmtId="0" fontId="0" fillId="0" borderId="0"/>
    <xf numFmtId="165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6" borderId="4" applyNumberFormat="0" applyAlignment="0" applyProtection="0"/>
    <xf numFmtId="0" fontId="11" fillId="7" borderId="5" applyNumberFormat="0" applyAlignment="0" applyProtection="0"/>
    <xf numFmtId="0" fontId="12" fillId="7" borderId="4" applyNumberFormat="0" applyAlignment="0" applyProtection="0"/>
    <xf numFmtId="0" fontId="13" fillId="0" borderId="6" applyNumberFormat="0" applyFill="0" applyAlignment="0" applyProtection="0"/>
    <xf numFmtId="0" fontId="14" fillId="8" borderId="7" applyNumberFormat="0" applyAlignment="0" applyProtection="0"/>
    <xf numFmtId="0" fontId="15" fillId="0" borderId="0" applyNumberFormat="0" applyFill="0" applyBorder="0" applyAlignment="0" applyProtection="0"/>
    <xf numFmtId="0" fontId="2" fillId="9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8" fillId="5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7" fillId="33" borderId="0" applyNumberFormat="0" applyBorder="0" applyAlignment="0" applyProtection="0"/>
    <xf numFmtId="0" fontId="19" fillId="5" borderId="0" applyNumberFormat="0" applyBorder="0" applyAlignment="0" applyProtection="0"/>
    <xf numFmtId="0" fontId="2" fillId="13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0" fontId="20" fillId="0" borderId="0"/>
    <xf numFmtId="0" fontId="34" fillId="0" borderId="0" applyNumberFormat="0" applyFill="0" applyBorder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9" fillId="0" borderId="13" applyNumberFormat="0" applyFill="0" applyAlignment="0" applyProtection="0"/>
    <xf numFmtId="0" fontId="29" fillId="0" borderId="0" applyNumberFormat="0" applyFill="0" applyBorder="0" applyAlignment="0" applyProtection="0"/>
    <xf numFmtId="0" fontId="26" fillId="60" borderId="0" applyNumberFormat="0" applyBorder="0" applyAlignment="0" applyProtection="0"/>
    <xf numFmtId="0" fontId="22" fillId="58" borderId="0" applyNumberFormat="0" applyBorder="0" applyAlignment="0" applyProtection="0"/>
    <xf numFmtId="0" fontId="32" fillId="62" borderId="0" applyNumberFormat="0" applyBorder="0" applyAlignment="0" applyProtection="0"/>
    <xf numFmtId="0" fontId="30" fillId="61" borderId="4" applyNumberFormat="0" applyAlignment="0" applyProtection="0"/>
    <xf numFmtId="0" fontId="33" fillId="59" borderId="5" applyNumberFormat="0" applyAlignment="0" applyProtection="0"/>
    <xf numFmtId="0" fontId="23" fillId="59" borderId="4" applyNumberFormat="0" applyAlignment="0" applyProtection="0"/>
    <xf numFmtId="0" fontId="31" fillId="0" borderId="6" applyNumberFormat="0" applyFill="0" applyAlignment="0" applyProtection="0"/>
    <xf numFmtId="0" fontId="24" fillId="54" borderId="7" applyNumberFormat="0" applyAlignment="0" applyProtection="0"/>
    <xf numFmtId="0" fontId="36" fillId="0" borderId="0" applyNumberFormat="0" applyFill="0" applyBorder="0" applyAlignment="0" applyProtection="0"/>
    <xf numFmtId="0" fontId="20" fillId="63" borderId="8" applyNumberFormat="0" applyFont="0" applyAlignment="0" applyProtection="0"/>
    <xf numFmtId="0" fontId="25" fillId="0" borderId="0" applyNumberFormat="0" applyFill="0" applyBorder="0" applyAlignment="0" applyProtection="0"/>
    <xf numFmtId="0" fontId="35" fillId="0" borderId="14" applyNumberFormat="0" applyFill="0" applyAlignment="0" applyProtection="0"/>
    <xf numFmtId="0" fontId="21" fillId="52" borderId="0" applyNumberFormat="0" applyBorder="0" applyAlignment="0" applyProtection="0"/>
    <xf numFmtId="0" fontId="20" fillId="34" borderId="0" applyNumberFormat="0" applyFont="0" applyBorder="0" applyAlignment="0" applyProtection="0"/>
    <xf numFmtId="0" fontId="20" fillId="40" borderId="0" applyNumberFormat="0" applyFont="0" applyBorder="0" applyAlignment="0" applyProtection="0"/>
    <xf numFmtId="0" fontId="20" fillId="46" borderId="0" applyNumberFormat="0" applyFont="0" applyBorder="0" applyAlignment="0" applyProtection="0"/>
    <xf numFmtId="0" fontId="21" fillId="53" borderId="0" applyNumberFormat="0" applyBorder="0" applyAlignment="0" applyProtection="0"/>
    <xf numFmtId="0" fontId="20" fillId="35" borderId="0" applyNumberFormat="0" applyFont="0" applyBorder="0" applyAlignment="0" applyProtection="0"/>
    <xf numFmtId="0" fontId="20" fillId="41" borderId="0" applyNumberFormat="0" applyFont="0" applyBorder="0" applyAlignment="0" applyProtection="0"/>
    <xf numFmtId="0" fontId="20" fillId="47" borderId="0" applyNumberFormat="0" applyFont="0" applyBorder="0" applyAlignment="0" applyProtection="0"/>
    <xf numFmtId="0" fontId="21" fillId="54" borderId="0" applyNumberFormat="0" applyBorder="0" applyAlignment="0" applyProtection="0"/>
    <xf numFmtId="0" fontId="20" fillId="36" borderId="0" applyNumberFormat="0" applyFont="0" applyBorder="0" applyAlignment="0" applyProtection="0"/>
    <xf numFmtId="0" fontId="20" fillId="42" borderId="0" applyNumberFormat="0" applyFont="0" applyBorder="0" applyAlignment="0" applyProtection="0"/>
    <xf numFmtId="0" fontId="20" fillId="48" borderId="0" applyNumberFormat="0" applyFont="0" applyBorder="0" applyAlignment="0" applyProtection="0"/>
    <xf numFmtId="0" fontId="21" fillId="55" borderId="0" applyNumberFormat="0" applyBorder="0" applyAlignment="0" applyProtection="0"/>
    <xf numFmtId="0" fontId="20" fillId="37" borderId="0" applyNumberFormat="0" applyFont="0" applyBorder="0" applyAlignment="0" applyProtection="0"/>
    <xf numFmtId="0" fontId="20" fillId="43" borderId="0" applyNumberFormat="0" applyFont="0" applyBorder="0" applyAlignment="0" applyProtection="0"/>
    <xf numFmtId="0" fontId="20" fillId="49" borderId="0" applyNumberFormat="0" applyFont="0" applyBorder="0" applyAlignment="0" applyProtection="0"/>
    <xf numFmtId="0" fontId="21" fillId="56" borderId="0" applyNumberFormat="0" applyBorder="0" applyAlignment="0" applyProtection="0"/>
    <xf numFmtId="0" fontId="20" fillId="38" borderId="0" applyNumberFormat="0" applyFont="0" applyBorder="0" applyAlignment="0" applyProtection="0"/>
    <xf numFmtId="0" fontId="20" fillId="44" borderId="0" applyNumberFormat="0" applyFont="0" applyBorder="0" applyAlignment="0" applyProtection="0"/>
    <xf numFmtId="0" fontId="20" fillId="50" borderId="0" applyNumberFormat="0" applyFont="0" applyBorder="0" applyAlignment="0" applyProtection="0"/>
    <xf numFmtId="0" fontId="21" fillId="57" borderId="0" applyNumberFormat="0" applyBorder="0" applyAlignment="0" applyProtection="0"/>
    <xf numFmtId="0" fontId="20" fillId="39" borderId="0" applyNumberFormat="0" applyFont="0" applyBorder="0" applyAlignment="0" applyProtection="0"/>
    <xf numFmtId="0" fontId="20" fillId="45" borderId="0" applyNumberFormat="0" applyFont="0" applyBorder="0" applyAlignment="0" applyProtection="0"/>
    <xf numFmtId="0" fontId="20" fillId="51" borderId="0" applyNumberFormat="0" applyFont="0" applyBorder="0" applyAlignment="0" applyProtection="0"/>
    <xf numFmtId="0" fontId="37" fillId="0" borderId="0"/>
    <xf numFmtId="165" fontId="2" fillId="0" borderId="0" applyFont="0" applyFill="0" applyBorder="0" applyAlignment="0" applyProtection="0"/>
    <xf numFmtId="0" fontId="39" fillId="0" borderId="0"/>
    <xf numFmtId="164" fontId="40" fillId="0" borderId="0" applyFont="0" applyFill="0" applyBorder="0" applyAlignment="0" applyProtection="0"/>
    <xf numFmtId="0" fontId="41" fillId="0" borderId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17" fillId="10" borderId="0" applyNumberFormat="0" applyBorder="0" applyAlignment="0" applyProtection="0"/>
    <xf numFmtId="0" fontId="17" fillId="14" borderId="0" applyNumberFormat="0" applyBorder="0" applyAlignment="0" applyProtection="0"/>
    <xf numFmtId="0" fontId="17" fillId="18" borderId="0" applyNumberFormat="0" applyBorder="0" applyAlignment="0" applyProtection="0"/>
    <xf numFmtId="0" fontId="17" fillId="22" borderId="0" applyNumberFormat="0" applyBorder="0" applyAlignment="0" applyProtection="0"/>
    <xf numFmtId="0" fontId="17" fillId="26" borderId="0" applyNumberFormat="0" applyBorder="0" applyAlignment="0" applyProtection="0"/>
    <xf numFmtId="0" fontId="17" fillId="30" borderId="0" applyNumberFormat="0" applyBorder="0" applyAlignment="0" applyProtection="0"/>
    <xf numFmtId="0" fontId="9" fillId="4" borderId="0" applyNumberFormat="0" applyBorder="0" applyAlignment="0" applyProtection="0"/>
    <xf numFmtId="0" fontId="12" fillId="7" borderId="4" applyNumberFormat="0" applyAlignment="0" applyProtection="0"/>
    <xf numFmtId="0" fontId="14" fillId="8" borderId="7" applyNumberFormat="0" applyAlignment="0" applyProtection="0"/>
    <xf numFmtId="0" fontId="1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0" fillId="6" borderId="4" applyNumberFormat="0" applyAlignment="0" applyProtection="0"/>
    <xf numFmtId="0" fontId="13" fillId="0" borderId="6" applyNumberFormat="0" applyFill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39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2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" fillId="9" borderId="8" applyNumberFormat="0" applyFont="0" applyAlignment="0" applyProtection="0"/>
    <xf numFmtId="0" fontId="40" fillId="9" borderId="8" applyNumberFormat="0" applyFont="0" applyAlignment="0" applyProtection="0"/>
    <xf numFmtId="0" fontId="11" fillId="7" borderId="5" applyNumberFormat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39" fillId="0" borderId="0">
      <alignment vertical="top"/>
    </xf>
    <xf numFmtId="0" fontId="39" fillId="0" borderId="0">
      <alignment vertical="top"/>
    </xf>
    <xf numFmtId="0" fontId="39" fillId="0" borderId="0">
      <alignment vertical="top"/>
    </xf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>
      <alignment vertical="top"/>
    </xf>
    <xf numFmtId="0" fontId="39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>
      <alignment vertical="top"/>
    </xf>
    <xf numFmtId="0" fontId="40" fillId="9" borderId="8" applyNumberFormat="0" applyFont="0" applyAlignment="0" applyProtection="0"/>
    <xf numFmtId="0" fontId="40" fillId="9" borderId="8" applyNumberFormat="0" applyFont="0" applyAlignment="0" applyProtection="0"/>
    <xf numFmtId="0" fontId="40" fillId="9" borderId="8" applyNumberFormat="0" applyFont="0" applyAlignment="0" applyProtection="0"/>
    <xf numFmtId="0" fontId="40" fillId="9" borderId="8" applyNumberFormat="0" applyFont="0" applyAlignment="0" applyProtection="0"/>
    <xf numFmtId="0" fontId="40" fillId="9" borderId="8" applyNumberFormat="0" applyFont="0" applyAlignment="0" applyProtection="0"/>
    <xf numFmtId="0" fontId="40" fillId="9" borderId="8" applyNumberFormat="0" applyFont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>
      <alignment vertical="top"/>
    </xf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>
      <alignment vertical="top"/>
    </xf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2" fillId="15" borderId="0" applyNumberFormat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2" fillId="16" borderId="0" applyNumberFormat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2" fillId="24" borderId="0" applyNumberFormat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2" fillId="27" borderId="0" applyNumberFormat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2" fillId="9" borderId="8" applyNumberFormat="0" applyFont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2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2" fillId="9" borderId="8" applyNumberFormat="0" applyFont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>
      <alignment vertical="top"/>
    </xf>
    <xf numFmtId="0" fontId="39" fillId="0" borderId="0"/>
    <xf numFmtId="0" fontId="39" fillId="0" borderId="0"/>
    <xf numFmtId="0" fontId="39" fillId="0" borderId="0"/>
    <xf numFmtId="0" fontId="2" fillId="32" borderId="0" applyNumberFormat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2" fillId="12" borderId="0" applyNumberFormat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2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>
      <alignment vertical="top"/>
    </xf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2" fillId="19" borderId="0" applyNumberFormat="0" applyBorder="0" applyAlignment="0" applyProtection="0"/>
    <xf numFmtId="0" fontId="39" fillId="0" borderId="0">
      <alignment vertical="top"/>
    </xf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2" fillId="11" borderId="0" applyNumberFormat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2" fillId="31" borderId="0" applyNumberFormat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2" fillId="9" borderId="8" applyNumberFormat="0" applyFont="0" applyAlignment="0" applyProtection="0"/>
    <xf numFmtId="9" fontId="2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0" fillId="9" borderId="8" applyNumberFormat="0" applyFont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2" fillId="23" borderId="0" applyNumberFormat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2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2" fillId="20" borderId="0" applyNumberFormat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2" fillId="28" borderId="0" applyNumberFormat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>
      <alignment vertical="top"/>
    </xf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2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>
      <alignment vertical="top"/>
    </xf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>
      <alignment vertical="top"/>
    </xf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2" fillId="0" borderId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67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11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68" borderId="0" applyNumberFormat="0" applyBorder="0" applyAlignment="0" applyProtection="0"/>
    <xf numFmtId="0" fontId="2" fillId="15" borderId="0" applyNumberFormat="0" applyBorder="0" applyAlignment="0" applyProtection="0"/>
    <xf numFmtId="0" fontId="2" fillId="69" borderId="0" applyNumberFormat="0" applyBorder="0" applyAlignment="0" applyProtection="0"/>
    <xf numFmtId="0" fontId="2" fillId="19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70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2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27" borderId="0" applyNumberFormat="0" applyBorder="0" applyAlignment="0" applyProtection="0"/>
    <xf numFmtId="0" fontId="2" fillId="83" borderId="0" applyNumberFormat="0" applyBorder="0" applyAlignment="0" applyProtection="0"/>
    <xf numFmtId="0" fontId="2" fillId="31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71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12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16" borderId="0" applyNumberFormat="0" applyBorder="0" applyAlignment="0" applyProtection="0"/>
    <xf numFmtId="0" fontId="2" fillId="73" borderId="0" applyNumberFormat="0" applyBorder="0" applyAlignment="0" applyProtection="0"/>
    <xf numFmtId="0" fontId="2" fillId="20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70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24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71" borderId="0" applyNumberFormat="0" applyBorder="0" applyAlignment="0" applyProtection="0"/>
    <xf numFmtId="0" fontId="2" fillId="71" borderId="0" applyNumberFormat="0" applyBorder="0" applyAlignment="0" applyProtection="0"/>
    <xf numFmtId="0" fontId="2" fillId="71" borderId="0" applyNumberFormat="0" applyBorder="0" applyAlignment="0" applyProtection="0"/>
    <xf numFmtId="0" fontId="2" fillId="71" borderId="0" applyNumberFormat="0" applyBorder="0" applyAlignment="0" applyProtection="0"/>
    <xf numFmtId="0" fontId="2" fillId="71" borderId="0" applyNumberFormat="0" applyBorder="0" applyAlignment="0" applyProtection="0"/>
    <xf numFmtId="0" fontId="2" fillId="71" borderId="0" applyNumberFormat="0" applyBorder="0" applyAlignment="0" applyProtection="0"/>
    <xf numFmtId="0" fontId="2" fillId="71" borderId="0" applyNumberFormat="0" applyBorder="0" applyAlignment="0" applyProtection="0"/>
    <xf numFmtId="0" fontId="2" fillId="28" borderId="0" applyNumberFormat="0" applyBorder="0" applyAlignment="0" applyProtection="0"/>
    <xf numFmtId="0" fontId="2" fillId="71" borderId="0" applyNumberFormat="0" applyBorder="0" applyAlignment="0" applyProtection="0"/>
    <xf numFmtId="0" fontId="2" fillId="71" borderId="0" applyNumberFormat="0" applyBorder="0" applyAlignment="0" applyProtection="0"/>
    <xf numFmtId="0" fontId="2" fillId="71" borderId="0" applyNumberFormat="0" applyBorder="0" applyAlignment="0" applyProtection="0"/>
    <xf numFmtId="0" fontId="2" fillId="71" borderId="0" applyNumberFormat="0" applyBorder="0" applyAlignment="0" applyProtection="0"/>
    <xf numFmtId="0" fontId="2" fillId="71" borderId="0" applyNumberFormat="0" applyBorder="0" applyAlignment="0" applyProtection="0"/>
    <xf numFmtId="0" fontId="2" fillId="71" borderId="0" applyNumberFormat="0" applyBorder="0" applyAlignment="0" applyProtection="0"/>
    <xf numFmtId="0" fontId="2" fillId="71" borderId="0" applyNumberFormat="0" applyBorder="0" applyAlignment="0" applyProtection="0"/>
    <xf numFmtId="0" fontId="2" fillId="71" borderId="0" applyNumberFormat="0" applyBorder="0" applyAlignment="0" applyProtection="0"/>
    <xf numFmtId="0" fontId="2" fillId="71" borderId="0" applyNumberFormat="0" applyBorder="0" applyAlignment="0" applyProtection="0"/>
    <xf numFmtId="0" fontId="2" fillId="71" borderId="0" applyNumberFormat="0" applyBorder="0" applyAlignment="0" applyProtection="0"/>
    <xf numFmtId="0" fontId="2" fillId="71" borderId="0" applyNumberFormat="0" applyBorder="0" applyAlignment="0" applyProtection="0"/>
    <xf numFmtId="0" fontId="2" fillId="71" borderId="0" applyNumberFormat="0" applyBorder="0" applyAlignment="0" applyProtection="0"/>
    <xf numFmtId="0" fontId="2" fillId="71" borderId="0" applyNumberFormat="0" applyBorder="0" applyAlignment="0" applyProtection="0"/>
    <xf numFmtId="0" fontId="2" fillId="84" borderId="0" applyNumberFormat="0" applyBorder="0" applyAlignment="0" applyProtection="0"/>
    <xf numFmtId="0" fontId="2" fillId="84" borderId="0" applyNumberFormat="0" applyBorder="0" applyAlignment="0" applyProtection="0"/>
    <xf numFmtId="0" fontId="2" fillId="84" borderId="0" applyNumberFormat="0" applyBorder="0" applyAlignment="0" applyProtection="0"/>
    <xf numFmtId="0" fontId="2" fillId="74" borderId="0" applyNumberFormat="0" applyBorder="0" applyAlignment="0" applyProtection="0"/>
    <xf numFmtId="0" fontId="2" fillId="84" borderId="0" applyNumberFormat="0" applyBorder="0" applyAlignment="0" applyProtection="0"/>
    <xf numFmtId="0" fontId="2" fillId="84" borderId="0" applyNumberFormat="0" applyBorder="0" applyAlignment="0" applyProtection="0"/>
    <xf numFmtId="0" fontId="2" fillId="84" borderId="0" applyNumberFormat="0" applyBorder="0" applyAlignment="0" applyProtection="0"/>
    <xf numFmtId="0" fontId="2" fillId="32" borderId="0" applyNumberFormat="0" applyBorder="0" applyAlignment="0" applyProtection="0"/>
    <xf numFmtId="0" fontId="2" fillId="84" borderId="0" applyNumberFormat="0" applyBorder="0" applyAlignment="0" applyProtection="0"/>
    <xf numFmtId="0" fontId="2" fillId="84" borderId="0" applyNumberFormat="0" applyBorder="0" applyAlignment="0" applyProtection="0"/>
    <xf numFmtId="0" fontId="2" fillId="84" borderId="0" applyNumberFormat="0" applyBorder="0" applyAlignment="0" applyProtection="0"/>
    <xf numFmtId="0" fontId="2" fillId="84" borderId="0" applyNumberFormat="0" applyBorder="0" applyAlignment="0" applyProtection="0"/>
    <xf numFmtId="0" fontId="2" fillId="84" borderId="0" applyNumberFormat="0" applyBorder="0" applyAlignment="0" applyProtection="0"/>
    <xf numFmtId="0" fontId="2" fillId="84" borderId="0" applyNumberFormat="0" applyBorder="0" applyAlignment="0" applyProtection="0"/>
    <xf numFmtId="0" fontId="2" fillId="84" borderId="0" applyNumberFormat="0" applyBorder="0" applyAlignment="0" applyProtection="0"/>
    <xf numFmtId="0" fontId="2" fillId="84" borderId="0" applyNumberFormat="0" applyBorder="0" applyAlignment="0" applyProtection="0"/>
    <xf numFmtId="0" fontId="2" fillId="84" borderId="0" applyNumberFormat="0" applyBorder="0" applyAlignment="0" applyProtection="0"/>
    <xf numFmtId="0" fontId="2" fillId="84" borderId="0" applyNumberFormat="0" applyBorder="0" applyAlignment="0" applyProtection="0"/>
    <xf numFmtId="0" fontId="2" fillId="84" borderId="0" applyNumberFormat="0" applyBorder="0" applyAlignment="0" applyProtection="0"/>
    <xf numFmtId="0" fontId="2" fillId="84" borderId="0" applyNumberFormat="0" applyBorder="0" applyAlignment="0" applyProtection="0"/>
    <xf numFmtId="0" fontId="2" fillId="84" borderId="0" applyNumberFormat="0" applyBorder="0" applyAlignment="0" applyProtection="0"/>
    <xf numFmtId="0" fontId="17" fillId="77" borderId="0" applyNumberFormat="0" applyBorder="0" applyAlignment="0" applyProtection="0"/>
    <xf numFmtId="0" fontId="17" fillId="77" borderId="0" applyNumberFormat="0" applyBorder="0" applyAlignment="0" applyProtection="0"/>
    <xf numFmtId="0" fontId="17" fillId="77" borderId="0" applyNumberFormat="0" applyBorder="0" applyAlignment="0" applyProtection="0"/>
    <xf numFmtId="0" fontId="17" fillId="75" borderId="0" applyNumberFormat="0" applyBorder="0" applyAlignment="0" applyProtection="0"/>
    <xf numFmtId="0" fontId="17" fillId="77" borderId="0" applyNumberFormat="0" applyBorder="0" applyAlignment="0" applyProtection="0"/>
    <xf numFmtId="0" fontId="17" fillId="77" borderId="0" applyNumberFormat="0" applyBorder="0" applyAlignment="0" applyProtection="0"/>
    <xf numFmtId="0" fontId="17" fillId="77" borderId="0" applyNumberFormat="0" applyBorder="0" applyAlignment="0" applyProtection="0"/>
    <xf numFmtId="0" fontId="17" fillId="13" borderId="0" applyNumberFormat="0" applyBorder="0" applyAlignment="0" applyProtection="0"/>
    <xf numFmtId="0" fontId="17" fillId="77" borderId="0" applyNumberFormat="0" applyBorder="0" applyAlignment="0" applyProtection="0"/>
    <xf numFmtId="0" fontId="17" fillId="77" borderId="0" applyNumberFormat="0" applyBorder="0" applyAlignment="0" applyProtection="0"/>
    <xf numFmtId="0" fontId="17" fillId="77" borderId="0" applyNumberFormat="0" applyBorder="0" applyAlignment="0" applyProtection="0"/>
    <xf numFmtId="0" fontId="17" fillId="77" borderId="0" applyNumberFormat="0" applyBorder="0" applyAlignment="0" applyProtection="0"/>
    <xf numFmtId="0" fontId="17" fillId="77" borderId="0" applyNumberFormat="0" applyBorder="0" applyAlignment="0" applyProtection="0"/>
    <xf numFmtId="0" fontId="17" fillId="77" borderId="0" applyNumberFormat="0" applyBorder="0" applyAlignment="0" applyProtection="0"/>
    <xf numFmtId="0" fontId="17" fillId="77" borderId="0" applyNumberFormat="0" applyBorder="0" applyAlignment="0" applyProtection="0"/>
    <xf numFmtId="0" fontId="17" fillId="77" borderId="0" applyNumberFormat="0" applyBorder="0" applyAlignment="0" applyProtection="0"/>
    <xf numFmtId="0" fontId="17" fillId="77" borderId="0" applyNumberFormat="0" applyBorder="0" applyAlignment="0" applyProtection="0"/>
    <xf numFmtId="0" fontId="17" fillId="77" borderId="0" applyNumberFormat="0" applyBorder="0" applyAlignment="0" applyProtection="0"/>
    <xf numFmtId="0" fontId="17" fillId="77" borderId="0" applyNumberFormat="0" applyBorder="0" applyAlignment="0" applyProtection="0"/>
    <xf numFmtId="0" fontId="17" fillId="77" borderId="0" applyNumberFormat="0" applyBorder="0" applyAlignment="0" applyProtection="0"/>
    <xf numFmtId="0" fontId="17" fillId="77" borderId="0" applyNumberFormat="0" applyBorder="0" applyAlignment="0" applyProtection="0"/>
    <xf numFmtId="0" fontId="17" fillId="72" borderId="0" applyNumberFormat="0" applyBorder="0" applyAlignment="0" applyProtection="0"/>
    <xf numFmtId="0" fontId="17" fillId="72" borderId="0" applyNumberFormat="0" applyBorder="0" applyAlignment="0" applyProtection="0"/>
    <xf numFmtId="0" fontId="17" fillId="72" borderId="0" applyNumberFormat="0" applyBorder="0" applyAlignment="0" applyProtection="0"/>
    <xf numFmtId="0" fontId="17" fillId="72" borderId="0" applyNumberFormat="0" applyBorder="0" applyAlignment="0" applyProtection="0"/>
    <xf numFmtId="0" fontId="17" fillId="72" borderId="0" applyNumberFormat="0" applyBorder="0" applyAlignment="0" applyProtection="0"/>
    <xf numFmtId="0" fontId="17" fillId="72" borderId="0" applyNumberFormat="0" applyBorder="0" applyAlignment="0" applyProtection="0"/>
    <xf numFmtId="0" fontId="17" fillId="72" borderId="0" applyNumberFormat="0" applyBorder="0" applyAlignment="0" applyProtection="0"/>
    <xf numFmtId="0" fontId="17" fillId="17" borderId="0" applyNumberFormat="0" applyBorder="0" applyAlignment="0" applyProtection="0"/>
    <xf numFmtId="0" fontId="17" fillId="72" borderId="0" applyNumberFormat="0" applyBorder="0" applyAlignment="0" applyProtection="0"/>
    <xf numFmtId="0" fontId="17" fillId="72" borderId="0" applyNumberFormat="0" applyBorder="0" applyAlignment="0" applyProtection="0"/>
    <xf numFmtId="0" fontId="17" fillId="72" borderId="0" applyNumberFormat="0" applyBorder="0" applyAlignment="0" applyProtection="0"/>
    <xf numFmtId="0" fontId="17" fillId="72" borderId="0" applyNumberFormat="0" applyBorder="0" applyAlignment="0" applyProtection="0"/>
    <xf numFmtId="0" fontId="17" fillId="72" borderId="0" applyNumberFormat="0" applyBorder="0" applyAlignment="0" applyProtection="0"/>
    <xf numFmtId="0" fontId="17" fillId="72" borderId="0" applyNumberFormat="0" applyBorder="0" applyAlignment="0" applyProtection="0"/>
    <xf numFmtId="0" fontId="17" fillId="72" borderId="0" applyNumberFormat="0" applyBorder="0" applyAlignment="0" applyProtection="0"/>
    <xf numFmtId="0" fontId="17" fillId="72" borderId="0" applyNumberFormat="0" applyBorder="0" applyAlignment="0" applyProtection="0"/>
    <xf numFmtId="0" fontId="17" fillId="72" borderId="0" applyNumberFormat="0" applyBorder="0" applyAlignment="0" applyProtection="0"/>
    <xf numFmtId="0" fontId="17" fillId="72" borderId="0" applyNumberFormat="0" applyBorder="0" applyAlignment="0" applyProtection="0"/>
    <xf numFmtId="0" fontId="17" fillId="72" borderId="0" applyNumberFormat="0" applyBorder="0" applyAlignment="0" applyProtection="0"/>
    <xf numFmtId="0" fontId="17" fillId="72" borderId="0" applyNumberFormat="0" applyBorder="0" applyAlignment="0" applyProtection="0"/>
    <xf numFmtId="0" fontId="17" fillId="72" borderId="0" applyNumberFormat="0" applyBorder="0" applyAlignment="0" applyProtection="0"/>
    <xf numFmtId="0" fontId="17" fillId="84" borderId="0" applyNumberFormat="0" applyBorder="0" applyAlignment="0" applyProtection="0"/>
    <xf numFmtId="0" fontId="17" fillId="84" borderId="0" applyNumberFormat="0" applyBorder="0" applyAlignment="0" applyProtection="0"/>
    <xf numFmtId="0" fontId="17" fillId="84" borderId="0" applyNumberFormat="0" applyBorder="0" applyAlignment="0" applyProtection="0"/>
    <xf numFmtId="0" fontId="17" fillId="73" borderId="0" applyNumberFormat="0" applyBorder="0" applyAlignment="0" applyProtection="0"/>
    <xf numFmtId="0" fontId="17" fillId="84" borderId="0" applyNumberFormat="0" applyBorder="0" applyAlignment="0" applyProtection="0"/>
    <xf numFmtId="0" fontId="17" fillId="84" borderId="0" applyNumberFormat="0" applyBorder="0" applyAlignment="0" applyProtection="0"/>
    <xf numFmtId="0" fontId="17" fillId="84" borderId="0" applyNumberFormat="0" applyBorder="0" applyAlignment="0" applyProtection="0"/>
    <xf numFmtId="0" fontId="17" fillId="21" borderId="0" applyNumberFormat="0" applyBorder="0" applyAlignment="0" applyProtection="0"/>
    <xf numFmtId="0" fontId="17" fillId="84" borderId="0" applyNumberFormat="0" applyBorder="0" applyAlignment="0" applyProtection="0"/>
    <xf numFmtId="0" fontId="17" fillId="84" borderId="0" applyNumberFormat="0" applyBorder="0" applyAlignment="0" applyProtection="0"/>
    <xf numFmtId="0" fontId="17" fillId="84" borderId="0" applyNumberFormat="0" applyBorder="0" applyAlignment="0" applyProtection="0"/>
    <xf numFmtId="0" fontId="17" fillId="84" borderId="0" applyNumberFormat="0" applyBorder="0" applyAlignment="0" applyProtection="0"/>
    <xf numFmtId="0" fontId="17" fillId="84" borderId="0" applyNumberFormat="0" applyBorder="0" applyAlignment="0" applyProtection="0"/>
    <xf numFmtId="0" fontId="17" fillId="84" borderId="0" applyNumberFormat="0" applyBorder="0" applyAlignment="0" applyProtection="0"/>
    <xf numFmtId="0" fontId="17" fillId="84" borderId="0" applyNumberFormat="0" applyBorder="0" applyAlignment="0" applyProtection="0"/>
    <xf numFmtId="0" fontId="17" fillId="84" borderId="0" applyNumberFormat="0" applyBorder="0" applyAlignment="0" applyProtection="0"/>
    <xf numFmtId="0" fontId="17" fillId="84" borderId="0" applyNumberFormat="0" applyBorder="0" applyAlignment="0" applyProtection="0"/>
    <xf numFmtId="0" fontId="17" fillId="84" borderId="0" applyNumberFormat="0" applyBorder="0" applyAlignment="0" applyProtection="0"/>
    <xf numFmtId="0" fontId="17" fillId="84" borderId="0" applyNumberFormat="0" applyBorder="0" applyAlignment="0" applyProtection="0"/>
    <xf numFmtId="0" fontId="17" fillId="84" borderId="0" applyNumberFormat="0" applyBorder="0" applyAlignment="0" applyProtection="0"/>
    <xf numFmtId="0" fontId="17" fillId="84" borderId="0" applyNumberFormat="0" applyBorder="0" applyAlignment="0" applyProtection="0"/>
    <xf numFmtId="0" fontId="17" fillId="83" borderId="0" applyNumberFormat="0" applyBorder="0" applyAlignment="0" applyProtection="0"/>
    <xf numFmtId="0" fontId="17" fillId="83" borderId="0" applyNumberFormat="0" applyBorder="0" applyAlignment="0" applyProtection="0"/>
    <xf numFmtId="0" fontId="17" fillId="83" borderId="0" applyNumberFormat="0" applyBorder="0" applyAlignment="0" applyProtection="0"/>
    <xf numFmtId="0" fontId="17" fillId="76" borderId="0" applyNumberFormat="0" applyBorder="0" applyAlignment="0" applyProtection="0"/>
    <xf numFmtId="0" fontId="17" fillId="83" borderId="0" applyNumberFormat="0" applyBorder="0" applyAlignment="0" applyProtection="0"/>
    <xf numFmtId="0" fontId="17" fillId="83" borderId="0" applyNumberFormat="0" applyBorder="0" applyAlignment="0" applyProtection="0"/>
    <xf numFmtId="0" fontId="17" fillId="83" borderId="0" applyNumberFormat="0" applyBorder="0" applyAlignment="0" applyProtection="0"/>
    <xf numFmtId="0" fontId="17" fillId="25" borderId="0" applyNumberFormat="0" applyBorder="0" applyAlignment="0" applyProtection="0"/>
    <xf numFmtId="0" fontId="17" fillId="83" borderId="0" applyNumberFormat="0" applyBorder="0" applyAlignment="0" applyProtection="0"/>
    <xf numFmtId="0" fontId="17" fillId="83" borderId="0" applyNumberFormat="0" applyBorder="0" applyAlignment="0" applyProtection="0"/>
    <xf numFmtId="0" fontId="17" fillId="83" borderId="0" applyNumberFormat="0" applyBorder="0" applyAlignment="0" applyProtection="0"/>
    <xf numFmtId="0" fontId="17" fillId="83" borderId="0" applyNumberFormat="0" applyBorder="0" applyAlignment="0" applyProtection="0"/>
    <xf numFmtId="0" fontId="17" fillId="83" borderId="0" applyNumberFormat="0" applyBorder="0" applyAlignment="0" applyProtection="0"/>
    <xf numFmtId="0" fontId="17" fillId="83" borderId="0" applyNumberFormat="0" applyBorder="0" applyAlignment="0" applyProtection="0"/>
    <xf numFmtId="0" fontId="17" fillId="83" borderId="0" applyNumberFormat="0" applyBorder="0" applyAlignment="0" applyProtection="0"/>
    <xf numFmtId="0" fontId="17" fillId="83" borderId="0" applyNumberFormat="0" applyBorder="0" applyAlignment="0" applyProtection="0"/>
    <xf numFmtId="0" fontId="17" fillId="83" borderId="0" applyNumberFormat="0" applyBorder="0" applyAlignment="0" applyProtection="0"/>
    <xf numFmtId="0" fontId="17" fillId="83" borderId="0" applyNumberFormat="0" applyBorder="0" applyAlignment="0" applyProtection="0"/>
    <xf numFmtId="0" fontId="17" fillId="83" borderId="0" applyNumberFormat="0" applyBorder="0" applyAlignment="0" applyProtection="0"/>
    <xf numFmtId="0" fontId="17" fillId="83" borderId="0" applyNumberFormat="0" applyBorder="0" applyAlignment="0" applyProtection="0"/>
    <xf numFmtId="0" fontId="17" fillId="83" borderId="0" applyNumberFormat="0" applyBorder="0" applyAlignment="0" applyProtection="0"/>
    <xf numFmtId="0" fontId="17" fillId="77" borderId="0" applyNumberFormat="0" applyBorder="0" applyAlignment="0" applyProtection="0"/>
    <xf numFmtId="0" fontId="17" fillId="77" borderId="0" applyNumberFormat="0" applyBorder="0" applyAlignment="0" applyProtection="0"/>
    <xf numFmtId="0" fontId="17" fillId="77" borderId="0" applyNumberFormat="0" applyBorder="0" applyAlignment="0" applyProtection="0"/>
    <xf numFmtId="0" fontId="17" fillId="77" borderId="0" applyNumberFormat="0" applyBorder="0" applyAlignment="0" applyProtection="0"/>
    <xf numFmtId="0" fontId="17" fillId="77" borderId="0" applyNumberFormat="0" applyBorder="0" applyAlignment="0" applyProtection="0"/>
    <xf numFmtId="0" fontId="17" fillId="77" borderId="0" applyNumberFormat="0" applyBorder="0" applyAlignment="0" applyProtection="0"/>
    <xf numFmtId="0" fontId="17" fillId="77" borderId="0" applyNumberFormat="0" applyBorder="0" applyAlignment="0" applyProtection="0"/>
    <xf numFmtId="0" fontId="17" fillId="29" borderId="0" applyNumberFormat="0" applyBorder="0" applyAlignment="0" applyProtection="0"/>
    <xf numFmtId="0" fontId="17" fillId="77" borderId="0" applyNumberFormat="0" applyBorder="0" applyAlignment="0" applyProtection="0"/>
    <xf numFmtId="0" fontId="17" fillId="77" borderId="0" applyNumberFormat="0" applyBorder="0" applyAlignment="0" applyProtection="0"/>
    <xf numFmtId="0" fontId="17" fillId="77" borderId="0" applyNumberFormat="0" applyBorder="0" applyAlignment="0" applyProtection="0"/>
    <xf numFmtId="0" fontId="17" fillId="77" borderId="0" applyNumberFormat="0" applyBorder="0" applyAlignment="0" applyProtection="0"/>
    <xf numFmtId="0" fontId="17" fillId="77" borderId="0" applyNumberFormat="0" applyBorder="0" applyAlignment="0" applyProtection="0"/>
    <xf numFmtId="0" fontId="17" fillId="77" borderId="0" applyNumberFormat="0" applyBorder="0" applyAlignment="0" applyProtection="0"/>
    <xf numFmtId="0" fontId="17" fillId="77" borderId="0" applyNumberFormat="0" applyBorder="0" applyAlignment="0" applyProtection="0"/>
    <xf numFmtId="0" fontId="17" fillId="77" borderId="0" applyNumberFormat="0" applyBorder="0" applyAlignment="0" applyProtection="0"/>
    <xf numFmtId="0" fontId="17" fillId="77" borderId="0" applyNumberFormat="0" applyBorder="0" applyAlignment="0" applyProtection="0"/>
    <xf numFmtId="0" fontId="17" fillId="77" borderId="0" applyNumberFormat="0" applyBorder="0" applyAlignment="0" applyProtection="0"/>
    <xf numFmtId="0" fontId="17" fillId="77" borderId="0" applyNumberFormat="0" applyBorder="0" applyAlignment="0" applyProtection="0"/>
    <xf numFmtId="0" fontId="17" fillId="77" borderId="0" applyNumberFormat="0" applyBorder="0" applyAlignment="0" applyProtection="0"/>
    <xf numFmtId="0" fontId="17" fillId="77" borderId="0" applyNumberFormat="0" applyBorder="0" applyAlignment="0" applyProtection="0"/>
    <xf numFmtId="0" fontId="17" fillId="78" borderId="0" applyNumberFormat="0" applyBorder="0" applyAlignment="0" applyProtection="0"/>
    <xf numFmtId="0" fontId="17" fillId="33" borderId="0" applyNumberFormat="0" applyBorder="0" applyAlignment="0" applyProtection="0"/>
    <xf numFmtId="0" fontId="17" fillId="77" borderId="0" applyNumberFormat="0" applyBorder="0" applyAlignment="0" applyProtection="0"/>
    <xf numFmtId="0" fontId="17" fillId="77" borderId="0" applyNumberFormat="0" applyBorder="0" applyAlignment="0" applyProtection="0"/>
    <xf numFmtId="0" fontId="17" fillId="77" borderId="0" applyNumberFormat="0" applyBorder="0" applyAlignment="0" applyProtection="0"/>
    <xf numFmtId="0" fontId="17" fillId="79" borderId="0" applyNumberFormat="0" applyBorder="0" applyAlignment="0" applyProtection="0"/>
    <xf numFmtId="0" fontId="17" fillId="77" borderId="0" applyNumberFormat="0" applyBorder="0" applyAlignment="0" applyProtection="0"/>
    <xf numFmtId="0" fontId="17" fillId="77" borderId="0" applyNumberFormat="0" applyBorder="0" applyAlignment="0" applyProtection="0"/>
    <xf numFmtId="0" fontId="17" fillId="77" borderId="0" applyNumberFormat="0" applyBorder="0" applyAlignment="0" applyProtection="0"/>
    <xf numFmtId="0" fontId="17" fillId="10" borderId="0" applyNumberFormat="0" applyBorder="0" applyAlignment="0" applyProtection="0"/>
    <xf numFmtId="0" fontId="17" fillId="77" borderId="0" applyNumberFormat="0" applyBorder="0" applyAlignment="0" applyProtection="0"/>
    <xf numFmtId="0" fontId="17" fillId="77" borderId="0" applyNumberFormat="0" applyBorder="0" applyAlignment="0" applyProtection="0"/>
    <xf numFmtId="0" fontId="17" fillId="77" borderId="0" applyNumberFormat="0" applyBorder="0" applyAlignment="0" applyProtection="0"/>
    <xf numFmtId="0" fontId="17" fillId="77" borderId="0" applyNumberFormat="0" applyBorder="0" applyAlignment="0" applyProtection="0"/>
    <xf numFmtId="0" fontId="17" fillId="77" borderId="0" applyNumberFormat="0" applyBorder="0" applyAlignment="0" applyProtection="0"/>
    <xf numFmtId="0" fontId="17" fillId="77" borderId="0" applyNumberFormat="0" applyBorder="0" applyAlignment="0" applyProtection="0"/>
    <xf numFmtId="0" fontId="17" fillId="77" borderId="0" applyNumberFormat="0" applyBorder="0" applyAlignment="0" applyProtection="0"/>
    <xf numFmtId="0" fontId="17" fillId="77" borderId="0" applyNumberFormat="0" applyBorder="0" applyAlignment="0" applyProtection="0"/>
    <xf numFmtId="0" fontId="17" fillId="77" borderId="0" applyNumberFormat="0" applyBorder="0" applyAlignment="0" applyProtection="0"/>
    <xf numFmtId="0" fontId="17" fillId="77" borderId="0" applyNumberFormat="0" applyBorder="0" applyAlignment="0" applyProtection="0"/>
    <xf numFmtId="0" fontId="17" fillId="77" borderId="0" applyNumberFormat="0" applyBorder="0" applyAlignment="0" applyProtection="0"/>
    <xf numFmtId="0" fontId="17" fillId="77" borderId="0" applyNumberFormat="0" applyBorder="0" applyAlignment="0" applyProtection="0"/>
    <xf numFmtId="0" fontId="17" fillId="77" borderId="0" applyNumberFormat="0" applyBorder="0" applyAlignment="0" applyProtection="0"/>
    <xf numFmtId="0" fontId="17" fillId="80" borderId="0" applyNumberFormat="0" applyBorder="0" applyAlignment="0" applyProtection="0"/>
    <xf numFmtId="0" fontId="17" fillId="80" borderId="0" applyNumberFormat="0" applyBorder="0" applyAlignment="0" applyProtection="0"/>
    <xf numFmtId="0" fontId="17" fillId="80" borderId="0" applyNumberFormat="0" applyBorder="0" applyAlignment="0" applyProtection="0"/>
    <xf numFmtId="0" fontId="17" fillId="80" borderId="0" applyNumberFormat="0" applyBorder="0" applyAlignment="0" applyProtection="0"/>
    <xf numFmtId="0" fontId="17" fillId="80" borderId="0" applyNumberFormat="0" applyBorder="0" applyAlignment="0" applyProtection="0"/>
    <xf numFmtId="0" fontId="17" fillId="80" borderId="0" applyNumberFormat="0" applyBorder="0" applyAlignment="0" applyProtection="0"/>
    <xf numFmtId="0" fontId="17" fillId="80" borderId="0" applyNumberFormat="0" applyBorder="0" applyAlignment="0" applyProtection="0"/>
    <xf numFmtId="0" fontId="17" fillId="14" borderId="0" applyNumberFormat="0" applyBorder="0" applyAlignment="0" applyProtection="0"/>
    <xf numFmtId="0" fontId="17" fillId="80" borderId="0" applyNumberFormat="0" applyBorder="0" applyAlignment="0" applyProtection="0"/>
    <xf numFmtId="0" fontId="17" fillId="80" borderId="0" applyNumberFormat="0" applyBorder="0" applyAlignment="0" applyProtection="0"/>
    <xf numFmtId="0" fontId="17" fillId="80" borderId="0" applyNumberFormat="0" applyBorder="0" applyAlignment="0" applyProtection="0"/>
    <xf numFmtId="0" fontId="17" fillId="80" borderId="0" applyNumberFormat="0" applyBorder="0" applyAlignment="0" applyProtection="0"/>
    <xf numFmtId="0" fontId="17" fillId="80" borderId="0" applyNumberFormat="0" applyBorder="0" applyAlignment="0" applyProtection="0"/>
    <xf numFmtId="0" fontId="17" fillId="80" borderId="0" applyNumberFormat="0" applyBorder="0" applyAlignment="0" applyProtection="0"/>
    <xf numFmtId="0" fontId="17" fillId="80" borderId="0" applyNumberFormat="0" applyBorder="0" applyAlignment="0" applyProtection="0"/>
    <xf numFmtId="0" fontId="17" fillId="80" borderId="0" applyNumberFormat="0" applyBorder="0" applyAlignment="0" applyProtection="0"/>
    <xf numFmtId="0" fontId="17" fillId="80" borderId="0" applyNumberFormat="0" applyBorder="0" applyAlignment="0" applyProtection="0"/>
    <xf numFmtId="0" fontId="17" fillId="80" borderId="0" applyNumberFormat="0" applyBorder="0" applyAlignment="0" applyProtection="0"/>
    <xf numFmtId="0" fontId="17" fillId="80" borderId="0" applyNumberFormat="0" applyBorder="0" applyAlignment="0" applyProtection="0"/>
    <xf numFmtId="0" fontId="17" fillId="80" borderId="0" applyNumberFormat="0" applyBorder="0" applyAlignment="0" applyProtection="0"/>
    <xf numFmtId="0" fontId="17" fillId="80" borderId="0" applyNumberFormat="0" applyBorder="0" applyAlignment="0" applyProtection="0"/>
    <xf numFmtId="0" fontId="17" fillId="81" borderId="0" applyNumberFormat="0" applyBorder="0" applyAlignment="0" applyProtection="0"/>
    <xf numFmtId="0" fontId="17" fillId="81" borderId="0" applyNumberFormat="0" applyBorder="0" applyAlignment="0" applyProtection="0"/>
    <xf numFmtId="0" fontId="17" fillId="81" borderId="0" applyNumberFormat="0" applyBorder="0" applyAlignment="0" applyProtection="0"/>
    <xf numFmtId="0" fontId="17" fillId="81" borderId="0" applyNumberFormat="0" applyBorder="0" applyAlignment="0" applyProtection="0"/>
    <xf numFmtId="0" fontId="17" fillId="81" borderId="0" applyNumberFormat="0" applyBorder="0" applyAlignment="0" applyProtection="0"/>
    <xf numFmtId="0" fontId="17" fillId="81" borderId="0" applyNumberFormat="0" applyBorder="0" applyAlignment="0" applyProtection="0"/>
    <xf numFmtId="0" fontId="17" fillId="81" borderId="0" applyNumberFormat="0" applyBorder="0" applyAlignment="0" applyProtection="0"/>
    <xf numFmtId="0" fontId="17" fillId="18" borderId="0" applyNumberFormat="0" applyBorder="0" applyAlignment="0" applyProtection="0"/>
    <xf numFmtId="0" fontId="17" fillId="81" borderId="0" applyNumberFormat="0" applyBorder="0" applyAlignment="0" applyProtection="0"/>
    <xf numFmtId="0" fontId="17" fillId="81" borderId="0" applyNumberFormat="0" applyBorder="0" applyAlignment="0" applyProtection="0"/>
    <xf numFmtId="0" fontId="17" fillId="81" borderId="0" applyNumberFormat="0" applyBorder="0" applyAlignment="0" applyProtection="0"/>
    <xf numFmtId="0" fontId="17" fillId="81" borderId="0" applyNumberFormat="0" applyBorder="0" applyAlignment="0" applyProtection="0"/>
    <xf numFmtId="0" fontId="17" fillId="81" borderId="0" applyNumberFormat="0" applyBorder="0" applyAlignment="0" applyProtection="0"/>
    <xf numFmtId="0" fontId="17" fillId="81" borderId="0" applyNumberFormat="0" applyBorder="0" applyAlignment="0" applyProtection="0"/>
    <xf numFmtId="0" fontId="17" fillId="81" borderId="0" applyNumberFormat="0" applyBorder="0" applyAlignment="0" applyProtection="0"/>
    <xf numFmtId="0" fontId="17" fillId="81" borderId="0" applyNumberFormat="0" applyBorder="0" applyAlignment="0" applyProtection="0"/>
    <xf numFmtId="0" fontId="17" fillId="81" borderId="0" applyNumberFormat="0" applyBorder="0" applyAlignment="0" applyProtection="0"/>
    <xf numFmtId="0" fontId="17" fillId="81" borderId="0" applyNumberFormat="0" applyBorder="0" applyAlignment="0" applyProtection="0"/>
    <xf numFmtId="0" fontId="17" fillId="81" borderId="0" applyNumberFormat="0" applyBorder="0" applyAlignment="0" applyProtection="0"/>
    <xf numFmtId="0" fontId="17" fillId="81" borderId="0" applyNumberFormat="0" applyBorder="0" applyAlignment="0" applyProtection="0"/>
    <xf numFmtId="0" fontId="17" fillId="81" borderId="0" applyNumberFormat="0" applyBorder="0" applyAlignment="0" applyProtection="0"/>
    <xf numFmtId="0" fontId="17" fillId="76" borderId="0" applyNumberFormat="0" applyBorder="0" applyAlignment="0" applyProtection="0"/>
    <xf numFmtId="0" fontId="17" fillId="22" borderId="0" applyNumberFormat="0" applyBorder="0" applyAlignment="0" applyProtection="0"/>
    <xf numFmtId="0" fontId="17" fillId="82" borderId="0" applyNumberFormat="0" applyBorder="0" applyAlignment="0" applyProtection="0"/>
    <xf numFmtId="0" fontId="17" fillId="82" borderId="0" applyNumberFormat="0" applyBorder="0" applyAlignment="0" applyProtection="0"/>
    <xf numFmtId="0" fontId="17" fillId="82" borderId="0" applyNumberFormat="0" applyBorder="0" applyAlignment="0" applyProtection="0"/>
    <xf numFmtId="0" fontId="17" fillId="82" borderId="0" applyNumberFormat="0" applyBorder="0" applyAlignment="0" applyProtection="0"/>
    <xf numFmtId="0" fontId="17" fillId="82" borderId="0" applyNumberFormat="0" applyBorder="0" applyAlignment="0" applyProtection="0"/>
    <xf numFmtId="0" fontId="17" fillId="82" borderId="0" applyNumberFormat="0" applyBorder="0" applyAlignment="0" applyProtection="0"/>
    <xf numFmtId="0" fontId="17" fillId="82" borderId="0" applyNumberFormat="0" applyBorder="0" applyAlignment="0" applyProtection="0"/>
    <xf numFmtId="0" fontId="17" fillId="30" borderId="0" applyNumberFormat="0" applyBorder="0" applyAlignment="0" applyProtection="0"/>
    <xf numFmtId="0" fontId="17" fillId="82" borderId="0" applyNumberFormat="0" applyBorder="0" applyAlignment="0" applyProtection="0"/>
    <xf numFmtId="0" fontId="17" fillId="82" borderId="0" applyNumberFormat="0" applyBorder="0" applyAlignment="0" applyProtection="0"/>
    <xf numFmtId="0" fontId="17" fillId="82" borderId="0" applyNumberFormat="0" applyBorder="0" applyAlignment="0" applyProtection="0"/>
    <xf numFmtId="0" fontId="17" fillId="82" borderId="0" applyNumberFormat="0" applyBorder="0" applyAlignment="0" applyProtection="0"/>
    <xf numFmtId="0" fontId="17" fillId="82" borderId="0" applyNumberFormat="0" applyBorder="0" applyAlignment="0" applyProtection="0"/>
    <xf numFmtId="0" fontId="17" fillId="82" borderId="0" applyNumberFormat="0" applyBorder="0" applyAlignment="0" applyProtection="0"/>
    <xf numFmtId="0" fontId="17" fillId="82" borderId="0" applyNumberFormat="0" applyBorder="0" applyAlignment="0" applyProtection="0"/>
    <xf numFmtId="0" fontId="17" fillId="82" borderId="0" applyNumberFormat="0" applyBorder="0" applyAlignment="0" applyProtection="0"/>
    <xf numFmtId="0" fontId="17" fillId="82" borderId="0" applyNumberFormat="0" applyBorder="0" applyAlignment="0" applyProtection="0"/>
    <xf numFmtId="0" fontId="17" fillId="82" borderId="0" applyNumberFormat="0" applyBorder="0" applyAlignment="0" applyProtection="0"/>
    <xf numFmtId="0" fontId="17" fillId="82" borderId="0" applyNumberFormat="0" applyBorder="0" applyAlignment="0" applyProtection="0"/>
    <xf numFmtId="0" fontId="17" fillId="82" borderId="0" applyNumberFormat="0" applyBorder="0" applyAlignment="0" applyProtection="0"/>
    <xf numFmtId="0" fontId="17" fillId="82" borderId="0" applyNumberFormat="0" applyBorder="0" applyAlignment="0" applyProtection="0"/>
    <xf numFmtId="0" fontId="9" fillId="68" borderId="0" applyNumberFormat="0" applyBorder="0" applyAlignment="0" applyProtection="0"/>
    <xf numFmtId="0" fontId="9" fillId="68" borderId="0" applyNumberFormat="0" applyBorder="0" applyAlignment="0" applyProtection="0"/>
    <xf numFmtId="0" fontId="9" fillId="68" borderId="0" applyNumberFormat="0" applyBorder="0" applyAlignment="0" applyProtection="0"/>
    <xf numFmtId="0" fontId="9" fillId="68" borderId="0" applyNumberFormat="0" applyBorder="0" applyAlignment="0" applyProtection="0"/>
    <xf numFmtId="0" fontId="9" fillId="68" borderId="0" applyNumberFormat="0" applyBorder="0" applyAlignment="0" applyProtection="0"/>
    <xf numFmtId="0" fontId="9" fillId="68" borderId="0" applyNumberFormat="0" applyBorder="0" applyAlignment="0" applyProtection="0"/>
    <xf numFmtId="0" fontId="9" fillId="68" borderId="0" applyNumberFormat="0" applyBorder="0" applyAlignment="0" applyProtection="0"/>
    <xf numFmtId="0" fontId="9" fillId="4" borderId="0" applyNumberFormat="0" applyBorder="0" applyAlignment="0" applyProtection="0"/>
    <xf numFmtId="0" fontId="9" fillId="68" borderId="0" applyNumberFormat="0" applyBorder="0" applyAlignment="0" applyProtection="0"/>
    <xf numFmtId="0" fontId="9" fillId="68" borderId="0" applyNumberFormat="0" applyBorder="0" applyAlignment="0" applyProtection="0"/>
    <xf numFmtId="0" fontId="9" fillId="68" borderId="0" applyNumberFormat="0" applyBorder="0" applyAlignment="0" applyProtection="0"/>
    <xf numFmtId="0" fontId="9" fillId="68" borderId="0" applyNumberFormat="0" applyBorder="0" applyAlignment="0" applyProtection="0"/>
    <xf numFmtId="0" fontId="9" fillId="68" borderId="0" applyNumberFormat="0" applyBorder="0" applyAlignment="0" applyProtection="0"/>
    <xf numFmtId="0" fontId="9" fillId="68" borderId="0" applyNumberFormat="0" applyBorder="0" applyAlignment="0" applyProtection="0"/>
    <xf numFmtId="0" fontId="9" fillId="68" borderId="0" applyNumberFormat="0" applyBorder="0" applyAlignment="0" applyProtection="0"/>
    <xf numFmtId="0" fontId="9" fillId="68" borderId="0" applyNumberFormat="0" applyBorder="0" applyAlignment="0" applyProtection="0"/>
    <xf numFmtId="0" fontId="9" fillId="68" borderId="0" applyNumberFormat="0" applyBorder="0" applyAlignment="0" applyProtection="0"/>
    <xf numFmtId="0" fontId="9" fillId="68" borderId="0" applyNumberFormat="0" applyBorder="0" applyAlignment="0" applyProtection="0"/>
    <xf numFmtId="0" fontId="9" fillId="68" borderId="0" applyNumberFormat="0" applyBorder="0" applyAlignment="0" applyProtection="0"/>
    <xf numFmtId="0" fontId="9" fillId="68" borderId="0" applyNumberFormat="0" applyBorder="0" applyAlignment="0" applyProtection="0"/>
    <xf numFmtId="0" fontId="9" fillId="68" borderId="0" applyNumberFormat="0" applyBorder="0" applyAlignment="0" applyProtection="0"/>
    <xf numFmtId="0" fontId="53" fillId="7" borderId="4" applyNumberFormat="0" applyAlignment="0" applyProtection="0"/>
    <xf numFmtId="0" fontId="53" fillId="7" borderId="4" applyNumberFormat="0" applyAlignment="0" applyProtection="0"/>
    <xf numFmtId="0" fontId="53" fillId="7" borderId="4" applyNumberFormat="0" applyAlignment="0" applyProtection="0"/>
    <xf numFmtId="0" fontId="53" fillId="83" borderId="4" applyNumberFormat="0" applyAlignment="0" applyProtection="0"/>
    <xf numFmtId="0" fontId="53" fillId="7" borderId="4" applyNumberFormat="0" applyAlignment="0" applyProtection="0"/>
    <xf numFmtId="0" fontId="53" fillId="7" borderId="4" applyNumberFormat="0" applyAlignment="0" applyProtection="0"/>
    <xf numFmtId="0" fontId="53" fillId="7" borderId="4" applyNumberFormat="0" applyAlignment="0" applyProtection="0"/>
    <xf numFmtId="0" fontId="12" fillId="7" borderId="4" applyNumberFormat="0" applyAlignment="0" applyProtection="0"/>
    <xf numFmtId="0" fontId="53" fillId="7" borderId="4" applyNumberFormat="0" applyAlignment="0" applyProtection="0"/>
    <xf numFmtId="0" fontId="53" fillId="7" borderId="4" applyNumberFormat="0" applyAlignment="0" applyProtection="0"/>
    <xf numFmtId="0" fontId="53" fillId="7" borderId="4" applyNumberFormat="0" applyAlignment="0" applyProtection="0"/>
    <xf numFmtId="0" fontId="53" fillId="7" borderId="4" applyNumberFormat="0" applyAlignment="0" applyProtection="0"/>
    <xf numFmtId="0" fontId="53" fillId="7" borderId="4" applyNumberFormat="0" applyAlignment="0" applyProtection="0"/>
    <xf numFmtId="0" fontId="53" fillId="7" borderId="4" applyNumberFormat="0" applyAlignment="0" applyProtection="0"/>
    <xf numFmtId="0" fontId="53" fillId="7" borderId="4" applyNumberFormat="0" applyAlignment="0" applyProtection="0"/>
    <xf numFmtId="0" fontId="53" fillId="7" borderId="4" applyNumberFormat="0" applyAlignment="0" applyProtection="0"/>
    <xf numFmtId="0" fontId="53" fillId="7" borderId="4" applyNumberFormat="0" applyAlignment="0" applyProtection="0"/>
    <xf numFmtId="0" fontId="53" fillId="7" borderId="4" applyNumberFormat="0" applyAlignment="0" applyProtection="0"/>
    <xf numFmtId="0" fontId="53" fillId="7" borderId="4" applyNumberFormat="0" applyAlignment="0" applyProtection="0"/>
    <xf numFmtId="0" fontId="53" fillId="7" borderId="4" applyNumberFormat="0" applyAlignment="0" applyProtection="0"/>
    <xf numFmtId="0" fontId="53" fillId="7" borderId="4" applyNumberFormat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0" fontId="8" fillId="69" borderId="0" applyNumberFormat="0" applyBorder="0" applyAlignment="0" applyProtection="0"/>
    <xf numFmtId="0" fontId="8" fillId="69" borderId="0" applyNumberFormat="0" applyBorder="0" applyAlignment="0" applyProtection="0"/>
    <xf numFmtId="0" fontId="8" fillId="69" borderId="0" applyNumberFormat="0" applyBorder="0" applyAlignment="0" applyProtection="0"/>
    <xf numFmtId="0" fontId="8" fillId="69" borderId="0" applyNumberFormat="0" applyBorder="0" applyAlignment="0" applyProtection="0"/>
    <xf numFmtId="0" fontId="8" fillId="69" borderId="0" applyNumberFormat="0" applyBorder="0" applyAlignment="0" applyProtection="0"/>
    <xf numFmtId="0" fontId="8" fillId="69" borderId="0" applyNumberFormat="0" applyBorder="0" applyAlignment="0" applyProtection="0"/>
    <xf numFmtId="0" fontId="8" fillId="69" borderId="0" applyNumberFormat="0" applyBorder="0" applyAlignment="0" applyProtection="0"/>
    <xf numFmtId="0" fontId="8" fillId="3" borderId="0" applyNumberFormat="0" applyBorder="0" applyAlignment="0" applyProtection="0"/>
    <xf numFmtId="0" fontId="8" fillId="69" borderId="0" applyNumberFormat="0" applyBorder="0" applyAlignment="0" applyProtection="0"/>
    <xf numFmtId="0" fontId="8" fillId="69" borderId="0" applyNumberFormat="0" applyBorder="0" applyAlignment="0" applyProtection="0"/>
    <xf numFmtId="0" fontId="8" fillId="69" borderId="0" applyNumberFormat="0" applyBorder="0" applyAlignment="0" applyProtection="0"/>
    <xf numFmtId="0" fontId="8" fillId="69" borderId="0" applyNumberFormat="0" applyBorder="0" applyAlignment="0" applyProtection="0"/>
    <xf numFmtId="0" fontId="8" fillId="69" borderId="0" applyNumberFormat="0" applyBorder="0" applyAlignment="0" applyProtection="0"/>
    <xf numFmtId="0" fontId="8" fillId="69" borderId="0" applyNumberFormat="0" applyBorder="0" applyAlignment="0" applyProtection="0"/>
    <xf numFmtId="0" fontId="8" fillId="69" borderId="0" applyNumberFormat="0" applyBorder="0" applyAlignment="0" applyProtection="0"/>
    <xf numFmtId="0" fontId="8" fillId="69" borderId="0" applyNumberFormat="0" applyBorder="0" applyAlignment="0" applyProtection="0"/>
    <xf numFmtId="0" fontId="8" fillId="69" borderId="0" applyNumberFormat="0" applyBorder="0" applyAlignment="0" applyProtection="0"/>
    <xf numFmtId="0" fontId="8" fillId="69" borderId="0" applyNumberFormat="0" applyBorder="0" applyAlignment="0" applyProtection="0"/>
    <xf numFmtId="0" fontId="8" fillId="69" borderId="0" applyNumberFormat="0" applyBorder="0" applyAlignment="0" applyProtection="0"/>
    <xf numFmtId="0" fontId="8" fillId="69" borderId="0" applyNumberFormat="0" applyBorder="0" applyAlignment="0" applyProtection="0"/>
    <xf numFmtId="0" fontId="8" fillId="69" borderId="0" applyNumberFormat="0" applyBorder="0" applyAlignment="0" applyProtection="0"/>
    <xf numFmtId="0" fontId="5" fillId="0" borderId="20" applyNumberFormat="0" applyFill="0" applyAlignment="0" applyProtection="0"/>
    <xf numFmtId="0" fontId="5" fillId="0" borderId="20" applyNumberFormat="0" applyFill="0" applyAlignment="0" applyProtection="0"/>
    <xf numFmtId="0" fontId="5" fillId="0" borderId="20" applyNumberFormat="0" applyFill="0" applyAlignment="0" applyProtection="0"/>
    <xf numFmtId="0" fontId="45" fillId="0" borderId="15" applyNumberFormat="0" applyFill="0" applyAlignment="0" applyProtection="0"/>
    <xf numFmtId="0" fontId="5" fillId="0" borderId="20" applyNumberFormat="0" applyFill="0" applyAlignment="0" applyProtection="0"/>
    <xf numFmtId="0" fontId="5" fillId="0" borderId="20" applyNumberFormat="0" applyFill="0" applyAlignment="0" applyProtection="0"/>
    <xf numFmtId="0" fontId="5" fillId="0" borderId="20" applyNumberFormat="0" applyFill="0" applyAlignment="0" applyProtection="0"/>
    <xf numFmtId="0" fontId="5" fillId="0" borderId="1" applyNumberFormat="0" applyFill="0" applyAlignment="0" applyProtection="0"/>
    <xf numFmtId="0" fontId="5" fillId="0" borderId="20" applyNumberFormat="0" applyFill="0" applyAlignment="0" applyProtection="0"/>
    <xf numFmtId="0" fontId="5" fillId="0" borderId="20" applyNumberFormat="0" applyFill="0" applyAlignment="0" applyProtection="0"/>
    <xf numFmtId="0" fontId="5" fillId="0" borderId="20" applyNumberFormat="0" applyFill="0" applyAlignment="0" applyProtection="0"/>
    <xf numFmtId="0" fontId="5" fillId="0" borderId="20" applyNumberFormat="0" applyFill="0" applyAlignment="0" applyProtection="0"/>
    <xf numFmtId="0" fontId="5" fillId="0" borderId="20" applyNumberFormat="0" applyFill="0" applyAlignment="0" applyProtection="0"/>
    <xf numFmtId="0" fontId="5" fillId="0" borderId="20" applyNumberFormat="0" applyFill="0" applyAlignment="0" applyProtection="0"/>
    <xf numFmtId="0" fontId="5" fillId="0" borderId="20" applyNumberFormat="0" applyFill="0" applyAlignment="0" applyProtection="0"/>
    <xf numFmtId="0" fontId="5" fillId="0" borderId="20" applyNumberFormat="0" applyFill="0" applyAlignment="0" applyProtection="0"/>
    <xf numFmtId="0" fontId="5" fillId="0" borderId="20" applyNumberFormat="0" applyFill="0" applyAlignment="0" applyProtection="0"/>
    <xf numFmtId="0" fontId="5" fillId="0" borderId="20" applyNumberFormat="0" applyFill="0" applyAlignment="0" applyProtection="0"/>
    <xf numFmtId="0" fontId="5" fillId="0" borderId="20" applyNumberFormat="0" applyFill="0" applyAlignment="0" applyProtection="0"/>
    <xf numFmtId="0" fontId="5" fillId="0" borderId="20" applyNumberFormat="0" applyFill="0" applyAlignment="0" applyProtection="0"/>
    <xf numFmtId="0" fontId="5" fillId="0" borderId="20" applyNumberFormat="0" applyFill="0" applyAlignment="0" applyProtection="0"/>
    <xf numFmtId="0" fontId="6" fillId="0" borderId="16" applyNumberFormat="0" applyFill="0" applyAlignment="0" applyProtection="0"/>
    <xf numFmtId="0" fontId="6" fillId="0" borderId="16" applyNumberFormat="0" applyFill="0" applyAlignment="0" applyProtection="0"/>
    <xf numFmtId="0" fontId="6" fillId="0" borderId="16" applyNumberFormat="0" applyFill="0" applyAlignment="0" applyProtection="0"/>
    <xf numFmtId="0" fontId="46" fillId="0" borderId="16" applyNumberFormat="0" applyFill="0" applyAlignment="0" applyProtection="0"/>
    <xf numFmtId="0" fontId="6" fillId="0" borderId="16" applyNumberFormat="0" applyFill="0" applyAlignment="0" applyProtection="0"/>
    <xf numFmtId="0" fontId="6" fillId="0" borderId="16" applyNumberFormat="0" applyFill="0" applyAlignment="0" applyProtection="0"/>
    <xf numFmtId="0" fontId="6" fillId="0" borderId="16" applyNumberFormat="0" applyFill="0" applyAlignment="0" applyProtection="0"/>
    <xf numFmtId="0" fontId="6" fillId="0" borderId="2" applyNumberFormat="0" applyFill="0" applyAlignment="0" applyProtection="0"/>
    <xf numFmtId="0" fontId="6" fillId="0" borderId="16" applyNumberFormat="0" applyFill="0" applyAlignment="0" applyProtection="0"/>
    <xf numFmtId="0" fontId="6" fillId="0" borderId="16" applyNumberFormat="0" applyFill="0" applyAlignment="0" applyProtection="0"/>
    <xf numFmtId="0" fontId="6" fillId="0" borderId="16" applyNumberFormat="0" applyFill="0" applyAlignment="0" applyProtection="0"/>
    <xf numFmtId="0" fontId="6" fillId="0" borderId="16" applyNumberFormat="0" applyFill="0" applyAlignment="0" applyProtection="0"/>
    <xf numFmtId="0" fontId="6" fillId="0" borderId="16" applyNumberFormat="0" applyFill="0" applyAlignment="0" applyProtection="0"/>
    <xf numFmtId="0" fontId="6" fillId="0" borderId="16" applyNumberFormat="0" applyFill="0" applyAlignment="0" applyProtection="0"/>
    <xf numFmtId="0" fontId="6" fillId="0" borderId="16" applyNumberFormat="0" applyFill="0" applyAlignment="0" applyProtection="0"/>
    <xf numFmtId="0" fontId="6" fillId="0" borderId="16" applyNumberFormat="0" applyFill="0" applyAlignment="0" applyProtection="0"/>
    <xf numFmtId="0" fontId="6" fillId="0" borderId="16" applyNumberFormat="0" applyFill="0" applyAlignment="0" applyProtection="0"/>
    <xf numFmtId="0" fontId="6" fillId="0" borderId="16" applyNumberFormat="0" applyFill="0" applyAlignment="0" applyProtection="0"/>
    <xf numFmtId="0" fontId="6" fillId="0" borderId="16" applyNumberFormat="0" applyFill="0" applyAlignment="0" applyProtection="0"/>
    <xf numFmtId="0" fontId="6" fillId="0" borderId="16" applyNumberFormat="0" applyFill="0" applyAlignment="0" applyProtection="0"/>
    <xf numFmtId="0" fontId="6" fillId="0" borderId="16" applyNumberFormat="0" applyFill="0" applyAlignment="0" applyProtection="0"/>
    <xf numFmtId="0" fontId="7" fillId="0" borderId="21" applyNumberFormat="0" applyFill="0" applyAlignment="0" applyProtection="0"/>
    <xf numFmtId="0" fontId="7" fillId="0" borderId="21" applyNumberFormat="0" applyFill="0" applyAlignment="0" applyProtection="0"/>
    <xf numFmtId="0" fontId="7" fillId="0" borderId="21" applyNumberFormat="0" applyFill="0" applyAlignment="0" applyProtection="0"/>
    <xf numFmtId="0" fontId="47" fillId="0" borderId="17" applyNumberFormat="0" applyFill="0" applyAlignment="0" applyProtection="0"/>
    <xf numFmtId="0" fontId="7" fillId="0" borderId="21" applyNumberFormat="0" applyFill="0" applyAlignment="0" applyProtection="0"/>
    <xf numFmtId="0" fontId="7" fillId="0" borderId="21" applyNumberFormat="0" applyFill="0" applyAlignment="0" applyProtection="0"/>
    <xf numFmtId="0" fontId="7" fillId="0" borderId="21" applyNumberFormat="0" applyFill="0" applyAlignment="0" applyProtection="0"/>
    <xf numFmtId="0" fontId="7" fillId="0" borderId="3" applyNumberFormat="0" applyFill="0" applyAlignment="0" applyProtection="0"/>
    <xf numFmtId="0" fontId="7" fillId="0" borderId="21" applyNumberFormat="0" applyFill="0" applyAlignment="0" applyProtection="0"/>
    <xf numFmtId="0" fontId="7" fillId="0" borderId="21" applyNumberFormat="0" applyFill="0" applyAlignment="0" applyProtection="0"/>
    <xf numFmtId="0" fontId="7" fillId="0" borderId="21" applyNumberFormat="0" applyFill="0" applyAlignment="0" applyProtection="0"/>
    <xf numFmtId="0" fontId="7" fillId="0" borderId="21" applyNumberFormat="0" applyFill="0" applyAlignment="0" applyProtection="0"/>
    <xf numFmtId="0" fontId="7" fillId="0" borderId="21" applyNumberFormat="0" applyFill="0" applyAlignment="0" applyProtection="0"/>
    <xf numFmtId="0" fontId="7" fillId="0" borderId="21" applyNumberFormat="0" applyFill="0" applyAlignment="0" applyProtection="0"/>
    <xf numFmtId="0" fontId="7" fillId="0" borderId="21" applyNumberFormat="0" applyFill="0" applyAlignment="0" applyProtection="0"/>
    <xf numFmtId="0" fontId="7" fillId="0" borderId="21" applyNumberFormat="0" applyFill="0" applyAlignment="0" applyProtection="0"/>
    <xf numFmtId="0" fontId="7" fillId="0" borderId="21" applyNumberFormat="0" applyFill="0" applyAlignment="0" applyProtection="0"/>
    <xf numFmtId="0" fontId="7" fillId="0" borderId="21" applyNumberFormat="0" applyFill="0" applyAlignment="0" applyProtection="0"/>
    <xf numFmtId="0" fontId="7" fillId="0" borderId="21" applyNumberFormat="0" applyFill="0" applyAlignment="0" applyProtection="0"/>
    <xf numFmtId="0" fontId="7" fillId="0" borderId="21" applyNumberFormat="0" applyFill="0" applyAlignment="0" applyProtection="0"/>
    <xf numFmtId="0" fontId="7" fillId="0" borderId="21" applyNumberFormat="0" applyFill="0" applyAlignment="0" applyProtection="0"/>
    <xf numFmtId="0" fontId="4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83" borderId="4" applyNumberFormat="0" applyAlignment="0" applyProtection="0"/>
    <xf numFmtId="0" fontId="10" fillId="6" borderId="4" applyNumberFormat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13" fillId="0" borderId="6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18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39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9" borderId="8" applyNumberFormat="0" applyFont="0" applyAlignment="0" applyProtection="0"/>
    <xf numFmtId="0" fontId="40" fillId="9" borderId="8" applyNumberFormat="0" applyFont="0" applyAlignment="0" applyProtection="0"/>
    <xf numFmtId="0" fontId="40" fillId="9" borderId="8" applyNumberFormat="0" applyFont="0" applyAlignment="0" applyProtection="0"/>
    <xf numFmtId="0" fontId="40" fillId="9" borderId="8" applyNumberFormat="0" applyFont="0" applyAlignment="0" applyProtection="0"/>
    <xf numFmtId="0" fontId="40" fillId="9" borderId="8" applyNumberFormat="0" applyFont="0" applyAlignment="0" applyProtection="0"/>
    <xf numFmtId="0" fontId="40" fillId="9" borderId="8" applyNumberFormat="0" applyFont="0" applyAlignment="0" applyProtection="0"/>
    <xf numFmtId="0" fontId="40" fillId="9" borderId="8" applyNumberFormat="0" applyFont="0" applyAlignment="0" applyProtection="0"/>
    <xf numFmtId="0" fontId="40" fillId="9" borderId="8" applyNumberFormat="0" applyFont="0" applyAlignment="0" applyProtection="0"/>
    <xf numFmtId="0" fontId="40" fillId="9" borderId="8" applyNumberFormat="0" applyFont="0" applyAlignment="0" applyProtection="0"/>
    <xf numFmtId="0" fontId="40" fillId="9" borderId="8" applyNumberFormat="0" applyFont="0" applyAlignment="0" applyProtection="0"/>
    <xf numFmtId="0" fontId="40" fillId="9" borderId="8" applyNumberFormat="0" applyFont="0" applyAlignment="0" applyProtection="0"/>
    <xf numFmtId="0" fontId="40" fillId="9" borderId="8" applyNumberFormat="0" applyFont="0" applyAlignment="0" applyProtection="0"/>
    <xf numFmtId="0" fontId="40" fillId="9" borderId="8" applyNumberFormat="0" applyFont="0" applyAlignment="0" applyProtection="0"/>
    <xf numFmtId="0" fontId="40" fillId="9" borderId="8" applyNumberFormat="0" applyFont="0" applyAlignment="0" applyProtection="0"/>
    <xf numFmtId="0" fontId="40" fillId="9" borderId="8" applyNumberFormat="0" applyFont="0" applyAlignment="0" applyProtection="0"/>
    <xf numFmtId="0" fontId="40" fillId="9" borderId="8" applyNumberFormat="0" applyFont="0" applyAlignment="0" applyProtection="0"/>
    <xf numFmtId="0" fontId="40" fillId="9" borderId="8" applyNumberFormat="0" applyFont="0" applyAlignment="0" applyProtection="0"/>
    <xf numFmtId="0" fontId="40" fillId="9" borderId="8" applyNumberFormat="0" applyFont="0" applyAlignment="0" applyProtection="0"/>
    <xf numFmtId="0" fontId="40" fillId="9" borderId="8" applyNumberFormat="0" applyFont="0" applyAlignment="0" applyProtection="0"/>
    <xf numFmtId="0" fontId="40" fillId="9" borderId="8" applyNumberFormat="0" applyFont="0" applyAlignment="0" applyProtection="0"/>
    <xf numFmtId="0" fontId="40" fillId="9" borderId="8" applyNumberFormat="0" applyFont="0" applyAlignment="0" applyProtection="0"/>
    <xf numFmtId="0" fontId="40" fillId="9" borderId="8" applyNumberFormat="0" applyFont="0" applyAlignment="0" applyProtection="0"/>
    <xf numFmtId="0" fontId="40" fillId="9" borderId="8" applyNumberFormat="0" applyFont="0" applyAlignment="0" applyProtection="0"/>
    <xf numFmtId="0" fontId="40" fillId="9" borderId="8" applyNumberFormat="0" applyFont="0" applyAlignment="0" applyProtection="0"/>
    <xf numFmtId="0" fontId="40" fillId="9" borderId="8" applyNumberFormat="0" applyFont="0" applyAlignment="0" applyProtection="0"/>
    <xf numFmtId="0" fontId="40" fillId="9" borderId="8" applyNumberFormat="0" applyFont="0" applyAlignment="0" applyProtection="0"/>
    <xf numFmtId="0" fontId="40" fillId="9" borderId="8" applyNumberFormat="0" applyFont="0" applyAlignment="0" applyProtection="0"/>
    <xf numFmtId="0" fontId="40" fillId="9" borderId="8" applyNumberFormat="0" applyFont="0" applyAlignment="0" applyProtection="0"/>
    <xf numFmtId="0" fontId="40" fillId="9" borderId="8" applyNumberFormat="0" applyFont="0" applyAlignment="0" applyProtection="0"/>
    <xf numFmtId="0" fontId="40" fillId="9" borderId="8" applyNumberFormat="0" applyFont="0" applyAlignment="0" applyProtection="0"/>
    <xf numFmtId="0" fontId="40" fillId="9" borderId="8" applyNumberFormat="0" applyFont="0" applyAlignment="0" applyProtection="0"/>
    <xf numFmtId="0" fontId="40" fillId="9" borderId="8" applyNumberFormat="0" applyFont="0" applyAlignment="0" applyProtection="0"/>
    <xf numFmtId="0" fontId="40" fillId="9" borderId="8" applyNumberFormat="0" applyFont="0" applyAlignment="0" applyProtection="0"/>
    <xf numFmtId="0" fontId="40" fillId="9" borderId="8" applyNumberFormat="0" applyFont="0" applyAlignment="0" applyProtection="0"/>
    <xf numFmtId="0" fontId="40" fillId="9" borderId="8" applyNumberFormat="0" applyFont="0" applyAlignment="0" applyProtection="0"/>
    <xf numFmtId="0" fontId="11" fillId="83" borderId="5" applyNumberFormat="0" applyAlignment="0" applyProtection="0"/>
    <xf numFmtId="0" fontId="11" fillId="7" borderId="5" applyNumberFormat="0" applyAlignment="0" applyProtection="0"/>
    <xf numFmtId="9" fontId="40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" fillId="0" borderId="22" applyNumberFormat="0" applyFill="0" applyAlignment="0" applyProtection="0"/>
    <xf numFmtId="0" fontId="1" fillId="0" borderId="22" applyNumberFormat="0" applyFill="0" applyAlignment="0" applyProtection="0"/>
    <xf numFmtId="0" fontId="1" fillId="0" borderId="22" applyNumberFormat="0" applyFill="0" applyAlignment="0" applyProtection="0"/>
    <xf numFmtId="0" fontId="1" fillId="0" borderId="19" applyNumberFormat="0" applyFill="0" applyAlignment="0" applyProtection="0"/>
    <xf numFmtId="0" fontId="1" fillId="0" borderId="22" applyNumberFormat="0" applyFill="0" applyAlignment="0" applyProtection="0"/>
    <xf numFmtId="0" fontId="1" fillId="0" borderId="22" applyNumberFormat="0" applyFill="0" applyAlignment="0" applyProtection="0"/>
    <xf numFmtId="0" fontId="1" fillId="0" borderId="22" applyNumberFormat="0" applyFill="0" applyAlignment="0" applyProtection="0"/>
    <xf numFmtId="0" fontId="1" fillId="0" borderId="9" applyNumberFormat="0" applyFill="0" applyAlignment="0" applyProtection="0"/>
    <xf numFmtId="0" fontId="1" fillId="0" borderId="22" applyNumberFormat="0" applyFill="0" applyAlignment="0" applyProtection="0"/>
    <xf numFmtId="0" fontId="1" fillId="0" borderId="22" applyNumberFormat="0" applyFill="0" applyAlignment="0" applyProtection="0"/>
    <xf numFmtId="0" fontId="1" fillId="0" borderId="22" applyNumberFormat="0" applyFill="0" applyAlignment="0" applyProtection="0"/>
    <xf numFmtId="0" fontId="1" fillId="0" borderId="22" applyNumberFormat="0" applyFill="0" applyAlignment="0" applyProtection="0"/>
    <xf numFmtId="0" fontId="1" fillId="0" borderId="22" applyNumberFormat="0" applyFill="0" applyAlignment="0" applyProtection="0"/>
    <xf numFmtId="0" fontId="1" fillId="0" borderId="22" applyNumberFormat="0" applyFill="0" applyAlignment="0" applyProtection="0"/>
    <xf numFmtId="0" fontId="1" fillId="0" borderId="22" applyNumberFormat="0" applyFill="0" applyAlignment="0" applyProtection="0"/>
    <xf numFmtId="0" fontId="1" fillId="0" borderId="22" applyNumberFormat="0" applyFill="0" applyAlignment="0" applyProtection="0"/>
    <xf numFmtId="0" fontId="1" fillId="0" borderId="22" applyNumberFormat="0" applyFill="0" applyAlignment="0" applyProtection="0"/>
    <xf numFmtId="0" fontId="1" fillId="0" borderId="22" applyNumberFormat="0" applyFill="0" applyAlignment="0" applyProtection="0"/>
    <xf numFmtId="0" fontId="1" fillId="0" borderId="22" applyNumberFormat="0" applyFill="0" applyAlignment="0" applyProtection="0"/>
    <xf numFmtId="0" fontId="1" fillId="0" borderId="22" applyNumberFormat="0" applyFill="0" applyAlignment="0" applyProtection="0"/>
    <xf numFmtId="0" fontId="1" fillId="0" borderId="22" applyNumberFormat="0" applyFill="0" applyAlignment="0" applyProtection="0"/>
    <xf numFmtId="0" fontId="39" fillId="0" borderId="0"/>
    <xf numFmtId="0" fontId="2" fillId="9" borderId="8" applyNumberFormat="0" applyFont="0" applyAlignment="0" applyProtection="0"/>
    <xf numFmtId="0" fontId="39" fillId="0" borderId="0"/>
    <xf numFmtId="0" fontId="2" fillId="0" borderId="0"/>
    <xf numFmtId="0" fontId="2" fillId="9" borderId="8" applyNumberFormat="0" applyFont="0" applyAlignment="0" applyProtection="0"/>
    <xf numFmtId="9" fontId="2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0" fontId="39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" fillId="9" borderId="8" applyNumberFormat="0" applyFont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>
      <alignment vertical="top"/>
    </xf>
    <xf numFmtId="9" fontId="40" fillId="0" borderId="0" applyFont="0" applyFill="0" applyBorder="0" applyAlignment="0" applyProtection="0"/>
    <xf numFmtId="0" fontId="51" fillId="0" borderId="0" applyNumberFormat="0" applyFill="0" applyBorder="0" applyAlignment="0" applyProtection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2" fillId="16" borderId="0" applyNumberFormat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2" fillId="24" borderId="0" applyNumberFormat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2" fillId="27" borderId="0" applyNumberFormat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2" fillId="9" borderId="8" applyNumberFormat="0" applyFont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9" borderId="8" applyNumberFormat="0" applyFont="0" applyAlignment="0" applyProtection="0"/>
    <xf numFmtId="0" fontId="2" fillId="32" borderId="0" applyNumberFormat="0" applyBorder="0" applyAlignment="0" applyProtection="0"/>
    <xf numFmtId="0" fontId="2" fillId="12" borderId="0" applyNumberFormat="0" applyBorder="0" applyAlignment="0" applyProtection="0"/>
    <xf numFmtId="0" fontId="2" fillId="0" borderId="0"/>
    <xf numFmtId="0" fontId="2" fillId="11" borderId="0" applyNumberFormat="0" applyBorder="0" applyAlignment="0" applyProtection="0"/>
    <xf numFmtId="9" fontId="39" fillId="0" borderId="0" applyFont="0" applyFill="0" applyBorder="0" applyAlignment="0" applyProtection="0"/>
    <xf numFmtId="0" fontId="2" fillId="9" borderId="8" applyNumberFormat="0" applyFont="0" applyAlignment="0" applyProtection="0"/>
    <xf numFmtId="9" fontId="2" fillId="0" borderId="0" applyFont="0" applyFill="0" applyBorder="0" applyAlignment="0" applyProtection="0"/>
    <xf numFmtId="0" fontId="40" fillId="9" borderId="8" applyNumberFormat="0" applyFont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2" fillId="23" borderId="0" applyNumberFormat="0" applyBorder="0" applyAlignment="0" applyProtection="0"/>
    <xf numFmtId="9" fontId="2" fillId="0" borderId="0" applyFont="0" applyFill="0" applyBorder="0" applyAlignment="0" applyProtection="0"/>
    <xf numFmtId="0" fontId="2" fillId="28" borderId="0" applyNumberFormat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>
      <alignment vertical="top"/>
    </xf>
    <xf numFmtId="0" fontId="39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>
      <alignment vertical="top"/>
    </xf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>
      <alignment vertical="top"/>
    </xf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>
      <alignment vertical="top"/>
    </xf>
    <xf numFmtId="0" fontId="39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>
      <alignment vertical="top"/>
    </xf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>
      <alignment vertical="top"/>
    </xf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>
      <alignment vertical="top"/>
    </xf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55" fillId="0" borderId="0"/>
    <xf numFmtId="0" fontId="39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44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44" fillId="0" borderId="0">
      <alignment vertical="top"/>
    </xf>
    <xf numFmtId="9" fontId="39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>
      <alignment vertical="top"/>
    </xf>
    <xf numFmtId="0" fontId="39" fillId="0" borderId="0"/>
    <xf numFmtId="0" fontId="2" fillId="0" borderId="0"/>
    <xf numFmtId="165" fontId="39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66" fillId="0" borderId="0" applyNumberFormat="0" applyFill="0" applyBorder="0" applyAlignment="0" applyProtection="0"/>
    <xf numFmtId="9" fontId="2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0" fontId="1" fillId="0" borderId="176" applyNumberFormat="0" applyFill="0" applyAlignment="0" applyProtection="0"/>
    <xf numFmtId="0" fontId="37" fillId="0" borderId="0"/>
    <xf numFmtId="165" fontId="2" fillId="0" borderId="0" applyFont="0" applyFill="0" applyBorder="0" applyAlignment="0" applyProtection="0"/>
    <xf numFmtId="0" fontId="2" fillId="0" borderId="0"/>
    <xf numFmtId="165" fontId="39" fillId="0" borderId="0" applyFont="0" applyFill="0" applyBorder="0" applyAlignment="0" applyProtection="0"/>
    <xf numFmtId="164" fontId="3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4" fontId="40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76" fillId="0" borderId="180">
      <alignment horizontal="left"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5" fillId="0" borderId="0"/>
    <xf numFmtId="0" fontId="39" fillId="0" borderId="0">
      <alignment vertical="top"/>
    </xf>
    <xf numFmtId="0" fontId="39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81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3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74" fillId="0" borderId="0">
      <alignment horizontal="left" vertical="center"/>
    </xf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73" fillId="0" borderId="96">
      <alignment horizontal="center" vertical="center"/>
    </xf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3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39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9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3" fillId="0" borderId="0">
      <alignment horizontal="left" vertical="center" wrapText="1"/>
    </xf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39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4" fillId="0" borderId="0">
      <alignment vertical="center" wrapText="1"/>
    </xf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39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3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9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39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8" fillId="0" borderId="0">
      <alignment textRotation="90"/>
    </xf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81" fontId="39" fillId="110" borderId="0">
      <alignment vertical="center"/>
    </xf>
    <xf numFmtId="0" fontId="73" fillId="0" borderId="0">
      <alignment horizontal="left" vertical="center"/>
    </xf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3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81" fontId="39" fillId="112" borderId="96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77" fillId="0" borderId="0">
      <alignment horizontal="center" vertical="top"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3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6" fillId="0" borderId="0">
      <alignment horizontal="center" vertical="center"/>
    </xf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177" applyNumberFormat="0" applyFill="0" applyAlignment="0" applyProtection="0"/>
    <xf numFmtId="0" fontId="1" fillId="0" borderId="177" applyNumberFormat="0" applyFill="0" applyAlignment="0" applyProtection="0"/>
    <xf numFmtId="0" fontId="1" fillId="0" borderId="177" applyNumberFormat="0" applyFill="0" applyAlignment="0" applyProtection="0"/>
    <xf numFmtId="0" fontId="1" fillId="0" borderId="177" applyNumberFormat="0" applyFill="0" applyAlignment="0" applyProtection="0"/>
    <xf numFmtId="0" fontId="1" fillId="0" borderId="177" applyNumberFormat="0" applyFill="0" applyAlignment="0" applyProtection="0"/>
    <xf numFmtId="0" fontId="1" fillId="0" borderId="177" applyNumberFormat="0" applyFill="0" applyAlignment="0" applyProtection="0"/>
    <xf numFmtId="0" fontId="1" fillId="0" borderId="177" applyNumberFormat="0" applyFill="0" applyAlignment="0" applyProtection="0"/>
    <xf numFmtId="0" fontId="1" fillId="0" borderId="177" applyNumberFormat="0" applyFill="0" applyAlignment="0" applyProtection="0"/>
    <xf numFmtId="0" fontId="1" fillId="0" borderId="177" applyNumberFormat="0" applyFill="0" applyAlignment="0" applyProtection="0"/>
    <xf numFmtId="0" fontId="1" fillId="0" borderId="177" applyNumberFormat="0" applyFill="0" applyAlignment="0" applyProtection="0"/>
    <xf numFmtId="0" fontId="1" fillId="0" borderId="177" applyNumberFormat="0" applyFill="0" applyAlignment="0" applyProtection="0"/>
    <xf numFmtId="0" fontId="1" fillId="0" borderId="177" applyNumberFormat="0" applyFill="0" applyAlignment="0" applyProtection="0"/>
    <xf numFmtId="0" fontId="1" fillId="0" borderId="177" applyNumberFormat="0" applyFill="0" applyAlignment="0" applyProtection="0"/>
    <xf numFmtId="0" fontId="1" fillId="0" borderId="177" applyNumberFormat="0" applyFill="0" applyAlignment="0" applyProtection="0"/>
    <xf numFmtId="0" fontId="1" fillId="0" borderId="177" applyNumberFormat="0" applyFill="0" applyAlignment="0" applyProtection="0"/>
    <xf numFmtId="0" fontId="1" fillId="0" borderId="177" applyNumberFormat="0" applyFill="0" applyAlignment="0" applyProtection="0"/>
    <xf numFmtId="0" fontId="1" fillId="0" borderId="177" applyNumberFormat="0" applyFill="0" applyAlignment="0" applyProtection="0"/>
    <xf numFmtId="0" fontId="1" fillId="0" borderId="177" applyNumberFormat="0" applyFill="0" applyAlignment="0" applyProtection="0"/>
    <xf numFmtId="0" fontId="1" fillId="0" borderId="177" applyNumberFormat="0" applyFill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3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3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39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4" fillId="0" borderId="0">
      <alignment horizontal="right" vertical="top"/>
    </xf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8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39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9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80" fillId="0" borderId="0">
      <alignment horizontal="center" vertical="top"/>
    </xf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39" fillId="0" borderId="0" applyFont="0" applyFill="0" applyBorder="0" applyAlignment="0" applyProtection="0"/>
    <xf numFmtId="0" fontId="83" fillId="0" borderId="178">
      <alignment horizontal="centerContinuous" vertical="top" wrapText="1"/>
    </xf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83" fillId="0" borderId="178">
      <alignment horizontal="left" vertical="top" wrapText="1"/>
    </xf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6" fillId="0" borderId="180">
      <alignment horizontal="left" vertical="center" wrapText="1"/>
    </xf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39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81" fontId="39" fillId="110" borderId="0">
      <alignment vertical="center"/>
    </xf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3" fontId="39" fillId="111" borderId="27">
      <alignment vertical="center"/>
    </xf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3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81" fontId="39" fillId="112" borderId="96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3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39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74" fillId="0" borderId="0">
      <alignment vertical="top"/>
    </xf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73" fillId="0" borderId="0">
      <alignment horizontal="center" vertical="top" wrapText="1"/>
    </xf>
    <xf numFmtId="165" fontId="3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3" fillId="0" borderId="101" applyBorder="0">
      <alignment horizontal="left" vertical="center" wrapText="1"/>
    </xf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39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39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3" fontId="39" fillId="111" borderId="27">
      <alignment vertical="center"/>
    </xf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39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79" fillId="0" borderId="0">
      <alignment horizontal="center"/>
    </xf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9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9" fillId="0" borderId="0" applyFont="0" applyFill="0" applyBorder="0" applyAlignment="0" applyProtection="0"/>
    <xf numFmtId="164" fontId="39" fillId="0" borderId="0" applyFont="0" applyFill="0" applyBorder="0" applyAlignment="0" applyProtection="0"/>
    <xf numFmtId="0" fontId="71" fillId="0" borderId="0"/>
    <xf numFmtId="9" fontId="71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39" fillId="0" borderId="0" applyFont="0" applyFill="0" applyBorder="0" applyAlignment="0" applyProtection="0"/>
    <xf numFmtId="0" fontId="72" fillId="0" borderId="0" applyNumberFormat="0" applyFill="0" applyBorder="0" applyAlignment="0" applyProtection="0"/>
    <xf numFmtId="165" fontId="3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1" fillId="0" borderId="179" applyNumberFormat="0" applyFill="0" applyAlignment="0" applyProtection="0"/>
  </cellStyleXfs>
  <cellXfs count="550">
    <xf numFmtId="0" fontId="0" fillId="0" borderId="0" xfId="0"/>
    <xf numFmtId="168" fontId="0" fillId="2" borderId="0" xfId="1" applyNumberFormat="1" applyFont="1" applyFill="1"/>
    <xf numFmtId="0" fontId="38" fillId="0" borderId="0" xfId="0" applyFont="1"/>
    <xf numFmtId="0" fontId="42" fillId="0" borderId="0" xfId="0" applyFont="1"/>
    <xf numFmtId="165" fontId="38" fillId="0" borderId="0" xfId="1" applyFont="1"/>
    <xf numFmtId="168" fontId="38" fillId="0" borderId="0" xfId="1" applyNumberFormat="1" applyFont="1"/>
    <xf numFmtId="168" fontId="38" fillId="0" borderId="0" xfId="0" applyNumberFormat="1" applyFont="1"/>
    <xf numFmtId="168" fontId="0" fillId="0" borderId="0" xfId="1" applyNumberFormat="1" applyFont="1"/>
    <xf numFmtId="170" fontId="0" fillId="2" borderId="0" xfId="1" applyNumberFormat="1" applyFont="1" applyFill="1" applyAlignment="1">
      <alignment horizontal="right" vertical="center"/>
    </xf>
    <xf numFmtId="170" fontId="0" fillId="2" borderId="0" xfId="1" applyNumberFormat="1" applyFont="1" applyFill="1" applyAlignment="1">
      <alignment horizontal="right"/>
    </xf>
    <xf numFmtId="170" fontId="42" fillId="2" borderId="10" xfId="0" applyNumberFormat="1" applyFont="1" applyFill="1" applyBorder="1" applyAlignment="1">
      <alignment horizontal="right" vertical="center" wrapText="1"/>
    </xf>
    <xf numFmtId="170" fontId="38" fillId="0" borderId="0" xfId="0" applyNumberFormat="1" applyFont="1" applyAlignment="1">
      <alignment horizontal="right"/>
    </xf>
    <xf numFmtId="170" fontId="0" fillId="0" borderId="0" xfId="0" applyNumberFormat="1" applyAlignment="1">
      <alignment horizontal="right"/>
    </xf>
    <xf numFmtId="0" fontId="38" fillId="2" borderId="0" xfId="0" applyFont="1" applyFill="1"/>
    <xf numFmtId="0" fontId="42" fillId="2" borderId="24" xfId="0" applyFont="1" applyFill="1" applyBorder="1" applyAlignment="1">
      <alignment horizontal="left" vertical="center" wrapText="1"/>
    </xf>
    <xf numFmtId="0" fontId="38" fillId="0" borderId="0" xfId="0" applyFont="1" applyAlignment="1">
      <alignment horizontal="left"/>
    </xf>
    <xf numFmtId="0" fontId="38" fillId="2" borderId="0" xfId="0" applyFont="1" applyFill="1" applyAlignment="1">
      <alignment horizontal="left"/>
    </xf>
    <xf numFmtId="0" fontId="42" fillId="0" borderId="0" xfId="0" applyFont="1" applyAlignment="1">
      <alignment wrapText="1"/>
    </xf>
    <xf numFmtId="0" fontId="0" fillId="0" borderId="0" xfId="0" applyAlignment="1">
      <alignment horizontal="left"/>
    </xf>
    <xf numFmtId="0" fontId="1" fillId="0" borderId="0" xfId="0" applyFont="1"/>
    <xf numFmtId="170" fontId="0" fillId="0" borderId="0" xfId="0" applyNumberFormat="1"/>
    <xf numFmtId="171" fontId="0" fillId="2" borderId="0" xfId="1" applyNumberFormat="1" applyFont="1" applyFill="1" applyAlignment="1">
      <alignment horizontal="right" vertical="center"/>
    </xf>
    <xf numFmtId="171" fontId="0" fillId="0" borderId="0" xfId="0" applyNumberFormat="1" applyAlignment="1">
      <alignment horizontal="right"/>
    </xf>
    <xf numFmtId="172" fontId="0" fillId="0" borderId="0" xfId="0" applyNumberFormat="1"/>
    <xf numFmtId="0" fontId="38" fillId="64" borderId="0" xfId="0" applyFont="1" applyFill="1"/>
    <xf numFmtId="0" fontId="42" fillId="64" borderId="0" xfId="0" applyFont="1" applyFill="1" applyAlignment="1">
      <alignment wrapText="1"/>
    </xf>
    <xf numFmtId="173" fontId="38" fillId="0" borderId="0" xfId="0" applyNumberFormat="1" applyFont="1"/>
    <xf numFmtId="0" fontId="57" fillId="0" borderId="0" xfId="0" applyFont="1"/>
    <xf numFmtId="0" fontId="57" fillId="0" borderId="0" xfId="0" applyFont="1" applyAlignment="1">
      <alignment horizontal="center"/>
    </xf>
    <xf numFmtId="17" fontId="57" fillId="2" borderId="0" xfId="0" applyNumberFormat="1" applyFont="1" applyFill="1" applyAlignment="1">
      <alignment horizontal="left"/>
    </xf>
    <xf numFmtId="17" fontId="38" fillId="0" borderId="33" xfId="0" applyNumberFormat="1" applyFont="1" applyBorder="1" applyAlignment="1">
      <alignment horizontal="center" wrapText="1"/>
    </xf>
    <xf numFmtId="17" fontId="38" fillId="0" borderId="35" xfId="0" applyNumberFormat="1" applyFont="1" applyBorder="1"/>
    <xf numFmtId="17" fontId="38" fillId="0" borderId="36" xfId="0" applyNumberFormat="1" applyFont="1" applyBorder="1"/>
    <xf numFmtId="17" fontId="42" fillId="0" borderId="37" xfId="0" applyNumberFormat="1" applyFont="1" applyBorder="1" applyAlignment="1">
      <alignment horizontal="right" wrapText="1"/>
    </xf>
    <xf numFmtId="17" fontId="38" fillId="0" borderId="0" xfId="0" applyNumberFormat="1" applyFont="1" applyAlignment="1">
      <alignment horizontal="right" wrapText="1"/>
    </xf>
    <xf numFmtId="17" fontId="38" fillId="0" borderId="0" xfId="0" applyNumberFormat="1" applyFont="1"/>
    <xf numFmtId="17" fontId="38" fillId="0" borderId="0" xfId="0" applyNumberFormat="1" applyFont="1" applyAlignment="1">
      <alignment horizontal="right" vertical="center"/>
    </xf>
    <xf numFmtId="17" fontId="38" fillId="0" borderId="0" xfId="0" applyNumberFormat="1" applyFont="1" applyAlignment="1">
      <alignment horizontal="right" vertical="center" wrapText="1"/>
    </xf>
    <xf numFmtId="168" fontId="38" fillId="0" borderId="34" xfId="1" applyNumberFormat="1" applyFont="1" applyBorder="1"/>
    <xf numFmtId="0" fontId="38" fillId="0" borderId="38" xfId="0" applyFont="1" applyBorder="1"/>
    <xf numFmtId="172" fontId="38" fillId="0" borderId="0" xfId="0" applyNumberFormat="1" applyFont="1"/>
    <xf numFmtId="173" fontId="38" fillId="0" borderId="0" xfId="1" applyNumberFormat="1" applyFont="1"/>
    <xf numFmtId="173" fontId="42" fillId="0" borderId="0" xfId="0" applyNumberFormat="1" applyFont="1"/>
    <xf numFmtId="0" fontId="42" fillId="64" borderId="0" xfId="0" applyFont="1" applyFill="1"/>
    <xf numFmtId="172" fontId="0" fillId="0" borderId="67" xfId="0" applyNumberFormat="1" applyBorder="1"/>
    <xf numFmtId="172" fontId="0" fillId="0" borderId="71" xfId="0" applyNumberFormat="1" applyBorder="1"/>
    <xf numFmtId="172" fontId="0" fillId="0" borderId="72" xfId="0" applyNumberFormat="1" applyBorder="1"/>
    <xf numFmtId="172" fontId="0" fillId="0" borderId="73" xfId="0" applyNumberFormat="1" applyBorder="1"/>
    <xf numFmtId="172" fontId="0" fillId="0" borderId="74" xfId="0" applyNumberFormat="1" applyBorder="1"/>
    <xf numFmtId="172" fontId="0" fillId="91" borderId="72" xfId="0" applyNumberFormat="1" applyFill="1" applyBorder="1"/>
    <xf numFmtId="172" fontId="0" fillId="91" borderId="75" xfId="0" applyNumberFormat="1" applyFill="1" applyBorder="1"/>
    <xf numFmtId="0" fontId="0" fillId="0" borderId="71" xfId="0" applyBorder="1"/>
    <xf numFmtId="0" fontId="0" fillId="0" borderId="73" xfId="0" applyBorder="1"/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6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7" fontId="38" fillId="2" borderId="77" xfId="0" applyNumberFormat="1" applyFont="1" applyFill="1" applyBorder="1"/>
    <xf numFmtId="167" fontId="38" fillId="2" borderId="0" xfId="0" applyNumberFormat="1" applyFont="1" applyFill="1"/>
    <xf numFmtId="167" fontId="42" fillId="2" borderId="0" xfId="0" applyNumberFormat="1" applyFont="1" applyFill="1"/>
    <xf numFmtId="170" fontId="38" fillId="0" borderId="53" xfId="0" applyNumberFormat="1" applyFont="1" applyBorder="1" applyAlignment="1">
      <alignment horizontal="right"/>
    </xf>
    <xf numFmtId="170" fontId="38" fillId="0" borderId="52" xfId="0" applyNumberFormat="1" applyFont="1" applyBorder="1" applyAlignment="1">
      <alignment horizontal="right" vertical="center"/>
    </xf>
    <xf numFmtId="170" fontId="38" fillId="0" borderId="53" xfId="0" applyNumberFormat="1" applyFont="1" applyBorder="1" applyAlignment="1">
      <alignment horizontal="right" vertical="center"/>
    </xf>
    <xf numFmtId="170" fontId="38" fillId="0" borderId="54" xfId="0" applyNumberFormat="1" applyFont="1" applyBorder="1" applyAlignment="1">
      <alignment horizontal="right" vertical="center"/>
    </xf>
    <xf numFmtId="170" fontId="38" fillId="0" borderId="49" xfId="0" applyNumberFormat="1" applyFont="1" applyBorder="1" applyAlignment="1">
      <alignment horizontal="right"/>
    </xf>
    <xf numFmtId="170" fontId="38" fillId="0" borderId="50" xfId="0" applyNumberFormat="1" applyFont="1" applyBorder="1" applyAlignment="1">
      <alignment horizontal="right"/>
    </xf>
    <xf numFmtId="170" fontId="38" fillId="0" borderId="51" xfId="0" applyNumberFormat="1" applyFont="1" applyBorder="1" applyAlignment="1">
      <alignment horizontal="right"/>
    </xf>
    <xf numFmtId="170" fontId="38" fillId="0" borderId="58" xfId="0" applyNumberFormat="1" applyFont="1" applyBorder="1" applyAlignment="1">
      <alignment horizontal="right" vertical="center"/>
    </xf>
    <xf numFmtId="170" fontId="38" fillId="0" borderId="59" xfId="0" applyNumberFormat="1" applyFont="1" applyBorder="1" applyAlignment="1">
      <alignment horizontal="right" vertical="center"/>
    </xf>
    <xf numFmtId="170" fontId="38" fillId="0" borderId="60" xfId="0" applyNumberFormat="1" applyFont="1" applyBorder="1" applyAlignment="1">
      <alignment horizontal="right" vertical="center"/>
    </xf>
    <xf numFmtId="170" fontId="38" fillId="0" borderId="55" xfId="0" applyNumberFormat="1" applyFont="1" applyBorder="1" applyAlignment="1">
      <alignment horizontal="right"/>
    </xf>
    <xf numFmtId="170" fontId="38" fillId="0" borderId="56" xfId="0" applyNumberFormat="1" applyFont="1" applyBorder="1" applyAlignment="1">
      <alignment horizontal="right"/>
    </xf>
    <xf numFmtId="170" fontId="38" fillId="0" borderId="57" xfId="0" applyNumberFormat="1" applyFont="1" applyBorder="1" applyAlignment="1">
      <alignment horizontal="right"/>
    </xf>
    <xf numFmtId="170" fontId="42" fillId="0" borderId="61" xfId="0" applyNumberFormat="1" applyFont="1" applyBorder="1" applyAlignment="1">
      <alignment horizontal="right" vertical="center"/>
    </xf>
    <xf numFmtId="170" fontId="42" fillId="0" borderId="62" xfId="0" applyNumberFormat="1" applyFont="1" applyBorder="1" applyAlignment="1">
      <alignment horizontal="right" vertical="center"/>
    </xf>
    <xf numFmtId="170" fontId="42" fillId="0" borderId="63" xfId="0" applyNumberFormat="1" applyFont="1" applyBorder="1" applyAlignment="1">
      <alignment horizontal="right" vertical="center"/>
    </xf>
    <xf numFmtId="170" fontId="38" fillId="0" borderId="50" xfId="0" applyNumberFormat="1" applyFont="1" applyBorder="1" applyAlignment="1">
      <alignment horizontal="right" vertical="center"/>
    </xf>
    <xf numFmtId="170" fontId="38" fillId="0" borderId="51" xfId="0" applyNumberFormat="1" applyFont="1" applyBorder="1" applyAlignment="1">
      <alignment horizontal="right" vertical="center"/>
    </xf>
    <xf numFmtId="170" fontId="38" fillId="0" borderId="52" xfId="0" applyNumberFormat="1" applyFont="1" applyBorder="1" applyAlignment="1">
      <alignment horizontal="right"/>
    </xf>
    <xf numFmtId="170" fontId="38" fillId="0" borderId="54" xfId="0" applyNumberFormat="1" applyFont="1" applyBorder="1" applyAlignment="1">
      <alignment horizontal="right"/>
    </xf>
    <xf numFmtId="170" fontId="42" fillId="92" borderId="47" xfId="0" applyNumberFormat="1" applyFont="1" applyFill="1" applyBorder="1" applyAlignment="1">
      <alignment horizontal="right" vertical="center" wrapText="1"/>
    </xf>
    <xf numFmtId="170" fontId="42" fillId="93" borderId="64" xfId="0" applyNumberFormat="1" applyFont="1" applyFill="1" applyBorder="1" applyAlignment="1">
      <alignment horizontal="right" vertical="center" wrapText="1"/>
    </xf>
    <xf numFmtId="170" fontId="42" fillId="93" borderId="65" xfId="0" applyNumberFormat="1" applyFont="1" applyFill="1" applyBorder="1" applyAlignment="1">
      <alignment horizontal="right" vertical="center" wrapText="1"/>
    </xf>
    <xf numFmtId="170" fontId="42" fillId="93" borderId="66" xfId="0" applyNumberFormat="1" applyFont="1" applyFill="1" applyBorder="1" applyAlignment="1">
      <alignment horizontal="right" vertical="center" wrapText="1"/>
    </xf>
    <xf numFmtId="168" fontId="42" fillId="2" borderId="77" xfId="0" applyNumberFormat="1" applyFont="1" applyFill="1" applyBorder="1" applyAlignment="1">
      <alignment horizontal="center" vertical="center" wrapText="1"/>
    </xf>
    <xf numFmtId="171" fontId="42" fillId="2" borderId="49" xfId="0" applyNumberFormat="1" applyFont="1" applyFill="1" applyBorder="1" applyAlignment="1">
      <alignment horizontal="right" vertical="center" wrapText="1"/>
    </xf>
    <xf numFmtId="171" fontId="42" fillId="2" borderId="50" xfId="0" applyNumberFormat="1" applyFont="1" applyFill="1" applyBorder="1" applyAlignment="1">
      <alignment horizontal="right" vertical="center" wrapText="1"/>
    </xf>
    <xf numFmtId="171" fontId="42" fillId="2" borderId="51" xfId="0" applyNumberFormat="1" applyFont="1" applyFill="1" applyBorder="1" applyAlignment="1">
      <alignment horizontal="right" vertical="center" wrapText="1"/>
    </xf>
    <xf numFmtId="168" fontId="42" fillId="65" borderId="48" xfId="0" applyNumberFormat="1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168" fontId="38" fillId="65" borderId="51" xfId="0" applyNumberFormat="1" applyFont="1" applyFill="1" applyBorder="1" applyAlignment="1">
      <alignment horizontal="left"/>
    </xf>
    <xf numFmtId="0" fontId="42" fillId="65" borderId="63" xfId="0" applyFont="1" applyFill="1" applyBorder="1" applyAlignment="1">
      <alignment horizontal="left"/>
    </xf>
    <xf numFmtId="168" fontId="38" fillId="65" borderId="54" xfId="0" applyNumberFormat="1" applyFont="1" applyFill="1" applyBorder="1" applyAlignment="1">
      <alignment horizontal="left"/>
    </xf>
    <xf numFmtId="168" fontId="38" fillId="65" borderId="57" xfId="0" applyNumberFormat="1" applyFont="1" applyFill="1" applyBorder="1" applyAlignment="1">
      <alignment horizontal="left"/>
    </xf>
    <xf numFmtId="167" fontId="42" fillId="92" borderId="47" xfId="0" applyNumberFormat="1" applyFont="1" applyFill="1" applyBorder="1" applyAlignment="1">
      <alignment horizontal="left"/>
    </xf>
    <xf numFmtId="168" fontId="42" fillId="2" borderId="10" xfId="0" applyNumberFormat="1" applyFont="1" applyFill="1" applyBorder="1" applyAlignment="1">
      <alignment horizontal="left" vertical="center" wrapText="1"/>
    </xf>
    <xf numFmtId="168" fontId="38" fillId="0" borderId="49" xfId="0" applyNumberFormat="1" applyFont="1" applyBorder="1" applyAlignment="1">
      <alignment horizontal="left"/>
    </xf>
    <xf numFmtId="168" fontId="38" fillId="0" borderId="55" xfId="0" applyNumberFormat="1" applyFont="1" applyBorder="1" applyAlignment="1">
      <alignment horizontal="left"/>
    </xf>
    <xf numFmtId="0" fontId="42" fillId="0" borderId="23" xfId="0" applyFont="1" applyBorder="1" applyAlignment="1">
      <alignment horizontal="left" vertical="center" wrapText="1"/>
    </xf>
    <xf numFmtId="168" fontId="38" fillId="0" borderId="41" xfId="1" applyNumberFormat="1" applyFont="1" applyBorder="1"/>
    <xf numFmtId="168" fontId="38" fillId="0" borderId="42" xfId="1" applyNumberFormat="1" applyFont="1" applyBorder="1"/>
    <xf numFmtId="0" fontId="42" fillId="0" borderId="43" xfId="0" applyFont="1" applyBorder="1"/>
    <xf numFmtId="0" fontId="38" fillId="0" borderId="41" xfId="0" applyFont="1" applyBorder="1"/>
    <xf numFmtId="0" fontId="38" fillId="0" borderId="42" xfId="0" applyFont="1" applyBorder="1"/>
    <xf numFmtId="0" fontId="38" fillId="0" borderId="92" xfId="0" applyFont="1" applyBorder="1" applyAlignment="1">
      <alignment horizontal="left"/>
    </xf>
    <xf numFmtId="0" fontId="38" fillId="0" borderId="38" xfId="0" applyFont="1" applyBorder="1" applyAlignment="1">
      <alignment horizontal="left"/>
    </xf>
    <xf numFmtId="0" fontId="38" fillId="0" borderId="39" xfId="0" applyFont="1" applyBorder="1" applyAlignment="1">
      <alignment horizontal="left"/>
    </xf>
    <xf numFmtId="0" fontId="56" fillId="0" borderId="38" xfId="0" applyFont="1" applyBorder="1" applyAlignment="1">
      <alignment horizontal="left"/>
    </xf>
    <xf numFmtId="0" fontId="38" fillId="0" borderId="84" xfId="0" applyFont="1" applyBorder="1" applyAlignment="1">
      <alignment horizontal="left"/>
    </xf>
    <xf numFmtId="0" fontId="38" fillId="0" borderId="85" xfId="0" applyFont="1" applyBorder="1" applyAlignment="1">
      <alignment horizontal="left"/>
    </xf>
    <xf numFmtId="0" fontId="38" fillId="0" borderId="41" xfId="0" applyFont="1" applyBorder="1" applyAlignment="1">
      <alignment horizontal="left"/>
    </xf>
    <xf numFmtId="0" fontId="42" fillId="0" borderId="44" xfId="0" applyFont="1" applyBorder="1" applyAlignment="1">
      <alignment horizontal="left"/>
    </xf>
    <xf numFmtId="0" fontId="38" fillId="0" borderId="42" xfId="0" applyFont="1" applyBorder="1" applyAlignment="1">
      <alignment horizontal="left"/>
    </xf>
    <xf numFmtId="0" fontId="38" fillId="0" borderId="35" xfId="0" applyFont="1" applyBorder="1" applyAlignment="1">
      <alignment horizontal="left"/>
    </xf>
    <xf numFmtId="0" fontId="38" fillId="0" borderId="36" xfId="0" applyFont="1" applyBorder="1" applyAlignment="1">
      <alignment horizontal="left"/>
    </xf>
    <xf numFmtId="17" fontId="38" fillId="0" borderId="35" xfId="0" applyNumberFormat="1" applyFont="1" applyBorder="1" applyAlignment="1">
      <alignment horizontal="center"/>
    </xf>
    <xf numFmtId="17" fontId="38" fillId="0" borderId="36" xfId="0" applyNumberFormat="1" applyFont="1" applyBorder="1" applyAlignment="1">
      <alignment horizontal="center"/>
    </xf>
    <xf numFmtId="169" fontId="38" fillId="0" borderId="0" xfId="0" applyNumberFormat="1" applyFont="1"/>
    <xf numFmtId="175" fontId="0" fillId="0" borderId="72" xfId="0" applyNumberFormat="1" applyBorder="1"/>
    <xf numFmtId="17" fontId="38" fillId="0" borderId="35" xfId="0" applyNumberFormat="1" applyFont="1" applyBorder="1" applyAlignment="1">
      <alignment horizontal="right"/>
    </xf>
    <xf numFmtId="17" fontId="38" fillId="0" borderId="36" xfId="0" applyNumberFormat="1" applyFont="1" applyBorder="1" applyAlignment="1">
      <alignment horizontal="right"/>
    </xf>
    <xf numFmtId="0" fontId="38" fillId="0" borderId="41" xfId="0" applyFont="1" applyBorder="1" applyAlignment="1">
      <alignment horizontal="right"/>
    </xf>
    <xf numFmtId="0" fontId="38" fillId="0" borderId="42" xfId="0" applyFont="1" applyBorder="1" applyAlignment="1">
      <alignment horizontal="right"/>
    </xf>
    <xf numFmtId="0" fontId="38" fillId="0" borderId="0" xfId="0" applyFont="1" applyAlignment="1">
      <alignment horizontal="right"/>
    </xf>
    <xf numFmtId="173" fontId="38" fillId="0" borderId="0" xfId="0" applyNumberFormat="1" applyFont="1" applyAlignment="1">
      <alignment horizontal="right"/>
    </xf>
    <xf numFmtId="172" fontId="38" fillId="0" borderId="0" xfId="0" applyNumberFormat="1" applyFont="1" applyAlignment="1">
      <alignment horizontal="right"/>
    </xf>
    <xf numFmtId="166" fontId="42" fillId="2" borderId="24" xfId="1" applyNumberFormat="1" applyFont="1" applyFill="1" applyBorder="1" applyAlignment="1">
      <alignment horizontal="right" vertical="center" wrapText="1"/>
    </xf>
    <xf numFmtId="166" fontId="42" fillId="66" borderId="24" xfId="1" applyNumberFormat="1" applyFont="1" applyFill="1" applyBorder="1" applyAlignment="1">
      <alignment horizontal="right" vertical="center" wrapText="1"/>
    </xf>
    <xf numFmtId="166" fontId="42" fillId="2" borderId="29" xfId="1" applyNumberFormat="1" applyFont="1" applyFill="1" applyBorder="1" applyAlignment="1">
      <alignment horizontal="right" vertical="center" wrapText="1"/>
    </xf>
    <xf numFmtId="166" fontId="38" fillId="2" borderId="0" xfId="1" applyNumberFormat="1" applyFont="1" applyFill="1" applyAlignment="1">
      <alignment horizontal="right"/>
    </xf>
    <xf numFmtId="0" fontId="38" fillId="2" borderId="0" xfId="0" applyFont="1" applyFill="1" applyAlignment="1">
      <alignment horizontal="right"/>
    </xf>
    <xf numFmtId="0" fontId="42" fillId="93" borderId="44" xfId="0" applyFont="1" applyFill="1" applyBorder="1" applyAlignment="1">
      <alignment horizontal="left"/>
    </xf>
    <xf numFmtId="0" fontId="42" fillId="0" borderId="45" xfId="0" applyFont="1" applyBorder="1" applyAlignment="1">
      <alignment horizontal="left"/>
    </xf>
    <xf numFmtId="0" fontId="42" fillId="93" borderId="45" xfId="0" applyFont="1" applyFill="1" applyBorder="1" applyAlignment="1">
      <alignment horizontal="left"/>
    </xf>
    <xf numFmtId="165" fontId="42" fillId="0" borderId="0" xfId="1" applyFont="1"/>
    <xf numFmtId="0" fontId="42" fillId="0" borderId="0" xfId="0" applyFont="1" applyAlignment="1">
      <alignment horizontal="left"/>
    </xf>
    <xf numFmtId="3" fontId="38" fillId="0" borderId="0" xfId="0" applyNumberFormat="1" applyFont="1"/>
    <xf numFmtId="176" fontId="38" fillId="0" borderId="52" xfId="0" applyNumberFormat="1" applyFont="1" applyBorder="1" applyAlignment="1">
      <alignment horizontal="right"/>
    </xf>
    <xf numFmtId="173" fontId="38" fillId="0" borderId="0" xfId="1" applyNumberFormat="1" applyFont="1" applyAlignment="1">
      <alignment horizontal="right"/>
    </xf>
    <xf numFmtId="0" fontId="38" fillId="0" borderId="0" xfId="0" pivotButton="1" applyFont="1"/>
    <xf numFmtId="0" fontId="38" fillId="94" borderId="0" xfId="0" applyFont="1" applyFill="1"/>
    <xf numFmtId="17" fontId="61" fillId="95" borderId="36" xfId="0" applyNumberFormat="1" applyFont="1" applyFill="1" applyBorder="1"/>
    <xf numFmtId="0" fontId="62" fillId="52" borderId="0" xfId="0" applyFont="1" applyFill="1"/>
    <xf numFmtId="17" fontId="38" fillId="86" borderId="0" xfId="0" applyNumberFormat="1" applyFont="1" applyFill="1" applyAlignment="1">
      <alignment horizontal="left"/>
    </xf>
    <xf numFmtId="3" fontId="60" fillId="0" borderId="0" xfId="0" applyNumberFormat="1" applyFont="1"/>
    <xf numFmtId="17" fontId="38" fillId="0" borderId="0" xfId="0" applyNumberFormat="1" applyFont="1" applyAlignment="1">
      <alignment horizontal="left"/>
    </xf>
    <xf numFmtId="0" fontId="64" fillId="96" borderId="0" xfId="0" applyFont="1" applyFill="1" applyAlignment="1">
      <alignment horizontal="centerContinuous"/>
    </xf>
    <xf numFmtId="0" fontId="65" fillId="96" borderId="0" xfId="0" applyFont="1" applyFill="1" applyAlignment="1">
      <alignment horizontal="centerContinuous"/>
    </xf>
    <xf numFmtId="0" fontId="62" fillId="52" borderId="0" xfId="0" applyFont="1" applyFill="1" applyAlignment="1">
      <alignment horizontal="right"/>
    </xf>
    <xf numFmtId="0" fontId="42" fillId="0" borderId="98" xfId="0" applyFont="1" applyBorder="1" applyAlignment="1">
      <alignment horizontal="right" vertical="center"/>
    </xf>
    <xf numFmtId="0" fontId="42" fillId="0" borderId="98" xfId="0" applyFont="1" applyBorder="1" applyAlignment="1">
      <alignment horizontal="right" vertical="center" wrapText="1"/>
    </xf>
    <xf numFmtId="0" fontId="42" fillId="0" borderId="99" xfId="0" applyFont="1" applyBorder="1" applyAlignment="1">
      <alignment horizontal="right" vertical="center" wrapText="1"/>
    </xf>
    <xf numFmtId="172" fontId="42" fillId="0" borderId="0" xfId="0" applyNumberFormat="1" applyFont="1" applyAlignment="1">
      <alignment horizontal="right"/>
    </xf>
    <xf numFmtId="17" fontId="38" fillId="0" borderId="26" xfId="0" applyNumberFormat="1" applyFont="1" applyBorder="1" applyAlignment="1">
      <alignment horizontal="left"/>
    </xf>
    <xf numFmtId="172" fontId="38" fillId="0" borderId="27" xfId="0" applyNumberFormat="1" applyFont="1" applyBorder="1" applyAlignment="1">
      <alignment horizontal="right"/>
    </xf>
    <xf numFmtId="172" fontId="38" fillId="0" borderId="28" xfId="0" applyNumberFormat="1" applyFont="1" applyBorder="1" applyAlignment="1">
      <alignment horizontal="right"/>
    </xf>
    <xf numFmtId="172" fontId="38" fillId="0" borderId="27" xfId="0" applyNumberFormat="1" applyFont="1" applyBorder="1"/>
    <xf numFmtId="3" fontId="38" fillId="0" borderId="0" xfId="0" applyNumberFormat="1" applyFont="1" applyAlignment="1">
      <alignment horizontal="right"/>
    </xf>
    <xf numFmtId="3" fontId="42" fillId="0" borderId="0" xfId="0" applyNumberFormat="1" applyFont="1" applyAlignment="1">
      <alignment horizontal="right"/>
    </xf>
    <xf numFmtId="17" fontId="42" fillId="0" borderId="102" xfId="0" applyNumberFormat="1" applyFont="1" applyBorder="1" applyAlignment="1">
      <alignment horizontal="left"/>
    </xf>
    <xf numFmtId="172" fontId="42" fillId="0" borderId="102" xfId="0" applyNumberFormat="1" applyFont="1" applyBorder="1" applyAlignment="1">
      <alignment horizontal="right"/>
    </xf>
    <xf numFmtId="3" fontId="42" fillId="0" borderId="0" xfId="0" applyNumberFormat="1" applyFont="1"/>
    <xf numFmtId="0" fontId="42" fillId="0" borderId="103" xfId="0" applyFont="1" applyBorder="1" applyAlignment="1">
      <alignment horizontal="left"/>
    </xf>
    <xf numFmtId="3" fontId="42" fillId="0" borderId="103" xfId="0" applyNumberFormat="1" applyFont="1" applyBorder="1"/>
    <xf numFmtId="0" fontId="64" fillId="97" borderId="104" xfId="0" applyFont="1" applyFill="1" applyBorder="1" applyAlignment="1">
      <alignment wrapText="1"/>
    </xf>
    <xf numFmtId="0" fontId="64" fillId="97" borderId="100" xfId="0" applyFont="1" applyFill="1" applyBorder="1" applyAlignment="1">
      <alignment wrapText="1"/>
    </xf>
    <xf numFmtId="0" fontId="64" fillId="88" borderId="100" xfId="0" applyFont="1" applyFill="1" applyBorder="1" applyAlignment="1">
      <alignment horizontal="right" wrapText="1"/>
    </xf>
    <xf numFmtId="0" fontId="64" fillId="97" borderId="105" xfId="0" applyFont="1" applyFill="1" applyBorder="1" applyAlignment="1">
      <alignment wrapText="1"/>
    </xf>
    <xf numFmtId="168" fontId="38" fillId="0" borderId="52" xfId="0" applyNumberFormat="1" applyFont="1" applyBorder="1" applyAlignment="1">
      <alignment horizontal="left"/>
    </xf>
    <xf numFmtId="173" fontId="38" fillId="0" borderId="107" xfId="0" applyNumberFormat="1" applyFont="1" applyBorder="1" applyAlignment="1">
      <alignment horizontal="right"/>
    </xf>
    <xf numFmtId="173" fontId="38" fillId="0" borderId="108" xfId="0" applyNumberFormat="1" applyFont="1" applyBorder="1" applyAlignment="1">
      <alignment horizontal="right"/>
    </xf>
    <xf numFmtId="173" fontId="38" fillId="0" borderId="110" xfId="0" applyNumberFormat="1" applyFont="1" applyBorder="1" applyAlignment="1">
      <alignment horizontal="right"/>
    </xf>
    <xf numFmtId="173" fontId="38" fillId="0" borderId="111" xfId="0" applyNumberFormat="1" applyFont="1" applyBorder="1" applyAlignment="1">
      <alignment horizontal="right"/>
    </xf>
    <xf numFmtId="173" fontId="38" fillId="0" borderId="116" xfId="1" applyNumberFormat="1" applyFont="1" applyFill="1" applyBorder="1"/>
    <xf numFmtId="173" fontId="38" fillId="0" borderId="117" xfId="1" applyNumberFormat="1" applyFont="1" applyFill="1" applyBorder="1"/>
    <xf numFmtId="173" fontId="42" fillId="0" borderId="118" xfId="0" applyNumberFormat="1" applyFont="1" applyBorder="1"/>
    <xf numFmtId="173" fontId="38" fillId="0" borderId="119" xfId="1" applyNumberFormat="1" applyFont="1" applyFill="1" applyBorder="1"/>
    <xf numFmtId="173" fontId="38" fillId="0" borderId="120" xfId="1" applyNumberFormat="1" applyFont="1" applyFill="1" applyBorder="1"/>
    <xf numFmtId="173" fontId="42" fillId="0" borderId="121" xfId="0" applyNumberFormat="1" applyFont="1" applyBorder="1"/>
    <xf numFmtId="173" fontId="38" fillId="0" borderId="122" xfId="1" applyNumberFormat="1" applyFont="1" applyFill="1" applyBorder="1"/>
    <xf numFmtId="173" fontId="38" fillId="0" borderId="123" xfId="1" applyNumberFormat="1" applyFont="1" applyFill="1" applyBorder="1"/>
    <xf numFmtId="173" fontId="42" fillId="0" borderId="124" xfId="0" applyNumberFormat="1" applyFont="1" applyBorder="1"/>
    <xf numFmtId="172" fontId="42" fillId="0" borderId="125" xfId="1" applyNumberFormat="1" applyFont="1" applyFill="1" applyBorder="1"/>
    <xf numFmtId="173" fontId="38" fillId="0" borderId="121" xfId="0" applyNumberFormat="1" applyFont="1" applyBorder="1"/>
    <xf numFmtId="173" fontId="38" fillId="0" borderId="114" xfId="1" applyNumberFormat="1" applyFont="1" applyFill="1" applyBorder="1"/>
    <xf numFmtId="173" fontId="42" fillId="0" borderId="125" xfId="1" applyNumberFormat="1" applyFont="1" applyBorder="1"/>
    <xf numFmtId="173" fontId="42" fillId="0" borderId="126" xfId="1" applyNumberFormat="1" applyFont="1" applyBorder="1"/>
    <xf numFmtId="173" fontId="42" fillId="0" borderId="127" xfId="1" applyNumberFormat="1" applyFont="1" applyBorder="1"/>
    <xf numFmtId="173" fontId="38" fillId="0" borderId="116" xfId="0" applyNumberFormat="1" applyFont="1" applyBorder="1"/>
    <xf numFmtId="173" fontId="38" fillId="0" borderId="117" xfId="0" applyNumberFormat="1" applyFont="1" applyBorder="1"/>
    <xf numFmtId="173" fontId="38" fillId="0" borderId="122" xfId="0" applyNumberFormat="1" applyFont="1" applyBorder="1"/>
    <xf numFmtId="173" fontId="38" fillId="0" borderId="123" xfId="0" applyNumberFormat="1" applyFont="1" applyBorder="1"/>
    <xf numFmtId="173" fontId="38" fillId="0" borderId="119" xfId="0" applyNumberFormat="1" applyFont="1" applyBorder="1"/>
    <xf numFmtId="173" fontId="38" fillId="0" borderId="120" xfId="0" applyNumberFormat="1" applyFont="1" applyBorder="1"/>
    <xf numFmtId="173" fontId="42" fillId="0" borderId="120" xfId="0" applyNumberFormat="1" applyFont="1" applyBorder="1"/>
    <xf numFmtId="173" fontId="38" fillId="0" borderId="116" xfId="0" applyNumberFormat="1" applyFont="1" applyBorder="1" applyAlignment="1">
      <alignment horizontal="right"/>
    </xf>
    <xf numFmtId="173" fontId="38" fillId="0" borderId="117" xfId="0" applyNumberFormat="1" applyFont="1" applyBorder="1" applyAlignment="1">
      <alignment horizontal="right"/>
    </xf>
    <xf numFmtId="173" fontId="38" fillId="0" borderId="119" xfId="0" applyNumberFormat="1" applyFont="1" applyBorder="1" applyAlignment="1">
      <alignment horizontal="right"/>
    </xf>
    <xf numFmtId="173" fontId="38" fillId="0" borderId="120" xfId="0" applyNumberFormat="1" applyFont="1" applyBorder="1" applyAlignment="1">
      <alignment horizontal="right"/>
    </xf>
    <xf numFmtId="173" fontId="38" fillId="0" borderId="123" xfId="0" applyNumberFormat="1" applyFont="1" applyBorder="1" applyAlignment="1">
      <alignment horizontal="right"/>
    </xf>
    <xf numFmtId="173" fontId="42" fillId="0" borderId="125" xfId="0" applyNumberFormat="1" applyFont="1" applyBorder="1" applyAlignment="1">
      <alignment horizontal="right"/>
    </xf>
    <xf numFmtId="173" fontId="42" fillId="0" borderId="126" xfId="0" applyNumberFormat="1" applyFont="1" applyBorder="1" applyAlignment="1">
      <alignment horizontal="right"/>
    </xf>
    <xf numFmtId="173" fontId="38" fillId="0" borderId="116" xfId="1" applyNumberFormat="1" applyFont="1" applyFill="1" applyBorder="1" applyAlignment="1">
      <alignment horizontal="right"/>
    </xf>
    <xf numFmtId="173" fontId="38" fillId="0" borderId="117" xfId="1" applyNumberFormat="1" applyFont="1" applyFill="1" applyBorder="1" applyAlignment="1">
      <alignment horizontal="right"/>
    </xf>
    <xf numFmtId="173" fontId="38" fillId="0" borderId="119" xfId="1" applyNumberFormat="1" applyFont="1" applyFill="1" applyBorder="1" applyAlignment="1">
      <alignment horizontal="right"/>
    </xf>
    <xf numFmtId="173" fontId="38" fillId="0" borderId="120" xfId="1" applyNumberFormat="1" applyFont="1" applyFill="1" applyBorder="1" applyAlignment="1">
      <alignment horizontal="right"/>
    </xf>
    <xf numFmtId="173" fontId="38" fillId="0" borderId="122" xfId="1" applyNumberFormat="1" applyFont="1" applyFill="1" applyBorder="1" applyAlignment="1">
      <alignment horizontal="right"/>
    </xf>
    <xf numFmtId="173" fontId="38" fillId="0" borderId="123" xfId="1" applyNumberFormat="1" applyFont="1" applyFill="1" applyBorder="1" applyAlignment="1">
      <alignment horizontal="right"/>
    </xf>
    <xf numFmtId="173" fontId="38" fillId="0" borderId="125" xfId="0" applyNumberFormat="1" applyFont="1" applyBorder="1" applyAlignment="1">
      <alignment horizontal="right"/>
    </xf>
    <xf numFmtId="173" fontId="38" fillId="0" borderId="126" xfId="0" applyNumberFormat="1" applyFont="1" applyBorder="1" applyAlignment="1">
      <alignment horizontal="right"/>
    </xf>
    <xf numFmtId="173" fontId="42" fillId="0" borderId="96" xfId="0" applyNumberFormat="1" applyFont="1" applyBorder="1"/>
    <xf numFmtId="173" fontId="42" fillId="0" borderId="96" xfId="1" applyNumberFormat="1" applyFont="1" applyBorder="1"/>
    <xf numFmtId="168" fontId="42" fillId="65" borderId="128" xfId="0" applyNumberFormat="1" applyFont="1" applyFill="1" applyBorder="1" applyAlignment="1">
      <alignment horizontal="left" vertical="center" wrapText="1"/>
    </xf>
    <xf numFmtId="168" fontId="38" fillId="65" borderId="129" xfId="0" applyNumberFormat="1" applyFont="1" applyFill="1" applyBorder="1" applyAlignment="1">
      <alignment horizontal="left"/>
    </xf>
    <xf numFmtId="168" fontId="42" fillId="65" borderId="130" xfId="0" applyNumberFormat="1" applyFont="1" applyFill="1" applyBorder="1" applyAlignment="1">
      <alignment horizontal="left"/>
    </xf>
    <xf numFmtId="0" fontId="42" fillId="65" borderId="131" xfId="0" applyFont="1" applyFill="1" applyBorder="1" applyAlignment="1">
      <alignment horizontal="left"/>
    </xf>
    <xf numFmtId="168" fontId="38" fillId="65" borderId="132" xfId="0" applyNumberFormat="1" applyFont="1" applyFill="1" applyBorder="1" applyAlignment="1">
      <alignment horizontal="left"/>
    </xf>
    <xf numFmtId="0" fontId="42" fillId="65" borderId="128" xfId="0" applyFont="1" applyFill="1" applyBorder="1" applyAlignment="1">
      <alignment horizontal="left" vertical="center" wrapText="1"/>
    </xf>
    <xf numFmtId="0" fontId="43" fillId="2" borderId="0" xfId="0" applyFont="1" applyFill="1" applyAlignment="1">
      <alignment horizontal="left"/>
    </xf>
    <xf numFmtId="0" fontId="67" fillId="65" borderId="131" xfId="28985" applyFont="1" applyFill="1" applyBorder="1" applyAlignment="1">
      <alignment horizontal="left"/>
    </xf>
    <xf numFmtId="168" fontId="67" fillId="65" borderId="132" xfId="28985" applyNumberFormat="1" applyFont="1" applyFill="1" applyBorder="1" applyAlignment="1">
      <alignment horizontal="left"/>
    </xf>
    <xf numFmtId="0" fontId="42" fillId="0" borderId="135" xfId="0" applyFont="1" applyBorder="1" applyAlignment="1">
      <alignment wrapText="1"/>
    </xf>
    <xf numFmtId="0" fontId="42" fillId="0" borderId="136" xfId="0" applyFont="1" applyBorder="1" applyAlignment="1">
      <alignment horizontal="right" vertical="center" wrapText="1"/>
    </xf>
    <xf numFmtId="0" fontId="42" fillId="0" borderId="137" xfId="0" applyFont="1" applyBorder="1" applyAlignment="1">
      <alignment horizontal="right" vertical="center" wrapText="1"/>
    </xf>
    <xf numFmtId="17" fontId="38" fillId="0" borderId="97" xfId="0" applyNumberFormat="1" applyFont="1" applyBorder="1" applyAlignment="1">
      <alignment horizontal="left"/>
    </xf>
    <xf numFmtId="172" fontId="42" fillId="0" borderId="98" xfId="0" applyNumberFormat="1" applyFont="1" applyBorder="1" applyAlignment="1">
      <alignment horizontal="right"/>
    </xf>
    <xf numFmtId="172" fontId="38" fillId="0" borderId="98" xfId="0" applyNumberFormat="1" applyFont="1" applyBorder="1" applyAlignment="1">
      <alignment horizontal="right"/>
    </xf>
    <xf numFmtId="172" fontId="42" fillId="86" borderId="99" xfId="0" applyNumberFormat="1" applyFont="1" applyFill="1" applyBorder="1" applyAlignment="1">
      <alignment horizontal="right"/>
    </xf>
    <xf numFmtId="173" fontId="38" fillId="0" borderId="118" xfId="0" applyNumberFormat="1" applyFont="1" applyBorder="1"/>
    <xf numFmtId="173" fontId="38" fillId="0" borderId="124" xfId="0" applyNumberFormat="1" applyFont="1" applyBorder="1"/>
    <xf numFmtId="173" fontId="42" fillId="0" borderId="127" xfId="0" applyNumberFormat="1" applyFont="1" applyBorder="1"/>
    <xf numFmtId="0" fontId="38" fillId="0" borderId="78" xfId="0" applyFont="1" applyBorder="1"/>
    <xf numFmtId="0" fontId="38" fillId="0" borderId="80" xfId="0" applyFont="1" applyBorder="1"/>
    <xf numFmtId="0" fontId="42" fillId="0" borderId="82" xfId="0" applyFont="1" applyBorder="1"/>
    <xf numFmtId="0" fontId="42" fillId="0" borderId="44" xfId="0" applyFont="1" applyBorder="1"/>
    <xf numFmtId="0" fontId="42" fillId="0" borderId="32" xfId="0" applyFont="1" applyBorder="1"/>
    <xf numFmtId="0" fontId="38" fillId="89" borderId="0" xfId="0" applyFont="1" applyFill="1"/>
    <xf numFmtId="173" fontId="42" fillId="0" borderId="0" xfId="1" applyNumberFormat="1" applyFont="1" applyBorder="1"/>
    <xf numFmtId="17" fontId="42" fillId="64" borderId="0" xfId="0" applyNumberFormat="1" applyFont="1" applyFill="1"/>
    <xf numFmtId="0" fontId="42" fillId="101" borderId="106" xfId="0" applyFont="1" applyFill="1" applyBorder="1"/>
    <xf numFmtId="172" fontId="42" fillId="101" borderId="106" xfId="0" applyNumberFormat="1" applyFont="1" applyFill="1" applyBorder="1"/>
    <xf numFmtId="3" fontId="63" fillId="102" borderId="0" xfId="0" applyNumberFormat="1" applyFont="1" applyFill="1"/>
    <xf numFmtId="3" fontId="63" fillId="92" borderId="0" xfId="0" applyNumberFormat="1" applyFont="1" applyFill="1"/>
    <xf numFmtId="3" fontId="63" fillId="92" borderId="0" xfId="0" applyNumberFormat="1" applyFont="1" applyFill="1" applyAlignment="1">
      <alignment horizontal="right"/>
    </xf>
    <xf numFmtId="0" fontId="63" fillId="92" borderId="0" xfId="0" applyFont="1" applyFill="1"/>
    <xf numFmtId="0" fontId="38" fillId="92" borderId="0" xfId="0" applyFont="1" applyFill="1"/>
    <xf numFmtId="17" fontId="38" fillId="92" borderId="0" xfId="0" applyNumberFormat="1" applyFont="1" applyFill="1"/>
    <xf numFmtId="0" fontId="57" fillId="0" borderId="0" xfId="0" applyFont="1" applyAlignment="1">
      <alignment horizontal="left"/>
    </xf>
    <xf numFmtId="0" fontId="38" fillId="0" borderId="79" xfId="0" applyFont="1" applyBorder="1" applyAlignment="1">
      <alignment horizontal="left"/>
    </xf>
    <xf numFmtId="0" fontId="38" fillId="0" borderId="81" xfId="0" applyFont="1" applyBorder="1" applyAlignment="1">
      <alignment horizontal="left"/>
    </xf>
    <xf numFmtId="0" fontId="42" fillId="0" borderId="83" xfId="0" applyFont="1" applyBorder="1" applyAlignment="1">
      <alignment horizontal="left"/>
    </xf>
    <xf numFmtId="0" fontId="38" fillId="0" borderId="25" xfId="0" applyFont="1" applyBorder="1" applyAlignment="1">
      <alignment horizontal="left"/>
    </xf>
    <xf numFmtId="0" fontId="38" fillId="0" borderId="28" xfId="0" applyFont="1" applyBorder="1" applyAlignment="1">
      <alignment horizontal="left"/>
    </xf>
    <xf numFmtId="0" fontId="38" fillId="0" borderId="88" xfId="0" applyFont="1" applyBorder="1" applyAlignment="1">
      <alignment horizontal="left"/>
    </xf>
    <xf numFmtId="0" fontId="42" fillId="0" borderId="46" xfId="0" applyFont="1" applyBorder="1" applyAlignment="1">
      <alignment horizontal="left"/>
    </xf>
    <xf numFmtId="0" fontId="38" fillId="0" borderId="40" xfId="0" applyFont="1" applyBorder="1" applyAlignment="1">
      <alignment horizontal="left"/>
    </xf>
    <xf numFmtId="0" fontId="42" fillId="93" borderId="0" xfId="0" applyFont="1" applyFill="1" applyAlignment="1">
      <alignment horizontal="left"/>
    </xf>
    <xf numFmtId="0" fontId="42" fillId="99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38" fillId="0" borderId="139" xfId="0" applyFont="1" applyBorder="1" applyAlignment="1">
      <alignment horizontal="left"/>
    </xf>
    <xf numFmtId="172" fontId="0" fillId="0" borderId="140" xfId="0" applyNumberFormat="1" applyBorder="1"/>
    <xf numFmtId="0" fontId="38" fillId="0" borderId="142" xfId="0" applyFont="1" applyBorder="1" applyAlignment="1">
      <alignment horizontal="left"/>
    </xf>
    <xf numFmtId="0" fontId="38" fillId="0" borderId="145" xfId="0" applyFont="1" applyBorder="1" applyAlignment="1">
      <alignment horizontal="left"/>
    </xf>
    <xf numFmtId="0" fontId="38" fillId="0" borderId="146" xfId="0" applyFont="1" applyBorder="1" applyAlignment="1">
      <alignment horizontal="left"/>
    </xf>
    <xf numFmtId="0" fontId="42" fillId="0" borderId="149" xfId="0" applyFont="1" applyBorder="1" applyAlignment="1">
      <alignment horizontal="left"/>
    </xf>
    <xf numFmtId="172" fontId="1" fillId="0" borderId="102" xfId="0" applyNumberFormat="1" applyFont="1" applyBorder="1"/>
    <xf numFmtId="0" fontId="38" fillId="0" borderId="150" xfId="0" applyFont="1" applyBorder="1" applyAlignment="1">
      <alignment horizontal="left"/>
    </xf>
    <xf numFmtId="172" fontId="0" fillId="0" borderId="151" xfId="0" applyNumberFormat="1" applyBorder="1"/>
    <xf numFmtId="0" fontId="38" fillId="0" borderId="153" xfId="0" applyFont="1" applyBorder="1" applyAlignment="1">
      <alignment horizontal="left"/>
    </xf>
    <xf numFmtId="172" fontId="0" fillId="0" borderId="154" xfId="0" applyNumberFormat="1" applyBorder="1"/>
    <xf numFmtId="172" fontId="0" fillId="0" borderId="155" xfId="0" applyNumberFormat="1" applyBorder="1"/>
    <xf numFmtId="9" fontId="38" fillId="0" borderId="0" xfId="28986" applyFont="1"/>
    <xf numFmtId="9" fontId="38" fillId="85" borderId="0" xfId="28986" applyFont="1" applyFill="1"/>
    <xf numFmtId="0" fontId="69" fillId="0" borderId="0" xfId="0" applyFont="1" applyAlignment="1">
      <alignment horizontal="left" vertical="center" indent="1"/>
    </xf>
    <xf numFmtId="167" fontId="42" fillId="92" borderId="10" xfId="0" applyNumberFormat="1" applyFont="1" applyFill="1" applyBorder="1" applyAlignment="1">
      <alignment horizontal="left"/>
    </xf>
    <xf numFmtId="167" fontId="42" fillId="93" borderId="157" xfId="0" applyNumberFormat="1" applyFont="1" applyFill="1" applyBorder="1" applyAlignment="1">
      <alignment horizontal="left"/>
    </xf>
    <xf numFmtId="167" fontId="42" fillId="93" borderId="158" xfId="0" applyNumberFormat="1" applyFont="1" applyFill="1" applyBorder="1" applyAlignment="1">
      <alignment horizontal="left"/>
    </xf>
    <xf numFmtId="170" fontId="38" fillId="0" borderId="56" xfId="0" applyNumberFormat="1" applyFont="1" applyBorder="1" applyAlignment="1">
      <alignment horizontal="right" vertical="center"/>
    </xf>
    <xf numFmtId="170" fontId="38" fillId="0" borderId="57" xfId="0" applyNumberFormat="1" applyFont="1" applyBorder="1" applyAlignment="1">
      <alignment horizontal="right" vertical="center"/>
    </xf>
    <xf numFmtId="173" fontId="42" fillId="93" borderId="126" xfId="1" applyNumberFormat="1" applyFont="1" applyFill="1" applyBorder="1"/>
    <xf numFmtId="0" fontId="0" fillId="94" borderId="0" xfId="0" applyFill="1"/>
    <xf numFmtId="0" fontId="0" fillId="0" borderId="0" xfId="0" applyAlignment="1">
      <alignment horizontal="right"/>
    </xf>
    <xf numFmtId="0" fontId="70" fillId="0" borderId="0" xfId="0" applyFont="1"/>
    <xf numFmtId="177" fontId="0" fillId="0" borderId="0" xfId="0" applyNumberFormat="1"/>
    <xf numFmtId="173" fontId="38" fillId="0" borderId="113" xfId="1" applyNumberFormat="1" applyFont="1" applyFill="1" applyBorder="1"/>
    <xf numFmtId="173" fontId="38" fillId="94" borderId="0" xfId="0" applyNumberFormat="1" applyFont="1" applyFill="1"/>
    <xf numFmtId="173" fontId="0" fillId="0" borderId="0" xfId="0" applyNumberFormat="1"/>
    <xf numFmtId="173" fontId="38" fillId="0" borderId="113" xfId="0" applyNumberFormat="1" applyFont="1" applyBorder="1"/>
    <xf numFmtId="173" fontId="38" fillId="0" borderId="114" xfId="0" applyNumberFormat="1" applyFont="1" applyBorder="1"/>
    <xf numFmtId="173" fontId="42" fillId="0" borderId="31" xfId="1" applyNumberFormat="1" applyFont="1" applyFill="1" applyBorder="1"/>
    <xf numFmtId="173" fontId="42" fillId="94" borderId="0" xfId="0" applyNumberFormat="1" applyFont="1" applyFill="1"/>
    <xf numFmtId="173" fontId="42" fillId="0" borderId="125" xfId="1" applyNumberFormat="1" applyFont="1" applyFill="1" applyBorder="1"/>
    <xf numFmtId="173" fontId="42" fillId="0" borderId="126" xfId="1" applyNumberFormat="1" applyFont="1" applyFill="1" applyBorder="1"/>
    <xf numFmtId="173" fontId="42" fillId="0" borderId="127" xfId="1" applyNumberFormat="1" applyFont="1" applyFill="1" applyBorder="1"/>
    <xf numFmtId="173" fontId="42" fillId="0" borderId="96" xfId="1" applyNumberFormat="1" applyFont="1" applyFill="1" applyBorder="1"/>
    <xf numFmtId="173" fontId="38" fillId="0" borderId="115" xfId="1" applyNumberFormat="1" applyFont="1" applyFill="1" applyBorder="1"/>
    <xf numFmtId="173" fontId="38" fillId="0" borderId="115" xfId="0" applyNumberFormat="1" applyFont="1" applyBorder="1"/>
    <xf numFmtId="173" fontId="42" fillId="0" borderId="44" xfId="1" applyNumberFormat="1" applyFont="1" applyFill="1" applyBorder="1"/>
    <xf numFmtId="173" fontId="42" fillId="0" borderId="45" xfId="1" applyNumberFormat="1" applyFont="1" applyFill="1" applyBorder="1"/>
    <xf numFmtId="173" fontId="42" fillId="0" borderId="46" xfId="1" applyNumberFormat="1" applyFont="1" applyFill="1" applyBorder="1"/>
    <xf numFmtId="173" fontId="38" fillId="89" borderId="114" xfId="0" applyNumberFormat="1" applyFont="1" applyFill="1" applyBorder="1"/>
    <xf numFmtId="173" fontId="42" fillId="0" borderId="31" xfId="1" applyNumberFormat="1" applyFont="1" applyBorder="1"/>
    <xf numFmtId="173" fontId="42" fillId="93" borderId="96" xfId="1" applyNumberFormat="1" applyFont="1" applyFill="1" applyBorder="1"/>
    <xf numFmtId="173" fontId="38" fillId="98" borderId="0" xfId="0" applyNumberFormat="1" applyFont="1" applyFill="1"/>
    <xf numFmtId="173" fontId="42" fillId="93" borderId="125" xfId="1" applyNumberFormat="1" applyFont="1" applyFill="1" applyBorder="1"/>
    <xf numFmtId="173" fontId="42" fillId="93" borderId="127" xfId="1" applyNumberFormat="1" applyFont="1" applyFill="1" applyBorder="1"/>
    <xf numFmtId="173" fontId="42" fillId="93" borderId="125" xfId="1" applyNumberFormat="1" applyFont="1" applyFill="1" applyBorder="1" applyAlignment="1">
      <alignment horizontal="right"/>
    </xf>
    <xf numFmtId="173" fontId="42" fillId="93" borderId="126" xfId="1" applyNumberFormat="1" applyFont="1" applyFill="1" applyBorder="1" applyAlignment="1">
      <alignment horizontal="right"/>
    </xf>
    <xf numFmtId="173" fontId="42" fillId="93" borderId="96" xfId="1" applyNumberFormat="1" applyFont="1" applyFill="1" applyBorder="1" applyAlignment="1">
      <alignment horizontal="right"/>
    </xf>
    <xf numFmtId="173" fontId="38" fillId="0" borderId="109" xfId="0" applyNumberFormat="1" applyFont="1" applyBorder="1"/>
    <xf numFmtId="173" fontId="38" fillId="0" borderId="133" xfId="0" applyNumberFormat="1" applyFont="1" applyBorder="1"/>
    <xf numFmtId="173" fontId="38" fillId="0" borderId="112" xfId="0" applyNumberFormat="1" applyFont="1" applyBorder="1"/>
    <xf numFmtId="173" fontId="38" fillId="0" borderId="134" xfId="0" applyNumberFormat="1" applyFont="1" applyBorder="1"/>
    <xf numFmtId="173" fontId="42" fillId="99" borderId="96" xfId="1" applyNumberFormat="1" applyFont="1" applyFill="1" applyBorder="1"/>
    <xf numFmtId="173" fontId="0" fillId="100" borderId="0" xfId="0" applyNumberFormat="1" applyFill="1"/>
    <xf numFmtId="173" fontId="42" fillId="99" borderId="126" xfId="1" applyNumberFormat="1" applyFont="1" applyFill="1" applyBorder="1"/>
    <xf numFmtId="173" fontId="42" fillId="99" borderId="127" xfId="1" applyNumberFormat="1" applyFont="1" applyFill="1" applyBorder="1"/>
    <xf numFmtId="173" fontId="42" fillId="99" borderId="125" xfId="1" applyNumberFormat="1" applyFont="1" applyFill="1" applyBorder="1"/>
    <xf numFmtId="173" fontId="42" fillId="99" borderId="96" xfId="1" applyNumberFormat="1" applyFont="1" applyFill="1" applyBorder="1" applyAlignment="1">
      <alignment horizontal="right"/>
    </xf>
    <xf numFmtId="173" fontId="0" fillId="0" borderId="0" xfId="1" applyNumberFormat="1" applyFont="1"/>
    <xf numFmtId="173" fontId="1" fillId="0" borderId="0" xfId="0" applyNumberFormat="1" applyFont="1"/>
    <xf numFmtId="173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17" fontId="38" fillId="0" borderId="0" xfId="0" applyNumberFormat="1" applyFont="1" applyAlignment="1">
      <alignment horizontal="right"/>
    </xf>
    <xf numFmtId="0" fontId="0" fillId="0" borderId="138" xfId="0" applyBorder="1" applyAlignment="1">
      <alignment horizontal="right"/>
    </xf>
    <xf numFmtId="172" fontId="0" fillId="0" borderId="140" xfId="0" applyNumberFormat="1" applyBorder="1" applyAlignment="1">
      <alignment horizontal="right"/>
    </xf>
    <xf numFmtId="172" fontId="0" fillId="0" borderId="141" xfId="0" applyNumberFormat="1" applyBorder="1" applyAlignment="1">
      <alignment horizontal="right"/>
    </xf>
    <xf numFmtId="172" fontId="0" fillId="0" borderId="0" xfId="0" applyNumberFormat="1" applyAlignment="1">
      <alignment horizontal="right"/>
    </xf>
    <xf numFmtId="172" fontId="1" fillId="0" borderId="0" xfId="0" applyNumberFormat="1" applyFont="1" applyAlignment="1">
      <alignment horizontal="right"/>
    </xf>
    <xf numFmtId="172" fontId="0" fillId="0" borderId="143" xfId="0" applyNumberFormat="1" applyBorder="1" applyAlignment="1">
      <alignment horizontal="right"/>
    </xf>
    <xf numFmtId="172" fontId="0" fillId="0" borderId="144" xfId="0" applyNumberFormat="1" applyBorder="1" applyAlignment="1">
      <alignment horizontal="right"/>
    </xf>
    <xf numFmtId="172" fontId="0" fillId="0" borderId="147" xfId="0" applyNumberFormat="1" applyBorder="1" applyAlignment="1">
      <alignment horizontal="right"/>
    </xf>
    <xf numFmtId="172" fontId="0" fillId="0" borderId="148" xfId="0" applyNumberFormat="1" applyBorder="1" applyAlignment="1">
      <alignment horizontal="right"/>
    </xf>
    <xf numFmtId="172" fontId="1" fillId="0" borderId="102" xfId="0" applyNumberFormat="1" applyFont="1" applyBorder="1" applyAlignment="1">
      <alignment horizontal="right"/>
    </xf>
    <xf numFmtId="172" fontId="0" fillId="0" borderId="152" xfId="0" applyNumberFormat="1" applyBorder="1" applyAlignment="1">
      <alignment horizontal="right"/>
    </xf>
    <xf numFmtId="172" fontId="0" fillId="0" borderId="156" xfId="0" applyNumberFormat="1" applyBorder="1" applyAlignment="1">
      <alignment horizontal="right"/>
    </xf>
    <xf numFmtId="173" fontId="38" fillId="0" borderId="92" xfId="1" applyNumberFormat="1" applyFont="1" applyFill="1" applyBorder="1" applyAlignment="1">
      <alignment horizontal="right"/>
    </xf>
    <xf numFmtId="173" fontId="38" fillId="0" borderId="93" xfId="1" applyNumberFormat="1" applyFont="1" applyFill="1" applyBorder="1" applyAlignment="1">
      <alignment horizontal="right"/>
    </xf>
    <xf numFmtId="173" fontId="38" fillId="0" borderId="39" xfId="1" applyNumberFormat="1" applyFont="1" applyFill="1" applyBorder="1" applyAlignment="1">
      <alignment horizontal="right"/>
    </xf>
    <xf numFmtId="173" fontId="38" fillId="0" borderId="40" xfId="1" applyNumberFormat="1" applyFont="1" applyFill="1" applyBorder="1" applyAlignment="1">
      <alignment horizontal="right"/>
    </xf>
    <xf numFmtId="173" fontId="38" fillId="0" borderId="42" xfId="1" applyNumberFormat="1" applyFont="1" applyFill="1" applyBorder="1" applyAlignment="1">
      <alignment horizontal="right"/>
    </xf>
    <xf numFmtId="173" fontId="42" fillId="0" borderId="45" xfId="1" applyNumberFormat="1" applyFont="1" applyFill="1" applyBorder="1" applyAlignment="1">
      <alignment horizontal="right"/>
    </xf>
    <xf numFmtId="173" fontId="42" fillId="0" borderId="46" xfId="1" applyNumberFormat="1" applyFont="1" applyFill="1" applyBorder="1" applyAlignment="1">
      <alignment horizontal="right"/>
    </xf>
    <xf numFmtId="173" fontId="38" fillId="0" borderId="36" xfId="1" applyNumberFormat="1" applyFont="1" applyFill="1" applyBorder="1" applyAlignment="1">
      <alignment horizontal="right"/>
    </xf>
    <xf numFmtId="173" fontId="38" fillId="0" borderId="36" xfId="0" applyNumberFormat="1" applyFont="1" applyBorder="1" applyAlignment="1">
      <alignment horizontal="right"/>
    </xf>
    <xf numFmtId="173" fontId="38" fillId="0" borderId="37" xfId="0" applyNumberFormat="1" applyFont="1" applyBorder="1" applyAlignment="1">
      <alignment horizontal="right"/>
    </xf>
    <xf numFmtId="173" fontId="38" fillId="0" borderId="85" xfId="1" applyNumberFormat="1" applyFont="1" applyFill="1" applyBorder="1" applyAlignment="1">
      <alignment horizontal="right"/>
    </xf>
    <xf numFmtId="173" fontId="38" fillId="0" borderId="85" xfId="0" applyNumberFormat="1" applyFont="1" applyBorder="1" applyAlignment="1">
      <alignment horizontal="right"/>
    </xf>
    <xf numFmtId="173" fontId="38" fillId="0" borderId="86" xfId="0" applyNumberFormat="1" applyFont="1" applyBorder="1" applyAlignment="1">
      <alignment horizontal="right"/>
    </xf>
    <xf numFmtId="173" fontId="38" fillId="0" borderId="94" xfId="0" applyNumberFormat="1" applyFont="1" applyBorder="1" applyAlignment="1">
      <alignment horizontal="right"/>
    </xf>
    <xf numFmtId="173" fontId="38" fillId="0" borderId="39" xfId="0" applyNumberFormat="1" applyFont="1" applyBorder="1" applyAlignment="1">
      <alignment horizontal="right"/>
    </xf>
    <xf numFmtId="173" fontId="38" fillId="0" borderId="95" xfId="0" applyNumberFormat="1" applyFont="1" applyBorder="1" applyAlignment="1">
      <alignment horizontal="right"/>
    </xf>
    <xf numFmtId="173" fontId="38" fillId="2" borderId="0" xfId="1" applyNumberFormat="1" applyFont="1" applyFill="1" applyAlignment="1">
      <alignment horizontal="right"/>
    </xf>
    <xf numFmtId="173" fontId="38" fillId="0" borderId="0" xfId="1" applyNumberFormat="1" applyFont="1" applyFill="1" applyAlignment="1">
      <alignment horizontal="right"/>
    </xf>
    <xf numFmtId="173" fontId="38" fillId="2" borderId="0" xfId="0" applyNumberFormat="1" applyFont="1" applyFill="1" applyAlignment="1">
      <alignment horizontal="right"/>
    </xf>
    <xf numFmtId="173" fontId="42" fillId="93" borderId="45" xfId="1" applyNumberFormat="1" applyFont="1" applyFill="1" applyBorder="1" applyAlignment="1">
      <alignment horizontal="right"/>
    </xf>
    <xf numFmtId="173" fontId="42" fillId="0" borderId="0" xfId="0" applyNumberFormat="1" applyFont="1" applyAlignment="1">
      <alignment horizontal="right"/>
    </xf>
    <xf numFmtId="173" fontId="38" fillId="0" borderId="159" xfId="1" applyNumberFormat="1" applyFont="1" applyFill="1" applyBorder="1"/>
    <xf numFmtId="173" fontId="38" fillId="0" borderId="160" xfId="1" applyNumberFormat="1" applyFont="1" applyFill="1" applyBorder="1"/>
    <xf numFmtId="173" fontId="38" fillId="0" borderId="161" xfId="1" applyNumberFormat="1" applyFont="1" applyFill="1" applyBorder="1"/>
    <xf numFmtId="173" fontId="42" fillId="0" borderId="162" xfId="0" applyNumberFormat="1" applyFont="1" applyBorder="1"/>
    <xf numFmtId="173" fontId="38" fillId="0" borderId="160" xfId="0" applyNumberFormat="1" applyFont="1" applyBorder="1"/>
    <xf numFmtId="173" fontId="38" fillId="0" borderId="161" xfId="0" applyNumberFormat="1" applyFont="1" applyBorder="1"/>
    <xf numFmtId="173" fontId="38" fillId="0" borderId="30" xfId="0" applyNumberFormat="1" applyFont="1" applyBorder="1" applyAlignment="1">
      <alignment horizontal="right"/>
    </xf>
    <xf numFmtId="173" fontId="38" fillId="0" borderId="34" xfId="0" applyNumberFormat="1" applyFont="1" applyBorder="1"/>
    <xf numFmtId="0" fontId="42" fillId="103" borderId="0" xfId="0" applyFont="1" applyFill="1" applyAlignment="1">
      <alignment horizontal="right"/>
    </xf>
    <xf numFmtId="3" fontId="42" fillId="0" borderId="103" xfId="0" applyNumberFormat="1" applyFont="1" applyBorder="1" applyAlignment="1">
      <alignment horizontal="right"/>
    </xf>
    <xf numFmtId="172" fontId="42" fillId="0" borderId="103" xfId="0" applyNumberFormat="1" applyFont="1" applyBorder="1" applyAlignment="1">
      <alignment horizontal="right"/>
    </xf>
    <xf numFmtId="0" fontId="42" fillId="0" borderId="0" xfId="0" applyFont="1" applyAlignment="1">
      <alignment horizontal="right"/>
    </xf>
    <xf numFmtId="0" fontId="0" fillId="0" borderId="26" xfId="0" applyBorder="1" applyAlignment="1">
      <alignment horizontal="left"/>
    </xf>
    <xf numFmtId="0" fontId="0" fillId="0" borderId="97" xfId="0" applyBorder="1" applyAlignment="1">
      <alignment horizontal="left"/>
    </xf>
    <xf numFmtId="0" fontId="0" fillId="0" borderId="99" xfId="0" applyBorder="1" applyAlignment="1">
      <alignment horizontal="left"/>
    </xf>
    <xf numFmtId="0" fontId="0" fillId="0" borderId="28" xfId="0" applyBorder="1" applyAlignment="1">
      <alignment horizontal="left"/>
    </xf>
    <xf numFmtId="0" fontId="38" fillId="66" borderId="0" xfId="0" applyFont="1" applyFill="1"/>
    <xf numFmtId="177" fontId="38" fillId="0" borderId="0" xfId="0" applyNumberFormat="1" applyFont="1"/>
    <xf numFmtId="0" fontId="64" fillId="104" borderId="100" xfId="0" applyFont="1" applyFill="1" applyBorder="1" applyAlignment="1">
      <alignment wrapText="1"/>
    </xf>
    <xf numFmtId="0" fontId="64" fillId="105" borderId="100" xfId="0" applyFont="1" applyFill="1" applyBorder="1" applyAlignment="1">
      <alignment horizontal="right" wrapText="1"/>
    </xf>
    <xf numFmtId="168" fontId="38" fillId="65" borderId="163" xfId="0" applyNumberFormat="1" applyFont="1" applyFill="1" applyBorder="1" applyAlignment="1">
      <alignment horizontal="left"/>
    </xf>
    <xf numFmtId="168" fontId="38" fillId="65" borderId="164" xfId="0" applyNumberFormat="1" applyFont="1" applyFill="1" applyBorder="1" applyAlignment="1">
      <alignment horizontal="left"/>
    </xf>
    <xf numFmtId="167" fontId="42" fillId="93" borderId="165" xfId="0" applyNumberFormat="1" applyFont="1" applyFill="1" applyBorder="1" applyAlignment="1">
      <alignment horizontal="left"/>
    </xf>
    <xf numFmtId="170" fontId="38" fillId="0" borderId="0" xfId="0" applyNumberFormat="1" applyFont="1"/>
    <xf numFmtId="0" fontId="1" fillId="106" borderId="0" xfId="0" applyFont="1" applyFill="1" applyAlignment="1">
      <alignment horizontal="right"/>
    </xf>
    <xf numFmtId="0" fontId="0" fillId="106" borderId="0" xfId="0" applyFill="1" applyAlignment="1">
      <alignment horizontal="right"/>
    </xf>
    <xf numFmtId="172" fontId="0" fillId="106" borderId="0" xfId="0" applyNumberFormat="1" applyFill="1" applyAlignment="1">
      <alignment horizontal="right"/>
    </xf>
    <xf numFmtId="167" fontId="0" fillId="0" borderId="0" xfId="0" applyNumberFormat="1" applyAlignment="1">
      <alignment horizontal="left"/>
    </xf>
    <xf numFmtId="170" fontId="42" fillId="64" borderId="10" xfId="0" applyNumberFormat="1" applyFont="1" applyFill="1" applyBorder="1" applyAlignment="1">
      <alignment horizontal="right" vertical="center" wrapText="1"/>
    </xf>
    <xf numFmtId="165" fontId="1" fillId="0" borderId="0" xfId="1" applyFont="1"/>
    <xf numFmtId="168" fontId="38" fillId="0" borderId="58" xfId="0" applyNumberFormat="1" applyFont="1" applyBorder="1" applyAlignment="1">
      <alignment horizontal="left"/>
    </xf>
    <xf numFmtId="168" fontId="38" fillId="65" borderId="60" xfId="0" applyNumberFormat="1" applyFont="1" applyFill="1" applyBorder="1" applyAlignment="1">
      <alignment horizontal="left"/>
    </xf>
    <xf numFmtId="168" fontId="38" fillId="65" borderId="130" xfId="0" applyNumberFormat="1" applyFont="1" applyFill="1" applyBorder="1" applyAlignment="1">
      <alignment horizontal="left"/>
    </xf>
    <xf numFmtId="0" fontId="38" fillId="0" borderId="0" xfId="1" applyNumberFormat="1" applyFont="1"/>
    <xf numFmtId="177" fontId="38" fillId="0" borderId="0" xfId="1" applyNumberFormat="1" applyFont="1"/>
    <xf numFmtId="0" fontId="42" fillId="0" borderId="29" xfId="0" applyFont="1" applyBorder="1" applyAlignment="1">
      <alignment horizontal="right" vertical="center" wrapText="1"/>
    </xf>
    <xf numFmtId="172" fontId="38" fillId="0" borderId="166" xfId="0" applyNumberFormat="1" applyFont="1" applyBorder="1" applyAlignment="1">
      <alignment horizontal="right"/>
    </xf>
    <xf numFmtId="172" fontId="42" fillId="0" borderId="27" xfId="0" applyNumberFormat="1" applyFont="1" applyBorder="1" applyAlignment="1">
      <alignment horizontal="right"/>
    </xf>
    <xf numFmtId="172" fontId="42" fillId="0" borderId="28" xfId="0" applyNumberFormat="1" applyFont="1" applyBorder="1" applyAlignment="1">
      <alignment horizontal="right"/>
    </xf>
    <xf numFmtId="17" fontId="42" fillId="0" borderId="26" xfId="0" applyNumberFormat="1" applyFont="1" applyBorder="1" applyAlignment="1">
      <alignment horizontal="left"/>
    </xf>
    <xf numFmtId="17" fontId="38" fillId="93" borderId="26" xfId="0" applyNumberFormat="1" applyFont="1" applyFill="1" applyBorder="1" applyAlignment="1">
      <alignment horizontal="left"/>
    </xf>
    <xf numFmtId="172" fontId="38" fillId="93" borderId="27" xfId="0" applyNumberFormat="1" applyFont="1" applyFill="1" applyBorder="1" applyAlignment="1">
      <alignment horizontal="right"/>
    </xf>
    <xf numFmtId="172" fontId="38" fillId="93" borderId="166" xfId="0" applyNumberFormat="1" applyFont="1" applyFill="1" applyBorder="1" applyAlignment="1">
      <alignment horizontal="right"/>
    </xf>
    <xf numFmtId="172" fontId="38" fillId="93" borderId="28" xfId="0" applyNumberFormat="1" applyFont="1" applyFill="1" applyBorder="1" applyAlignment="1">
      <alignment horizontal="right"/>
    </xf>
    <xf numFmtId="0" fontId="42" fillId="87" borderId="101" xfId="0" applyFont="1" applyFill="1" applyBorder="1" applyAlignment="1">
      <alignment horizontal="left"/>
    </xf>
    <xf numFmtId="172" fontId="1" fillId="0" borderId="0" xfId="0" applyNumberFormat="1" applyFont="1"/>
    <xf numFmtId="0" fontId="0" fillId="0" borderId="98" xfId="0" applyBorder="1"/>
    <xf numFmtId="0" fontId="1" fillId="0" borderId="98" xfId="0" applyFont="1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99" xfId="0" applyBorder="1" applyAlignment="1">
      <alignment horizontal="right"/>
    </xf>
    <xf numFmtId="17" fontId="0" fillId="0" borderId="26" xfId="0" applyNumberFormat="1" applyBorder="1" applyAlignment="1">
      <alignment horizontal="left"/>
    </xf>
    <xf numFmtId="172" fontId="0" fillId="0" borderId="27" xfId="0" applyNumberFormat="1" applyBorder="1"/>
    <xf numFmtId="172" fontId="1" fillId="0" borderId="27" xfId="0" applyNumberFormat="1" applyFont="1" applyBorder="1"/>
    <xf numFmtId="172" fontId="0" fillId="0" borderId="27" xfId="0" applyNumberFormat="1" applyBorder="1" applyAlignment="1">
      <alignment horizontal="right"/>
    </xf>
    <xf numFmtId="172" fontId="1" fillId="0" borderId="28" xfId="0" applyNumberFormat="1" applyFont="1" applyBorder="1" applyAlignment="1">
      <alignment horizontal="right"/>
    </xf>
    <xf numFmtId="172" fontId="0" fillId="0" borderId="28" xfId="0" applyNumberFormat="1" applyBorder="1" applyAlignment="1">
      <alignment horizontal="right"/>
    </xf>
    <xf numFmtId="17" fontId="0" fillId="0" borderId="167" xfId="0" applyNumberFormat="1" applyBorder="1" applyAlignment="1">
      <alignment horizontal="left"/>
    </xf>
    <xf numFmtId="172" fontId="0" fillId="0" borderId="168" xfId="0" applyNumberFormat="1" applyBorder="1"/>
    <xf numFmtId="172" fontId="1" fillId="0" borderId="168" xfId="0" applyNumberFormat="1" applyFont="1" applyBorder="1"/>
    <xf numFmtId="172" fontId="0" fillId="0" borderId="168" xfId="0" applyNumberFormat="1" applyBorder="1" applyAlignment="1">
      <alignment horizontal="right"/>
    </xf>
    <xf numFmtId="172" fontId="1" fillId="0" borderId="169" xfId="0" applyNumberFormat="1" applyFont="1" applyBorder="1" applyAlignment="1">
      <alignment horizontal="right"/>
    </xf>
    <xf numFmtId="17" fontId="0" fillId="0" borderId="0" xfId="0" applyNumberFormat="1" applyAlignment="1">
      <alignment horizontal="left"/>
    </xf>
    <xf numFmtId="4" fontId="71" fillId="0" borderId="0" xfId="0" applyNumberFormat="1" applyFont="1"/>
    <xf numFmtId="4" fontId="38" fillId="0" borderId="0" xfId="0" applyNumberFormat="1" applyFont="1"/>
    <xf numFmtId="173" fontId="0" fillId="0" borderId="0" xfId="0" applyNumberFormat="1" applyAlignment="1">
      <alignment horizontal="left"/>
    </xf>
    <xf numFmtId="175" fontId="38" fillId="0" borderId="0" xfId="1" applyNumberFormat="1" applyFont="1"/>
    <xf numFmtId="173" fontId="38" fillId="0" borderId="170" xfId="1" applyNumberFormat="1" applyFont="1" applyFill="1" applyBorder="1"/>
    <xf numFmtId="173" fontId="38" fillId="0" borderId="171" xfId="1" applyNumberFormat="1" applyFont="1" applyFill="1" applyBorder="1"/>
    <xf numFmtId="173" fontId="38" fillId="0" borderId="172" xfId="1" applyNumberFormat="1" applyFont="1" applyFill="1" applyBorder="1"/>
    <xf numFmtId="173" fontId="42" fillId="0" borderId="173" xfId="0" applyNumberFormat="1" applyFont="1" applyBorder="1"/>
    <xf numFmtId="173" fontId="38" fillId="0" borderId="171" xfId="1" applyNumberFormat="1" applyFont="1" applyFill="1" applyBorder="1" applyAlignment="1">
      <alignment horizontal="right"/>
    </xf>
    <xf numFmtId="173" fontId="38" fillId="0" borderId="172" xfId="1" applyNumberFormat="1" applyFont="1" applyFill="1" applyBorder="1" applyAlignment="1">
      <alignment horizontal="right"/>
    </xf>
    <xf numFmtId="173" fontId="38" fillId="0" borderId="172" xfId="0" applyNumberFormat="1" applyFont="1" applyBorder="1" applyAlignment="1">
      <alignment horizontal="right"/>
    </xf>
    <xf numFmtId="173" fontId="38" fillId="0" borderId="173" xfId="0" applyNumberFormat="1" applyFont="1" applyBorder="1"/>
    <xf numFmtId="173" fontId="38" fillId="0" borderId="170" xfId="0" applyNumberFormat="1" applyFont="1" applyBorder="1"/>
    <xf numFmtId="0" fontId="38" fillId="0" borderId="174" xfId="0" applyFont="1" applyBorder="1" applyAlignment="1">
      <alignment horizontal="left"/>
    </xf>
    <xf numFmtId="173" fontId="38" fillId="0" borderId="174" xfId="1" applyNumberFormat="1" applyFont="1" applyFill="1" applyBorder="1" applyAlignment="1">
      <alignment horizontal="right"/>
    </xf>
    <xf numFmtId="173" fontId="38" fillId="0" borderId="174" xfId="0" applyNumberFormat="1" applyFont="1" applyBorder="1" applyAlignment="1">
      <alignment horizontal="right"/>
    </xf>
    <xf numFmtId="173" fontId="38" fillId="0" borderId="175" xfId="0" applyNumberFormat="1" applyFont="1" applyBorder="1" applyAlignment="1">
      <alignment horizontal="right"/>
    </xf>
    <xf numFmtId="0" fontId="0" fillId="64" borderId="0" xfId="0" applyFill="1"/>
    <xf numFmtId="17" fontId="0" fillId="107" borderId="0" xfId="0" applyNumberFormat="1" applyFill="1"/>
    <xf numFmtId="178" fontId="38" fillId="0" borderId="0" xfId="0" applyNumberFormat="1" applyFont="1"/>
    <xf numFmtId="178" fontId="42" fillId="0" borderId="0" xfId="0" applyNumberFormat="1" applyFont="1"/>
    <xf numFmtId="178" fontId="38" fillId="64" borderId="0" xfId="0" applyNumberFormat="1" applyFont="1" applyFill="1"/>
    <xf numFmtId="178" fontId="42" fillId="64" borderId="0" xfId="0" applyNumberFormat="1" applyFont="1" applyFill="1" applyAlignment="1">
      <alignment wrapText="1"/>
    </xf>
    <xf numFmtId="178" fontId="38" fillId="66" borderId="0" xfId="0" applyNumberFormat="1" applyFont="1" applyFill="1"/>
    <xf numFmtId="4" fontId="38" fillId="0" borderId="117" xfId="1" applyNumberFormat="1" applyFont="1" applyFill="1" applyBorder="1"/>
    <xf numFmtId="4" fontId="38" fillId="0" borderId="120" xfId="1" applyNumberFormat="1" applyFont="1" applyFill="1" applyBorder="1"/>
    <xf numFmtId="4" fontId="0" fillId="0" borderId="0" xfId="1" applyNumberFormat="1" applyFont="1"/>
    <xf numFmtId="4" fontId="0" fillId="0" borderId="0" xfId="0" applyNumberFormat="1"/>
    <xf numFmtId="4" fontId="38" fillId="0" borderId="0" xfId="0" applyNumberFormat="1" applyFont="1" applyAlignment="1">
      <alignment horizontal="right"/>
    </xf>
    <xf numFmtId="4" fontId="38" fillId="0" borderId="0" xfId="1" applyNumberFormat="1" applyFont="1" applyAlignment="1">
      <alignment horizontal="right"/>
    </xf>
    <xf numFmtId="4" fontId="38" fillId="0" borderId="0" xfId="1" applyNumberFormat="1" applyFont="1"/>
    <xf numFmtId="178" fontId="38" fillId="88" borderId="0" xfId="0" applyNumberFormat="1" applyFont="1" applyFill="1"/>
    <xf numFmtId="178" fontId="38" fillId="108" borderId="0" xfId="0" applyNumberFormat="1" applyFont="1" applyFill="1"/>
    <xf numFmtId="173" fontId="42" fillId="0" borderId="119" xfId="0" applyNumberFormat="1" applyFont="1" applyBorder="1"/>
    <xf numFmtId="173" fontId="38" fillId="2" borderId="114" xfId="1" applyNumberFormat="1" applyFont="1" applyFill="1" applyBorder="1"/>
    <xf numFmtId="173" fontId="38" fillId="109" borderId="0" xfId="0" applyNumberFormat="1" applyFont="1" applyFill="1"/>
    <xf numFmtId="173" fontId="38" fillId="2" borderId="119" xfId="1" applyNumberFormat="1" applyFont="1" applyFill="1" applyBorder="1"/>
    <xf numFmtId="173" fontId="38" fillId="2" borderId="120" xfId="1" applyNumberFormat="1" applyFont="1" applyFill="1" applyBorder="1"/>
    <xf numFmtId="173" fontId="42" fillId="2" borderId="121" xfId="0" applyNumberFormat="1" applyFont="1" applyFill="1" applyBorder="1"/>
    <xf numFmtId="173" fontId="38" fillId="2" borderId="119" xfId="0" applyNumberFormat="1" applyFont="1" applyFill="1" applyBorder="1"/>
    <xf numFmtId="173" fontId="38" fillId="2" borderId="120" xfId="0" applyNumberFormat="1" applyFont="1" applyFill="1" applyBorder="1"/>
    <xf numFmtId="173" fontId="42" fillId="66" borderId="89" xfId="0" applyNumberFormat="1" applyFont="1" applyFill="1" applyBorder="1" applyAlignment="1">
      <alignment horizontal="right"/>
    </xf>
    <xf numFmtId="14" fontId="0" fillId="0" borderId="0" xfId="0" applyNumberFormat="1"/>
    <xf numFmtId="180" fontId="38" fillId="0" borderId="120" xfId="1" applyNumberFormat="1" applyFont="1" applyFill="1" applyBorder="1"/>
    <xf numFmtId="167" fontId="0" fillId="0" borderId="0" xfId="0" applyNumberFormat="1"/>
    <xf numFmtId="167" fontId="38" fillId="0" borderId="0" xfId="0" applyNumberFormat="1" applyFont="1"/>
    <xf numFmtId="167" fontId="42" fillId="0" borderId="0" xfId="0" applyNumberFormat="1" applyFont="1" applyAlignment="1">
      <alignment horizontal="right"/>
    </xf>
    <xf numFmtId="170" fontId="38" fillId="0" borderId="0" xfId="0" applyNumberFormat="1" applyFont="1" applyAlignment="1">
      <alignment horizontal="left"/>
    </xf>
    <xf numFmtId="4" fontId="86" fillId="0" borderId="0" xfId="0" applyNumberFormat="1" applyFont="1" applyAlignment="1">
      <alignment horizontal="right" vertical="center"/>
    </xf>
    <xf numFmtId="0" fontId="85" fillId="0" borderId="0" xfId="0" applyFont="1"/>
    <xf numFmtId="179" fontId="0" fillId="0" borderId="0" xfId="0" applyNumberFormat="1"/>
    <xf numFmtId="0" fontId="38" fillId="2" borderId="38" xfId="0" applyFont="1" applyFill="1" applyBorder="1"/>
    <xf numFmtId="4" fontId="38" fillId="0" borderId="0" xfId="0" applyNumberFormat="1" applyFont="1" applyAlignment="1">
      <alignment horizontal="left"/>
    </xf>
    <xf numFmtId="4" fontId="42" fillId="0" borderId="0" xfId="0" applyNumberFormat="1" applyFont="1"/>
    <xf numFmtId="166" fontId="42" fillId="66" borderId="89" xfId="1" applyNumberFormat="1" applyFont="1" applyFill="1" applyBorder="1" applyAlignment="1">
      <alignment horizontal="right" vertical="center" wrapText="1"/>
    </xf>
    <xf numFmtId="173" fontId="42" fillId="66" borderId="90" xfId="0" applyNumberFormat="1" applyFont="1" applyFill="1" applyBorder="1" applyAlignment="1">
      <alignment horizontal="right"/>
    </xf>
    <xf numFmtId="173" fontId="42" fillId="66" borderId="31" xfId="1" applyNumberFormat="1" applyFont="1" applyFill="1" applyBorder="1" applyAlignment="1">
      <alignment horizontal="right"/>
    </xf>
    <xf numFmtId="0" fontId="38" fillId="85" borderId="40" xfId="0" applyFont="1" applyFill="1" applyBorder="1" applyAlignment="1">
      <alignment horizontal="left"/>
    </xf>
    <xf numFmtId="4" fontId="42" fillId="87" borderId="0" xfId="0" applyNumberFormat="1" applyFont="1" applyFill="1" applyAlignment="1">
      <alignment horizontal="right"/>
    </xf>
    <xf numFmtId="173" fontId="38" fillId="0" borderId="126" xfId="1" applyNumberFormat="1" applyFont="1" applyFill="1" applyBorder="1"/>
    <xf numFmtId="173" fontId="38" fillId="0" borderId="127" xfId="1" applyNumberFormat="1" applyFont="1" applyFill="1" applyBorder="1"/>
    <xf numFmtId="4" fontId="42" fillId="2" borderId="0" xfId="1" applyNumberFormat="1" applyFont="1" applyFill="1" applyBorder="1" applyAlignment="1">
      <alignment horizontal="centerContinuous" vertical="center" wrapText="1"/>
    </xf>
    <xf numFmtId="4" fontId="42" fillId="0" borderId="0" xfId="1" applyNumberFormat="1" applyFont="1"/>
    <xf numFmtId="4" fontId="38" fillId="2" borderId="0" xfId="0" applyNumberFormat="1" applyFont="1" applyFill="1"/>
    <xf numFmtId="14" fontId="14" fillId="97" borderId="181" xfId="0" applyNumberFormat="1" applyFont="1" applyFill="1" applyBorder="1"/>
    <xf numFmtId="14" fontId="0" fillId="113" borderId="104" xfId="0" applyNumberFormat="1" applyFill="1" applyBorder="1"/>
    <xf numFmtId="17" fontId="0" fillId="0" borderId="0" xfId="0" applyNumberFormat="1"/>
    <xf numFmtId="0" fontId="37" fillId="0" borderId="0" xfId="0" applyFont="1"/>
    <xf numFmtId="0" fontId="38" fillId="108" borderId="0" xfId="0" applyFont="1" applyFill="1"/>
    <xf numFmtId="14" fontId="0" fillId="108" borderId="0" xfId="0" applyNumberFormat="1" applyFill="1"/>
    <xf numFmtId="0" fontId="0" fillId="108" borderId="0" xfId="0" applyFill="1"/>
    <xf numFmtId="170" fontId="0" fillId="108" borderId="0" xfId="0" applyNumberFormat="1" applyFill="1"/>
    <xf numFmtId="182" fontId="0" fillId="0" borderId="0" xfId="0" applyNumberFormat="1"/>
    <xf numFmtId="0" fontId="38" fillId="2" borderId="39" xfId="0" applyFont="1" applyFill="1" applyBorder="1" applyAlignment="1">
      <alignment horizontal="left"/>
    </xf>
    <xf numFmtId="4" fontId="42" fillId="87" borderId="0" xfId="1" applyNumberFormat="1" applyFont="1" applyFill="1" applyAlignment="1">
      <alignment horizontal="right"/>
    </xf>
    <xf numFmtId="4" fontId="0" fillId="85" borderId="0" xfId="0" applyNumberFormat="1" applyFill="1"/>
    <xf numFmtId="4" fontId="0" fillId="66" borderId="0" xfId="0" applyNumberFormat="1" applyFill="1"/>
    <xf numFmtId="4" fontId="0" fillId="2" borderId="0" xfId="0" applyNumberFormat="1" applyFill="1"/>
    <xf numFmtId="0" fontId="38" fillId="2" borderId="30" xfId="0" applyFont="1" applyFill="1" applyBorder="1"/>
    <xf numFmtId="173" fontId="38" fillId="0" borderId="34" xfId="1" applyNumberFormat="1" applyFont="1" applyFill="1" applyBorder="1"/>
    <xf numFmtId="173" fontId="38" fillId="0" borderId="182" xfId="1" applyNumberFormat="1" applyFont="1" applyFill="1" applyBorder="1"/>
    <xf numFmtId="173" fontId="38" fillId="0" borderId="183" xfId="1" applyNumberFormat="1" applyFont="1" applyFill="1" applyBorder="1"/>
    <xf numFmtId="173" fontId="38" fillId="0" borderId="182" xfId="0" applyNumberFormat="1" applyFont="1" applyBorder="1"/>
    <xf numFmtId="173" fontId="38" fillId="0" borderId="183" xfId="0" applyNumberFormat="1" applyFont="1" applyBorder="1"/>
    <xf numFmtId="0" fontId="38" fillId="0" borderId="184" xfId="0" applyFont="1" applyBorder="1" applyAlignment="1">
      <alignment horizontal="left"/>
    </xf>
    <xf numFmtId="173" fontId="38" fillId="0" borderId="185" xfId="0" applyNumberFormat="1" applyFont="1" applyBorder="1" applyAlignment="1">
      <alignment horizontal="right"/>
    </xf>
    <xf numFmtId="168" fontId="38" fillId="0" borderId="77" xfId="0" applyNumberFormat="1" applyFont="1" applyBorder="1" applyAlignment="1">
      <alignment horizontal="left"/>
    </xf>
    <xf numFmtId="168" fontId="38" fillId="65" borderId="187" xfId="0" applyNumberFormat="1" applyFont="1" applyFill="1" applyBorder="1" applyAlignment="1">
      <alignment horizontal="left"/>
    </xf>
    <xf numFmtId="168" fontId="38" fillId="65" borderId="0" xfId="0" applyNumberFormat="1" applyFont="1" applyFill="1" applyAlignment="1">
      <alignment horizontal="left"/>
    </xf>
    <xf numFmtId="168" fontId="67" fillId="65" borderId="0" xfId="28985" applyNumberFormat="1" applyFont="1" applyFill="1" applyBorder="1" applyAlignment="1">
      <alignment horizontal="left"/>
    </xf>
    <xf numFmtId="170" fontId="38" fillId="0" borderId="77" xfId="0" applyNumberFormat="1" applyFont="1" applyBorder="1" applyAlignment="1">
      <alignment horizontal="right" vertical="center"/>
    </xf>
    <xf numFmtId="170" fontId="38" fillId="0" borderId="0" xfId="0" applyNumberFormat="1" applyFont="1" applyAlignment="1">
      <alignment horizontal="right" vertical="center"/>
    </xf>
    <xf numFmtId="170" fontId="38" fillId="0" borderId="187" xfId="0" applyNumberFormat="1" applyFont="1" applyBorder="1" applyAlignment="1">
      <alignment horizontal="right"/>
    </xf>
    <xf numFmtId="171" fontId="0" fillId="0" borderId="0" xfId="0" applyNumberFormat="1"/>
    <xf numFmtId="170" fontId="0" fillId="85" borderId="0" xfId="0" applyNumberFormat="1" applyFill="1"/>
    <xf numFmtId="0" fontId="38" fillId="2" borderId="23" xfId="0" applyFont="1" applyFill="1" applyBorder="1"/>
    <xf numFmtId="0" fontId="38" fillId="2" borderId="26" xfId="0" applyFont="1" applyFill="1" applyBorder="1"/>
    <xf numFmtId="0" fontId="38" fillId="2" borderId="87" xfId="0" applyFont="1" applyFill="1" applyBorder="1"/>
    <xf numFmtId="4" fontId="38" fillId="0" borderId="39" xfId="1" applyNumberFormat="1" applyFont="1" applyFill="1" applyBorder="1" applyAlignment="1">
      <alignment horizontal="right"/>
    </xf>
    <xf numFmtId="2" fontId="0" fillId="0" borderId="0" xfId="0" applyNumberFormat="1"/>
    <xf numFmtId="0" fontId="38" fillId="0" borderId="189" xfId="0" applyFont="1" applyBorder="1" applyAlignment="1">
      <alignment horizontal="left"/>
    </xf>
    <xf numFmtId="0" fontId="0" fillId="0" borderId="190" xfId="0" applyBorder="1"/>
    <xf numFmtId="0" fontId="0" fillId="0" borderId="191" xfId="0" applyBorder="1"/>
    <xf numFmtId="4" fontId="0" fillId="0" borderId="188" xfId="0" applyNumberFormat="1" applyBorder="1"/>
    <xf numFmtId="0" fontId="0" fillId="85" borderId="0" xfId="0" applyFill="1"/>
    <xf numFmtId="14" fontId="0" fillId="85" borderId="0" xfId="0" applyNumberFormat="1" applyFill="1"/>
    <xf numFmtId="170" fontId="0" fillId="0" borderId="192" xfId="0" applyNumberFormat="1" applyBorder="1"/>
    <xf numFmtId="171" fontId="0" fillId="85" borderId="0" xfId="0" applyNumberFormat="1" applyFill="1"/>
    <xf numFmtId="0" fontId="38" fillId="66" borderId="38" xfId="0" applyFont="1" applyFill="1" applyBorder="1"/>
    <xf numFmtId="183" fontId="0" fillId="0" borderId="0" xfId="0" applyNumberFormat="1"/>
    <xf numFmtId="0" fontId="0" fillId="114" borderId="0" xfId="0" applyFill="1"/>
    <xf numFmtId="0" fontId="38" fillId="66" borderId="30" xfId="0" applyFont="1" applyFill="1" applyBorder="1"/>
    <xf numFmtId="0" fontId="38" fillId="92" borderId="78" xfId="0" applyFont="1" applyFill="1" applyBorder="1"/>
    <xf numFmtId="0" fontId="38" fillId="92" borderId="80" xfId="0" applyFont="1" applyFill="1" applyBorder="1"/>
    <xf numFmtId="0" fontId="38" fillId="92" borderId="38" xfId="0" applyFont="1" applyFill="1" applyBorder="1"/>
    <xf numFmtId="173" fontId="38" fillId="66" borderId="89" xfId="0" applyNumberFormat="1" applyFont="1" applyFill="1" applyBorder="1" applyAlignment="1">
      <alignment horizontal="right"/>
    </xf>
    <xf numFmtId="173" fontId="38" fillId="66" borderId="186" xfId="0" applyNumberFormat="1" applyFont="1" applyFill="1" applyBorder="1" applyAlignment="1">
      <alignment horizontal="right"/>
    </xf>
    <xf numFmtId="0" fontId="1" fillId="85" borderId="0" xfId="0" applyFont="1" applyFill="1"/>
    <xf numFmtId="4" fontId="1" fillId="85" borderId="0" xfId="0" applyNumberFormat="1" applyFont="1" applyFill="1"/>
    <xf numFmtId="173" fontId="42" fillId="99" borderId="0" xfId="0" applyNumberFormat="1" applyFont="1" applyFill="1"/>
    <xf numFmtId="4" fontId="1" fillId="99" borderId="0" xfId="0" applyNumberFormat="1" applyFont="1" applyFill="1"/>
    <xf numFmtId="184" fontId="0" fillId="0" borderId="0" xfId="0" applyNumberFormat="1"/>
    <xf numFmtId="0" fontId="0" fillId="0" borderId="76" xfId="0" applyBorder="1" applyAlignment="1">
      <alignment horizontal="center"/>
    </xf>
    <xf numFmtId="0" fontId="59" fillId="86" borderId="0" xfId="0" applyFont="1" applyFill="1" applyAlignment="1">
      <alignment horizontal="center"/>
    </xf>
    <xf numFmtId="174" fontId="58" fillId="90" borderId="0" xfId="0" applyNumberFormat="1" applyFont="1" applyFill="1" applyAlignment="1">
      <alignment horizontal="center"/>
    </xf>
    <xf numFmtId="0" fontId="57" fillId="66" borderId="91" xfId="0" applyFont="1" applyFill="1" applyBorder="1" applyAlignment="1">
      <alignment horizontal="center"/>
    </xf>
    <xf numFmtId="168" fontId="57" fillId="93" borderId="91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35616">
    <cellStyle name="20% - Accent1" xfId="19" builtinId="30" customBuiltin="1"/>
    <cellStyle name="20% - Accent1 10" xfId="13337" xr:uid="{022641CF-D1C0-4559-9C93-EE8B636C761D}"/>
    <cellStyle name="20% - Accent1 11" xfId="13338" xr:uid="{140A5515-C460-4D83-86BE-6AA812613D45}"/>
    <cellStyle name="20% - Accent1 12" xfId="13339" xr:uid="{C3AFD1E3-D3F0-4F28-B619-3F3A033197E0}"/>
    <cellStyle name="20% - Accent1 2" xfId="69" xr:uid="{00000000-0005-0000-0000-000001000000}"/>
    <cellStyle name="20% - Accent1 2 10" xfId="13341" xr:uid="{6F68BB37-ADF9-4EFD-AA51-9FA6A5FCDF52}"/>
    <cellStyle name="20% - Accent1 2 11" xfId="13340" xr:uid="{C639C55E-2CAA-40BB-886C-A87EAAD19963}"/>
    <cellStyle name="20% - Accent1 2 12" xfId="97" xr:uid="{8BE36C34-D09C-4BE8-BAA8-F759291D1DE4}"/>
    <cellStyle name="20% - Accent1 2 2" xfId="7901" xr:uid="{ED94B7A0-FBA9-4D9A-B6D2-4959C72DA893}"/>
    <cellStyle name="20% - Accent1 2 2 2" xfId="16307" xr:uid="{6DF9286C-9D87-4272-85AD-A7800D93C5BC}"/>
    <cellStyle name="20% - Accent1 2 2 3" xfId="13342" xr:uid="{3DA8103B-5AA8-497E-8798-EADD15F507EF}"/>
    <cellStyle name="20% - Accent1 2 3" xfId="13343" xr:uid="{2BC3F9CA-645A-4C3D-8B71-3C772BFA6B9D}"/>
    <cellStyle name="20% - Accent1 2 4" xfId="13344" xr:uid="{2C72C20B-3D97-423E-92C4-74D24DEEE7E6}"/>
    <cellStyle name="20% - Accent1 2 4 2" xfId="13345" xr:uid="{C30E5CBF-603E-41C0-A69B-FC7358128023}"/>
    <cellStyle name="20% - Accent1 2 5" xfId="13346" xr:uid="{22E5FF50-D3DA-4285-9BD0-4685738CC92B}"/>
    <cellStyle name="20% - Accent1 2 6" xfId="13347" xr:uid="{24C588BA-43A0-4359-8EF2-5B3980D54310}"/>
    <cellStyle name="20% - Accent1 2 7" xfId="13348" xr:uid="{7985283B-E623-438B-9C00-37593300F5CB}"/>
    <cellStyle name="20% - Accent1 2 8" xfId="13349" xr:uid="{52525B02-FF25-4F45-A898-502C8F374B04}"/>
    <cellStyle name="20% - Accent1 2 9" xfId="13350" xr:uid="{8249FD9B-5C9F-4236-8111-19407517B918}"/>
    <cellStyle name="20% - Accent1 3" xfId="13351" xr:uid="{AB279804-3181-4190-82B8-4CF005CCA2F4}"/>
    <cellStyle name="20% - Accent1 4" xfId="13352" xr:uid="{8BFDBBA2-E52B-4BF2-96F2-6FB2F130976F}"/>
    <cellStyle name="20% - Accent1 5" xfId="13353" xr:uid="{74B088D8-C761-4F05-A597-64970E32E426}"/>
    <cellStyle name="20% - Accent1 6" xfId="13354" xr:uid="{29E5659A-6786-428B-9723-2531CCADB418}"/>
    <cellStyle name="20% - Accent1 7" xfId="13355" xr:uid="{ADB70480-AA1A-43A2-A208-6913122D0B14}"/>
    <cellStyle name="20% - Accent1 8" xfId="13356" xr:uid="{424378A2-CECD-433A-A4E5-25A36D62D070}"/>
    <cellStyle name="20% - Accent1 9" xfId="13357" xr:uid="{113B9EE0-E879-4ADB-87A9-16A85F151782}"/>
    <cellStyle name="20% - Accent2" xfId="22" builtinId="34" customBuiltin="1"/>
    <cellStyle name="20% - Accent2 2" xfId="73" xr:uid="{00000000-0005-0000-0000-000003000000}"/>
    <cellStyle name="20% - Accent2 2 2" xfId="5745" xr:uid="{BCFB0158-5B1B-42D1-AA89-47A0D1B8DEB3}"/>
    <cellStyle name="20% - Accent2 2 2 2" xfId="13359" xr:uid="{C8C7E545-9EC2-444A-BB49-8B56A8E70685}"/>
    <cellStyle name="20% - Accent2 2 3" xfId="13358" xr:uid="{243A49AA-C978-4AF9-8175-E9410F483B7C}"/>
    <cellStyle name="20% - Accent2 2 4" xfId="98" xr:uid="{C9B96FF7-F3C6-4EBD-8285-0FE4C5B431B0}"/>
    <cellStyle name="20% - Accent3" xfId="25" builtinId="38" customBuiltin="1"/>
    <cellStyle name="20% - Accent3 2" xfId="77" xr:uid="{00000000-0005-0000-0000-000005000000}"/>
    <cellStyle name="20% - Accent3 2 2" xfId="7669" xr:uid="{926AF9AE-83AA-4194-AD2C-FC510BECF3DD}"/>
    <cellStyle name="20% - Accent3 2 2 2" xfId="13361" xr:uid="{E97867A3-ABFF-46C3-9C3F-D277171986F3}"/>
    <cellStyle name="20% - Accent3 2 3" xfId="13360" xr:uid="{EFF4B29A-60E7-41DC-A88C-9F9F38A0B5D3}"/>
    <cellStyle name="20% - Accent3 2 4" xfId="99" xr:uid="{4F4E117E-182B-4DE2-884F-B33C5E206FE9}"/>
    <cellStyle name="20% - Accent4" xfId="28" builtinId="42" customBuiltin="1"/>
    <cellStyle name="20% - Accent4 10" xfId="13362" xr:uid="{92E9B77F-9E46-4215-8005-FDE3BDE69A96}"/>
    <cellStyle name="20% - Accent4 11" xfId="13363" xr:uid="{BF04ABB4-89D3-4DB8-82BC-68CBD2F65C82}"/>
    <cellStyle name="20% - Accent4 12" xfId="13364" xr:uid="{1A6E925E-1B98-474D-8D98-9652F83121CF}"/>
    <cellStyle name="20% - Accent4 2" xfId="81" xr:uid="{00000000-0005-0000-0000-000007000000}"/>
    <cellStyle name="20% - Accent4 2 10" xfId="13366" xr:uid="{585E7A1E-D999-4914-A8E2-EA6F5406E786}"/>
    <cellStyle name="20% - Accent4 2 11" xfId="13365" xr:uid="{5448B7C4-255D-43C1-979C-BA814D9311AF}"/>
    <cellStyle name="20% - Accent4 2 12" xfId="100" xr:uid="{6AE7DD68-3B3C-406B-A884-02BC643EC145}"/>
    <cellStyle name="20% - Accent4 2 2" xfId="9222" xr:uid="{3B9CDAF1-E397-4AA2-B4A4-6759DB7771F8}"/>
    <cellStyle name="20% - Accent4 2 2 2" xfId="16314" xr:uid="{056AE0C4-25C2-4700-91C8-EC427F72B687}"/>
    <cellStyle name="20% - Accent4 2 2 3" xfId="13367" xr:uid="{DB2042F2-CD55-4191-9DD8-65B4EF95D877}"/>
    <cellStyle name="20% - Accent4 2 3" xfId="13368" xr:uid="{A03FBC38-67BF-444B-B7E1-1CAFE094C13E}"/>
    <cellStyle name="20% - Accent4 2 4" xfId="13369" xr:uid="{0AECADB8-D0DD-4822-BB8D-44ADE910468C}"/>
    <cellStyle name="20% - Accent4 2 4 2" xfId="13370" xr:uid="{7CB4F869-3AF3-4A29-8E71-48E5F590314B}"/>
    <cellStyle name="20% - Accent4 2 5" xfId="13371" xr:uid="{EBDF9B0E-3901-4FB0-A244-FD03FA95DB63}"/>
    <cellStyle name="20% - Accent4 2 6" xfId="13372" xr:uid="{17D4A383-75E9-45E3-B05D-14DA76277A8E}"/>
    <cellStyle name="20% - Accent4 2 7" xfId="13373" xr:uid="{EF80A572-C8E0-4820-BF71-6706176626E4}"/>
    <cellStyle name="20% - Accent4 2 8" xfId="13374" xr:uid="{2682DC1C-8858-4E9B-9815-8C6D2FB305A5}"/>
    <cellStyle name="20% - Accent4 2 9" xfId="13375" xr:uid="{BFE277C8-64F6-4298-BE48-2DD5456283D3}"/>
    <cellStyle name="20% - Accent4 3" xfId="13376" xr:uid="{AB198360-0CB4-4AAB-8CAD-B0A78EBFB6D0}"/>
    <cellStyle name="20% - Accent4 4" xfId="13377" xr:uid="{4B6B7C45-C720-4B8A-A2E2-645A8FBA5621}"/>
    <cellStyle name="20% - Accent4 5" xfId="13378" xr:uid="{14B22029-4CDE-4ADC-ACBB-87A97473E3AE}"/>
    <cellStyle name="20% - Accent4 6" xfId="13379" xr:uid="{7752C87A-CD16-4D3C-96C1-DAAD5FCF3C5A}"/>
    <cellStyle name="20% - Accent4 7" xfId="13380" xr:uid="{DB779D95-55E1-4281-AF49-2890E1FBA067}"/>
    <cellStyle name="20% - Accent4 8" xfId="13381" xr:uid="{43818C7B-8A8D-45A2-AB45-23E4CF2D9611}"/>
    <cellStyle name="20% - Accent4 9" xfId="13382" xr:uid="{E5FB4AFD-4813-4C00-AD05-7EE37AE6BB69}"/>
    <cellStyle name="20% - Accent5" xfId="31" builtinId="46" customBuiltin="1"/>
    <cellStyle name="20% - Accent5 2" xfId="85" xr:uid="{00000000-0005-0000-0000-000009000000}"/>
    <cellStyle name="20% - Accent5 2 2" xfId="5864" xr:uid="{9AB7A2D5-FB82-4978-9C43-854AD378B0C8}"/>
    <cellStyle name="20% - Accent5 2 2 2" xfId="16271" xr:uid="{4598C451-74B6-4228-B093-71F0B9863DF2}"/>
    <cellStyle name="20% - Accent5 2 3" xfId="13383" xr:uid="{C3BD8CF3-21D8-42AD-B952-9F0E747D6838}"/>
    <cellStyle name="20% - Accent5 2 4" xfId="101" xr:uid="{AD2D5618-B1DF-4604-A24B-62B1504E921C}"/>
    <cellStyle name="20% - Accent6" xfId="34" builtinId="50" customBuiltin="1"/>
    <cellStyle name="20% - Accent6 2" xfId="89" xr:uid="{00000000-0005-0000-0000-00000B000000}"/>
    <cellStyle name="20% - Accent6 2 2" xfId="7907" xr:uid="{0F479E3D-F167-42A5-B070-410B4F030041}"/>
    <cellStyle name="20% - Accent6 2 2 2" xfId="13385" xr:uid="{0DD904FD-FF11-429D-875B-D527A4C75713}"/>
    <cellStyle name="20% - Accent6 2 3" xfId="13384" xr:uid="{1B394315-EABB-459C-B06E-8B19C3873925}"/>
    <cellStyle name="20% - Accent6 2 4" xfId="102" xr:uid="{A3249235-0A11-435E-84C5-BDE8277046E0}"/>
    <cellStyle name="40% - Accent1" xfId="20" builtinId="31" customBuiltin="1"/>
    <cellStyle name="40% - Accent1 10" xfId="13386" xr:uid="{86ED03C4-81AE-4A02-955C-9FFB723B9FCC}"/>
    <cellStyle name="40% - Accent1 11" xfId="13387" xr:uid="{1FF8E2E7-7795-43BB-8603-02978859A0D9}"/>
    <cellStyle name="40% - Accent1 12" xfId="13388" xr:uid="{DA9DB250-7B6D-4D02-88D1-73C15EF09E78}"/>
    <cellStyle name="40% - Accent1 2" xfId="70" xr:uid="{00000000-0005-0000-0000-00000D000000}"/>
    <cellStyle name="40% - Accent1 2 10" xfId="13390" xr:uid="{26DCC70C-83D8-4FAF-B01F-0A55A1BC3CFF}"/>
    <cellStyle name="40% - Accent1 2 11" xfId="13389" xr:uid="{D2F9AB0B-0B38-4B8A-81BF-BAFC336E35E2}"/>
    <cellStyle name="40% - Accent1 2 12" xfId="103" xr:uid="{89D3885D-F41B-4AA2-A4F4-9D6B97BDD7D1}"/>
    <cellStyle name="40% - Accent1 2 2" xfId="6679" xr:uid="{13B450B9-E9CC-434B-87CA-BD644EF30C75}"/>
    <cellStyle name="40% - Accent1 2 2 2" xfId="16305" xr:uid="{969F2EF9-C1D5-498D-A502-72AE6833696D}"/>
    <cellStyle name="40% - Accent1 2 2 3" xfId="13391" xr:uid="{FD903CC3-1FE6-4DC8-9B82-B8169122BCEE}"/>
    <cellStyle name="40% - Accent1 2 3" xfId="13392" xr:uid="{0D22AE12-BE35-4F7B-AA05-590CF5EA0B6E}"/>
    <cellStyle name="40% - Accent1 2 4" xfId="13393" xr:uid="{9BBB709A-4C16-487F-B66A-CB26BB6797DC}"/>
    <cellStyle name="40% - Accent1 2 4 2" xfId="13394" xr:uid="{16D78830-BA6F-4BD4-88AD-47A303429E2D}"/>
    <cellStyle name="40% - Accent1 2 5" xfId="13395" xr:uid="{5A27595A-3A18-417E-99FB-4BC3F3FB1338}"/>
    <cellStyle name="40% - Accent1 2 6" xfId="13396" xr:uid="{0C11B33D-ED0D-490D-A2D0-86FEFB9DF7F4}"/>
    <cellStyle name="40% - Accent1 2 7" xfId="13397" xr:uid="{057B3571-1239-478D-8BBF-B52FCC04070A}"/>
    <cellStyle name="40% - Accent1 2 8" xfId="13398" xr:uid="{1506C324-A0DD-4E95-AFBA-715D40DB5F54}"/>
    <cellStyle name="40% - Accent1 2 9" xfId="13399" xr:uid="{3FE689DD-A552-4CE0-B13B-8CCB29E21A29}"/>
    <cellStyle name="40% - Accent1 3" xfId="13400" xr:uid="{8F3081D7-6171-4A3A-9724-17319B20F53E}"/>
    <cellStyle name="40% - Accent1 4" xfId="13401" xr:uid="{8DB08A41-19F0-467E-ABA8-A526DC9CDD8D}"/>
    <cellStyle name="40% - Accent1 5" xfId="13402" xr:uid="{DFCA009C-538F-4347-A4A4-776D98FA2307}"/>
    <cellStyle name="40% - Accent1 6" xfId="13403" xr:uid="{39D7332E-1E9C-4BDC-B92C-618EB6026006}"/>
    <cellStyle name="40% - Accent1 7" xfId="13404" xr:uid="{4B5B762B-1680-4DC0-A95E-4A431EF1FFCF}"/>
    <cellStyle name="40% - Accent1 8" xfId="13405" xr:uid="{B928B2B7-3D1B-44BE-BBB3-72A7A32BD5B1}"/>
    <cellStyle name="40% - Accent1 9" xfId="13406" xr:uid="{9AB2F822-30A5-4E8C-88CD-A5CCFA835FB1}"/>
    <cellStyle name="40% - Accent2" xfId="23" builtinId="35" customBuiltin="1"/>
    <cellStyle name="40% - Accent2 2" xfId="74" xr:uid="{00000000-0005-0000-0000-00000F000000}"/>
    <cellStyle name="40% - Accent2 2 2" xfId="5799" xr:uid="{E420E6E3-893D-4EA8-8B6F-3B6918031ED7}"/>
    <cellStyle name="40% - Accent2 2 2 2" xfId="16255" xr:uid="{5DC75BDB-B555-4991-B8CE-94B6B0B4BE50}"/>
    <cellStyle name="40% - Accent2 2 3" xfId="13407" xr:uid="{B20FDFD8-C37D-4A0B-BA6A-BE1876253414}"/>
    <cellStyle name="40% - Accent2 2 4" xfId="104" xr:uid="{1308FFDC-9DA2-447A-8392-2D5634D46C2E}"/>
    <cellStyle name="40% - Accent3" xfId="26" builtinId="39" customBuiltin="1"/>
    <cellStyle name="40% - Accent3 2" xfId="78" xr:uid="{00000000-0005-0000-0000-000011000000}"/>
    <cellStyle name="40% - Accent3 2 2" xfId="9326" xr:uid="{4225E10C-45BA-496F-B396-4C293B803A4F}"/>
    <cellStyle name="40% - Accent3 2 2 2" xfId="13409" xr:uid="{486CC5A0-FD03-4DEF-80CA-BEA04690F70D}"/>
    <cellStyle name="40% - Accent3 2 3" xfId="13408" xr:uid="{A62F1A0A-FB9E-4D47-ADE7-5446E2827B60}"/>
    <cellStyle name="40% - Accent3 2 4" xfId="105" xr:uid="{E715CF4A-DF3F-4412-AE48-39AE65614690}"/>
    <cellStyle name="40% - Accent4" xfId="29" builtinId="43" customBuiltin="1"/>
    <cellStyle name="40% - Accent4 10" xfId="13410" xr:uid="{07A7C2A5-A2CD-4E2B-9061-FBE6DC8857C5}"/>
    <cellStyle name="40% - Accent4 11" xfId="13411" xr:uid="{5509C0E8-DFD9-41B0-9097-B167677C615D}"/>
    <cellStyle name="40% - Accent4 12" xfId="13412" xr:uid="{67B3CA55-A4EF-442F-A4E5-FCEBA8CF42D9}"/>
    <cellStyle name="40% - Accent4 2" xfId="82" xr:uid="{00000000-0005-0000-0000-000013000000}"/>
    <cellStyle name="40% - Accent4 2 10" xfId="13414" xr:uid="{111219AD-A34C-4708-9D19-A7FC3F8A32B6}"/>
    <cellStyle name="40% - Accent4 2 11" xfId="13413" xr:uid="{2CBDA591-40E4-4E44-B675-3E14B6ECEEC0}"/>
    <cellStyle name="40% - Accent4 2 12" xfId="106" xr:uid="{594A6324-4B99-4C43-BD3C-8B7834DBEC77}"/>
    <cellStyle name="40% - Accent4 2 2" xfId="5845" xr:uid="{11965D9A-182A-4427-9467-1B03B8290E1E}"/>
    <cellStyle name="40% - Accent4 2 2 2" xfId="16266" xr:uid="{86CA2200-4338-40E8-9D7A-961049573ADE}"/>
    <cellStyle name="40% - Accent4 2 2 3" xfId="13415" xr:uid="{C38076EC-297B-4559-BAA7-3678CC4B6C3C}"/>
    <cellStyle name="40% - Accent4 2 3" xfId="13416" xr:uid="{1519A923-FD89-4EAF-A10B-71A7AD89D6FB}"/>
    <cellStyle name="40% - Accent4 2 4" xfId="13417" xr:uid="{C30664D2-E996-40EC-8A59-013FEA04402B}"/>
    <cellStyle name="40% - Accent4 2 4 2" xfId="13418" xr:uid="{DE6A63C4-CD16-4FA1-ABB3-A0723D803909}"/>
    <cellStyle name="40% - Accent4 2 5" xfId="13419" xr:uid="{D6694F95-B253-4F0D-BA30-FCC166E02DCF}"/>
    <cellStyle name="40% - Accent4 2 6" xfId="13420" xr:uid="{938B2460-FE8B-4B43-84CE-8DD0C39EFF4A}"/>
    <cellStyle name="40% - Accent4 2 7" xfId="13421" xr:uid="{163749B4-A79C-4DE9-9C31-803152295970}"/>
    <cellStyle name="40% - Accent4 2 8" xfId="13422" xr:uid="{288C3CF4-FDB8-4E75-8CE7-E8ED131D65B6}"/>
    <cellStyle name="40% - Accent4 2 9" xfId="13423" xr:uid="{33EC92AC-1C2A-4279-A8D7-1242FFDBE8EF}"/>
    <cellStyle name="40% - Accent4 3" xfId="13424" xr:uid="{973A1861-B49A-4E70-B445-729D4882419F}"/>
    <cellStyle name="40% - Accent4 4" xfId="13425" xr:uid="{B4B2DE73-6CE7-4EFE-9BE4-16D5C10AE86F}"/>
    <cellStyle name="40% - Accent4 5" xfId="13426" xr:uid="{68B86179-5895-483F-9552-421FA7ADAC57}"/>
    <cellStyle name="40% - Accent4 6" xfId="13427" xr:uid="{B3CEA3D4-3847-4772-9687-EF4798F41645}"/>
    <cellStyle name="40% - Accent4 7" xfId="13428" xr:uid="{8E879BC9-B4F9-432F-BEC8-A495E8F796B4}"/>
    <cellStyle name="40% - Accent4 8" xfId="13429" xr:uid="{29170DB7-3208-4B46-95E9-CB455F4CF192}"/>
    <cellStyle name="40% - Accent4 9" xfId="13430" xr:uid="{2C9536F3-A66C-4115-A6ED-4A4A4768A1D7}"/>
    <cellStyle name="40% - Accent5" xfId="32" builtinId="47" customBuiltin="1"/>
    <cellStyle name="40% - Accent5 10" xfId="13431" xr:uid="{9657C717-B87F-4506-AA45-DE02C29BF270}"/>
    <cellStyle name="40% - Accent5 11" xfId="13432" xr:uid="{7B33EFFE-8101-46EF-BC68-69C7676C0094}"/>
    <cellStyle name="40% - Accent5 12" xfId="13433" xr:uid="{8CFF1402-64E2-4B78-8DA6-D93E78F20309}"/>
    <cellStyle name="40% - Accent5 2" xfId="86" xr:uid="{00000000-0005-0000-0000-000015000000}"/>
    <cellStyle name="40% - Accent5 2 10" xfId="13435" xr:uid="{56AB8625-1445-4684-BA34-DEFCE40323D3}"/>
    <cellStyle name="40% - Accent5 2 11" xfId="13434" xr:uid="{879B55CF-B5D9-4E58-8A24-4903F7DEC2E0}"/>
    <cellStyle name="40% - Accent5 2 12" xfId="107" xr:uid="{695F82A3-C506-48D2-B73A-71DA48E29BDC}"/>
    <cellStyle name="40% - Accent5 2 2" xfId="9339" xr:uid="{274FED49-4934-49F7-8006-ED497C95B753}"/>
    <cellStyle name="40% - Accent5 2 2 2" xfId="16316" xr:uid="{08479A5C-BB26-4010-A2BF-A8BD59F731C7}"/>
    <cellStyle name="40% - Accent5 2 2 3" xfId="13436" xr:uid="{8C9619B1-AF43-4069-8DA5-0F07287E4607}"/>
    <cellStyle name="40% - Accent5 2 3" xfId="13437" xr:uid="{5DBE168B-C471-41C2-BCE5-612497E97CC9}"/>
    <cellStyle name="40% - Accent5 2 4" xfId="13438" xr:uid="{21AFCB14-DD74-4726-899A-C789B8D6BFB0}"/>
    <cellStyle name="40% - Accent5 2 4 2" xfId="13439" xr:uid="{362C364D-7227-4221-A561-F60EF7689F04}"/>
    <cellStyle name="40% - Accent5 2 5" xfId="13440" xr:uid="{75D45D82-CC6B-453D-92B3-BF010AB85765}"/>
    <cellStyle name="40% - Accent5 2 6" xfId="13441" xr:uid="{6D945004-7ECC-4C23-A8FC-D39E5C2180F3}"/>
    <cellStyle name="40% - Accent5 2 7" xfId="13442" xr:uid="{36A4897D-B445-4A79-91DE-45D54B6C4068}"/>
    <cellStyle name="40% - Accent5 2 8" xfId="13443" xr:uid="{26CC4433-1DA2-4C9D-BF31-7B30D7DEB9BE}"/>
    <cellStyle name="40% - Accent5 2 9" xfId="13444" xr:uid="{171E47AF-0C16-426A-8762-C39E6618E9B3}"/>
    <cellStyle name="40% - Accent5 3" xfId="13445" xr:uid="{6A576E3E-B7BD-4613-949C-CFACEAEEA493}"/>
    <cellStyle name="40% - Accent5 4" xfId="13446" xr:uid="{70F4FDB4-B884-43DC-A4B2-F2E65B3E362E}"/>
    <cellStyle name="40% - Accent5 5" xfId="13447" xr:uid="{C3D34C18-8B33-4D83-BA81-1C92230DCFB9}"/>
    <cellStyle name="40% - Accent5 6" xfId="13448" xr:uid="{45A81021-5727-4A63-A133-378125DCC1CD}"/>
    <cellStyle name="40% - Accent5 7" xfId="13449" xr:uid="{8051E106-33A2-4604-973B-7E7594D06113}"/>
    <cellStyle name="40% - Accent5 8" xfId="13450" xr:uid="{A8CB9FBB-CD7C-47C3-8D8B-9BCCEFA5375A}"/>
    <cellStyle name="40% - Accent5 9" xfId="13451" xr:uid="{8F50C8B2-BC1A-4B9A-A061-BC550DC8AD6C}"/>
    <cellStyle name="40% - Accent6" xfId="35" builtinId="51" customBuiltin="1"/>
    <cellStyle name="40% - Accent6 10" xfId="13452" xr:uid="{FE62F0B0-13E5-472E-BA87-FA395499E48B}"/>
    <cellStyle name="40% - Accent6 11" xfId="13453" xr:uid="{20DCDF10-A98F-4341-8B0E-EEB07CBA6212}"/>
    <cellStyle name="40% - Accent6 12" xfId="13454" xr:uid="{9E0A81CD-72DA-4D57-8C56-139636095B2B}"/>
    <cellStyle name="40% - Accent6 2" xfId="90" xr:uid="{00000000-0005-0000-0000-000017000000}"/>
    <cellStyle name="40% - Accent6 2 10" xfId="13456" xr:uid="{963E5A78-D447-43B5-8130-D33C79234C19}"/>
    <cellStyle name="40% - Accent6 2 11" xfId="13455" xr:uid="{DF0B37D2-2BD8-42BA-B7F4-4463B826E668}"/>
    <cellStyle name="40% - Accent6 2 12" xfId="108" xr:uid="{4BA7F85F-08E9-4B38-BCE7-0B7D28EAF4D1}"/>
    <cellStyle name="40% - Accent6 2 2" xfId="6363" xr:uid="{966CAC20-EB25-4565-ADD8-625DF9C330DA}"/>
    <cellStyle name="40% - Accent6 2 2 2" xfId="16304" xr:uid="{DCA63AAC-0AD5-47FC-8A2A-05BC7CC547A5}"/>
    <cellStyle name="40% - Accent6 2 2 3" xfId="13457" xr:uid="{7E9FB7DF-85F9-4414-A228-009216EA00FB}"/>
    <cellStyle name="40% - Accent6 2 3" xfId="13458" xr:uid="{CFEF19EF-7622-4941-BB05-21E02598537D}"/>
    <cellStyle name="40% - Accent6 2 4" xfId="13459" xr:uid="{06A40F14-7AD7-47F1-A416-1B59C9424E9A}"/>
    <cellStyle name="40% - Accent6 2 4 2" xfId="13460" xr:uid="{1A95FB51-2CAA-4F2D-8DBA-36D459947F5B}"/>
    <cellStyle name="40% - Accent6 2 5" xfId="13461" xr:uid="{80DAAE0F-014E-4E91-AA49-CF1089E2B181}"/>
    <cellStyle name="40% - Accent6 2 6" xfId="13462" xr:uid="{B97DB8FE-AC38-4952-9A02-1B5531046E5D}"/>
    <cellStyle name="40% - Accent6 2 7" xfId="13463" xr:uid="{825C4E22-B029-47FC-8150-A9479DF03870}"/>
    <cellStyle name="40% - Accent6 2 8" xfId="13464" xr:uid="{31A1F787-A90F-48B8-89C4-1131903E480F}"/>
    <cellStyle name="40% - Accent6 2 9" xfId="13465" xr:uid="{E895C324-14E7-4777-A021-AC2C5758697B}"/>
    <cellStyle name="40% - Accent6 3" xfId="13466" xr:uid="{5826E622-312B-45A5-9142-DB45E4786724}"/>
    <cellStyle name="40% - Accent6 4" xfId="13467" xr:uid="{7AC613CB-627E-4E9F-9085-05016846023B}"/>
    <cellStyle name="40% - Accent6 5" xfId="13468" xr:uid="{83D5CF6C-09B3-48BF-B492-98E7109BE40C}"/>
    <cellStyle name="40% - Accent6 6" xfId="13469" xr:uid="{34E0BEF1-ECA5-41B1-A80B-3F8375F02D34}"/>
    <cellStyle name="40% - Accent6 7" xfId="13470" xr:uid="{FD9A3F86-E2B4-4EB5-809D-ABD57136DD7F}"/>
    <cellStyle name="40% - Accent6 8" xfId="13471" xr:uid="{F34C6403-B439-4068-B327-CF3F2B013074}"/>
    <cellStyle name="40% - Accent6 9" xfId="13472" xr:uid="{8CC52790-0125-41B2-A817-341A5B9A9D00}"/>
    <cellStyle name="60% - Accent1" xfId="44" builtinId="32" customBuiltin="1"/>
    <cellStyle name="60% - Accent1 10" xfId="13473" xr:uid="{9A995C3A-A59E-4829-B9FD-CE7E82AAA4EF}"/>
    <cellStyle name="60% - Accent1 11" xfId="13474" xr:uid="{07B40457-E22F-48CB-93E5-7DB95794D527}"/>
    <cellStyle name="60% - Accent1 12" xfId="13475" xr:uid="{C7419515-BECB-48D0-9308-9FB234C56B1F}"/>
    <cellStyle name="60% - Accent1 2" xfId="37" xr:uid="{00000000-0005-0000-0000-000019000000}"/>
    <cellStyle name="60% - Accent1 2 10" xfId="13477" xr:uid="{4181B3A9-CFD7-4CA3-B301-8BE23C2E0A50}"/>
    <cellStyle name="60% - Accent1 2 11" xfId="13476" xr:uid="{A4F83064-4C48-45F3-BCBD-D445DDA198F3}"/>
    <cellStyle name="60% - Accent1 2 2" xfId="13478" xr:uid="{EFA3BCC0-CFBB-4604-98BA-3895FDB8F0FD}"/>
    <cellStyle name="60% - Accent1 2 3" xfId="13479" xr:uid="{5537C383-F697-4DDB-929B-69C2206FFCBB}"/>
    <cellStyle name="60% - Accent1 2 4" xfId="13480" xr:uid="{75B9D892-E96E-4849-9B63-4323DAE0FE87}"/>
    <cellStyle name="60% - Accent1 2 4 2" xfId="13481" xr:uid="{1C7775CE-BD3B-48D4-A654-206DAD0EA947}"/>
    <cellStyle name="60% - Accent1 2 5" xfId="13482" xr:uid="{B803D9DE-0205-48A6-A3CC-CA1D1A357855}"/>
    <cellStyle name="60% - Accent1 2 6" xfId="13483" xr:uid="{84A86829-DE36-45FC-A9EB-698CA881AB8E}"/>
    <cellStyle name="60% - Accent1 2 7" xfId="13484" xr:uid="{AEB7D56F-3DE8-4AD5-8995-DCE9F0B065FC}"/>
    <cellStyle name="60% - Accent1 2 8" xfId="13485" xr:uid="{B0DB2AC2-A063-4899-ABA8-296A91916418}"/>
    <cellStyle name="60% - Accent1 2 9" xfId="13486" xr:uid="{A14BFC06-755A-4411-ABDE-505E1057B764}"/>
    <cellStyle name="60% - Accent1 3" xfId="71" xr:uid="{00000000-0005-0000-0000-00001A000000}"/>
    <cellStyle name="60% - Accent1 3 2" xfId="13487" xr:uid="{E8C4BE5F-C33B-4CD2-B359-1073FF958182}"/>
    <cellStyle name="60% - Accent1 4" xfId="13488" xr:uid="{39A2CC29-B6BC-4A76-A07F-46099BC99901}"/>
    <cellStyle name="60% - Accent1 5" xfId="13489" xr:uid="{86FE4C1F-4B3E-47D5-8CC6-81B0E0B18D16}"/>
    <cellStyle name="60% - Accent1 6" xfId="13490" xr:uid="{F82E18E7-AE01-4B37-92C9-29A23831E3B7}"/>
    <cellStyle name="60% - Accent1 7" xfId="13491" xr:uid="{0BA6FA68-E8C8-4E4E-A16D-86AC1F4D9332}"/>
    <cellStyle name="60% - Accent1 8" xfId="13492" xr:uid="{92DF0FB3-0996-43CB-98EA-BFE85CD1CBC1}"/>
    <cellStyle name="60% - Accent1 9" xfId="13493" xr:uid="{079EBB21-B692-45E0-8080-8C9D07ADC50B}"/>
    <cellStyle name="60% - Accent2" xfId="45" builtinId="36" customBuiltin="1"/>
    <cellStyle name="60% - Accent2 10" xfId="13494" xr:uid="{AAEEEB37-577E-419B-B9A1-91EF949B9579}"/>
    <cellStyle name="60% - Accent2 11" xfId="13495" xr:uid="{8C97DC39-6C89-4136-BD15-D345F9984B03}"/>
    <cellStyle name="60% - Accent2 12" xfId="13496" xr:uid="{FCA17B7F-6546-4995-88B4-01FFBABD5F95}"/>
    <cellStyle name="60% - Accent2 2" xfId="38" xr:uid="{00000000-0005-0000-0000-00001C000000}"/>
    <cellStyle name="60% - Accent2 2 10" xfId="13498" xr:uid="{EC82D22F-88F5-45A7-84CB-FA76716A5498}"/>
    <cellStyle name="60% - Accent2 2 11" xfId="13497" xr:uid="{261118D0-5D4E-4BA7-9AB0-8BC19AF399CA}"/>
    <cellStyle name="60% - Accent2 2 2" xfId="13499" xr:uid="{7D01780E-E2CF-4F3C-B0C2-C80461BB3889}"/>
    <cellStyle name="60% - Accent2 2 3" xfId="13500" xr:uid="{4C1FCB33-0D4B-4288-9BF5-74DB7063F408}"/>
    <cellStyle name="60% - Accent2 2 4" xfId="13501" xr:uid="{B4ECC3BD-9DB8-4C79-9883-AFD2177D749F}"/>
    <cellStyle name="60% - Accent2 2 4 2" xfId="13502" xr:uid="{FE177E13-BDA3-43BA-BBEB-6CF7952A7965}"/>
    <cellStyle name="60% - Accent2 2 5" xfId="13503" xr:uid="{977C87EF-433A-4726-BBE8-E80EE22353FE}"/>
    <cellStyle name="60% - Accent2 2 6" xfId="13504" xr:uid="{1176F80E-E325-46AD-A6FD-9134984ABAB2}"/>
    <cellStyle name="60% - Accent2 2 7" xfId="13505" xr:uid="{8F010B96-B381-4963-955E-06BE745C3C3E}"/>
    <cellStyle name="60% - Accent2 2 8" xfId="13506" xr:uid="{026D446F-612E-45B9-9714-768B5E584A4E}"/>
    <cellStyle name="60% - Accent2 2 9" xfId="13507" xr:uid="{E8B9173F-1007-4F18-B390-E21B0CCE36A3}"/>
    <cellStyle name="60% - Accent2 3" xfId="75" xr:uid="{00000000-0005-0000-0000-00001D000000}"/>
    <cellStyle name="60% - Accent2 3 2" xfId="13508" xr:uid="{61209B65-8E3A-4836-BCB7-69680CB29947}"/>
    <cellStyle name="60% - Accent2 4" xfId="13509" xr:uid="{77963B30-5763-4E2B-9646-B862515808D4}"/>
    <cellStyle name="60% - Accent2 5" xfId="13510" xr:uid="{054E376F-B942-4A99-95D5-78E7AA100B07}"/>
    <cellStyle name="60% - Accent2 6" xfId="13511" xr:uid="{F93E2EC6-2620-49AD-96C3-79C7ADD8BC57}"/>
    <cellStyle name="60% - Accent2 7" xfId="13512" xr:uid="{CDF607A0-8209-48ED-BAD1-4AD9FF54DD86}"/>
    <cellStyle name="60% - Accent2 8" xfId="13513" xr:uid="{F032FFA4-DD58-47C5-A222-8C14DD2E103A}"/>
    <cellStyle name="60% - Accent2 9" xfId="13514" xr:uid="{69D9158C-2750-4559-B670-C8EFECB507AB}"/>
    <cellStyle name="60% - Accent3" xfId="46" builtinId="40" customBuiltin="1"/>
    <cellStyle name="60% - Accent3 10" xfId="13515" xr:uid="{B8DA42E8-FAFD-4F84-9AC1-CE67DE368085}"/>
    <cellStyle name="60% - Accent3 11" xfId="13516" xr:uid="{2DB98D86-E15C-48C4-830A-5647CAFEBC11}"/>
    <cellStyle name="60% - Accent3 12" xfId="13517" xr:uid="{54673D1E-99C8-4F28-ABC0-0D28FA35F489}"/>
    <cellStyle name="60% - Accent3 2" xfId="39" xr:uid="{00000000-0005-0000-0000-00001F000000}"/>
    <cellStyle name="60% - Accent3 2 10" xfId="13519" xr:uid="{88EF55B0-1710-49B8-8FB1-E6CC8A0DE4AB}"/>
    <cellStyle name="60% - Accent3 2 11" xfId="13518" xr:uid="{8A31D1BA-A7E5-44D6-AC2C-B39E61BF645F}"/>
    <cellStyle name="60% - Accent3 2 2" xfId="13520" xr:uid="{136A7605-63C1-422A-AD62-6B4F634AE9ED}"/>
    <cellStyle name="60% - Accent3 2 3" xfId="13521" xr:uid="{B3E55448-D273-4294-BE51-FB34776ED468}"/>
    <cellStyle name="60% - Accent3 2 4" xfId="13522" xr:uid="{F4D34D8F-6253-45F8-939A-EF22E9F64B85}"/>
    <cellStyle name="60% - Accent3 2 4 2" xfId="13523" xr:uid="{89E7242A-A032-41AF-8AC0-BB0D9A57FD0C}"/>
    <cellStyle name="60% - Accent3 2 5" xfId="13524" xr:uid="{2861A416-BD9F-4059-8F96-7417016942FA}"/>
    <cellStyle name="60% - Accent3 2 6" xfId="13525" xr:uid="{5D4DEA98-AE9F-465D-87E3-0D19F7E65262}"/>
    <cellStyle name="60% - Accent3 2 7" xfId="13526" xr:uid="{82C45310-844F-41F5-9214-9461CF4BE087}"/>
    <cellStyle name="60% - Accent3 2 8" xfId="13527" xr:uid="{56FFE60A-BDF2-41E4-8E85-A750DE0BB414}"/>
    <cellStyle name="60% - Accent3 2 9" xfId="13528" xr:uid="{85A72879-3B89-4631-9E59-CB62883A23AD}"/>
    <cellStyle name="60% - Accent3 3" xfId="79" xr:uid="{00000000-0005-0000-0000-000020000000}"/>
    <cellStyle name="60% - Accent3 3 2" xfId="13529" xr:uid="{81C4EC2A-1412-48A5-8D61-6976E0AA2CE7}"/>
    <cellStyle name="60% - Accent3 4" xfId="13530" xr:uid="{4CF9778F-C5C9-4AE4-8965-49A83456C922}"/>
    <cellStyle name="60% - Accent3 5" xfId="13531" xr:uid="{AEC154A4-A96F-4308-9294-3E0859EADEB0}"/>
    <cellStyle name="60% - Accent3 6" xfId="13532" xr:uid="{B3B6D858-D9CD-42A1-A03E-5C543AE45466}"/>
    <cellStyle name="60% - Accent3 7" xfId="13533" xr:uid="{F8CC7C16-D225-4E35-8CA2-B795C62AF618}"/>
    <cellStyle name="60% - Accent3 8" xfId="13534" xr:uid="{CC078625-C19F-4ABF-AB8C-F0FA4C1763DF}"/>
    <cellStyle name="60% - Accent3 9" xfId="13535" xr:uid="{1B42742A-9168-4792-9168-CC071FCD4ECA}"/>
    <cellStyle name="60% - Accent4" xfId="47" builtinId="44" customBuiltin="1"/>
    <cellStyle name="60% - Accent4 10" xfId="13536" xr:uid="{0F39A33E-74B3-48ED-81BA-4D5191C94B3F}"/>
    <cellStyle name="60% - Accent4 11" xfId="13537" xr:uid="{D7A8FE3E-1379-4002-A6BB-76C40D37E1B6}"/>
    <cellStyle name="60% - Accent4 12" xfId="13538" xr:uid="{FE4CF456-A596-4943-958C-D1AF8FB3056E}"/>
    <cellStyle name="60% - Accent4 2" xfId="40" xr:uid="{00000000-0005-0000-0000-000022000000}"/>
    <cellStyle name="60% - Accent4 2 10" xfId="13540" xr:uid="{EA59CBC3-87D9-45FE-AA84-D16EC76F6334}"/>
    <cellStyle name="60% - Accent4 2 11" xfId="13539" xr:uid="{6B86C86E-C5CF-4A35-94D2-F460C43B8674}"/>
    <cellStyle name="60% - Accent4 2 2" xfId="13541" xr:uid="{10A2177E-5576-42F9-9673-6A0B81A35396}"/>
    <cellStyle name="60% - Accent4 2 3" xfId="13542" xr:uid="{92F42EAB-30DF-45BC-A13F-A3A79A2BF53D}"/>
    <cellStyle name="60% - Accent4 2 4" xfId="13543" xr:uid="{5F2E66E0-23F4-4A9B-8950-0D85A24E6D11}"/>
    <cellStyle name="60% - Accent4 2 4 2" xfId="13544" xr:uid="{2E86E510-59AA-4060-9D0A-3FB682432F58}"/>
    <cellStyle name="60% - Accent4 2 5" xfId="13545" xr:uid="{4849C1F2-3081-4011-938E-36A3C5D6DBD5}"/>
    <cellStyle name="60% - Accent4 2 6" xfId="13546" xr:uid="{F945BC60-8A00-4A7E-BD7F-CF329FC67A67}"/>
    <cellStyle name="60% - Accent4 2 7" xfId="13547" xr:uid="{2C92069A-1EE6-4869-83EE-02EF2317B4F5}"/>
    <cellStyle name="60% - Accent4 2 8" xfId="13548" xr:uid="{A108126C-A252-44A2-B2AE-851C4B8BE2FF}"/>
    <cellStyle name="60% - Accent4 2 9" xfId="13549" xr:uid="{FA3C474C-66BE-4010-87C7-D00AACB870F3}"/>
    <cellStyle name="60% - Accent4 3" xfId="83" xr:uid="{00000000-0005-0000-0000-000023000000}"/>
    <cellStyle name="60% - Accent4 3 2" xfId="13550" xr:uid="{C2D4925A-B504-457E-9855-65A0E70C18A9}"/>
    <cellStyle name="60% - Accent4 4" xfId="13551" xr:uid="{AA3E6BE9-F280-4357-AF6F-0E3FE4416CC2}"/>
    <cellStyle name="60% - Accent4 5" xfId="13552" xr:uid="{F958372E-0F65-43ED-AE49-A6A0AAA65A99}"/>
    <cellStyle name="60% - Accent4 6" xfId="13553" xr:uid="{6F542865-E4E5-4270-8DE6-CF8724FB0B00}"/>
    <cellStyle name="60% - Accent4 7" xfId="13554" xr:uid="{2C097506-4805-435B-895E-2E8F342A84AD}"/>
    <cellStyle name="60% - Accent4 8" xfId="13555" xr:uid="{A0D20BCE-AA1E-4BD7-83C1-EA4F3DFE8449}"/>
    <cellStyle name="60% - Accent4 9" xfId="13556" xr:uid="{CF0D4D9C-0139-42D3-BDDA-B6D40BFEAE65}"/>
    <cellStyle name="60% - Accent5" xfId="48" builtinId="48" customBuiltin="1"/>
    <cellStyle name="60% - Accent5 10" xfId="13557" xr:uid="{5BD13161-D23A-492A-BEAE-63737EE1AF86}"/>
    <cellStyle name="60% - Accent5 11" xfId="13558" xr:uid="{663AAF19-7D41-4BB2-8DA0-7A46744B3057}"/>
    <cellStyle name="60% - Accent5 12" xfId="13559" xr:uid="{758ED41B-C7B0-4A5F-A04E-C472D6CCB208}"/>
    <cellStyle name="60% - Accent5 2" xfId="41" xr:uid="{00000000-0005-0000-0000-000025000000}"/>
    <cellStyle name="60% - Accent5 2 10" xfId="13561" xr:uid="{F2384087-CB0A-474C-851F-0CBAB0B92A77}"/>
    <cellStyle name="60% - Accent5 2 11" xfId="13560" xr:uid="{B8D27B59-2C15-41E1-B07B-1C4647D3C5DE}"/>
    <cellStyle name="60% - Accent5 2 2" xfId="13562" xr:uid="{FFABB43F-614E-48EF-B120-C6E81F1B9BC4}"/>
    <cellStyle name="60% - Accent5 2 3" xfId="13563" xr:uid="{7C680A5A-FA1F-426A-BAA8-996963FB926C}"/>
    <cellStyle name="60% - Accent5 2 4" xfId="13564" xr:uid="{CBFDBA40-5A46-4693-A1C6-C16747CAAFD4}"/>
    <cellStyle name="60% - Accent5 2 4 2" xfId="13565" xr:uid="{4E7C11EA-A9EC-493D-8028-29DC7A1FE04C}"/>
    <cellStyle name="60% - Accent5 2 5" xfId="13566" xr:uid="{9D59E54C-151C-4BAF-8895-9805074D5719}"/>
    <cellStyle name="60% - Accent5 2 6" xfId="13567" xr:uid="{52CF0210-B719-48D4-BED3-10720E542C2E}"/>
    <cellStyle name="60% - Accent5 2 7" xfId="13568" xr:uid="{0F5BEE72-7FC5-4FAE-9C1B-C56042E3A7A7}"/>
    <cellStyle name="60% - Accent5 2 8" xfId="13569" xr:uid="{FEE8B969-00EA-45A9-B4F7-D42B0A08FA9F}"/>
    <cellStyle name="60% - Accent5 2 9" xfId="13570" xr:uid="{8149C25F-075B-4F4A-BA80-66D2ED05A334}"/>
    <cellStyle name="60% - Accent5 3" xfId="87" xr:uid="{00000000-0005-0000-0000-000026000000}"/>
    <cellStyle name="60% - Accent5 3 2" xfId="13571" xr:uid="{2F550BA0-2944-4531-BAF2-35D016C0F782}"/>
    <cellStyle name="60% - Accent5 4" xfId="13572" xr:uid="{C2E24F5B-FEED-487A-9EFB-EEA69967AFB6}"/>
    <cellStyle name="60% - Accent5 5" xfId="13573" xr:uid="{8559E20D-FF0C-4DBD-8EF4-B4D11A043BD2}"/>
    <cellStyle name="60% - Accent5 6" xfId="13574" xr:uid="{5B996133-C4C7-4031-B4EA-17876C90DCB6}"/>
    <cellStyle name="60% - Accent5 7" xfId="13575" xr:uid="{0B4E7230-91C5-4F22-8130-38B6012DFE90}"/>
    <cellStyle name="60% - Accent5 8" xfId="13576" xr:uid="{E89E0421-F316-4696-921D-5D294BED729D}"/>
    <cellStyle name="60% - Accent5 9" xfId="13577" xr:uid="{B42158BC-3E2B-41D6-8C0F-16B7107281E7}"/>
    <cellStyle name="60% - Accent6" xfId="49" builtinId="52" customBuiltin="1"/>
    <cellStyle name="60% - Accent6 2" xfId="42" xr:uid="{00000000-0005-0000-0000-000028000000}"/>
    <cellStyle name="60% - Accent6 2 2" xfId="13579" xr:uid="{128BDEE3-3203-4676-9152-F94216B24E22}"/>
    <cellStyle name="60% - Accent6 2 3" xfId="13578" xr:uid="{842A42D8-A035-43F5-A2D4-7DB251BEFD1B}"/>
    <cellStyle name="60% - Accent6 3" xfId="91" xr:uid="{00000000-0005-0000-0000-000029000000}"/>
    <cellStyle name="Accent1" xfId="18" builtinId="29" customBuiltin="1"/>
    <cellStyle name="Accent1 10" xfId="13580" xr:uid="{ACD6DCCD-8792-4FEE-9F0C-7575833B2DAA}"/>
    <cellStyle name="Accent1 11" xfId="13581" xr:uid="{E67E3B09-5F0C-4245-B5AB-449468035F37}"/>
    <cellStyle name="Accent1 12" xfId="13582" xr:uid="{B2DE3EF6-5CBF-4F80-A86A-C7227EC41A6B}"/>
    <cellStyle name="Accent1 2" xfId="68" xr:uid="{00000000-0005-0000-0000-00002B000000}"/>
    <cellStyle name="Accent1 2 10" xfId="13584" xr:uid="{D882C584-FEAC-4341-AC42-A08A23CB4083}"/>
    <cellStyle name="Accent1 2 11" xfId="13583" xr:uid="{DF4DACAE-1B26-42DF-B14A-08654B75B8EF}"/>
    <cellStyle name="Accent1 2 12" xfId="109" xr:uid="{CA5D2BC7-329A-4CE1-911C-BF9A716BF505}"/>
    <cellStyle name="Accent1 2 2" xfId="13585" xr:uid="{805433A9-C73E-4E89-BE7C-7F3D64AEABD5}"/>
    <cellStyle name="Accent1 2 3" xfId="13586" xr:uid="{A4B285F0-221C-4C37-844C-5551BAC1F26A}"/>
    <cellStyle name="Accent1 2 4" xfId="13587" xr:uid="{1C8930C4-D979-42C9-8359-AD98477A8D16}"/>
    <cellStyle name="Accent1 2 4 2" xfId="13588" xr:uid="{9680F1BC-C468-4CE1-A50B-A81BC5D8399F}"/>
    <cellStyle name="Accent1 2 5" xfId="13589" xr:uid="{0FAF0047-5F6E-41AA-92FA-EFC74A411E03}"/>
    <cellStyle name="Accent1 2 6" xfId="13590" xr:uid="{A3F6D9A8-124F-4414-B630-853955D4BB08}"/>
    <cellStyle name="Accent1 2 7" xfId="13591" xr:uid="{A645E3CC-A2B3-4CD1-B3A8-42B558901229}"/>
    <cellStyle name="Accent1 2 8" xfId="13592" xr:uid="{7BE9C038-79DE-4787-8FBC-362229295FD0}"/>
    <cellStyle name="Accent1 2 9" xfId="13593" xr:uid="{0498F895-2720-409D-9E3E-C9A66FEBBFF5}"/>
    <cellStyle name="Accent1 3" xfId="13594" xr:uid="{20126FE1-5EEF-40D6-8C28-5A63E6A39639}"/>
    <cellStyle name="Accent1 4" xfId="13595" xr:uid="{98F25ED7-007A-46FF-9B7B-DC62F7524AF6}"/>
    <cellStyle name="Accent1 5" xfId="13596" xr:uid="{4602290C-7470-4633-B4A7-4941D156C354}"/>
    <cellStyle name="Accent1 6" xfId="13597" xr:uid="{D2109027-3CBD-45E7-80AE-C16F25F68DE2}"/>
    <cellStyle name="Accent1 7" xfId="13598" xr:uid="{D6E32302-02FD-4883-BF22-4D37E896B526}"/>
    <cellStyle name="Accent1 8" xfId="13599" xr:uid="{A35D9C77-EF4B-4BD5-93BA-ECE8AF4DC3E6}"/>
    <cellStyle name="Accent1 9" xfId="13600" xr:uid="{FF4DA78B-1020-44BE-9F46-DADF0B02971E}"/>
    <cellStyle name="Accent2" xfId="21" builtinId="33" customBuiltin="1"/>
    <cellStyle name="Accent2 10" xfId="13601" xr:uid="{285EDA17-C4A9-45C8-B2BD-2A10954DA1DA}"/>
    <cellStyle name="Accent2 11" xfId="13602" xr:uid="{12574BD8-A21B-42BC-8F41-FCE99E3FDB4A}"/>
    <cellStyle name="Accent2 12" xfId="13603" xr:uid="{5F343763-0126-4D8B-AEF4-8A7F9DF208E7}"/>
    <cellStyle name="Accent2 2" xfId="72" xr:uid="{00000000-0005-0000-0000-00002D000000}"/>
    <cellStyle name="Accent2 2 10" xfId="13605" xr:uid="{2F0F3C14-A823-4299-9F50-B8A767C03C04}"/>
    <cellStyle name="Accent2 2 11" xfId="13604" xr:uid="{528EB82F-2A6A-439A-B369-B832F25DAF4A}"/>
    <cellStyle name="Accent2 2 12" xfId="110" xr:uid="{636AC32E-66CE-43C0-A214-E0B9DADA7ADF}"/>
    <cellStyle name="Accent2 2 2" xfId="13606" xr:uid="{B83B7682-3C99-4BA8-914B-78E37DAEE4F7}"/>
    <cellStyle name="Accent2 2 3" xfId="13607" xr:uid="{AB63BA65-83E8-4D00-BF57-C75A638A0131}"/>
    <cellStyle name="Accent2 2 4" xfId="13608" xr:uid="{B42C152F-21C6-4224-B45D-3BC24AD6A201}"/>
    <cellStyle name="Accent2 2 4 2" xfId="13609" xr:uid="{ED9E5646-076C-405A-892C-45F2A0FA5F8D}"/>
    <cellStyle name="Accent2 2 5" xfId="13610" xr:uid="{0E1B634B-8486-4B48-9111-DD00C7D633BE}"/>
    <cellStyle name="Accent2 2 6" xfId="13611" xr:uid="{752CA7D0-1A4B-446D-AB17-F76A6C841776}"/>
    <cellStyle name="Accent2 2 7" xfId="13612" xr:uid="{5F73FB14-FBED-4608-844C-1AA729E28968}"/>
    <cellStyle name="Accent2 2 8" xfId="13613" xr:uid="{62E989EC-5525-4285-A86B-22E21A69C309}"/>
    <cellStyle name="Accent2 2 9" xfId="13614" xr:uid="{525E2C6C-A631-4E6F-AC92-36752CB3A7AE}"/>
    <cellStyle name="Accent2 3" xfId="13615" xr:uid="{BD3326A6-EBC1-49D6-82A6-448FC34E1C35}"/>
    <cellStyle name="Accent2 4" xfId="13616" xr:uid="{9A691515-FF1B-41D4-B733-5B254B4C5C9A}"/>
    <cellStyle name="Accent2 5" xfId="13617" xr:uid="{573B0050-B897-4AC6-A5C7-A22D9E3D9835}"/>
    <cellStyle name="Accent2 6" xfId="13618" xr:uid="{7D47ED20-E39E-4442-B94F-60843C45AC71}"/>
    <cellStyle name="Accent2 7" xfId="13619" xr:uid="{1FA424E1-2F35-452E-B08A-E6A3302D0FF0}"/>
    <cellStyle name="Accent2 8" xfId="13620" xr:uid="{C7E9D35A-179C-41B8-9C32-42954ADA1938}"/>
    <cellStyle name="Accent2 9" xfId="13621" xr:uid="{4C5B5593-D0CE-48DD-84D5-5095263D006A}"/>
    <cellStyle name="Accent3" xfId="24" builtinId="37" customBuiltin="1"/>
    <cellStyle name="Accent3 10" xfId="13622" xr:uid="{8973F04E-2668-4892-AC82-DE80166EE6BC}"/>
    <cellStyle name="Accent3 11" xfId="13623" xr:uid="{7A1C6510-A557-4062-B848-E9B3A18D44BD}"/>
    <cellStyle name="Accent3 12" xfId="13624" xr:uid="{BC8D96A0-3F99-4600-8A7C-17B1D34C38EE}"/>
    <cellStyle name="Accent3 2" xfId="76" xr:uid="{00000000-0005-0000-0000-00002F000000}"/>
    <cellStyle name="Accent3 2 10" xfId="13626" xr:uid="{3B5C1423-3C01-486C-AF45-BE86354149E3}"/>
    <cellStyle name="Accent3 2 11" xfId="13625" xr:uid="{A2F4759E-0DAC-48D1-9FC2-8DE55F498FB8}"/>
    <cellStyle name="Accent3 2 12" xfId="111" xr:uid="{BE3CFD33-17B3-4FCE-ABD4-F00D92181C21}"/>
    <cellStyle name="Accent3 2 2" xfId="13627" xr:uid="{8278ADDC-EB00-4C8A-B8F3-299F59F79992}"/>
    <cellStyle name="Accent3 2 3" xfId="13628" xr:uid="{218E2C7A-3EC8-4833-90AA-F3AD8892A650}"/>
    <cellStyle name="Accent3 2 4" xfId="13629" xr:uid="{B1B75AD1-5896-43CF-893C-F454F42ABF5D}"/>
    <cellStyle name="Accent3 2 4 2" xfId="13630" xr:uid="{4501F5AE-94E3-46B6-B2E1-8409111E9BF1}"/>
    <cellStyle name="Accent3 2 5" xfId="13631" xr:uid="{AEB15B2C-8043-4E4E-A35B-7725199DBD87}"/>
    <cellStyle name="Accent3 2 6" xfId="13632" xr:uid="{3393686C-8FF8-41F0-AD04-0C00FFB5F2EF}"/>
    <cellStyle name="Accent3 2 7" xfId="13633" xr:uid="{BB574687-D92A-43F6-91B1-2C8C2223B40A}"/>
    <cellStyle name="Accent3 2 8" xfId="13634" xr:uid="{D012EC31-4788-4E44-BF88-E0BBE32E1122}"/>
    <cellStyle name="Accent3 2 9" xfId="13635" xr:uid="{45B777CD-EC85-4F11-84DF-0B1D05370BDD}"/>
    <cellStyle name="Accent3 3" xfId="13636" xr:uid="{59E48145-905E-4E36-A5BC-E6DB8E13DDC4}"/>
    <cellStyle name="Accent3 4" xfId="13637" xr:uid="{A6D8BB10-A251-4F02-8AC9-11D76AF22E2B}"/>
    <cellStyle name="Accent3 5" xfId="13638" xr:uid="{424001E5-AE4C-4C91-A9A4-AF54FE946F78}"/>
    <cellStyle name="Accent3 6" xfId="13639" xr:uid="{C1BA66CB-B53A-4A3F-B992-D685806C73C5}"/>
    <cellStyle name="Accent3 7" xfId="13640" xr:uid="{157BAA93-B5D3-4D8A-B2CD-7CC9F032594E}"/>
    <cellStyle name="Accent3 8" xfId="13641" xr:uid="{1E5694AE-F354-422E-8431-31F666311320}"/>
    <cellStyle name="Accent3 9" xfId="13642" xr:uid="{2C613D9B-24CD-46A3-AFE4-E7C145AA4608}"/>
    <cellStyle name="Accent4" xfId="27" builtinId="41" customBuiltin="1"/>
    <cellStyle name="Accent4 2" xfId="80" xr:uid="{00000000-0005-0000-0000-000031000000}"/>
    <cellStyle name="Accent4 2 2" xfId="13644" xr:uid="{D0A58AC8-5FB1-4FB4-A26C-11A4AEEB7062}"/>
    <cellStyle name="Accent4 2 3" xfId="13643" xr:uid="{F9753C13-D43D-4BD6-BC00-052CBFFB4600}"/>
    <cellStyle name="Accent4 2 4" xfId="112" xr:uid="{84A267D0-8BCC-4DDC-84BE-5EBFB291C113}"/>
    <cellStyle name="Accent5" xfId="30" builtinId="45" customBuiltin="1"/>
    <cellStyle name="Accent5 2" xfId="84" xr:uid="{00000000-0005-0000-0000-000033000000}"/>
    <cellStyle name="Accent5 2 2" xfId="113" xr:uid="{2860591E-5579-4EC4-AE19-AA5445E6450B}"/>
    <cellStyle name="Accent6" xfId="33" builtinId="49" customBuiltin="1"/>
    <cellStyle name="Accent6 10" xfId="13645" xr:uid="{197D413C-CFFB-4D26-A72B-F20AE647EF7F}"/>
    <cellStyle name="Accent6 11" xfId="13646" xr:uid="{5D6CAA6D-9FEE-4D2C-B1B2-CEC1B5734182}"/>
    <cellStyle name="Accent6 12" xfId="13647" xr:uid="{26F89EFE-E9CA-4ACF-87D6-D633BD8AB0F8}"/>
    <cellStyle name="Accent6 2" xfId="88" xr:uid="{00000000-0005-0000-0000-000035000000}"/>
    <cellStyle name="Accent6 2 10" xfId="13649" xr:uid="{5CA7D7F9-71F8-47C7-BC5E-046CE828D70A}"/>
    <cellStyle name="Accent6 2 11" xfId="13648" xr:uid="{C4FC5DBF-707E-4E75-A2B3-E50B4526DEDE}"/>
    <cellStyle name="Accent6 2 12" xfId="114" xr:uid="{9C291D67-DC60-42C3-9E09-554EAFD7F3A0}"/>
    <cellStyle name="Accent6 2 2" xfId="13650" xr:uid="{8801659A-B67E-4322-8DE6-0A8B4A4D576F}"/>
    <cellStyle name="Accent6 2 3" xfId="13651" xr:uid="{F0CB1406-3EB6-47B2-AF56-BFC429ABA024}"/>
    <cellStyle name="Accent6 2 4" xfId="13652" xr:uid="{BAE26909-63B4-4D5B-8297-E5849DDF6E3E}"/>
    <cellStyle name="Accent6 2 4 2" xfId="13653" xr:uid="{FDD73546-1455-429A-9A8C-EA1DC57720B5}"/>
    <cellStyle name="Accent6 2 5" xfId="13654" xr:uid="{84E99166-2819-4E3A-8468-764DD2E4512B}"/>
    <cellStyle name="Accent6 2 6" xfId="13655" xr:uid="{374FB905-026F-4839-8793-C0DF4993B08E}"/>
    <cellStyle name="Accent6 2 7" xfId="13656" xr:uid="{A46CE31A-6495-472D-AF1A-688A22053050}"/>
    <cellStyle name="Accent6 2 8" xfId="13657" xr:uid="{6C92DBCF-08E1-40C9-AE18-98B55FB55C59}"/>
    <cellStyle name="Accent6 2 9" xfId="13658" xr:uid="{1E0DA0EA-3CC8-42E8-A6E9-56D8C0AE6317}"/>
    <cellStyle name="Accent6 3" xfId="13659" xr:uid="{D1A9B167-DD15-480E-9040-16A42B54A02F}"/>
    <cellStyle name="Accent6 4" xfId="13660" xr:uid="{0465CEA5-5895-48DA-AB50-D991028CC983}"/>
    <cellStyle name="Accent6 5" xfId="13661" xr:uid="{9C5A8512-F1CA-4F91-9DF0-A869725B522D}"/>
    <cellStyle name="Accent6 6" xfId="13662" xr:uid="{1C60DC1A-4ECC-4F8D-8C55-13C0C058030F}"/>
    <cellStyle name="Accent6 7" xfId="13663" xr:uid="{91C2DAE7-37D8-4DEB-9D68-F4F831F6DD91}"/>
    <cellStyle name="Accent6 8" xfId="13664" xr:uid="{73FDF3E1-0DFB-4CD4-88B3-BA2D40D3116E}"/>
    <cellStyle name="Accent6 9" xfId="13665" xr:uid="{5780769B-E5DC-4A7E-99EB-97065231EB33}"/>
    <cellStyle name="Bad" xfId="8" builtinId="27" customBuiltin="1"/>
    <cellStyle name="Bad 10" xfId="13666" xr:uid="{42E25FF6-29F5-4784-9976-25E37D98BCBD}"/>
    <cellStyle name="Bad 11" xfId="13667" xr:uid="{EEDB0C45-950F-4FD4-AF44-E3E936548846}"/>
    <cellStyle name="Bad 12" xfId="13668" xr:uid="{063301ED-4B0B-40ED-906E-9141A32B1B29}"/>
    <cellStyle name="Bad 2" xfId="57" xr:uid="{00000000-0005-0000-0000-000037000000}"/>
    <cellStyle name="Bad 2 10" xfId="13670" xr:uid="{20901D51-8DEB-4144-8FC4-B30D22245DDA}"/>
    <cellStyle name="Bad 2 11" xfId="13669" xr:uid="{B5F8B0D1-7AEE-497B-84D0-FDCF7E0A688D}"/>
    <cellStyle name="Bad 2 12" xfId="115" xr:uid="{F807647D-6F50-460F-9E50-2386248B2C79}"/>
    <cellStyle name="Bad 2 2" xfId="13671" xr:uid="{41A38AE6-21CE-4B0B-A680-D1B1CCA0BBBE}"/>
    <cellStyle name="Bad 2 3" xfId="13672" xr:uid="{BFF19F34-7D2A-4C83-B18A-EA46411B6C8B}"/>
    <cellStyle name="Bad 2 4" xfId="13673" xr:uid="{F72CF9A6-5ADD-4180-A9DC-ED7E5A2768B1}"/>
    <cellStyle name="Bad 2 4 2" xfId="13674" xr:uid="{3948E71D-1AE7-4DD2-9B9D-3D85E72A21DA}"/>
    <cellStyle name="Bad 2 5" xfId="13675" xr:uid="{2F3891CD-1890-45E0-8C3F-B98217C4F409}"/>
    <cellStyle name="Bad 2 6" xfId="13676" xr:uid="{FA7A8F76-6196-4A46-9499-FEECEB88E88A}"/>
    <cellStyle name="Bad 2 7" xfId="13677" xr:uid="{123579E4-186D-4747-9405-98D811FAC827}"/>
    <cellStyle name="Bad 2 8" xfId="13678" xr:uid="{0C5FB78D-1CB3-480E-9D5E-4EF7F5E72319}"/>
    <cellStyle name="Bad 2 9" xfId="13679" xr:uid="{346F043D-AB5C-4766-8244-1D9564EF05AE}"/>
    <cellStyle name="Bad 3" xfId="13680" xr:uid="{8963C019-7031-4343-B434-25E0A10B7967}"/>
    <cellStyle name="Bad 4" xfId="13681" xr:uid="{904CFD9D-FA4D-40AE-99C3-A41F8B5689D7}"/>
    <cellStyle name="Bad 5" xfId="13682" xr:uid="{FCC70A25-2049-485A-BB9E-036BCD1CC4F4}"/>
    <cellStyle name="Bad 6" xfId="13683" xr:uid="{135EB485-80A2-4923-B988-041E7295F6BD}"/>
    <cellStyle name="Bad 7" xfId="13684" xr:uid="{F52A366F-9C95-4817-B78C-5994BC02541C}"/>
    <cellStyle name="Bad 8" xfId="13685" xr:uid="{5970FA58-FBF7-464E-B02E-EE9EB6F903A7}"/>
    <cellStyle name="Bad 9" xfId="13686" xr:uid="{CE55978A-414F-44DF-8D34-DC24B2C14B68}"/>
    <cellStyle name="Calculation" xfId="11" builtinId="22" customBuiltin="1"/>
    <cellStyle name="Calculation 10" xfId="13687" xr:uid="{7F284003-8113-41CA-A574-463356C96EAE}"/>
    <cellStyle name="Calculation 11" xfId="13688" xr:uid="{10123C25-C071-4CF9-873E-EB6318B7DFCE}"/>
    <cellStyle name="Calculation 12" xfId="13689" xr:uid="{5ABCE6AD-4F62-4D69-BE37-6F20FDB96DE6}"/>
    <cellStyle name="Calculation 2" xfId="61" xr:uid="{00000000-0005-0000-0000-000039000000}"/>
    <cellStyle name="Calculation 2 10" xfId="13691" xr:uid="{73FDA4F9-E8A9-4A56-8051-022AE7B54D04}"/>
    <cellStyle name="Calculation 2 11" xfId="13690" xr:uid="{2D6768A7-6458-4370-A550-23285965B0CD}"/>
    <cellStyle name="Calculation 2 12" xfId="116" xr:uid="{8BFD4995-EC5B-4499-A097-16D1EC8D7D8A}"/>
    <cellStyle name="Calculation 2 2" xfId="13692" xr:uid="{9A0A7FBD-2EE7-4F08-BF9C-1589EFE31358}"/>
    <cellStyle name="Calculation 2 3" xfId="13693" xr:uid="{FD50EE39-5631-4DDC-A55A-0F28F3E93C17}"/>
    <cellStyle name="Calculation 2 4" xfId="13694" xr:uid="{538E86D5-761F-4290-BE83-1A97A2918B7C}"/>
    <cellStyle name="Calculation 2 4 2" xfId="13695" xr:uid="{DE01E4A0-34EF-4AB8-855E-1594C4DF719D}"/>
    <cellStyle name="Calculation 2 5" xfId="13696" xr:uid="{0DA05DC8-14B7-44E6-81A1-89E9C6C70FF8}"/>
    <cellStyle name="Calculation 2 6" xfId="13697" xr:uid="{3AD7B850-C5F0-4164-88AF-0CF2804CF1E9}"/>
    <cellStyle name="Calculation 2 7" xfId="13698" xr:uid="{C9F45175-4213-4F25-95DE-8EA751876298}"/>
    <cellStyle name="Calculation 2 8" xfId="13699" xr:uid="{6938889C-7622-4D32-9655-8318789803DB}"/>
    <cellStyle name="Calculation 2 9" xfId="13700" xr:uid="{4CD277AA-D4AD-4EBB-8FEE-064527881502}"/>
    <cellStyle name="Calculation 3" xfId="13701" xr:uid="{85F87084-5E56-43EB-B0FC-D48163B39B02}"/>
    <cellStyle name="Calculation 4" xfId="13702" xr:uid="{5976D9DB-18B2-424E-A176-9A3AD62452FB}"/>
    <cellStyle name="Calculation 5" xfId="13703" xr:uid="{6F522F9E-62FB-46AC-9166-58197A292B2A}"/>
    <cellStyle name="Calculation 6" xfId="13704" xr:uid="{FDDA6DD2-F005-4534-B312-86B0E9261AE2}"/>
    <cellStyle name="Calculation 7" xfId="13705" xr:uid="{1718EDB3-209D-49C3-A7E9-22871A189222}"/>
    <cellStyle name="Calculation 8" xfId="13706" xr:uid="{51D33151-E239-4D6B-94B5-07B70376EBF4}"/>
    <cellStyle name="Calculation 9" xfId="13707" xr:uid="{C86FC43F-EBEF-499C-9658-D4D27B25EE43}"/>
    <cellStyle name="Calulated" xfId="31791" xr:uid="{208B16C7-114D-4B86-B530-775FAFF9464E}"/>
    <cellStyle name="Calulated 2" xfId="34165" xr:uid="{FF69D40C-3FE8-4FAA-9AE9-49226492C6C8}"/>
    <cellStyle name="Check Cell" xfId="13" builtinId="23" customBuiltin="1"/>
    <cellStyle name="Check Cell 2" xfId="63" xr:uid="{00000000-0005-0000-0000-00003B000000}"/>
    <cellStyle name="Check Cell 2 2" xfId="117" xr:uid="{0C3758C9-59C8-476F-AFDB-7DD284C0C2ED}"/>
    <cellStyle name="Comma" xfId="1" builtinId="3"/>
    <cellStyle name="Comma 10" xfId="35609" xr:uid="{725637B5-1E68-4BCA-BA3F-DDAC189CFB7F}"/>
    <cellStyle name="Comma 10 2" xfId="33704" xr:uid="{2ABF9C71-DD2C-4FF4-BBDD-50619E8B86F5}"/>
    <cellStyle name="Comma 11" xfId="34899" xr:uid="{378B6C26-36FB-48D0-A3FE-2E7931255319}"/>
    <cellStyle name="Comma 12" xfId="32665" xr:uid="{8CC658FF-6B29-4A97-B7F9-78B4A463DBD3}"/>
    <cellStyle name="Comma 12 2" xfId="33283" xr:uid="{9016014B-F013-4E32-952C-3B20AD3C609C}"/>
    <cellStyle name="Comma 12 2 2" xfId="31229" xr:uid="{639A1746-8CAE-4482-99AF-7767338BC77A}"/>
    <cellStyle name="Comma 12 2 2 2" xfId="30344" xr:uid="{4AAA6B88-EBBA-4A3A-A453-10AA69E17687}"/>
    <cellStyle name="Comma 12 2 2 2 2" xfId="34473" xr:uid="{D96E3AD6-DC97-4A01-8E38-A0F264691E2A}"/>
    <cellStyle name="Comma 12 2 2 2 2 2" xfId="30897" xr:uid="{A8D4AE8E-0875-4104-94EC-516563DB31A0}"/>
    <cellStyle name="Comma 12 2 2 2 2 2 2" xfId="30691" xr:uid="{F356FAB1-6942-4AAB-97AA-0D8405C69B69}"/>
    <cellStyle name="Comma 12 2 2 2 2 2 2 2" xfId="31929" xr:uid="{C7249553-E916-43FA-BBD6-C360C22B0650}"/>
    <cellStyle name="Comma 12 2 2 2 2 2 3" xfId="32726" xr:uid="{D0B5E0BE-E586-461A-9D97-386ABA12D029}"/>
    <cellStyle name="Comma 12 2 2 2 2 3" xfId="29478" xr:uid="{293A4C63-FF1D-47D5-8F06-5F3FD691C463}"/>
    <cellStyle name="Comma 12 2 2 2 2 3 2" xfId="33507" xr:uid="{33B3ED6A-4338-4555-8CD4-1BDDA8A42EBA}"/>
    <cellStyle name="Comma 12 2 2 2 2 4" xfId="31735" xr:uid="{BB6D5C43-62AF-4059-9155-8799A4B91AA0}"/>
    <cellStyle name="Comma 12 2 2 2 3" xfId="30442" xr:uid="{280FE754-0310-4B2B-B0DD-AA971FC9412E}"/>
    <cellStyle name="Comma 12 2 2 2 3 2" xfId="31788" xr:uid="{BBAE023E-A34A-4B04-AC7D-6B9B0DF96454}"/>
    <cellStyle name="Comma 12 2 2 2 3 2 2" xfId="34163" xr:uid="{BF8E56B2-419F-4CAB-B071-EAF6F6FE0A6F}"/>
    <cellStyle name="Comma 12 2 2 2 3 3" xfId="34534" xr:uid="{978662AA-62C2-4BD5-A738-EE8D75CEEB03}"/>
    <cellStyle name="Comma 12 2 2 2 4" xfId="33347" xr:uid="{8B3C89A3-01C1-41A4-B61F-F9EA94BD560B}"/>
    <cellStyle name="Comma 12 2 2 2 4 2" xfId="35483" xr:uid="{EA83670D-AD8D-499A-AAE1-F63277B0ED85}"/>
    <cellStyle name="Comma 12 2 2 2 5" xfId="31303" xr:uid="{87680124-8D2D-43D4-8435-74E0388B6112}"/>
    <cellStyle name="Comma 12 2 2 3" xfId="30361" xr:uid="{F46A91B2-5207-44B7-A989-8E4CFC1E4DA9}"/>
    <cellStyle name="Comma 12 2 2 3 2" xfId="28996" xr:uid="{41E12D54-D9F0-4C0E-A743-C31FDA6E74BA}"/>
    <cellStyle name="Comma 12 2 2 3 2 2" xfId="34370" xr:uid="{96E3683F-CC3F-447C-8912-7F31FA66B473}"/>
    <cellStyle name="Comma 12 2 2 3 2 2 2" xfId="29100" xr:uid="{511F5334-A572-4245-8C20-BAB44B7FA197}"/>
    <cellStyle name="Comma 12 2 2 3 2 3" xfId="34442" xr:uid="{A80EBFBA-B302-4B2F-9B10-021384034AC5}"/>
    <cellStyle name="Comma 12 2 2 3 3" xfId="31785" xr:uid="{F9B56638-5813-4F10-8544-AC0CA6A1F171}"/>
    <cellStyle name="Comma 12 2 2 3 3 2" xfId="29962" xr:uid="{B68551A5-F0CD-488D-9E42-CAF4000956AD}"/>
    <cellStyle name="Comma 12 2 2 3 4" xfId="31231" xr:uid="{F729A140-E395-4C6B-9B09-13DF43C69FA3}"/>
    <cellStyle name="Comma 12 2 2 4" xfId="32565" xr:uid="{76A80F7B-BF96-44F2-ADA7-A805D5B17FDE}"/>
    <cellStyle name="Comma 12 2 2 4 2" xfId="31382" xr:uid="{7776EE10-500D-4A81-AB88-38C8927F1077}"/>
    <cellStyle name="Comma 12 2 2 4 2 2" xfId="34007" xr:uid="{2E09A0CD-9661-46DB-88D3-E2DDAFD16DD7}"/>
    <cellStyle name="Comma 12 2 2 4 3" xfId="35350" xr:uid="{F40056EA-BE8E-473A-A155-9247FD9D5336}"/>
    <cellStyle name="Comma 12 2 2 5" xfId="30735" xr:uid="{5C0F9179-45F7-48BE-A0A7-88CE7F57E68B}"/>
    <cellStyle name="Comma 12 2 2 5 2" xfId="34884" xr:uid="{4A31FF43-AE8F-45D3-826C-5C4456C247FB}"/>
    <cellStyle name="Comma 12 2 2 6" xfId="31461" xr:uid="{3FEC792B-B8AE-43E8-AB51-CDA2BA5E3556}"/>
    <cellStyle name="Comma 12 2 3" xfId="34707" xr:uid="{AE2AA692-6658-449D-8E0C-80FAF07C37D4}"/>
    <cellStyle name="Comma 12 2 3 2" xfId="30775" xr:uid="{8B178C00-5AC9-4EA6-A88C-E7B2E3E20BE2}"/>
    <cellStyle name="Comma 12 2 3 2 2" xfId="31730" xr:uid="{1484A48B-B7E2-4414-AFE2-8787DF6748E1}"/>
    <cellStyle name="Comma 12 2 3 2 2 2" xfId="30708" xr:uid="{81741B1D-C9DD-48F2-8950-34C85BFAA551}"/>
    <cellStyle name="Comma 12 2 3 2 2 2 2" xfId="31688" xr:uid="{8939AD7F-6381-485D-A838-4B6832A4D4DE}"/>
    <cellStyle name="Comma 12 2 3 2 2 3" xfId="32026" xr:uid="{6433F1CF-CE71-4279-8CFF-9ACAA7A49C93}"/>
    <cellStyle name="Comma 12 2 3 2 3" xfId="30352" xr:uid="{D9D56ED7-C9D2-4B3F-8EF8-633D246B36BB}"/>
    <cellStyle name="Comma 12 2 3 2 3 2" xfId="30690" xr:uid="{4230F73C-179C-4EE6-BAA5-A90D256287D1}"/>
    <cellStyle name="Comma 12 2 3 2 4" xfId="32512" xr:uid="{C8011CD4-E0E0-4A0B-BD7E-E991F6B86C2E}"/>
    <cellStyle name="Comma 12 2 3 3" xfId="35375" xr:uid="{4C8B5DFE-7BDC-4A2C-8669-4F950940C0E2}"/>
    <cellStyle name="Comma 12 2 3 3 2" xfId="32766" xr:uid="{A25359E1-B954-439F-82E8-4E538BC678E7}"/>
    <cellStyle name="Comma 12 2 3 3 2 2" xfId="31861" xr:uid="{6EEF7E86-4F40-4274-8F2B-36FEAA3CF6A5}"/>
    <cellStyle name="Comma 12 2 3 3 3" xfId="30273" xr:uid="{A5AEF948-B097-4118-AB7A-A2E77B9E7428}"/>
    <cellStyle name="Comma 12 2 3 4" xfId="32797" xr:uid="{6E3232C9-A308-46C7-8223-C0616D105A60}"/>
    <cellStyle name="Comma 12 2 3 4 2" xfId="31747" xr:uid="{4CAA95A5-2199-4424-90DB-F39D68EF9776}"/>
    <cellStyle name="Comma 12 2 3 5" xfId="29228" xr:uid="{2C83EDCE-F6E3-4B43-A722-805DF6604A5F}"/>
    <cellStyle name="Comma 12 2 4" xfId="31457" xr:uid="{C47B44B7-9ABC-4B21-8FFD-D91349575C13}"/>
    <cellStyle name="Comma 12 2 4 2" xfId="35575" xr:uid="{73BE0020-1724-457C-B9BE-F4E5E4B5EC87}"/>
    <cellStyle name="Comma 12 2 4 2 2" xfId="33042" xr:uid="{562E3FBA-B22F-4912-A600-EE6258192976}"/>
    <cellStyle name="Comma 12 2 4 2 2 2" xfId="34535" xr:uid="{1450B4BF-C092-405A-A254-285E9CBCA13A}"/>
    <cellStyle name="Comma 12 2 4 2 3" xfId="30460" xr:uid="{5CEB191D-6632-42B7-9ED4-C7C9FE4CDCA2}"/>
    <cellStyle name="Comma 12 2 4 3" xfId="30215" xr:uid="{A7DEB421-78CF-49E9-BBDA-9B6A2F54F9C7}"/>
    <cellStyle name="Comma 12 2 4 3 2" xfId="32811" xr:uid="{E0082408-EECC-4802-AD50-86702BCCA160}"/>
    <cellStyle name="Comma 12 2 4 4" xfId="32236" xr:uid="{1F55A43B-DD6F-476A-B5AB-849EB9E982A6}"/>
    <cellStyle name="Comma 12 2 5" xfId="32022" xr:uid="{14B15560-B012-45DD-948B-391B6DC70E3D}"/>
    <cellStyle name="Comma 12 2 5 2" xfId="31881" xr:uid="{96DB824E-6ACE-458A-98DB-C8D492545498}"/>
    <cellStyle name="Comma 12 2 5 2 2" xfId="34193" xr:uid="{31E9D3CF-6D5F-46F4-BA65-A5F166EDD5BF}"/>
    <cellStyle name="Comma 12 2 5 3" xfId="32804" xr:uid="{C1736B22-B2EC-4F88-AEC1-E4FC6DE2B66C}"/>
    <cellStyle name="Comma 12 2 6" xfId="30906" xr:uid="{036B14A4-D658-406A-9A0D-C805B87F2982}"/>
    <cellStyle name="Comma 12 2 6 2" xfId="33168" xr:uid="{38953D4E-3307-470D-8514-FE00ADB258A0}"/>
    <cellStyle name="Comma 12 2 7" xfId="34724" xr:uid="{28C8188C-C921-47F1-8F0F-11BBFB58EF76}"/>
    <cellStyle name="Comma 12 3" xfId="35031" xr:uid="{4C24B5FE-5C2C-41ED-A818-AD9CF3C557EE}"/>
    <cellStyle name="Comma 12 3 2" xfId="35574" xr:uid="{36764F55-4255-4660-9BF4-EA0A592EE12A}"/>
    <cellStyle name="Comma 12 3 2 2" xfId="29383" xr:uid="{36E28DEE-B74B-4578-9F59-69D04BF73C9B}"/>
    <cellStyle name="Comma 12 3 2 2 2" xfId="31349" xr:uid="{55E71A37-54AD-454B-B48E-A59B96373201}"/>
    <cellStyle name="Comma 12 3 2 2 2 2" xfId="34252" xr:uid="{A7E99E1B-BADF-4ADE-90AB-98F1E14E5B60}"/>
    <cellStyle name="Comma 12 3 2 2 2 2 2" xfId="31046" xr:uid="{05B20017-34D8-495F-AD39-0D62FF755349}"/>
    <cellStyle name="Comma 12 3 2 2 2 3" xfId="31266" xr:uid="{11FE902E-B0CD-4B85-A520-43A1D58A88CC}"/>
    <cellStyle name="Comma 12 3 2 2 3" xfId="31910" xr:uid="{51457D5F-A70C-40BC-A89D-53D482799AE9}"/>
    <cellStyle name="Comma 12 3 2 2 3 2" xfId="31463" xr:uid="{7F2FB318-A296-42F8-BF68-0A8F80E6C186}"/>
    <cellStyle name="Comma 12 3 2 2 4" xfId="29890" xr:uid="{BEDE7002-7C4E-4548-8223-148E2290A5A6}"/>
    <cellStyle name="Comma 12 3 2 3" xfId="30422" xr:uid="{9DEEFDEA-4E87-4C5D-B9E9-0D7894E71186}"/>
    <cellStyle name="Comma 12 3 2 3 2" xfId="35597" xr:uid="{B3DFF078-0CCE-4819-92F4-E5D45F0EEEF5}"/>
    <cellStyle name="Comma 12 3 2 3 2 2" xfId="32063" xr:uid="{1D101142-F346-45AC-91FD-9A4A19BD7DC8}"/>
    <cellStyle name="Comma 12 3 2 3 3" xfId="33833" xr:uid="{D475A35C-4F20-4256-B47A-3F1C5AAEFCBE}"/>
    <cellStyle name="Comma 12 3 2 4" xfId="34966" xr:uid="{873EB568-9769-4421-ABA2-77F577C83CAC}"/>
    <cellStyle name="Comma 12 3 2 4 2" xfId="31097" xr:uid="{90EBB12E-E832-4138-A0AF-BDBAE2FDD776}"/>
    <cellStyle name="Comma 12 3 2 5" xfId="35546" xr:uid="{CF821FD4-0297-461B-9F71-1AED843F1A5D}"/>
    <cellStyle name="Comma 12 3 3" xfId="34226" xr:uid="{B3C5D2AE-859D-471F-A22A-2F1396816D61}"/>
    <cellStyle name="Comma 12 3 3 2" xfId="29671" xr:uid="{1C1DAE43-D438-427D-93C5-7E8DFDCDC9D1}"/>
    <cellStyle name="Comma 12 3 3 2 2" xfId="33677" xr:uid="{370D51ED-9505-4227-B96A-4A2982E32C3D}"/>
    <cellStyle name="Comma 12 3 3 2 2 2" xfId="33451" xr:uid="{8CEA45F6-6333-40EF-9D1C-E5BD5D8FE461}"/>
    <cellStyle name="Comma 12 3 3 2 3" xfId="29591" xr:uid="{37F74131-7C56-426F-8147-FBF3C5B8E3E9}"/>
    <cellStyle name="Comma 12 3 3 3" xfId="31238" xr:uid="{22A4E0D5-4F53-45A1-91ED-82047CBA2279}"/>
    <cellStyle name="Comma 12 3 3 3 2" xfId="35169" xr:uid="{CA54EABB-F908-48A3-80C9-68C2B3994706}"/>
    <cellStyle name="Comma 12 3 3 4" xfId="29148" xr:uid="{95C97736-3FDD-4CF6-810F-73FA4C2A9D3E}"/>
    <cellStyle name="Comma 12 3 4" xfId="32310" xr:uid="{235D9ABE-6748-4FEE-8613-63D029CC9F72}"/>
    <cellStyle name="Comma 12 3 4 2" xfId="33489" xr:uid="{C1A837F0-7060-44EB-8730-5C7A385BF831}"/>
    <cellStyle name="Comma 12 3 4 2 2" xfId="31683" xr:uid="{4EC2E92F-EA4C-4BC8-861D-3FBAE9133268}"/>
    <cellStyle name="Comma 12 3 4 3" xfId="29510" xr:uid="{4B47F19C-6D13-4FDA-8AD5-CB5F78B63BD0}"/>
    <cellStyle name="Comma 12 3 5" xfId="35267" xr:uid="{701F5CF2-E99E-4A38-BDE1-A27D2D885260}"/>
    <cellStyle name="Comma 12 3 5 2" xfId="34105" xr:uid="{DCE9C4C9-BF81-4686-BC61-179AC2EFD116}"/>
    <cellStyle name="Comma 12 3 6" xfId="35117" xr:uid="{AEBF34EF-CC13-4F6E-8539-DC8279E03E24}"/>
    <cellStyle name="Comma 12 4" xfId="31656" xr:uid="{FAEEF488-7191-4D09-B131-7952627E1F31}"/>
    <cellStyle name="Comma 12 4 2" xfId="35329" xr:uid="{905CBF42-5528-427C-876D-A267858246F5}"/>
    <cellStyle name="Comma 12 4 2 2" xfId="33965" xr:uid="{E7AAB020-BD66-4870-92CA-F5CC6B5CA1A8}"/>
    <cellStyle name="Comma 12 4 2 2 2" xfId="32261" xr:uid="{25687F19-2BF8-4C70-A738-10AA44A7E9F9}"/>
    <cellStyle name="Comma 12 4 2 2 2 2" xfId="31136" xr:uid="{BD8C223E-1BC8-4859-9271-AA451D56B88F}"/>
    <cellStyle name="Comma 12 4 2 2 3" xfId="34585" xr:uid="{E644800D-2110-4878-9738-54BB1400D215}"/>
    <cellStyle name="Comma 12 4 2 3" xfId="33066" xr:uid="{8AFFC21D-07B9-434B-861B-ACB8CF6CB1BE}"/>
    <cellStyle name="Comma 12 4 2 3 2" xfId="34175" xr:uid="{17C27334-9532-407C-BAE9-A236B25CD796}"/>
    <cellStyle name="Comma 12 4 2 4" xfId="29576" xr:uid="{E6E19336-688C-4AEF-B213-6D601748A328}"/>
    <cellStyle name="Comma 12 4 3" xfId="32966" xr:uid="{C8B393C3-7CAF-4479-B063-B8A3B46A4424}"/>
    <cellStyle name="Comma 12 4 3 2" xfId="34491" xr:uid="{DF11513C-851A-4A4A-A2DD-BA9A37F4FB0C}"/>
    <cellStyle name="Comma 12 4 3 2 2" xfId="30530" xr:uid="{F0E69AD6-B355-4704-9CC8-5847B1FCBDC4}"/>
    <cellStyle name="Comma 12 4 3 3" xfId="29602" xr:uid="{C413C96D-217B-4E8C-82F6-C1082844D7B6}"/>
    <cellStyle name="Comma 12 4 4" xfId="31360" xr:uid="{1FD1F2DE-0E3D-4439-83C2-99E46977533E}"/>
    <cellStyle name="Comma 12 4 4 2" xfId="32328" xr:uid="{797F0789-4B82-4E5C-A6DA-61F7A5642331}"/>
    <cellStyle name="Comma 12 4 5" xfId="35504" xr:uid="{FD3B104F-6196-4D89-A23F-9A7D8B8B1F84}"/>
    <cellStyle name="Comma 12 5" xfId="35055" xr:uid="{F19D7D1A-E7C0-443E-B43A-E799E7C7DEAA}"/>
    <cellStyle name="Comma 12 5 2" xfId="31438" xr:uid="{EFE2534E-3E43-4AAF-8E0B-8BB5C26CBC8D}"/>
    <cellStyle name="Comma 12 5 2 2" xfId="34225" xr:uid="{076CE173-C8E9-4528-A94E-FFBC1B808FDD}"/>
    <cellStyle name="Comma 12 5 2 2 2" xfId="30683" xr:uid="{849BD04E-882A-438B-9C94-E7C837C8B23A}"/>
    <cellStyle name="Comma 12 5 2 3" xfId="30096" xr:uid="{D9AA79D6-8602-4028-81C1-62FA8276075E}"/>
    <cellStyle name="Comma 12 5 3" xfId="34989" xr:uid="{96214FE0-69EC-40E6-A57E-C8CEC3E84D94}"/>
    <cellStyle name="Comma 12 5 3 2" xfId="34694" xr:uid="{AFD97C61-2D79-49AB-ACD8-F4022F4D233B}"/>
    <cellStyle name="Comma 12 5 4" xfId="33336" xr:uid="{0EF1DD3E-B780-4E19-ACB6-8AD204F1BD41}"/>
    <cellStyle name="Comma 12 6" xfId="34517" xr:uid="{66979A3F-46B2-4314-91AF-1F9351943068}"/>
    <cellStyle name="Comma 12 6 2" xfId="30629" xr:uid="{E98631F5-6D09-4771-A898-C04D2479383A}"/>
    <cellStyle name="Comma 12 6 2 2" xfId="30830" xr:uid="{87090C39-6634-490F-A380-32486A0D8381}"/>
    <cellStyle name="Comma 12 6 3" xfId="31935" xr:uid="{FD80EDCE-D4C6-4881-BA95-8684D21692B1}"/>
    <cellStyle name="Comma 12 7" xfId="34194" xr:uid="{2A76DE91-105F-4F60-AA0A-2D32E1D174A0}"/>
    <cellStyle name="Comma 12 7 2" xfId="29172" xr:uid="{096B5EC7-82F6-4F6B-8D0B-755E525EC64D}"/>
    <cellStyle name="Comma 12 8" xfId="32850" xr:uid="{C9A40461-B467-47B9-8975-C166ED69F3A3}"/>
    <cellStyle name="Comma 13" xfId="32322" xr:uid="{69937EC0-F3DC-43B1-BFDC-8A3F1D4193DD}"/>
    <cellStyle name="Comma 14" xfId="33380" xr:uid="{D4FA2D96-7A33-4925-8F57-9FF9AA281CB7}"/>
    <cellStyle name="Comma 15" xfId="33369" xr:uid="{C10C7FE4-B0A0-46E7-A357-659929FC8BCE}"/>
    <cellStyle name="Comma 16" xfId="29599" xr:uid="{0DE3F45F-F58B-4A3D-ABD2-8C11B155DCA5}"/>
    <cellStyle name="Comma 17" xfId="35178" xr:uid="{5F594256-9FEC-40D2-AA28-658F59CF8D5B}"/>
    <cellStyle name="Comma 18" xfId="30677" xr:uid="{46EB2838-73C6-499C-8F12-6B1A1CE955E3}"/>
    <cellStyle name="Comma 19" xfId="35273" xr:uid="{644DB513-AD7B-4587-BFAA-8F1BF19AE7FB}"/>
    <cellStyle name="Comma 2" xfId="93" xr:uid="{00000000-0005-0000-0000-00003D000000}"/>
    <cellStyle name="Comma 2 2" xfId="28984" xr:uid="{FA7E1DE1-E3D6-4DBB-88AB-59A783084E56}"/>
    <cellStyle name="Comma 2 2 2" xfId="29807" xr:uid="{126F44C1-CC13-4A9A-8850-368EF1B1DFF9}"/>
    <cellStyle name="Comma 2 2 3" xfId="31545" xr:uid="{350D1399-C3B8-4905-B3E9-21FD0EAC8EBF}"/>
    <cellStyle name="Comma 2 3" xfId="28991" xr:uid="{A274EF75-A98F-4A56-8257-B91809C207C9}"/>
    <cellStyle name="Comma 2 3 2" xfId="35602" xr:uid="{40AE4097-FB84-47C7-ADEB-16605BDDE958}"/>
    <cellStyle name="Comma 2 3 3" xfId="33137" xr:uid="{9B575267-4AB2-46BC-B105-C1ED50C9A36E}"/>
    <cellStyle name="Comma 2 4" xfId="35611" xr:uid="{4FAB9D9D-4327-4A13-A188-C9D0E7ED4732}"/>
    <cellStyle name="Comma 2 5" xfId="29017" xr:uid="{EAB28C25-2638-49E4-9B0A-6F5C9E42F453}"/>
    <cellStyle name="Comma 2 6" xfId="31292" xr:uid="{B62ECEF0-0F8E-48F6-9451-6CB9E1E14238}"/>
    <cellStyle name="Comma 3" xfId="28983" xr:uid="{06911D61-FD25-4170-9130-13114D4A423A}"/>
    <cellStyle name="Comma 3 10" xfId="35433" xr:uid="{0BF7FE32-B73F-4ADD-AE7D-275D3592470A}"/>
    <cellStyle name="Comma 3 10 2" xfId="29896" xr:uid="{95B1AD5C-B296-4543-8F22-0806D102E4FE}"/>
    <cellStyle name="Comma 3 11" xfId="34729" xr:uid="{CC87452F-6D78-4041-9B57-0F184FB157BD}"/>
    <cellStyle name="Comma 3 12" xfId="33238" xr:uid="{516B54D8-346E-468C-BBC2-9400D42C48CB}"/>
    <cellStyle name="Comma 3 2" xfId="35598" xr:uid="{49F8138B-C98C-4574-81CE-52B437216B4C}"/>
    <cellStyle name="Comma 3 2 10" xfId="35040" xr:uid="{98757AB7-CDD7-4657-BC34-435DB15CA1F2}"/>
    <cellStyle name="Comma 3 2 11" xfId="29268" xr:uid="{CA0E8E1D-4831-4750-8808-644164165E45}"/>
    <cellStyle name="Comma 3 2 2" xfId="34608" xr:uid="{7E5CECDF-0CB3-4ED6-992D-4D3FD62A19D6}"/>
    <cellStyle name="Comma 3 2 2 2" xfId="31641" xr:uid="{15E74893-219A-42DD-8130-E2C43931FABA}"/>
    <cellStyle name="Comma 3 2 2 2 2" xfId="30128" xr:uid="{BF24C745-984A-46D0-A96E-DCDD68C9DEB1}"/>
    <cellStyle name="Comma 3 2 2 2 2 2" xfId="29865" xr:uid="{7E5921EC-DE4D-40D6-A90C-DAF08511962A}"/>
    <cellStyle name="Comma 3 2 2 2 2 2 2" xfId="30535" xr:uid="{47E18424-775E-4B0E-80E8-D5CA5720FB7E}"/>
    <cellStyle name="Comma 3 2 2 2 2 2 2 2" xfId="30451" xr:uid="{DBDA3A69-1427-457E-9A02-6010EB0868B9}"/>
    <cellStyle name="Comma 3 2 2 2 2 2 2 2 2" xfId="33638" xr:uid="{EB20095A-EAA7-4932-AD3A-4DF9FFAF5D2B}"/>
    <cellStyle name="Comma 3 2 2 2 2 2 2 2 2 2" xfId="35507" xr:uid="{CFFE7083-3CD4-41BA-BA9F-753561202707}"/>
    <cellStyle name="Comma 3 2 2 2 2 2 2 2 2 2 2" xfId="31938" xr:uid="{E6A9068B-4BD8-4BB7-AEAD-F49D65F52FCD}"/>
    <cellStyle name="Comma 3 2 2 2 2 2 2 2 2 3" xfId="33224" xr:uid="{4EA1AD56-3643-4D0D-8975-978BC516F95B}"/>
    <cellStyle name="Comma 3 2 2 2 2 2 2 2 3" xfId="34920" xr:uid="{6F2C4A43-359C-4FE0-9065-C3DD2C66C7B2}"/>
    <cellStyle name="Comma 3 2 2 2 2 2 2 2 3 2" xfId="30410" xr:uid="{F555EA01-D86D-4F8E-86A7-8DFC78DE75FE}"/>
    <cellStyle name="Comma 3 2 2 2 2 2 2 2 4" xfId="32422" xr:uid="{626361EB-64FE-4C43-8991-00C5F0D7A562}"/>
    <cellStyle name="Comma 3 2 2 2 2 2 2 3" xfId="35603" xr:uid="{2D711F25-80B1-4D73-865A-3C4BAC5D3077}"/>
    <cellStyle name="Comma 3 2 2 2 2 2 2 3 2" xfId="32065" xr:uid="{04BD2C96-9201-458A-A481-5378FAB05282}"/>
    <cellStyle name="Comma 3 2 2 2 2 2 2 3 2 2" xfId="32630" xr:uid="{500535BE-B2EF-4D89-A934-2A3B3EB104DB}"/>
    <cellStyle name="Comma 3 2 2 2 2 2 2 3 3" xfId="31421" xr:uid="{2B169DF9-6483-42F9-B41C-B36465728A59}"/>
    <cellStyle name="Comma 3 2 2 2 2 2 2 4" xfId="31836" xr:uid="{E5CF5A46-06B4-47C4-8E91-4E25FE10F8F9}"/>
    <cellStyle name="Comma 3 2 2 2 2 2 2 4 2" xfId="31665" xr:uid="{D84C36B1-360F-441E-80E5-D5D207EBF549}"/>
    <cellStyle name="Comma 3 2 2 2 2 2 2 5" xfId="29688" xr:uid="{2F3414BC-3A32-4F4B-98D8-65391433C2A9}"/>
    <cellStyle name="Comma 3 2 2 2 2 2 3" xfId="34968" xr:uid="{55632B7E-CE92-4F07-87DD-14FAFC028386}"/>
    <cellStyle name="Comma 3 2 2 2 2 2 3 2" xfId="29256" xr:uid="{10E70704-09DA-448A-A11B-EB7DE179C431}"/>
    <cellStyle name="Comma 3 2 2 2 2 2 3 2 2" xfId="32910" xr:uid="{238794B1-BA36-4077-8336-9FB12C110A44}"/>
    <cellStyle name="Comma 3 2 2 2 2 2 3 2 2 2" xfId="31283" xr:uid="{5015F058-A924-4F3C-A0B7-6F511F5E0808}"/>
    <cellStyle name="Comma 3 2 2 2 2 2 3 2 3" xfId="34972" xr:uid="{B1E1E011-71DF-42D9-A978-BFDBC770BE4B}"/>
    <cellStyle name="Comma 3 2 2 2 2 2 3 3" xfId="29923" xr:uid="{CBBB220E-2078-4F14-9264-05B745ADAB78}"/>
    <cellStyle name="Comma 3 2 2 2 2 2 3 3 2" xfId="29659" xr:uid="{F757384A-1E52-4056-A8B2-FECF2E467E15}"/>
    <cellStyle name="Comma 3 2 2 2 2 2 3 4" xfId="32733" xr:uid="{6822BDC0-D137-4404-85F0-8A7659A6E509}"/>
    <cellStyle name="Comma 3 2 2 2 2 2 4" xfId="33436" xr:uid="{7BD02AB9-7B75-401D-A92C-9B02C5EE9141}"/>
    <cellStyle name="Comma 3 2 2 2 2 2 4 2" xfId="32050" xr:uid="{674EBAF5-A7AE-42DA-996D-44BDFB9EBBCB}"/>
    <cellStyle name="Comma 3 2 2 2 2 2 4 2 2" xfId="31004" xr:uid="{03118C0B-CAB1-43A4-8E29-F7DC0D760D82}"/>
    <cellStyle name="Comma 3 2 2 2 2 2 4 3" xfId="35601" xr:uid="{0B4FDEEF-26C8-45A4-883C-4D8A32BA7A0C}"/>
    <cellStyle name="Comma 3 2 2 2 2 2 5" xfId="32064" xr:uid="{1978B7D4-AB27-4AC7-A70A-5BB968237007}"/>
    <cellStyle name="Comma 3 2 2 2 2 2 5 2" xfId="35011" xr:uid="{AD6426A0-0C8F-4A31-9EA1-E0CA19535EF4}"/>
    <cellStyle name="Comma 3 2 2 2 2 2 6" xfId="30561" xr:uid="{5F35256E-5339-4029-BC63-420408D09E78}"/>
    <cellStyle name="Comma 3 2 2 2 2 3" xfId="31506" xr:uid="{0FEF49F3-8008-413F-A800-2A6B8B37207F}"/>
    <cellStyle name="Comma 3 2 2 2 2 3 2" xfId="29558" xr:uid="{04252EA5-FDE5-447E-A542-78BFAD54AAA9}"/>
    <cellStyle name="Comma 3 2 2 2 2 3 2 2" xfId="33779" xr:uid="{672DCDCD-A83F-41C5-802A-4C4EBC0163D9}"/>
    <cellStyle name="Comma 3 2 2 2 2 3 2 2 2" xfId="35096" xr:uid="{CE4309D4-0AB0-4F96-888A-5C6BDB1BAECB}"/>
    <cellStyle name="Comma 3 2 2 2 2 3 2 2 2 2" xfId="29726" xr:uid="{F335401E-C62E-49A7-9E71-02C6236064CA}"/>
    <cellStyle name="Comma 3 2 2 2 2 3 2 2 3" xfId="34647" xr:uid="{8A8350C7-4ACA-4869-BEDE-E28E4B70DB9F}"/>
    <cellStyle name="Comma 3 2 2 2 2 3 2 3" xfId="29714" xr:uid="{A9059E2C-E1A9-45A6-8A4A-9D8D3073F39F}"/>
    <cellStyle name="Comma 3 2 2 2 2 3 2 3 2" xfId="30965" xr:uid="{0BB06BD6-5077-45BD-87B2-941D1300E7A1}"/>
    <cellStyle name="Comma 3 2 2 2 2 3 2 4" xfId="34212" xr:uid="{078C32D9-FEA8-4467-80A8-7D361685529C}"/>
    <cellStyle name="Comma 3 2 2 2 2 3 3" xfId="29722" xr:uid="{AF7A8E24-1614-42ED-8C3E-A8FAC650EEE9}"/>
    <cellStyle name="Comma 3 2 2 2 2 3 3 2" xfId="30737" xr:uid="{BCAFD30B-0B21-49AB-8DAE-AA004F6062A3}"/>
    <cellStyle name="Comma 3 2 2 2 2 3 3 2 2" xfId="29280" xr:uid="{D63785C2-B940-40BB-8E64-1890905E390C}"/>
    <cellStyle name="Comma 3 2 2 2 2 3 3 3" xfId="32371" xr:uid="{39619358-17E4-43EA-B6AE-FC3595E31282}"/>
    <cellStyle name="Comma 3 2 2 2 2 3 4" xfId="34436" xr:uid="{5F36881F-5898-497A-A885-22FDB6DC9ACB}"/>
    <cellStyle name="Comma 3 2 2 2 2 3 4 2" xfId="33797" xr:uid="{4A8E7C55-7CE7-45AB-9753-8048E50245D5}"/>
    <cellStyle name="Comma 3 2 2 2 2 3 5" xfId="34347" xr:uid="{C1E3888A-AB2A-4F4F-893D-0674222CEE79}"/>
    <cellStyle name="Comma 3 2 2 2 2 4" xfId="31170" xr:uid="{3409E3E1-1437-4773-B508-E189BA680E1D}"/>
    <cellStyle name="Comma 3 2 2 2 2 4 2" xfId="35221" xr:uid="{D231A047-466E-484A-AADF-4575EDBB75E7}"/>
    <cellStyle name="Comma 3 2 2 2 2 4 2 2" xfId="30314" xr:uid="{780A2D48-EC38-4559-AA32-6D236BC9E8FF}"/>
    <cellStyle name="Comma 3 2 2 2 2 4 2 2 2" xfId="35078" xr:uid="{E26D82E7-CDC5-420C-9CA1-85342CA668F5}"/>
    <cellStyle name="Comma 3 2 2 2 2 4 2 3" xfId="34726" xr:uid="{F2C506FD-EBE1-4DDD-A9B0-7EC1CBB18386}"/>
    <cellStyle name="Comma 3 2 2 2 2 4 3" xfId="31553" xr:uid="{1F794CD7-300D-4C57-9B67-CF6AD47EC266}"/>
    <cellStyle name="Comma 3 2 2 2 2 4 3 2" xfId="30625" xr:uid="{B75AC3D6-817E-4062-B421-2FB41241FAD9}"/>
    <cellStyle name="Comma 3 2 2 2 2 4 4" xfId="29160" xr:uid="{128EAB3E-C69B-45A9-9772-3D0457735045}"/>
    <cellStyle name="Comma 3 2 2 2 2 5" xfId="34227" xr:uid="{2BCB5E91-6375-432A-8630-4D03105F82DC}"/>
    <cellStyle name="Comma 3 2 2 2 2 5 2" xfId="32698" xr:uid="{EA669706-F4E0-41EB-BA13-0E957F1F7FBA}"/>
    <cellStyle name="Comma 3 2 2 2 2 5 2 2" xfId="32896" xr:uid="{5123D815-9DF9-4760-B9F9-E670512310A2}"/>
    <cellStyle name="Comma 3 2 2 2 2 5 3" xfId="35435" xr:uid="{4E63B10F-33CA-4925-A2AB-3EF840584075}"/>
    <cellStyle name="Comma 3 2 2 2 2 6" xfId="35030" xr:uid="{AA0C153A-E851-444F-BFB5-A66FFA852997}"/>
    <cellStyle name="Comma 3 2 2 2 2 6 2" xfId="30067" xr:uid="{4BD5215D-6FB0-4C96-AEAC-8C331BCDE582}"/>
    <cellStyle name="Comma 3 2 2 2 2 7" xfId="33082" xr:uid="{F572A1BE-FBDC-46E1-8368-921DEEA40540}"/>
    <cellStyle name="Comma 3 2 2 2 3" xfId="33067" xr:uid="{D0DB8520-D8C2-414D-945C-A295A0FB2916}"/>
    <cellStyle name="Comma 3 2 2 2 3 2" xfId="31979" xr:uid="{FAE217E7-E1B8-4734-8A1A-49B16872E901}"/>
    <cellStyle name="Comma 3 2 2 2 3 2 2" xfId="33388" xr:uid="{BC311FEF-87F2-4022-8A21-E150EC4F08FC}"/>
    <cellStyle name="Comma 3 2 2 2 3 2 2 2" xfId="31513" xr:uid="{58A730DD-463B-4F71-915B-FE1AD0C91F33}"/>
    <cellStyle name="Comma 3 2 2 2 3 2 2 2 2" xfId="30054" xr:uid="{F5849A1D-1156-4A7E-BB44-25778A8914E5}"/>
    <cellStyle name="Comma 3 2 2 2 3 2 2 2 2 2" xfId="31527" xr:uid="{4E6EA8C0-9D84-4DAB-9ADF-7AAE655EABC3}"/>
    <cellStyle name="Comma 3 2 2 2 3 2 2 2 3" xfId="34412" xr:uid="{BB977AD4-0B3D-4F7E-A42B-38B66C612A9D}"/>
    <cellStyle name="Comma 3 2 2 2 3 2 2 3" xfId="32413" xr:uid="{2862D770-507B-4DF2-87D5-5046E5D9CBD9}"/>
    <cellStyle name="Comma 3 2 2 2 3 2 2 3 2" xfId="34634" xr:uid="{94494C9B-20B8-4E04-A206-8D2CE8D37B4E}"/>
    <cellStyle name="Comma 3 2 2 2 3 2 2 4" xfId="30333" xr:uid="{5C692015-E73F-49C7-8FE7-C874D4DBBEBC}"/>
    <cellStyle name="Comma 3 2 2 2 3 2 3" xfId="31859" xr:uid="{A444CD08-216B-4E86-8022-F36AA613382B}"/>
    <cellStyle name="Comma 3 2 2 2 3 2 3 2" xfId="34224" xr:uid="{18608CA1-F95C-4BCA-878C-FA32EAF32B9D}"/>
    <cellStyle name="Comma 3 2 2 2 3 2 3 2 2" xfId="33875" xr:uid="{22BD2DF7-C66A-44BD-B70D-D31A09D44C8B}"/>
    <cellStyle name="Comma 3 2 2 2 3 2 3 3" xfId="31159" xr:uid="{A5E4E54B-217B-4F2C-8760-95A5093A680A}"/>
    <cellStyle name="Comma 3 2 2 2 3 2 4" xfId="32893" xr:uid="{159A54D7-43CB-4043-BF83-FB3222101FF5}"/>
    <cellStyle name="Comma 3 2 2 2 3 2 4 2" xfId="33307" xr:uid="{8F1C4F42-12A4-4655-A57E-DEEB4B1F4F45}"/>
    <cellStyle name="Comma 3 2 2 2 3 2 5" xfId="34210" xr:uid="{58829FC2-2C04-4C6F-BA58-5A9F0746AC85}"/>
    <cellStyle name="Comma 3 2 2 2 3 3" xfId="29022" xr:uid="{78E346E4-2924-4E73-A322-683948F71FCE}"/>
    <cellStyle name="Comma 3 2 2 2 3 3 2" xfId="29012" xr:uid="{CD2CF09E-C70E-42A5-AC16-2EEE6F1D8BF6}"/>
    <cellStyle name="Comma 3 2 2 2 3 3 2 2" xfId="34444" xr:uid="{AC5F67A1-9DC4-4915-A097-A87BD4E0ED50}"/>
    <cellStyle name="Comma 3 2 2 2 3 3 2 2 2" xfId="34033" xr:uid="{1035B9E8-8783-484A-A036-5C769B56BFB9}"/>
    <cellStyle name="Comma 3 2 2 2 3 3 2 3" xfId="33912" xr:uid="{1AA8CB64-EACE-45FD-A758-426BCB58D0E9}"/>
    <cellStyle name="Comma 3 2 2 2 3 3 3" xfId="30079" xr:uid="{2A4B231D-0B93-4997-945C-472A62C2BF06}"/>
    <cellStyle name="Comma 3 2 2 2 3 3 3 2" xfId="34499" xr:uid="{3E268EDB-CD6B-4CB0-8068-271834615812}"/>
    <cellStyle name="Comma 3 2 2 2 3 3 4" xfId="29888" xr:uid="{161864D2-F231-4925-8219-E2FE5A3EF71F}"/>
    <cellStyle name="Comma 3 2 2 2 3 4" xfId="34045" xr:uid="{22815572-AA93-4CBF-93FD-6EC657E7F417}"/>
    <cellStyle name="Comma 3 2 2 2 3 4 2" xfId="31494" xr:uid="{91BE976C-E0CC-4FCD-BB27-93525680B7FF}"/>
    <cellStyle name="Comma 3 2 2 2 3 4 2 2" xfId="29798" xr:uid="{33700040-1B3C-4F8B-AD13-E904F9B0402E}"/>
    <cellStyle name="Comma 3 2 2 2 3 4 3" xfId="33902" xr:uid="{6A72E8BE-82AF-4CE1-8EBD-02261583F560}"/>
    <cellStyle name="Comma 3 2 2 2 3 5" xfId="29188" xr:uid="{68423674-831A-417E-A1B1-59E265B42D1C}"/>
    <cellStyle name="Comma 3 2 2 2 3 5 2" xfId="33397" xr:uid="{3D35AE6A-B89F-4D27-A16D-CFA2FE2A63D9}"/>
    <cellStyle name="Comma 3 2 2 2 3 6" xfId="35038" xr:uid="{6F440D2D-51EA-4D22-A9B7-34C9DF591C5F}"/>
    <cellStyle name="Comma 3 2 2 2 4" xfId="35398" xr:uid="{C510D206-E877-4825-A27D-7EA1AC9A2809}"/>
    <cellStyle name="Comma 3 2 2 2 4 2" xfId="34307" xr:uid="{D054625B-F4F0-413D-B274-DEE391F91FA9}"/>
    <cellStyle name="Comma 3 2 2 2 4 2 2" xfId="29107" xr:uid="{BA2F7821-34C4-41EA-96EE-B0F1C7289BB1}"/>
    <cellStyle name="Comma 3 2 2 2 4 2 2 2" xfId="34019" xr:uid="{5ED6367B-E85B-48A9-8189-D16C762753FD}"/>
    <cellStyle name="Comma 3 2 2 2 4 2 2 2 2" xfId="35476" xr:uid="{7DD242BA-4367-49ED-8C33-40A8983F7A9B}"/>
    <cellStyle name="Comma 3 2 2 2 4 2 2 3" xfId="31686" xr:uid="{EBEFB974-B430-4C4C-8823-06AC55B464EE}"/>
    <cellStyle name="Comma 3 2 2 2 4 2 3" xfId="31475" xr:uid="{9AAC557C-6BC2-4EB6-A0ED-6B524144E656}"/>
    <cellStyle name="Comma 3 2 2 2 4 2 3 2" xfId="32013" xr:uid="{D3A7006F-34EC-42D6-AAEE-5D307B0AC5A9}"/>
    <cellStyle name="Comma 3 2 2 2 4 2 4" xfId="31156" xr:uid="{F946E475-30E3-4589-AA92-642275464126}"/>
    <cellStyle name="Comma 3 2 2 2 4 3" xfId="35183" xr:uid="{F5113398-42A2-40A3-8409-95A16B4BFFBA}"/>
    <cellStyle name="Comma 3 2 2 2 4 3 2" xfId="35193" xr:uid="{54C3DFAE-1B5D-41D3-BA5A-F7EED1D63053}"/>
    <cellStyle name="Comma 3 2 2 2 4 3 2 2" xfId="31754" xr:uid="{80F692B8-5319-4FFD-8CE9-92E8FEF0A714}"/>
    <cellStyle name="Comma 3 2 2 2 4 3 3" xfId="32993" xr:uid="{484D37EC-DB3D-42E4-821F-CF6E7439FFD2}"/>
    <cellStyle name="Comma 3 2 2 2 4 4" xfId="34578" xr:uid="{83C20A18-4A47-45CE-BD08-3D9CD57A1A76}"/>
    <cellStyle name="Comma 3 2 2 2 4 4 2" xfId="31676" xr:uid="{2A026068-33A6-4812-BEBE-93144EABE014}"/>
    <cellStyle name="Comma 3 2 2 2 4 5" xfId="35338" xr:uid="{C6C71290-80FD-44A5-8903-871750C35105}"/>
    <cellStyle name="Comma 3 2 2 2 5" xfId="34266" xr:uid="{52856FB0-FE6C-4894-837D-2AF225D12FC6}"/>
    <cellStyle name="Comma 3 2 2 2 5 2" xfId="29076" xr:uid="{C4D667F1-EE97-4DD1-85FA-3D216236D742}"/>
    <cellStyle name="Comma 3 2 2 2 5 2 2" xfId="30225" xr:uid="{BDA80C13-B122-4EA1-9F70-CB2C99B22935}"/>
    <cellStyle name="Comma 3 2 2 2 5 2 2 2" xfId="29165" xr:uid="{5E82C3A8-E86B-4D67-9D55-DE7DFA0F01B5}"/>
    <cellStyle name="Comma 3 2 2 2 5 2 3" xfId="34590" xr:uid="{8870A38D-9344-4425-9527-44C639224534}"/>
    <cellStyle name="Comma 3 2 2 2 5 3" xfId="30381" xr:uid="{78703BD3-48CA-4154-8C88-1E6680E35D32}"/>
    <cellStyle name="Comma 3 2 2 2 5 3 2" xfId="33254" xr:uid="{282F9242-5B39-4E23-B7A9-1A60B31BDBBB}"/>
    <cellStyle name="Comma 3 2 2 2 5 4" xfId="29354" xr:uid="{2D99602D-0F2B-429D-853F-D9C8536D4750}"/>
    <cellStyle name="Comma 3 2 2 2 6" xfId="34828" xr:uid="{F03E8E90-DC42-4107-BC34-AFB3E57FBCAA}"/>
    <cellStyle name="Comma 3 2 2 2 6 2" xfId="33809" xr:uid="{0F1EF622-E560-45DD-982D-97A4FF7B06F9}"/>
    <cellStyle name="Comma 3 2 2 2 6 2 2" xfId="29644" xr:uid="{06F6CD42-A9B4-4588-A4F7-CDDA5DFFE325}"/>
    <cellStyle name="Comma 3 2 2 2 6 3" xfId="29635" xr:uid="{55CBE90F-0398-4B4D-A728-4FC940A230E4}"/>
    <cellStyle name="Comma 3 2 2 2 7" xfId="34061" xr:uid="{488E5138-2376-4942-9BEB-C16BDE565D12}"/>
    <cellStyle name="Comma 3 2 2 2 7 2" xfId="32711" xr:uid="{E21BDE3F-6FF9-4226-A9CC-D4FCA909A4C4}"/>
    <cellStyle name="Comma 3 2 2 2 8" xfId="29637" xr:uid="{BF00543E-5729-4E47-992B-292543E39709}"/>
    <cellStyle name="Comma 3 2 2 3" xfId="29008" xr:uid="{1C3ACF38-E4E2-41A4-8748-762CC66B9D7B}"/>
    <cellStyle name="Comma 3 2 2 3 2" xfId="32066" xr:uid="{231627C9-B692-4CD1-8AF1-F151B5676930}"/>
    <cellStyle name="Comma 3 2 2 3 2 2" xfId="33249" xr:uid="{3CE1E1EA-86A8-4BA4-BD35-425E4534F306}"/>
    <cellStyle name="Comma 3 2 2 3 2 2 2" xfId="31651" xr:uid="{5B867D93-DE7F-46EF-9676-E32DCC62E537}"/>
    <cellStyle name="Comma 3 2 2 3 2 2 2 2" xfId="34206" xr:uid="{9E714F84-A94E-4C66-B087-E199620384EE}"/>
    <cellStyle name="Comma 3 2 2 3 2 2 2 2 2" xfId="29893" xr:uid="{23469D05-A4B5-4086-B674-A78D5C32A062}"/>
    <cellStyle name="Comma 3 2 2 3 2 2 2 2 2 2" xfId="33318" xr:uid="{8010C582-212E-4029-810D-417C2061E467}"/>
    <cellStyle name="Comma 3 2 2 3 2 2 2 2 3" xfId="30583" xr:uid="{1276394C-6BC1-48F4-AED8-ED62BFBA7683}"/>
    <cellStyle name="Comma 3 2 2 3 2 2 2 3" xfId="30905" xr:uid="{C5C0356A-50E1-4000-9098-7ED723DF4EF9}"/>
    <cellStyle name="Comma 3 2 2 3 2 2 2 3 2" xfId="31080" xr:uid="{C0E3B2EA-C0F0-4CC7-A101-E06635700635}"/>
    <cellStyle name="Comma 3 2 2 3 2 2 2 4" xfId="30125" xr:uid="{26FC6203-2A49-490A-8E11-D1D17F14E3C1}"/>
    <cellStyle name="Comma 3 2 2 3 2 2 3" xfId="33215" xr:uid="{6BBA7D8B-617C-4F2C-B5C9-7CAF266D9426}"/>
    <cellStyle name="Comma 3 2 2 3 2 2 3 2" xfId="30103" xr:uid="{985BEF2C-80FA-42E5-B2C4-F77C6F7795CC}"/>
    <cellStyle name="Comma 3 2 2 3 2 2 3 2 2" xfId="29537" xr:uid="{779528F0-5E4D-4827-869A-22736D83C9F0}"/>
    <cellStyle name="Comma 3 2 2 3 2 2 3 3" xfId="30746" xr:uid="{89C04834-7443-4F6F-9882-74CD687D2A73}"/>
    <cellStyle name="Comma 3 2 2 3 2 2 4" xfId="32338" xr:uid="{AB390FA9-176C-480C-B2B4-475012261955}"/>
    <cellStyle name="Comma 3 2 2 3 2 2 4 2" xfId="35327" xr:uid="{838B3636-BA60-412E-9A29-885701E83FE9}"/>
    <cellStyle name="Comma 3 2 2 3 2 2 5" xfId="33605" xr:uid="{34289350-0206-4DB0-AFE2-5542B3175856}"/>
    <cellStyle name="Comma 3 2 2 3 2 3" xfId="35182" xr:uid="{2A9CD3CD-D32E-467E-98B9-DA9E58513473}"/>
    <cellStyle name="Comma 3 2 2 3 2 3 2" xfId="33495" xr:uid="{C8939C60-D5A7-4307-A4D0-A5251521C6D8}"/>
    <cellStyle name="Comma 3 2 2 3 2 3 2 2" xfId="33910" xr:uid="{54456886-575F-414F-AD46-55233980E930}"/>
    <cellStyle name="Comma 3 2 2 3 2 3 2 2 2" xfId="34696" xr:uid="{83069494-5766-41E7-9836-242554E35DCD}"/>
    <cellStyle name="Comma 3 2 2 3 2 3 2 3" xfId="33449" xr:uid="{53D35CB6-9FDB-4CAD-9420-3E5D424E4349}"/>
    <cellStyle name="Comma 3 2 2 3 2 3 3" xfId="29123" xr:uid="{72C6434F-4451-409C-862B-6A68417FE9D7}"/>
    <cellStyle name="Comma 3 2 2 3 2 3 3 2" xfId="31002" xr:uid="{43C7D77A-2B34-40DD-B6CC-6B2F117E0BE5}"/>
    <cellStyle name="Comma 3 2 2 3 2 3 4" xfId="30176" xr:uid="{902AAAB4-F92A-4AD7-AD94-ECC676346DF3}"/>
    <cellStyle name="Comma 3 2 2 3 2 4" xfId="30019" xr:uid="{7F2564A5-C344-4617-A4FB-CCC4691711FA}"/>
    <cellStyle name="Comma 3 2 2 3 2 4 2" xfId="32816" xr:uid="{B151483B-5110-4DCF-A951-391C56258356}"/>
    <cellStyle name="Comma 3 2 2 3 2 4 2 2" xfId="35590" xr:uid="{33ABD12C-05E0-4D7F-AF2D-BF70EB8DA719}"/>
    <cellStyle name="Comma 3 2 2 3 2 4 3" xfId="32670" xr:uid="{D2A88695-B4D3-4237-8440-5E990E6687B2}"/>
    <cellStyle name="Comma 3 2 2 3 2 5" xfId="29391" xr:uid="{5A1399EB-64C1-4A8A-9C04-69989156B0CE}"/>
    <cellStyle name="Comma 3 2 2 3 2 5 2" xfId="35400" xr:uid="{77D0C652-55DC-46C7-B5CB-5BD46FCF02E5}"/>
    <cellStyle name="Comma 3 2 2 3 2 6" xfId="34741" xr:uid="{71F002CF-0FD8-434B-8A33-4B7DD2D6D22A}"/>
    <cellStyle name="Comma 3 2 2 3 3" xfId="33928" xr:uid="{28F62468-7853-44DB-9247-CBC9A592430C}"/>
    <cellStyle name="Comma 3 2 2 3 3 2" xfId="33526" xr:uid="{33A360BC-C587-4F68-B1C2-F624FBDDC113}"/>
    <cellStyle name="Comma 3 2 2 3 3 2 2" xfId="34032" xr:uid="{A94E43F6-A61F-4D52-A64E-1B774A4D1963}"/>
    <cellStyle name="Comma 3 2 2 3 3 2 2 2" xfId="30676" xr:uid="{CF7E4EE1-65BE-46AF-B0CF-DBE0337F4A0F}"/>
    <cellStyle name="Comma 3 2 2 3 3 2 2 2 2" xfId="35218" xr:uid="{D0DAE61F-331B-44BE-8FFF-D28C4E995E09}"/>
    <cellStyle name="Comma 3 2 2 3 3 2 2 3" xfId="35322" xr:uid="{81F68C4D-4995-4EF7-8170-D28A56894538}"/>
    <cellStyle name="Comma 3 2 2 3 3 2 3" xfId="31786" xr:uid="{1C95CD90-41D7-45B6-84CF-7D557E58008C}"/>
    <cellStyle name="Comma 3 2 2 3 3 2 3 2" xfId="29411" xr:uid="{0F209309-B8C4-42EE-8B0B-03BCC22F552F}"/>
    <cellStyle name="Comma 3 2 2 3 3 2 4" xfId="29427" xr:uid="{10E779A0-B1B5-4439-ABE6-75F2ADC7902C}"/>
    <cellStyle name="Comma 3 2 2 3 3 3" xfId="29740" xr:uid="{0986935F-3B44-41F5-80F9-1380FA9AD800}"/>
    <cellStyle name="Comma 3 2 2 3 3 3 2" xfId="34348" xr:uid="{5A76192A-1784-46B5-9389-9EE862E2FB22}"/>
    <cellStyle name="Comma 3 2 2 3 3 3 2 2" xfId="33657" xr:uid="{5306600B-D971-48FF-A583-71C3DDAC1507}"/>
    <cellStyle name="Comma 3 2 2 3 3 3 3" xfId="35053" xr:uid="{500C17A4-401E-46B1-A829-EDBF1058719D}"/>
    <cellStyle name="Comma 3 2 2 3 3 4" xfId="30264" xr:uid="{73013D1D-601F-4922-8AAD-17AEB2C87FFF}"/>
    <cellStyle name="Comma 3 2 2 3 3 4 2" xfId="31016" xr:uid="{1F956128-F24D-4050-AE38-BF662CF65BED}"/>
    <cellStyle name="Comma 3 2 2 3 3 5" xfId="34843" xr:uid="{14946043-C931-48CE-AFC5-19536708BB64}"/>
    <cellStyle name="Comma 3 2 2 3 4" xfId="30326" xr:uid="{D907A273-6605-4EAA-96E9-7AB3D2BCAA5A}"/>
    <cellStyle name="Comma 3 2 2 3 4 2" xfId="31053" xr:uid="{88953319-47B6-4974-9053-B40CD37F64ED}"/>
    <cellStyle name="Comma 3 2 2 3 4 2 2" xfId="29027" xr:uid="{1BACDF2D-0674-486C-9077-5E2E49C84122}"/>
    <cellStyle name="Comma 3 2 2 3 4 2 2 2" xfId="32071" xr:uid="{D5C814AC-2A8D-414A-A33C-307BD4726E25}"/>
    <cellStyle name="Comma 3 2 2 3 4 2 3" xfId="34527" xr:uid="{E858AE5C-D839-4A87-8AF8-317E7BCDC982}"/>
    <cellStyle name="Comma 3 2 2 3 4 3" xfId="34467" xr:uid="{2F6F030E-056B-4203-8F31-8BD24A9CB837}"/>
    <cellStyle name="Comma 3 2 2 3 4 3 2" xfId="34336" xr:uid="{9EECB178-A18C-4D3A-9F5B-3A72B712F2D2}"/>
    <cellStyle name="Comma 3 2 2 3 4 4" xfId="30055" xr:uid="{E2DD0F57-1607-4516-9ECD-E05464CA57EB}"/>
    <cellStyle name="Comma 3 2 2 3 5" xfId="32693" xr:uid="{73536685-6DF0-4489-A135-39A1D85DB459}"/>
    <cellStyle name="Comma 3 2 2 3 5 2" xfId="32954" xr:uid="{9985EE09-A3CE-48D6-9C2F-9F1FADA0A32D}"/>
    <cellStyle name="Comma 3 2 2 3 5 2 2" xfId="33588" xr:uid="{9DDE4215-94BD-4A4B-B2B5-1317F5A392D8}"/>
    <cellStyle name="Comma 3 2 2 3 5 3" xfId="34772" xr:uid="{A2607BD4-2D7F-4A8A-85B2-8F7E348C8FFD}"/>
    <cellStyle name="Comma 3 2 2 3 6" xfId="34885" xr:uid="{677B4CBA-1BE4-4E86-8B50-CEDBEBA15FD6}"/>
    <cellStyle name="Comma 3 2 2 3 6 2" xfId="31230" xr:uid="{7EDC406A-F411-4518-A1E9-9954692D2FB1}"/>
    <cellStyle name="Comma 3 2 2 3 7" xfId="31572" xr:uid="{AFF8E19A-6798-47C4-876A-EFD533019F0F}"/>
    <cellStyle name="Comma 3 2 2 4" xfId="34366" xr:uid="{3FE2108F-9F0E-48E2-8F67-2146D6A841EB}"/>
    <cellStyle name="Comma 3 2 2 4 2" xfId="31787" xr:uid="{72FE0A5F-0900-415C-8279-1E6A52E81CC7}"/>
    <cellStyle name="Comma 3 2 2 4 2 2" xfId="33208" xr:uid="{6DC982DA-C834-4C98-8A92-FD96DE8F7157}"/>
    <cellStyle name="Comma 3 2 2 4 2 2 2" xfId="30560" xr:uid="{E8D29CF5-011B-4B5E-A1F6-A81CB93F724B}"/>
    <cellStyle name="Comma 3 2 2 4 2 2 2 2" xfId="33533" xr:uid="{A3AA0032-939D-4A90-8A39-D796A87E6111}"/>
    <cellStyle name="Comma 3 2 2 4 2 2 2 2 2" xfId="33915" xr:uid="{5A061327-738C-4FE6-A120-73EAD74346E4}"/>
    <cellStyle name="Comma 3 2 2 4 2 2 2 3" xfId="29024" xr:uid="{A26CA6E2-E1A9-4D0A-8DED-6FC38F80BAEE}"/>
    <cellStyle name="Comma 3 2 2 4 2 2 3" xfId="32068" xr:uid="{23AD44DE-5F8E-40DD-A093-A3AD41318F25}"/>
    <cellStyle name="Comma 3 2 2 4 2 2 3 2" xfId="30717" xr:uid="{83B03BD3-C132-4FA8-AF0A-1639CCAE436F}"/>
    <cellStyle name="Comma 3 2 2 4 2 2 4" xfId="35021" xr:uid="{8BDF87F9-4A4E-446D-9327-ED8858319F1D}"/>
    <cellStyle name="Comma 3 2 2 4 2 3" xfId="30261" xr:uid="{0E68454F-193A-4B45-AC29-F9509078F231}"/>
    <cellStyle name="Comma 3 2 2 4 2 3 2" xfId="30421" xr:uid="{C5CB20A1-FBB6-4231-956C-00AF21E48706}"/>
    <cellStyle name="Comma 3 2 2 4 2 3 2 2" xfId="31927" xr:uid="{26A54BE0-9CB4-4E7C-8114-5EA336FD9E48}"/>
    <cellStyle name="Comma 3 2 2 4 2 3 3" xfId="30093" xr:uid="{D93CB0D6-8AFC-474F-89B2-5C56559F486C}"/>
    <cellStyle name="Comma 3 2 2 4 2 4" xfId="33631" xr:uid="{DCD8E677-0951-4C6F-95AA-6716DFBD00BF}"/>
    <cellStyle name="Comma 3 2 2 4 2 4 2" xfId="34264" xr:uid="{1F8EF5B3-A489-45F9-AE54-4219BB7EAAEF}"/>
    <cellStyle name="Comma 3 2 2 4 2 5" xfId="31201" xr:uid="{D073EEE0-CA5C-46FB-8ED9-3ED107FC09EF}"/>
    <cellStyle name="Comma 3 2 2 4 3" xfId="30884" xr:uid="{0E8BB335-DA17-4AAE-8388-1EF98F291F8E}"/>
    <cellStyle name="Comma 3 2 2 4 3 2" xfId="34229" xr:uid="{71FF0729-D9CD-4153-864D-4A443E0EFF46}"/>
    <cellStyle name="Comma 3 2 2 4 3 2 2" xfId="34153" xr:uid="{C5251E85-3B45-4F8D-9542-FCD216A0C2DC}"/>
    <cellStyle name="Comma 3 2 2 4 3 2 2 2" xfId="34656" xr:uid="{36A4E358-7A38-4FD9-843E-CAF514F46A3C}"/>
    <cellStyle name="Comma 3 2 2 4 3 2 3" xfId="35416" xr:uid="{0FD3BDE3-82AC-400A-9117-378C61ACBAFD}"/>
    <cellStyle name="Comma 3 2 2 4 3 3" xfId="32560" xr:uid="{4835B874-8A7E-4E00-8008-77F413844E57}"/>
    <cellStyle name="Comma 3 2 2 4 3 3 2" xfId="31129" xr:uid="{2A2BAB00-08D5-4505-8091-4F8EF0853D94}"/>
    <cellStyle name="Comma 3 2 2 4 3 4" xfId="30224" xr:uid="{EF1746DB-97A5-48D3-8042-3718403C4B1C}"/>
    <cellStyle name="Comma 3 2 2 4 4" xfId="32532" xr:uid="{7FB7EA2B-65C0-4A3B-B0EE-C9D71D7B1187}"/>
    <cellStyle name="Comma 3 2 2 4 4 2" xfId="33613" xr:uid="{A5302618-630A-48C0-B3B9-736112C74717}"/>
    <cellStyle name="Comma 3 2 2 4 4 2 2" xfId="30354" xr:uid="{975307B4-1FD5-4A65-9804-2E97EA91AFBE}"/>
    <cellStyle name="Comma 3 2 2 4 4 3" xfId="33831" xr:uid="{83C2D844-5A93-427F-9423-7F33384BEB85}"/>
    <cellStyle name="Comma 3 2 2 4 5" xfId="31782" xr:uid="{FC446B1F-DDCB-41C8-B62C-FB79E94E5FEE}"/>
    <cellStyle name="Comma 3 2 2 4 5 2" xfId="35468" xr:uid="{A7339FEF-5E97-4005-B6EF-9643A4DF8350}"/>
    <cellStyle name="Comma 3 2 2 4 6" xfId="35480" xr:uid="{01B65E13-A183-4BED-ABFE-3B48033FB0BF}"/>
    <cellStyle name="Comma 3 2 2 5" xfId="29078" xr:uid="{8365C570-32F2-41DF-B9CD-C98BD592FF83}"/>
    <cellStyle name="Comma 3 2 2 5 2" xfId="35170" xr:uid="{0E10F10C-5C6F-4571-BB32-26095C151A4B}"/>
    <cellStyle name="Comma 3 2 2 5 2 2" xfId="34602" xr:uid="{C2EC9F76-9BF9-48D2-9BCA-53A5172088B8}"/>
    <cellStyle name="Comma 3 2 2 5 2 2 2" xfId="32304" xr:uid="{0CC0E456-A933-4057-92B1-12C5CCE93B10}"/>
    <cellStyle name="Comma 3 2 2 5 2 2 2 2" xfId="33464" xr:uid="{C41B8010-FA83-45CF-AD5F-09B1CE2EBBB2}"/>
    <cellStyle name="Comma 3 2 2 5 2 2 3" xfId="33292" xr:uid="{53E69494-8454-4347-8FE4-FC98EB21A541}"/>
    <cellStyle name="Comma 3 2 2 5 2 3" xfId="29077" xr:uid="{46D49E99-40BE-48FA-B373-56BE6167C484}"/>
    <cellStyle name="Comma 3 2 2 5 2 3 2" xfId="32992" xr:uid="{31D53A6F-1653-4205-AF80-68F853B986BA}"/>
    <cellStyle name="Comma 3 2 2 5 2 4" xfId="34716" xr:uid="{94910349-CDE2-45D3-A6FB-578DBD64342D}"/>
    <cellStyle name="Comma 3 2 2 5 3" xfId="30274" xr:uid="{E5233BEA-4AED-43BF-BD2A-45B6ABD76A38}"/>
    <cellStyle name="Comma 3 2 2 5 3 2" xfId="32749" xr:uid="{3D92EB80-A2A9-422E-8E01-C7C8CC2B7A6F}"/>
    <cellStyle name="Comma 3 2 2 5 3 2 2" xfId="32675" xr:uid="{329020BB-154D-4452-AD1D-456E16169FDA}"/>
    <cellStyle name="Comma 3 2 2 5 3 3" xfId="32365" xr:uid="{F357C9BA-61FA-4A57-B4AB-5E98225F2151}"/>
    <cellStyle name="Comma 3 2 2 5 4" xfId="29424" xr:uid="{B7948882-4C42-4BA5-B3EF-62D11D72A6EB}"/>
    <cellStyle name="Comma 3 2 2 5 4 2" xfId="34559" xr:uid="{8E0D8C4E-1B49-4362-8227-522438683E82}"/>
    <cellStyle name="Comma 3 2 2 5 5" xfId="29847" xr:uid="{3F886E6E-CCC1-4D79-A223-201C9B5DEC3B}"/>
    <cellStyle name="Comma 3 2 2 6" xfId="29836" xr:uid="{77301BD4-1426-4CDB-86F9-378F347347DF}"/>
    <cellStyle name="Comma 3 2 2 6 2" xfId="33749" xr:uid="{272EA3DD-C902-4909-BD06-01FFFBE2068E}"/>
    <cellStyle name="Comma 3 2 2 6 2 2" xfId="32810" xr:uid="{37C5ADCF-B7FC-4A7D-82F1-49BACC99DCDD}"/>
    <cellStyle name="Comma 3 2 2 6 2 2 2" xfId="29840" xr:uid="{8F0A7AA6-C138-4627-A925-62BE3BDA3AFC}"/>
    <cellStyle name="Comma 3 2 2 6 2 3" xfId="29023" xr:uid="{BBBA0BBC-C0F9-4AB0-82B6-A90490028CAA}"/>
    <cellStyle name="Comma 3 2 2 6 3" xfId="32067" xr:uid="{887935D9-F47E-44E9-B29E-E3FC145F1F26}"/>
    <cellStyle name="Comma 3 2 2 6 3 2" xfId="30340" xr:uid="{FB2282C9-1547-4E17-9737-77465E128AD9}"/>
    <cellStyle name="Comma 3 2 2 6 4" xfId="33839" xr:uid="{1B09D850-DE8D-4ECF-9F69-5E49E2B1D657}"/>
    <cellStyle name="Comma 3 2 2 7" xfId="35095" xr:uid="{837DC5C1-EB3D-4D97-89B8-2C15229FED16}"/>
    <cellStyle name="Comma 3 2 2 7 2" xfId="29755" xr:uid="{E8214DC9-A886-494D-8E49-0304E226605A}"/>
    <cellStyle name="Comma 3 2 2 7 2 2" xfId="30601" xr:uid="{D4506753-ACC5-4340-936F-2B4BA4808115}"/>
    <cellStyle name="Comma 3 2 2 7 3" xfId="35304" xr:uid="{61F28EA6-570F-405A-8DDE-93DFDC659C55}"/>
    <cellStyle name="Comma 3 2 2 8" xfId="33358" xr:uid="{CB136B10-0E21-4082-A2BC-9BDFEA7CF54F}"/>
    <cellStyle name="Comma 3 2 2 8 2" xfId="31889" xr:uid="{53146A44-F4A1-4A51-A1B2-F06DA137A966}"/>
    <cellStyle name="Comma 3 2 2 9" xfId="30919" xr:uid="{52CBEA49-103B-4E39-8300-081222D243BF}"/>
    <cellStyle name="Comma 3 2 3" xfId="34437" xr:uid="{ED964636-0EA2-471C-927D-4EB2F821EDDB}"/>
    <cellStyle name="Comma 3 2 3 2" xfId="31068" xr:uid="{708E4F97-E55B-4E3D-9CFD-4CE5B95ADC9C}"/>
    <cellStyle name="Comma 3 2 3 2 2" xfId="34057" xr:uid="{7C4631B1-B21D-4E5C-8AFF-4AC7B3A0D7B2}"/>
    <cellStyle name="Comma 3 2 3 2 2 2" xfId="34361" xr:uid="{8E304C58-8C02-4702-AB39-17F0A6834044}"/>
    <cellStyle name="Comma 3 2 3 2 2 2 2" xfId="34050" xr:uid="{D89C0629-1A23-45B1-A39B-6511AD79BA98}"/>
    <cellStyle name="Comma 3 2 3 2 2 2 2 2" xfId="29303" xr:uid="{C423A68D-C1C2-4CBC-9BF8-0F4DE7CB98AC}"/>
    <cellStyle name="Comma 3 2 3 2 2 2 2 2 2" xfId="35580" xr:uid="{27703017-F020-42E5-868E-09B1FD010121}"/>
    <cellStyle name="Comma 3 2 3 2 2 2 2 2 2 2" xfId="31671" xr:uid="{27A4E100-75AA-451D-B026-C132D996832C}"/>
    <cellStyle name="Comma 3 2 3 2 2 2 2 2 3" xfId="29224" xr:uid="{09504612-AC8B-45A4-98BB-5785276F004A}"/>
    <cellStyle name="Comma 3 2 3 2 2 2 2 3" xfId="34782" xr:uid="{0ED65DF4-E386-4746-8FE0-A7B42ECA2F18}"/>
    <cellStyle name="Comma 3 2 3 2 2 2 2 3 2" xfId="33331" xr:uid="{B7D79F87-5304-4E11-AA73-703336B0B60B}"/>
    <cellStyle name="Comma 3 2 3 2 2 2 2 4" xfId="32921" xr:uid="{09A24B12-73CF-44D8-82CF-075BFD42A112}"/>
    <cellStyle name="Comma 3 2 3 2 2 2 3" xfId="29600" xr:uid="{F84DB222-21A7-4EE3-BCF9-377F372A96A1}"/>
    <cellStyle name="Comma 3 2 3 2 2 2 3 2" xfId="32255" xr:uid="{E00266F9-1CD9-4CA6-A011-21C6F5E8D009}"/>
    <cellStyle name="Comma 3 2 3 2 2 2 3 2 2" xfId="35142" xr:uid="{91DCEAF8-A6C2-4ACB-B6F2-8A9F2DA2E08E}"/>
    <cellStyle name="Comma 3 2 3 2 2 2 3 3" xfId="29858" xr:uid="{118FE8E4-CBF0-4B06-85AF-A6685F1DF769}"/>
    <cellStyle name="Comma 3 2 3 2 2 2 4" xfId="30623" xr:uid="{5F3DA9CF-B43E-4C09-BEB3-5F5F9647E9B3}"/>
    <cellStyle name="Comma 3 2 3 2 2 2 4 2" xfId="32956" xr:uid="{B1B7ADDA-E1FF-4436-8F2A-02AC968856C3}"/>
    <cellStyle name="Comma 3 2 3 2 2 2 5" xfId="30297" xr:uid="{076E8F03-1CD4-4566-B362-73E7E0A6DE51}"/>
    <cellStyle name="Comma 3 2 3 2 2 3" xfId="29390" xr:uid="{325B9E61-1009-49DB-9E55-4D8FEF79386F}"/>
    <cellStyle name="Comma 3 2 3 2 2 3 2" xfId="32625" xr:uid="{82571BBD-88B9-49CD-8DE9-D1F02BF4A0BD}"/>
    <cellStyle name="Comma 3 2 3 2 2 3 2 2" xfId="35463" xr:uid="{FC7E5D97-2840-460D-8CBD-7EB0E1713210}"/>
    <cellStyle name="Comma 3 2 3 2 2 3 2 2 2" xfId="33815" xr:uid="{C7C826EA-CB8A-4C55-AAE5-E295C7A34792}"/>
    <cellStyle name="Comma 3 2 3 2 2 3 2 3" xfId="35206" xr:uid="{363B5AA4-691E-4124-9386-0656EE732CA1}"/>
    <cellStyle name="Comma 3 2 3 2 2 3 3" xfId="31695" xr:uid="{F1B8D7AD-3BB4-4DB7-AAAD-EC8EA0689184}"/>
    <cellStyle name="Comma 3 2 3 2 2 3 3 2" xfId="29382" xr:uid="{8E8EDC49-1008-4C15-B9F7-6E2D906F373A}"/>
    <cellStyle name="Comma 3 2 3 2 2 3 4" xfId="31286" xr:uid="{FB42B461-845E-4358-9DA5-AC945D9AE2D1}"/>
    <cellStyle name="Comma 3 2 3 2 2 4" xfId="33116" xr:uid="{FF5B7C48-8AB9-4A87-90BE-9F95CAE70A89}"/>
    <cellStyle name="Comma 3 2 3 2 2 4 2" xfId="35017" xr:uid="{79FEA21D-09BF-470E-877F-0ED5D054CE15}"/>
    <cellStyle name="Comma 3 2 3 2 2 4 2 2" xfId="33153" xr:uid="{B6EABE27-794E-4AFC-8F1E-77253FC09E49}"/>
    <cellStyle name="Comma 3 2 3 2 2 4 3" xfId="29428" xr:uid="{A28556C8-EAA8-438B-A81C-C6A6FE065E2F}"/>
    <cellStyle name="Comma 3 2 3 2 2 5" xfId="29949" xr:uid="{D345BFEC-36B9-420B-8D88-BCDC83C6BC98}"/>
    <cellStyle name="Comma 3 2 3 2 2 5 2" xfId="31637" xr:uid="{D83A2D32-6D34-4D80-9D06-0ED56003A679}"/>
    <cellStyle name="Comma 3 2 3 2 2 6" xfId="34015" xr:uid="{930283D4-6430-4F84-B519-3E3F2EAF5A26}"/>
    <cellStyle name="Comma 3 2 3 2 3" xfId="32536" xr:uid="{22DAB268-2D43-4313-8B62-24364E8D43E1}"/>
    <cellStyle name="Comma 3 2 3 2 3 2" xfId="33014" xr:uid="{9D0159E0-5208-4BBC-B97E-4260C074531D}"/>
    <cellStyle name="Comma 3 2 3 2 3 2 2" xfId="35197" xr:uid="{0C306BD6-AF2A-48BB-9B46-32CD2438F7FD}"/>
    <cellStyle name="Comma 3 2 3 2 3 2 2 2" xfId="33650" xr:uid="{110446D2-1FB8-44C5-B25E-B1D60D2CA85C}"/>
    <cellStyle name="Comma 3 2 3 2 3 2 2 2 2" xfId="34838" xr:uid="{E0BD20DF-B98A-4308-830B-08C88216A3BB}"/>
    <cellStyle name="Comma 3 2 3 2 3 2 2 3" xfId="32580" xr:uid="{0E57199D-1DE9-4626-9BBF-56B7FD10C102}"/>
    <cellStyle name="Comma 3 2 3 2 3 2 3" xfId="32025" xr:uid="{877138A6-EC14-4555-BACA-45E5EE42474C}"/>
    <cellStyle name="Comma 3 2 3 2 3 2 3 2" xfId="29208" xr:uid="{A560FB5F-E198-423C-B765-DC568DFDF8A3}"/>
    <cellStyle name="Comma 3 2 3 2 3 2 4" xfId="29071" xr:uid="{E46A4112-3B5A-422B-B07F-6F537B66902C}"/>
    <cellStyle name="Comma 3 2 3 2 3 3" xfId="31887" xr:uid="{83D2E17F-A1CC-49BB-A288-D985127DBA35}"/>
    <cellStyle name="Comma 3 2 3 2 3 3 2" xfId="35449" xr:uid="{06EF1AB4-D7F5-4ACC-A46C-B0D9CB507EA5}"/>
    <cellStyle name="Comma 3 2 3 2 3 3 2 2" xfId="31400" xr:uid="{26A74A88-6C72-414C-AEA1-3195900A987E}"/>
    <cellStyle name="Comma 3 2 3 2 3 3 3" xfId="30542" xr:uid="{906240DF-0B3C-4153-A063-11C22A984F4B}"/>
    <cellStyle name="Comma 3 2 3 2 3 4" xfId="31116" xr:uid="{E99E72C7-4853-4997-BFB1-9820122F8670}"/>
    <cellStyle name="Comma 3 2 3 2 3 4 2" xfId="29559" xr:uid="{25C1EF3D-3E7B-4AA6-835E-B15DB0527C14}"/>
    <cellStyle name="Comma 3 2 3 2 3 5" xfId="32998" xr:uid="{492BE8A4-EDB7-49A5-AED7-7B8D049EAF5E}"/>
    <cellStyle name="Comma 3 2 3 2 4" xfId="33576" xr:uid="{13A89419-600F-4F96-A2E9-68C7B9527E27}"/>
    <cellStyle name="Comma 3 2 3 2 4 2" xfId="34429" xr:uid="{28C94639-9635-45E3-8A01-0CD58546E7B8}"/>
    <cellStyle name="Comma 3 2 3 2 4 2 2" xfId="30070" xr:uid="{B7E46FA1-B52F-48FF-9AE9-D3295B118F6D}"/>
    <cellStyle name="Comma 3 2 3 2 4 2 2 2" xfId="32369" xr:uid="{C0FC1223-987E-46E3-B4DB-12D7CC7FE894}"/>
    <cellStyle name="Comma 3 2 3 2 4 2 3" xfId="35160" xr:uid="{9AEC77FF-09AD-44BA-84B8-F1D8F2715786}"/>
    <cellStyle name="Comma 3 2 3 2 4 3" xfId="34967" xr:uid="{AD04244D-36CA-4499-AA21-710EE6412805}"/>
    <cellStyle name="Comma 3 2 3 2 4 3 2" xfId="31957" xr:uid="{B3FF23B4-62B9-4517-81DE-A8CD8E7C8975}"/>
    <cellStyle name="Comma 3 2 3 2 4 4" xfId="29179" xr:uid="{DDDABD3E-9841-4452-9BC6-295C80F10A8D}"/>
    <cellStyle name="Comma 3 2 3 2 5" xfId="29136" xr:uid="{F0D28BA5-B3E0-4FF8-BE50-61C4D0DE38EA}"/>
    <cellStyle name="Comma 3 2 3 2 5 2" xfId="29756" xr:uid="{FC50E831-A5E2-475C-BD09-AD0882A34DE2}"/>
    <cellStyle name="Comma 3 2 3 2 5 2 2" xfId="29282" xr:uid="{53AF870D-B85E-4781-8C79-88E0052656CC}"/>
    <cellStyle name="Comma 3 2 3 2 5 3" xfId="33065" xr:uid="{4B2F5141-B3B1-45EE-ACD4-BB672D652653}"/>
    <cellStyle name="Comma 3 2 3 2 6" xfId="32840" xr:uid="{BD78DC21-69D5-4429-A176-7A5D47C113A9}"/>
    <cellStyle name="Comma 3 2 3 2 6 2" xfId="32237" xr:uid="{A89669C0-434D-4BEE-B826-69965130948E}"/>
    <cellStyle name="Comma 3 2 3 2 7" xfId="33115" xr:uid="{7BD70DAC-C6AF-4630-8A2F-76643527C06C}"/>
    <cellStyle name="Comma 3 2 3 3" xfId="30283" xr:uid="{A47C61ED-B8CF-4629-A825-A0CF1FDE4B64}"/>
    <cellStyle name="Comma 3 2 3 3 2" xfId="29283" xr:uid="{A32FC652-E1B9-4ED4-8C46-E569897770DB}"/>
    <cellStyle name="Comma 3 2 3 3 2 2" xfId="29365" xr:uid="{FD2F9B46-7494-4268-8CC3-83227AE4D9D7}"/>
    <cellStyle name="Comma 3 2 3 3 2 2 2" xfId="29338" xr:uid="{E78BA909-20D6-4A80-9B70-B87FC7FEC978}"/>
    <cellStyle name="Comma 3 2 3 3 2 2 2 2" xfId="31473" xr:uid="{6393106F-7909-40EA-ADD5-DF18B3D972DF}"/>
    <cellStyle name="Comma 3 2 3 3 2 2 2 2 2" xfId="34248" xr:uid="{20D6440E-440B-413F-B9BA-D287EABAE45C}"/>
    <cellStyle name="Comma 3 2 3 3 2 2 2 3" xfId="33807" xr:uid="{484BA3D2-64F0-470A-B18A-304F42001E9E}"/>
    <cellStyle name="Comma 3 2 3 3 2 2 3" xfId="31434" xr:uid="{331883C8-7C5B-446E-A5E3-AB00A6D9F219}"/>
    <cellStyle name="Comma 3 2 3 3 2 2 3 2" xfId="35531" xr:uid="{6609B22B-94D0-40C6-8C59-9EFE21794725}"/>
    <cellStyle name="Comma 3 2 3 3 2 2 4" xfId="33953" xr:uid="{D8E73B75-4903-4988-994B-55CE2D4877EC}"/>
    <cellStyle name="Comma 3 2 3 3 2 3" xfId="34604" xr:uid="{57D003C0-014D-4610-AF21-3B5A5BC237CA}"/>
    <cellStyle name="Comma 3 2 3 3 2 3 2" xfId="32503" xr:uid="{BF7ABBF6-6895-4DD0-A295-67732FB53C06}"/>
    <cellStyle name="Comma 3 2 3 3 2 3 2 2" xfId="33519" xr:uid="{B88C7B9B-FF61-42AC-B3CD-2F8BC3F23618}"/>
    <cellStyle name="Comma 3 2 3 3 2 3 3" xfId="35075" xr:uid="{9D61E988-72D1-4007-9144-1D96F9370036}"/>
    <cellStyle name="Comma 3 2 3 3 2 4" xfId="33581" xr:uid="{945C611B-75FA-479B-8757-04EFCD7063C9}"/>
    <cellStyle name="Comma 3 2 3 3 2 4 2" xfId="34987" xr:uid="{ABB7AB13-B4DE-47AC-AD81-42989C876348}"/>
    <cellStyle name="Comma 3 2 3 3 2 5" xfId="30539" xr:uid="{5E3A0A0D-6719-4B7A-A066-96F8610EC232}"/>
    <cellStyle name="Comma 3 2 3 3 3" xfId="30989" xr:uid="{1DAAB0F2-6930-4AAD-AA6D-A77ACCA9D200}"/>
    <cellStyle name="Comma 3 2 3 3 3 2" xfId="30100" xr:uid="{EB6478B0-36B9-4AB4-8959-7C53C7AE1D24}"/>
    <cellStyle name="Comma 3 2 3 3 3 2 2" xfId="33029" xr:uid="{F64CCD3E-F6C7-413D-B0C2-5B6077D64F95}"/>
    <cellStyle name="Comma 3 2 3 3 3 2 2 2" xfId="31497" xr:uid="{B0E22BD7-84A8-42BB-B640-DBC2064F52CE}"/>
    <cellStyle name="Comma 3 2 3 3 3 2 3" xfId="34303" xr:uid="{801FC436-478D-47D4-8074-B60165EA9FC0}"/>
    <cellStyle name="Comma 3 2 3 3 3 3" xfId="30642" xr:uid="{354B986A-199B-4EA1-B3C8-9D6313F6B958}"/>
    <cellStyle name="Comma 3 2 3 3 3 3 2" xfId="33448" xr:uid="{3531D969-A269-44D8-86B5-C5184675C2CB}"/>
    <cellStyle name="Comma 3 2 3 3 3 4" xfId="31075" xr:uid="{9835229B-257B-47FE-A5E2-94AE4A32A693}"/>
    <cellStyle name="Comma 3 2 3 3 4" xfId="33444" xr:uid="{86382F95-3849-46FB-86A9-90BCBDD629E8}"/>
    <cellStyle name="Comma 3 2 3 3 4 2" xfId="35326" xr:uid="{4B3FC0FB-7C64-4D10-B845-16FEA775CB85}"/>
    <cellStyle name="Comma 3 2 3 3 4 2 2" xfId="31886" xr:uid="{5E646765-FBEA-4D63-99E9-625AD821F224}"/>
    <cellStyle name="Comma 3 2 3 3 4 3" xfId="32949" xr:uid="{8B6425A5-751C-444D-9145-F7E49CBD57AA}"/>
    <cellStyle name="Comma 3 2 3 3 5" xfId="29082" xr:uid="{7678F49B-80CC-4A98-8366-5D761C06357E}"/>
    <cellStyle name="Comma 3 2 3 3 5 2" xfId="29562" xr:uid="{C8BDA2F6-9B81-417F-B5B4-11777997CFA9}"/>
    <cellStyle name="Comma 3 2 3 3 6" xfId="34176" xr:uid="{1E2775C7-D7C6-4ED6-B868-24A3F7131A71}"/>
    <cellStyle name="Comma 3 2 3 4" xfId="31250" xr:uid="{C3CF1186-60E7-4178-9EA3-9E63C30621CF}"/>
    <cellStyle name="Comma 3 2 3 4 2" xfId="30116" xr:uid="{0B476A5C-AC81-4E41-ABEC-EA871604006F}"/>
    <cellStyle name="Comma 3 2 3 4 2 2" xfId="31907" xr:uid="{8A9B9518-4719-4B97-97C7-407867123DDF}"/>
    <cellStyle name="Comma 3 2 3 4 2 2 2" xfId="29087" xr:uid="{16779FB9-1701-401D-9733-2426982F89E1}"/>
    <cellStyle name="Comma 3 2 3 4 2 2 2 2" xfId="31591" xr:uid="{4AF2C081-7AF9-4AC0-96D7-4DCA775C0C4D}"/>
    <cellStyle name="Comma 3 2 3 4 2 2 3" xfId="29153" xr:uid="{98FF7B9D-1EE6-415B-BA6D-2FB40082F27A}"/>
    <cellStyle name="Comma 3 2 3 4 2 3" xfId="34392" xr:uid="{CEF071DD-05C3-48AC-A429-CE5ABF07A6A4}"/>
    <cellStyle name="Comma 3 2 3 4 2 3 2" xfId="33710" xr:uid="{070F5AB7-57B9-4A78-85EC-819A2E993FD4}"/>
    <cellStyle name="Comma 3 2 3 4 2 4" xfId="30161" xr:uid="{5E6977FB-32DA-4564-8F43-272E8B80A57A}"/>
    <cellStyle name="Comma 3 2 3 4 3" xfId="35216" xr:uid="{625B6736-9668-42C2-B1A2-42EFDDF73CF0}"/>
    <cellStyle name="Comma 3 2 3 4 3 2" xfId="30399" xr:uid="{813D3D09-C0E6-4870-A262-AEC7E922BAE5}"/>
    <cellStyle name="Comma 3 2 3 4 3 2 2" xfId="29394" xr:uid="{1EB2C61E-7955-42B0-8562-2898F1552442}"/>
    <cellStyle name="Comma 3 2 3 4 3 3" xfId="32399" xr:uid="{BE9E4998-6F60-4FDD-9AF0-CC99E0D6FC80}"/>
    <cellStyle name="Comma 3 2 3 4 4" xfId="33102" xr:uid="{09B0DF68-00B4-4C76-A43E-F9F8D37FE546}"/>
    <cellStyle name="Comma 3 2 3 4 4 2" xfId="33904" xr:uid="{82D9EF6D-13FD-4B82-BF67-31E308939B77}"/>
    <cellStyle name="Comma 3 2 3 4 5" xfId="29862" xr:uid="{DD71AD3C-0F06-4B4F-8A71-EAA22248E373}"/>
    <cellStyle name="Comma 3 2 3 5" xfId="33057" xr:uid="{DDF6920B-FB2B-497E-8C6E-932CBB72B6AC}"/>
    <cellStyle name="Comma 3 2 3 5 2" xfId="35240" xr:uid="{5E73B9E1-6DEB-46F2-9789-91A94A91DC57}"/>
    <cellStyle name="Comma 3 2 3 5 2 2" xfId="32043" xr:uid="{A48B4EE8-9A8B-44F8-B31B-EBD15BD704D6}"/>
    <cellStyle name="Comma 3 2 3 5 2 2 2" xfId="33105" xr:uid="{C71E6AB8-4381-4F0B-80D0-0511FB7045E0}"/>
    <cellStyle name="Comma 3 2 3 5 2 3" xfId="29025" xr:uid="{E8A98994-FE66-40EA-8C75-D0E038443035}"/>
    <cellStyle name="Comma 3 2 3 5 3" xfId="32069" xr:uid="{94F244FF-798E-4705-A060-4883CE90B131}"/>
    <cellStyle name="Comma 3 2 3 5 3 2" xfId="31613" xr:uid="{4DA8EDC4-A6AA-4B87-9D33-DB39758CFF73}"/>
    <cellStyle name="Comma 3 2 3 5 4" xfId="32661" xr:uid="{301DDD0F-DD2D-4F68-93EA-F643F5969403}"/>
    <cellStyle name="Comma 3 2 3 6" xfId="31013" xr:uid="{5F7161BC-75F0-45DE-B468-16BC430E1413}"/>
    <cellStyle name="Comma 3 2 3 6 2" xfId="31556" xr:uid="{FF46EFFE-B911-42E4-9AF8-83A85414AEAF}"/>
    <cellStyle name="Comma 3 2 3 6 2 2" xfId="33410" xr:uid="{641E1F3F-901F-4698-B6F2-CEBE22DFF7B2}"/>
    <cellStyle name="Comma 3 2 3 6 3" xfId="30893" xr:uid="{D0B8932D-786C-45D3-841F-1078188E0C64}"/>
    <cellStyle name="Comma 3 2 3 7" xfId="30553" xr:uid="{EA44429E-C44B-4422-9D88-F223FF0607E0}"/>
    <cellStyle name="Comma 3 2 3 7 2" xfId="33896" xr:uid="{7C569065-8E9B-44CD-9470-51632DB0952F}"/>
    <cellStyle name="Comma 3 2 3 8" xfId="34222" xr:uid="{7CD08163-1C7E-46A6-99DA-AAE04962C8D4}"/>
    <cellStyle name="Comma 3 2 4" xfId="29844" xr:uid="{77AB6F0B-B505-44E0-80CD-C3DC3518947D}"/>
    <cellStyle name="Comma 3 2 4 2" xfId="33414" xr:uid="{32456069-6D19-42A3-B731-F1F1BB24218A}"/>
    <cellStyle name="Comma 3 2 4 2 2" xfId="31602" xr:uid="{478B9A11-81C6-47AD-AD8D-86917D885F6D}"/>
    <cellStyle name="Comma 3 2 4 2 2 2" xfId="29528" xr:uid="{65B5EE1A-BC2E-415B-A4B6-300C23D08CF1}"/>
    <cellStyle name="Comma 3 2 4 2 2 2 2" xfId="33327" xr:uid="{DE214E8A-E96F-4C53-8F76-B5C6E4B28AC9}"/>
    <cellStyle name="Comma 3 2 4 2 2 2 2 2" xfId="33996" xr:uid="{9582F399-251F-4D7C-959C-C10102435DBE}"/>
    <cellStyle name="Comma 3 2 4 2 2 2 2 2 2" xfId="29119" xr:uid="{C08A5841-9202-450F-B201-4AFA77A13552}"/>
    <cellStyle name="Comma 3 2 4 2 2 2 2 3" xfId="31659" xr:uid="{BCA217A0-E707-4977-BF38-5699B7AE3964}"/>
    <cellStyle name="Comma 3 2 4 2 2 2 3" xfId="32280" xr:uid="{B77391CE-8C0F-487E-90A4-39825C7AC757}"/>
    <cellStyle name="Comma 3 2 4 2 2 2 3 2" xfId="33595" xr:uid="{0DF3A3C2-2C64-4F0F-B48B-B7E321FD8A9E}"/>
    <cellStyle name="Comma 3 2 4 2 2 2 4" xfId="31226" xr:uid="{5A78CB33-C1FC-4D95-A578-80649DD943EF}"/>
    <cellStyle name="Comma 3 2 4 2 2 3" xfId="30548" xr:uid="{A062AA3E-6356-46E5-8B90-5A5F7864F867}"/>
    <cellStyle name="Comma 3 2 4 2 2 3 2" xfId="32205" xr:uid="{780988A5-0164-43A0-B4F3-836D9463266D}"/>
    <cellStyle name="Comma 3 2 4 2 2 3 2 2" xfId="31604" xr:uid="{1990D828-78CE-451B-B434-D2CD97C2CE84}"/>
    <cellStyle name="Comma 3 2 4 2 2 3 3" xfId="34689" xr:uid="{B9C54DA3-3BEB-4B71-AC17-CC4E1448463E}"/>
    <cellStyle name="Comma 3 2 4 2 2 4" xfId="32885" xr:uid="{22F77459-6084-4311-8F6F-449FCB8BC40B}"/>
    <cellStyle name="Comma 3 2 4 2 2 4 2" xfId="30718" xr:uid="{A8236703-8B36-4BFA-AC8A-5E508ECCE91D}"/>
    <cellStyle name="Comma 3 2 4 2 2 5" xfId="30111" xr:uid="{5FBA1FB7-47EA-4745-B3A8-C0A59C39CC97}"/>
    <cellStyle name="Comma 3 2 4 2 3" xfId="32736" xr:uid="{7FDFF9FC-C9B1-4A3F-B05B-BD57EE5CD491}"/>
    <cellStyle name="Comma 3 2 4 2 3 2" xfId="29953" xr:uid="{BD620578-98A9-4A85-BF79-AED74BC1FEAC}"/>
    <cellStyle name="Comma 3 2 4 2 3 2 2" xfId="33559" xr:uid="{FA822792-5B74-4E6D-BB8C-DC5F23F087AD}"/>
    <cellStyle name="Comma 3 2 4 2 3 2 2 2" xfId="34027" xr:uid="{1FA19EFF-4C41-45B7-B542-53F4742B597A}"/>
    <cellStyle name="Comma 3 2 4 2 3 2 3" xfId="34853" xr:uid="{90395ECA-90F1-4C0A-BF9F-38855DBC242C}"/>
    <cellStyle name="Comma 3 2 4 2 3 3" xfId="32667" xr:uid="{B9EC1131-8240-4B20-A9F8-317CB846FF61}"/>
    <cellStyle name="Comma 3 2 4 2 3 3 2" xfId="33955" xr:uid="{DB238B5A-D9D7-406C-8221-3DC82318B56C}"/>
    <cellStyle name="Comma 3 2 4 2 3 4" xfId="29384" xr:uid="{5FA835B9-2A91-4C82-8E71-0BE15BFABCA4}"/>
    <cellStyle name="Comma 3 2 4 2 4" xfId="31540" xr:uid="{ABE4E185-A119-4858-8F55-C17F81B56747}"/>
    <cellStyle name="Comma 3 2 4 2 4 2" xfId="32479" xr:uid="{0F813B9C-D667-43A3-998D-FD10D5B286EA}"/>
    <cellStyle name="Comma 3 2 4 2 4 2 2" xfId="32382" xr:uid="{21C57878-6B41-440C-862F-8B3701A778F8}"/>
    <cellStyle name="Comma 3 2 4 2 4 3" xfId="32395" xr:uid="{7FE6D0BD-EB8D-421F-AC33-650FAE516924}"/>
    <cellStyle name="Comma 3 2 4 2 5" xfId="34981" xr:uid="{9919443D-6359-4691-BCA5-C563B93C8116}"/>
    <cellStyle name="Comma 3 2 4 2 5 2" xfId="29442" xr:uid="{D2338CA6-B1DE-4ED1-A639-99F443E61BFA}"/>
    <cellStyle name="Comma 3 2 4 2 6" xfId="35534" xr:uid="{717F99BB-3B63-496E-B31B-AA02D73BBEE5}"/>
    <cellStyle name="Comma 3 2 4 3" xfId="35421" xr:uid="{0AE437A8-BB87-4685-91A9-F1432EBB9BB2}"/>
    <cellStyle name="Comma 3 2 4 3 2" xfId="33184" xr:uid="{B794FA27-2884-43C7-9588-D51BFD945AEB}"/>
    <cellStyle name="Comma 3 2 4 3 2 2" xfId="35285" xr:uid="{B8A86C49-9811-4BE9-9C12-2D1B3CB89F17}"/>
    <cellStyle name="Comma 3 2 4 3 2 2 2" xfId="29587" xr:uid="{5D04C5DB-77BF-47EA-A32C-D15B969DDFEB}"/>
    <cellStyle name="Comma 3 2 4 3 2 2 2 2" xfId="32028" xr:uid="{D6D24BD2-783D-486E-9852-F71CFF7BA77D}"/>
    <cellStyle name="Comma 3 2 4 3 2 2 3" xfId="29827" xr:uid="{082EA12F-B653-4049-874F-D219946C41AA}"/>
    <cellStyle name="Comma 3 2 4 3 2 3" xfId="29026" xr:uid="{44870E65-7C3D-48E6-A2E2-FB8967D19E34}"/>
    <cellStyle name="Comma 3 2 4 3 2 3 2" xfId="32070" xr:uid="{86BA316F-EC29-4F1B-8B7D-1BE0347850A0}"/>
    <cellStyle name="Comma 3 2 4 3 2 4" xfId="33344" xr:uid="{6F8B339F-6778-4FC8-AD30-59088DE1F8EC}"/>
    <cellStyle name="Comma 3 2 4 3 3" xfId="33279" xr:uid="{798B285C-ACB2-4065-99D3-E16C15EE9AEF}"/>
    <cellStyle name="Comma 3 2 4 3 3 2" xfId="32869" xr:uid="{F5592604-85AE-4CB8-9FB1-FA07D91B08F7}"/>
    <cellStyle name="Comma 3 2 4 3 3 2 2" xfId="29711" xr:uid="{814847FE-7906-4F3C-9B43-3DE9A22A6831}"/>
    <cellStyle name="Comma 3 2 4 3 3 3" xfId="29920" xr:uid="{1A12E5C1-9722-4D56-B28C-49116A3E2C4F}"/>
    <cellStyle name="Comma 3 2 4 3 4" xfId="30031" xr:uid="{A2FDBB91-9EFA-4EB3-9098-DB0F6898E240}"/>
    <cellStyle name="Comma 3 2 4 3 4 2" xfId="29812" xr:uid="{657E5AA3-3770-4B55-94DC-68C7068C5BB4}"/>
    <cellStyle name="Comma 3 2 4 3 5" xfId="30868" xr:uid="{7BBEF196-73B8-4836-B13D-139EC8B55BEF}"/>
    <cellStyle name="Comma 3 2 4 4" xfId="30312" xr:uid="{AFD10601-9D64-4B57-B61D-048DB2794232}"/>
    <cellStyle name="Comma 3 2 4 4 2" xfId="32752" xr:uid="{7D5B9297-96E7-4C05-AAEB-161B0E59C2B0}"/>
    <cellStyle name="Comma 3 2 4 4 2 2" xfId="30585" xr:uid="{6EAB9212-5A4C-41EE-8EDF-A5B2FBECA6C2}"/>
    <cellStyle name="Comma 3 2 4 4 2 2 2" xfId="35133" xr:uid="{9EC87E2F-6FBB-4734-9774-0449992B555B}"/>
    <cellStyle name="Comma 3 2 4 4 2 3" xfId="33385" xr:uid="{5D840530-687B-4C63-97D4-FE4EDE2424F0}"/>
    <cellStyle name="Comma 3 2 4 4 3" xfId="33573" xr:uid="{B36AA936-6A10-4A42-8904-F8507185F356}"/>
    <cellStyle name="Comma 3 2 4 4 3 2" xfId="32773" xr:uid="{A388189F-05F4-4517-AB5C-87A22AD9D789}"/>
    <cellStyle name="Comma 3 2 4 4 4" xfId="30637" xr:uid="{AA9F7B32-397C-4483-89A7-D0B9E993E86F}"/>
    <cellStyle name="Comma 3 2 4 5" xfId="32790" xr:uid="{4A0A235D-B14D-4D72-8245-75AF5A47F7B5}"/>
    <cellStyle name="Comma 3 2 4 5 2" xfId="32878" xr:uid="{77866C2F-85A7-4BF0-863F-516D0B4D5013}"/>
    <cellStyle name="Comma 3 2 4 5 2 2" xfId="34911" xr:uid="{71DE483C-9482-4A95-AC85-10F897A74DCC}"/>
    <cellStyle name="Comma 3 2 4 5 3" xfId="33515" xr:uid="{70D2977F-08E6-426E-8171-7B8D9A7D7A81}"/>
    <cellStyle name="Comma 3 2 4 6" xfId="33869" xr:uid="{608DD3C9-CED9-42A6-9093-0B7142BBCB39}"/>
    <cellStyle name="Comma 3 2 4 6 2" xfId="30748" xr:uid="{BFB8F905-13DE-4A2E-8647-F76C1036E7C1}"/>
    <cellStyle name="Comma 3 2 4 7" xfId="30816" xr:uid="{5B5A8CB0-3A2C-45AE-B766-504C82FE8B2A}"/>
    <cellStyle name="Comma 3 2 5" xfId="33003" xr:uid="{948339CC-6D99-435B-AD4D-11BF07FD210A}"/>
    <cellStyle name="Comma 3 2 5 2" xfId="29925" xr:uid="{05319BFC-AA4F-481D-A8AF-FAD895E109F1}"/>
    <cellStyle name="Comma 3 2 5 2 2" xfId="35369" xr:uid="{3F6012BC-281C-48AD-89BA-C6CA47A8650B}"/>
    <cellStyle name="Comma 3 2 5 2 2 2" xfId="34044" xr:uid="{3D7B53E8-CBBE-4B1D-B45F-9B4D51029E8C}"/>
    <cellStyle name="Comma 3 2 5 2 2 2 2" xfId="32319" xr:uid="{511E76E5-E883-4995-8B90-3F060DCBCB88}"/>
    <cellStyle name="Comma 3 2 5 2 2 2 2 2" xfId="30723" xr:uid="{21E0B89C-27C6-4E75-B924-C79BCA429883}"/>
    <cellStyle name="Comma 3 2 5 2 2 2 3" xfId="33951" xr:uid="{F94014AF-5DF2-463D-94B7-52311409DDC6}"/>
    <cellStyle name="Comma 3 2 5 2 2 3" xfId="35147" xr:uid="{570EE862-BA91-4CEE-9F21-D6B6217BDC21}"/>
    <cellStyle name="Comma 3 2 5 2 2 3 2" xfId="34286" xr:uid="{01EECAE7-F325-4E8D-A36B-CAEFA25E3473}"/>
    <cellStyle name="Comma 3 2 5 2 2 4" xfId="32458" xr:uid="{44A50A19-5B00-4CFE-A2F5-E18849446751}"/>
    <cellStyle name="Comma 3 2 5 2 3" xfId="30587" xr:uid="{E47C70A3-18A0-4E9B-9F63-03364716A679}"/>
    <cellStyle name="Comma 3 2 5 2 3 2" xfId="29912" xr:uid="{C60D4A8B-CF87-497E-B011-89D55293FEF3}"/>
    <cellStyle name="Comma 3 2 5 2 3 2 2" xfId="29497" xr:uid="{E4B1D232-9FF2-45C8-B94D-3160EED3B43E}"/>
    <cellStyle name="Comma 3 2 5 2 3 3" xfId="34914" xr:uid="{EB2CEC1B-C901-43A6-88A1-87B71A6E5E74}"/>
    <cellStyle name="Comma 3 2 5 2 4" xfId="31086" xr:uid="{40D97DF1-225F-47EA-BE8F-5267DCC6F661}"/>
    <cellStyle name="Comma 3 2 5 2 4 2" xfId="30388" xr:uid="{81C3E42C-C5BD-404A-8B4D-41740DAC02F1}"/>
    <cellStyle name="Comma 3 2 5 2 5" xfId="35524" xr:uid="{C1955C5E-93FD-4F4B-9EBA-4F5341D3CC35}"/>
    <cellStyle name="Comma 3 2 5 3" xfId="34201" xr:uid="{3B87FADD-8798-4E51-8AE2-D32C5A83F55F}"/>
    <cellStyle name="Comma 3 2 5 3 2" xfId="31970" xr:uid="{9D6902F5-2142-4A09-9B8A-BEF650EB5599}"/>
    <cellStyle name="Comma 3 2 5 3 2 2" xfId="35485" xr:uid="{35EF4BF6-8FF0-4235-A0D0-3FD3F7EB2A40}"/>
    <cellStyle name="Comma 3 2 5 3 2 2 2" xfId="35348" xr:uid="{83EC39DF-492F-4366-AA91-AF0094B578A3}"/>
    <cellStyle name="Comma 3 2 5 3 2 3" xfId="29546" xr:uid="{4F209776-6EE6-426A-A72A-5C79A5746CEA}"/>
    <cellStyle name="Comma 3 2 5 3 3" xfId="29683" xr:uid="{C17D5246-B9F7-46F6-9ED5-2953D5C3B5C1}"/>
    <cellStyle name="Comma 3 2 5 3 3 2" xfId="35612" xr:uid="{BD0411A0-D39D-46F9-9276-0FAA03339CDD}"/>
    <cellStyle name="Comma 3 2 5 3 4" xfId="30699" xr:uid="{BE28D236-5E4F-4AD5-AA8C-DDF55914ECD7}"/>
    <cellStyle name="Comma 3 2 5 4" xfId="29030" xr:uid="{D3FD3E54-67E2-4EDC-AE0B-AB932B6957DC}"/>
    <cellStyle name="Comma 3 2 5 4 2" xfId="29004" xr:uid="{06D1AB97-1ED7-4BB6-8428-67BD4C8E2EE6}"/>
    <cellStyle name="Comma 3 2 5 4 2 2" xfId="32159" xr:uid="{46CEA13D-B0D7-4D1E-AD9F-D17F66A0D78A}"/>
    <cellStyle name="Comma 3 2 5 4 3" xfId="31610" xr:uid="{9871D51A-9FF5-4DD0-9EE1-4E60E7C3A4E0}"/>
    <cellStyle name="Comma 3 2 5 5" xfId="32534" xr:uid="{17098A4C-7232-4A99-9817-5F494AB9F3D7}"/>
    <cellStyle name="Comma 3 2 5 5 2" xfId="29814" xr:uid="{33E49A79-E2B8-4BBD-BC7D-1A6833748829}"/>
    <cellStyle name="Comma 3 2 5 6" xfId="31678" xr:uid="{CEECDEC3-703A-4D49-B4E7-988ABD61700F}"/>
    <cellStyle name="Comma 3 2 6" xfId="33472" xr:uid="{549B209C-65CE-44EB-B819-C4F6EB8327F3}"/>
    <cellStyle name="Comma 3 2 6 2" xfId="29567" xr:uid="{3056F4D0-EB06-463D-BA1A-8530D11B3744}"/>
    <cellStyle name="Comma 3 2 6 2 2" xfId="29883" xr:uid="{43541D45-3E2D-4477-B4BB-61B7B5D4C690}"/>
    <cellStyle name="Comma 3 2 6 2 2 2" xfId="30037" xr:uid="{DF5FDE00-61AE-45BE-8977-23981FF77B28}"/>
    <cellStyle name="Comma 3 2 6 2 2 2 2" xfId="32345" xr:uid="{38C26917-3C14-4A79-B7D1-E29D0B7ADF44}"/>
    <cellStyle name="Comma 3 2 6 2 2 3" xfId="34116" xr:uid="{4AED6F41-28B9-4C41-9E1A-FB971EBA8168}"/>
    <cellStyle name="Comma 3 2 6 2 3" xfId="32491" xr:uid="{7AD97E73-5771-46F4-9509-25FC1056613B}"/>
    <cellStyle name="Comma 3 2 6 2 3 2" xfId="31430" xr:uid="{8B3896DE-1DA1-4C1A-8768-6414652AC8CA}"/>
    <cellStyle name="Comma 3 2 6 2 4" xfId="34892" xr:uid="{B411C22B-693E-4D89-A172-1F2B88850DB5}"/>
    <cellStyle name="Comma 3 2 6 3" xfId="31412" xr:uid="{1D804DD4-F194-4B9E-B408-1F5C885DE9AD}"/>
    <cellStyle name="Comma 3 2 6 3 2" xfId="29574" xr:uid="{97F475D7-DE82-435F-A3DD-B9DE66218AD4}"/>
    <cellStyle name="Comma 3 2 6 3 2 2" xfId="32343" xr:uid="{0E1B4169-ED4C-425A-8C3B-53818519C469}"/>
    <cellStyle name="Comma 3 2 6 3 3" xfId="33511" xr:uid="{90B5D22C-3EB0-40AA-A32B-7B32E837F81E}"/>
    <cellStyle name="Comma 3 2 6 4" xfId="33829" xr:uid="{C1D24105-8290-4765-8544-F4AC620DE2D7}"/>
    <cellStyle name="Comma 3 2 6 4 2" xfId="33081" xr:uid="{B9E1A64F-D570-4082-8335-48A67024B294}"/>
    <cellStyle name="Comma 3 2 6 5" xfId="35496" xr:uid="{1CC553C3-891F-49E2-BE50-CA4B1FC2FF9B}"/>
    <cellStyle name="Comma 3 2 7" xfId="32362" xr:uid="{56F76B7E-E6E5-4F5C-BFE8-52403D451029}"/>
    <cellStyle name="Comma 3 2 7 2" xfId="29360" xr:uid="{3FBEE4AF-19EE-4868-87EE-6F6FECF27CF6}"/>
    <cellStyle name="Comma 3 2 7 2 2" xfId="31088" xr:uid="{BBA21F19-72A3-4FD9-89A2-36A4CF90B05E}"/>
    <cellStyle name="Comma 3 2 7 2 2 2" xfId="29547" xr:uid="{724E6DFA-8CAB-4935-903F-CDC583B693FC}"/>
    <cellStyle name="Comma 3 2 7 2 3" xfId="35301" xr:uid="{B95674A0-C00B-4AAC-936D-A90A3D2BF725}"/>
    <cellStyle name="Comma 3 2 7 3" xfId="29669" xr:uid="{75224D37-7650-44C8-8A36-DADB4631B23F}"/>
    <cellStyle name="Comma 3 2 7 3 2" xfId="33240" xr:uid="{98423AF3-DCF6-4F74-8DC9-B1D2ADB267B8}"/>
    <cellStyle name="Comma 3 2 7 4" xfId="32605" xr:uid="{10F343B3-AA41-4325-84A2-EA9FC4122342}"/>
    <cellStyle name="Comma 3 2 8" xfId="33391" xr:uid="{6C03B090-BE68-4250-82A7-56C0E11D2193}"/>
    <cellStyle name="Comma 3 2 8 2" xfId="30482" xr:uid="{C56E803F-ED95-4F96-B1BA-B5A867A8FB49}"/>
    <cellStyle name="Comma 3 2 8 2 2" xfId="33786" xr:uid="{28188400-4A2F-4780-899A-C69B0719BF13}"/>
    <cellStyle name="Comma 3 2 8 3" xfId="34079" xr:uid="{68DA9114-FE32-44D3-B718-8E0208C87D87}"/>
    <cellStyle name="Comma 3 2 9" xfId="29723" xr:uid="{F5A99DF0-C53D-4B20-A8EA-8C8FD43C5596}"/>
    <cellStyle name="Comma 3 2 9 2" xfId="34964" xr:uid="{C4881AC2-791A-4670-8E03-B27521895A87}"/>
    <cellStyle name="Comma 3 3" xfId="33325" xr:uid="{0266F3EB-7E78-46B3-A511-F51C91CE0CE2}"/>
    <cellStyle name="Comma 3 3 2" xfId="29300" xr:uid="{B849C8FB-7FEE-48FD-BE68-87462E9C9D30}"/>
    <cellStyle name="Comma 3 3 2 2" xfId="35325" xr:uid="{5469D1FD-3EA1-4772-AB27-77C3A23B40F7}"/>
    <cellStyle name="Comma 3 3 2 2 2" xfId="32358" xr:uid="{BB741B4D-C16F-461E-986E-63CDB14D42FA}"/>
    <cellStyle name="Comma 3 3 2 2 2 2" xfId="30094" xr:uid="{A4EEA3B1-8A5B-4ADF-981A-015B3A2DB0F2}"/>
    <cellStyle name="Comma 3 3 2 2 2 2 2" xfId="31798" xr:uid="{4B498FA5-39E1-4AEE-A71C-4D24245B5D45}"/>
    <cellStyle name="Comma 3 3 2 2 2 2 2 2" xfId="30233" xr:uid="{32DF7FBE-F84A-4C17-A9B4-42305E8D4278}"/>
    <cellStyle name="Comma 3 3 2 2 2 2 2 2 2" xfId="31481" xr:uid="{C274D829-EBA4-4D51-96D7-C8D6157E19AF}"/>
    <cellStyle name="Comma 3 3 2 2 2 2 2 2 2 2" xfId="32881" xr:uid="{341FDA14-5108-4C7F-B7A8-1B14E26C995E}"/>
    <cellStyle name="Comma 3 3 2 2 2 2 2 2 3" xfId="29029" xr:uid="{A7CED9DF-E347-4BD2-A93D-61FD9A6B32A4}"/>
    <cellStyle name="Comma 3 3 2 2 2 2 2 3" xfId="32073" xr:uid="{034F1A98-B968-47C3-8BC9-749C6DFCB8F9}"/>
    <cellStyle name="Comma 3 3 2 2 2 2 2 3 2" xfId="30973" xr:uid="{DBAF46A0-F8FA-4809-B301-14ADB69CF756}"/>
    <cellStyle name="Comma 3 3 2 2 2 2 2 4" xfId="30747" xr:uid="{32F8141B-B60C-482B-9A67-15157BBF75BA}"/>
    <cellStyle name="Comma 3 3 2 2 2 2 3" xfId="34770" xr:uid="{6E22A12F-DC03-4F68-B2A6-946F65784A8C}"/>
    <cellStyle name="Comma 3 3 2 2 2 2 3 2" xfId="31328" xr:uid="{60C83D8A-3487-45D1-8692-7FE700564FCA}"/>
    <cellStyle name="Comma 3 3 2 2 2 2 3 2 2" xfId="34378" xr:uid="{B7100596-8F55-47E2-9B55-83A77DFA19C7}"/>
    <cellStyle name="Comma 3 3 2 2 2 2 3 3" xfId="29773" xr:uid="{3A9814A8-4218-4B83-884A-9E6F7C7AFA16}"/>
    <cellStyle name="Comma 3 3 2 2 2 2 4" xfId="34813" xr:uid="{91DDEF38-3E97-4793-A2DC-0EDB898CF537}"/>
    <cellStyle name="Comma 3 3 2 2 2 2 4 2" xfId="31034" xr:uid="{E9829ECE-19C2-4F8F-9A20-19CB9E18BB56}"/>
    <cellStyle name="Comma 3 3 2 2 2 2 5" xfId="31732" xr:uid="{A79FC7E9-9284-479A-B422-4269270BF97F}"/>
    <cellStyle name="Comma 3 3 2 2 2 3" xfId="30480" xr:uid="{52B6DCC1-1D51-4CF0-BA3D-2B326E4472C3}"/>
    <cellStyle name="Comma 3 3 2 2 2 3 2" xfId="29174" xr:uid="{779F54A7-0901-4827-8480-6A9CF1258D4D}"/>
    <cellStyle name="Comma 3 3 2 2 2 3 2 2" xfId="30235" xr:uid="{5147CF7D-5595-4050-9255-E5F08A200324}"/>
    <cellStyle name="Comma 3 3 2 2 2 3 2 2 2" xfId="33227" xr:uid="{A4C97985-D13C-4D5F-B85B-441D7B65B2D3}"/>
    <cellStyle name="Comma 3 3 2 2 2 3 2 3" xfId="33429" xr:uid="{39E1ECA9-7729-4C48-9F2F-738210667897}"/>
    <cellStyle name="Comma 3 3 2 2 2 3 3" xfId="31963" xr:uid="{F0C3FF95-E7D5-4287-8177-849BB8F111FC}"/>
    <cellStyle name="Comma 3 3 2 2 2 3 3 2" xfId="29117" xr:uid="{86FB5789-2CA7-4DC5-96EE-4491ADA4D482}"/>
    <cellStyle name="Comma 3 3 2 2 2 3 4" xfId="31954" xr:uid="{4573EDBD-80EE-46B1-800C-4FCB6239D524}"/>
    <cellStyle name="Comma 3 3 2 2 2 4" xfId="29221" xr:uid="{EC820352-F131-46D4-83A8-4F936901A861}"/>
    <cellStyle name="Comma 3 3 2 2 2 4 2" xfId="35343" xr:uid="{335D5D2C-834D-4AA3-BDF2-8178B8680587}"/>
    <cellStyle name="Comma 3 3 2 2 2 4 2 2" xfId="30068" xr:uid="{6E8057A4-2FA6-456F-BB68-63D6578C38A5}"/>
    <cellStyle name="Comma 3 3 2 2 2 4 3" xfId="30486" xr:uid="{C881ED2A-8C69-4B0F-9210-8DD0ED8C4197}"/>
    <cellStyle name="Comma 3 3 2 2 2 5" xfId="34157" xr:uid="{0CA25205-E6EE-4FD7-960C-DB574C8A2ABE}"/>
    <cellStyle name="Comma 3 3 2 2 2 5 2" xfId="35365" xr:uid="{B93AD04A-94D0-4086-B73E-25837EADCFFF}"/>
    <cellStyle name="Comma 3 3 2 2 2 6" xfId="35356" xr:uid="{049E1194-F646-4458-86B3-7608643C9241}"/>
    <cellStyle name="Comma 3 3 2 2 3" xfId="29854" xr:uid="{00F25502-A70F-4A34-8D6D-9090C9C434C7}"/>
    <cellStyle name="Comma 3 3 2 2 3 2" xfId="29182" xr:uid="{BAE3ADFB-B127-4BEE-A497-B4B92FE1847A}"/>
    <cellStyle name="Comma 3 3 2 2 3 2 2" xfId="29543" xr:uid="{3233A19D-AECC-4735-B40D-42686268073E}"/>
    <cellStyle name="Comma 3 3 2 2 3 2 2 2" xfId="34029" xr:uid="{F3045644-FC6D-440A-9309-437FD83C9551}"/>
    <cellStyle name="Comma 3 3 2 2 3 2 2 2 2" xfId="29287" xr:uid="{33D3E159-4F1B-45C8-8F38-6E58835F2C8E}"/>
    <cellStyle name="Comma 3 3 2 2 3 2 2 3" xfId="33090" xr:uid="{CB27843B-F1AE-4217-94BD-064FB4E86BB7}"/>
    <cellStyle name="Comma 3 3 2 2 3 2 3" xfId="35437" xr:uid="{3DFA201E-5EE4-4DE6-A9B6-83FEBB53F3B9}"/>
    <cellStyle name="Comma 3 3 2 2 3 2 3 2" xfId="30609" xr:uid="{144FB433-C28A-4585-8471-C7A4C890F43F}"/>
    <cellStyle name="Comma 3 3 2 2 3 2 4" xfId="31225" xr:uid="{AB8912FC-FFD4-45AB-8D98-752BF714AB4B}"/>
    <cellStyle name="Comma 3 3 2 2 3 3" xfId="30770" xr:uid="{06E0996D-DD1B-47D9-9A8C-D2FD36F48E77}"/>
    <cellStyle name="Comma 3 3 2 2 3 3 2" xfId="31832" xr:uid="{25FBF153-5BB4-4C11-82F5-F93B06BB816B}"/>
    <cellStyle name="Comma 3 3 2 2 3 3 2 2" xfId="30524" xr:uid="{465D7EFE-BCD0-46B6-8880-777AD839F528}"/>
    <cellStyle name="Comma 3 3 2 2 3 3 3" xfId="29816" xr:uid="{77A21EDE-75FD-45DE-B70B-80E708769781}"/>
    <cellStyle name="Comma 3 3 2 2 3 4" xfId="34037" xr:uid="{0C81F9F2-CE2E-4200-8C72-C4258F9A45AE}"/>
    <cellStyle name="Comma 3 3 2 2 3 4 2" xfId="33205" xr:uid="{6A06846A-6153-4FBE-9A50-896BCE0CEC6A}"/>
    <cellStyle name="Comma 3 3 2 2 3 5" xfId="30042" xr:uid="{4D23F238-494A-4F42-AB8A-BCD0ACD88F8D}"/>
    <cellStyle name="Comma 3 3 2 2 4" xfId="30058" xr:uid="{535BFD59-4408-4C69-ADD2-931861240D56}"/>
    <cellStyle name="Comma 3 3 2 2 4 2" xfId="34940" xr:uid="{3050CB5B-7075-4116-A30E-B64C3E0738B0}"/>
    <cellStyle name="Comma 3 3 2 2 4 2 2" xfId="33399" xr:uid="{6438898F-CF7D-4968-8AF6-DDE6265F463B}"/>
    <cellStyle name="Comma 3 3 2 2 4 2 2 2" xfId="30140" xr:uid="{421AE7DB-EC17-46AC-86F9-9FA7B3CD3A3D}"/>
    <cellStyle name="Comma 3 3 2 2 4 2 3" xfId="29028" xr:uid="{28B773C1-9200-4047-871A-5BFD56615536}"/>
    <cellStyle name="Comma 3 3 2 2 4 3" xfId="32072" xr:uid="{65F705F9-C404-48DA-85B5-3B920FF1438D}"/>
    <cellStyle name="Comma 3 3 2 2 4 3 2" xfId="30154" xr:uid="{2FE0C7F4-A2E2-4A50-9BCF-D652E9369FF0}"/>
    <cellStyle name="Comma 3 3 2 2 4 4" xfId="30357" xr:uid="{19FEB1CB-B9C0-4805-9FF3-0251C0F6718B}"/>
    <cellStyle name="Comma 3 3 2 2 5" xfId="33585" xr:uid="{B5A44A04-230F-4327-9F74-46A2FE9E1C84}"/>
    <cellStyle name="Comma 3 3 2 2 5 2" xfId="30466" xr:uid="{FE62E2C4-C811-4344-BA63-F1171C28FDCA}"/>
    <cellStyle name="Comma 3 3 2 2 5 2 2" xfId="32915" xr:uid="{7DEED195-AEC5-4072-91FB-CC2F075A03DF}"/>
    <cellStyle name="Comma 3 3 2 2 5 3" xfId="33535" xr:uid="{58DCF77E-B2B4-4EF8-A95A-4ABC31170EF9}"/>
    <cellStyle name="Comma 3 3 2 2 6" xfId="29677" xr:uid="{1838B36D-ABAB-42B7-A10C-22151E3B7642}"/>
    <cellStyle name="Comma 3 3 2 2 6 2" xfId="30299" xr:uid="{743A72FD-5E6C-4BDC-A4D4-993D28935A1B}"/>
    <cellStyle name="Comma 3 3 2 2 7" xfId="31420" xr:uid="{C7362CED-2079-43BC-9D9B-2BEC5946E3E5}"/>
    <cellStyle name="Comma 3 3 2 3" xfId="29596" xr:uid="{BCFCBC6A-763D-4484-BD00-079A469A2D3C}"/>
    <cellStyle name="Comma 3 3 2 3 2" xfId="33864" xr:uid="{BCDBBFF0-195C-4B34-BA0F-3E85203CFF17}"/>
    <cellStyle name="Comma 3 3 2 3 2 2" xfId="33122" xr:uid="{22B9B06A-9E2C-4C53-B3FC-7539D940448A}"/>
    <cellStyle name="Comma 3 3 2 3 2 2 2" xfId="34846" xr:uid="{7BCA9789-7555-4382-919D-5C19DE25291D}"/>
    <cellStyle name="Comma 3 3 2 3 2 2 2 2" xfId="34358" xr:uid="{051BBBB8-8A6B-4C7B-9B5C-09A27442E49A}"/>
    <cellStyle name="Comma 3 3 2 3 2 2 2 2 2" xfId="31624" xr:uid="{483A47C8-2520-4055-BDD1-FC1375BAEE24}"/>
    <cellStyle name="Comma 3 3 2 3 2 2 2 3" xfId="32807" xr:uid="{4A0ED3EC-E41D-4469-AF90-3E109F44B2FC}"/>
    <cellStyle name="Comma 3 3 2 3 2 2 3" xfId="35128" xr:uid="{D39371B6-8ED2-4CAD-8EEF-56CA0EA50E7C}"/>
    <cellStyle name="Comma 3 3 2 3 2 2 3 2" xfId="31462" xr:uid="{B7DD6956-85CF-4ABD-9692-32539782DC90}"/>
    <cellStyle name="Comma 3 3 2 3 2 2 4" xfId="29515" xr:uid="{B3770F62-1E61-474E-9738-730AF0CC8BAA}"/>
    <cellStyle name="Comma 3 3 2 3 2 3" xfId="33627" xr:uid="{537414D4-5E6D-40CC-AD8F-09C4DEDCA004}"/>
    <cellStyle name="Comma 3 3 2 3 2 3 2" xfId="34877" xr:uid="{B953B674-D576-466D-A4CE-F182D004108C}"/>
    <cellStyle name="Comma 3 3 2 3 2 3 2 2" xfId="29720" xr:uid="{94C0EBE1-67B5-4633-81D5-3B67D8C2FE43}"/>
    <cellStyle name="Comma 3 3 2 3 2 3 3" xfId="32256" xr:uid="{F13C8719-3ECA-46D5-A132-3DDE13B619AB}"/>
    <cellStyle name="Comma 3 3 2 3 2 4" xfId="33950" xr:uid="{C67670C6-0631-4669-883E-C59BD0F303E2}"/>
    <cellStyle name="Comma 3 3 2 3 2 4 2" xfId="29655" xr:uid="{A2F58278-6E4D-4E3F-BC67-698D9E6C1975}"/>
    <cellStyle name="Comma 3 3 2 3 2 5" xfId="32651" xr:uid="{A2041F8B-2B92-47B9-858F-373F99838DC3}"/>
    <cellStyle name="Comma 3 3 2 3 3" xfId="35492" xr:uid="{48B61B35-487E-426D-8A31-ABB7332650E2}"/>
    <cellStyle name="Comma 3 3 2 3 3 2" xfId="30665" xr:uid="{2E98D90C-0924-47A6-8B59-AD1E4E5BD7BC}"/>
    <cellStyle name="Comma 3 3 2 3 3 2 2" xfId="29389" xr:uid="{B8CC8A5E-6A08-43AB-8107-028013C92869}"/>
    <cellStyle name="Comma 3 3 2 3 3 2 2 2" xfId="34077" xr:uid="{9FB4BB4F-5E71-41B7-8FA3-82DEFD583D2E}"/>
    <cellStyle name="Comma 3 3 2 3 3 2 3" xfId="31502" xr:uid="{E9ED55BF-E3BD-467C-BAD3-220835355F5D}"/>
    <cellStyle name="Comma 3 3 2 3 3 3" xfId="33392" xr:uid="{242FBB57-7C41-487F-AF9F-2AD1B1D3E236}"/>
    <cellStyle name="Comma 3 3 2 3 3 3 2" xfId="29213" xr:uid="{46AF44A5-67D3-43DC-89EA-FC00C2E2F194}"/>
    <cellStyle name="Comma 3 3 2 3 3 4" xfId="30707" xr:uid="{AF8E6577-3CCA-413F-8CA3-A26BD97A0606}"/>
    <cellStyle name="Comma 3 3 2 3 4" xfId="35260" xr:uid="{DE91A6E4-6871-4177-B6D6-528970365A4C}"/>
    <cellStyle name="Comma 3 3 2 3 4 2" xfId="35308" xr:uid="{ADDB24C1-36D9-4CC2-90AA-C838964EA1D2}"/>
    <cellStyle name="Comma 3 3 2 3 4 2 2" xfId="35303" xr:uid="{9ECAA3B4-C402-4B5A-BE75-8AB464F1D8BA}"/>
    <cellStyle name="Comma 3 3 2 3 4 3" xfId="34747" xr:uid="{43C36E7A-33F4-4410-9BDC-44B3DEDEFD1D}"/>
    <cellStyle name="Comma 3 3 2 3 5" xfId="35300" xr:uid="{23CEBEB5-0170-4A01-9476-95BD2B672115}"/>
    <cellStyle name="Comma 3 3 2 3 5 2" xfId="29429" xr:uid="{21005741-D6C4-4E6B-ADF6-3A6F65CA0656}"/>
    <cellStyle name="Comma 3 3 2 3 6" xfId="30077" xr:uid="{5B4CC810-EAB9-4648-86EE-7307C41633AB}"/>
    <cellStyle name="Comma 3 3 2 4" xfId="30411" xr:uid="{1B6E749E-7830-436E-872A-4A8C17732A24}"/>
    <cellStyle name="Comma 3 3 2 4 2" xfId="31275" xr:uid="{DBE0A178-533A-43F7-AF35-641C1F8B3559}"/>
    <cellStyle name="Comma 3 3 2 4 2 2" xfId="31857" xr:uid="{F7E7A1D2-D87E-4864-A26D-28C709F1BC72}"/>
    <cellStyle name="Comma 3 3 2 4 2 2 2" xfId="34220" xr:uid="{D807158E-A016-43EE-894D-5744C22BDCE8}"/>
    <cellStyle name="Comma 3 3 2 4 2 2 2 2" xfId="29764" xr:uid="{50714664-B4EC-41CC-9BFE-09D6A397177B}"/>
    <cellStyle name="Comma 3 3 2 4 2 2 3" xfId="30898" xr:uid="{F5A14AD4-2554-4A4E-9B29-BA581F9D99F0}"/>
    <cellStyle name="Comma 3 3 2 4 2 3" xfId="30402" xr:uid="{3D26FDA6-98D1-47AA-B8E2-E3EC6FF4FF0A}"/>
    <cellStyle name="Comma 3 3 2 4 2 3 2" xfId="33688" xr:uid="{3D102AE3-57BC-4F99-8842-59CE749FE9FB}"/>
    <cellStyle name="Comma 3 3 2 4 2 4" xfId="30646" xr:uid="{17DDD1A5-46C2-4B92-80BA-BC7551417672}"/>
    <cellStyle name="Comma 3 3 2 4 3" xfId="35098" xr:uid="{36DA014E-EDD1-4CE8-80A5-D83FE7AB3A2A}"/>
    <cellStyle name="Comma 3 3 2 4 3 2" xfId="34878" xr:uid="{C7F89768-15DA-43D4-9923-E7CB00B752E3}"/>
    <cellStyle name="Comma 3 3 2 4 3 2 2" xfId="30432" xr:uid="{585A76B4-64BE-410B-A089-F243F3FAE7B1}"/>
    <cellStyle name="Comma 3 3 2 4 3 3" xfId="31289" xr:uid="{B1CFD68B-F173-4781-8353-43F82C1B540D}"/>
    <cellStyle name="Comma 3 3 2 4 4" xfId="31864" xr:uid="{249AD3C2-1129-4D49-8635-7AA5773472A0}"/>
    <cellStyle name="Comma 3 3 2 4 4 2" xfId="34233" xr:uid="{DDF944D4-A332-4BBB-814A-95D4ED587127}"/>
    <cellStyle name="Comma 3 3 2 4 5" xfId="31265" xr:uid="{92841316-F04A-48CC-9516-A16059FA1E92}"/>
    <cellStyle name="Comma 3 3 2 5" xfId="33700" xr:uid="{13C68DCB-90D1-40D2-B547-CC8B561CCA73}"/>
    <cellStyle name="Comma 3 3 2 5 2" xfId="34893" xr:uid="{D4992D23-76AD-4C20-BC8F-8494CE51CC00}"/>
    <cellStyle name="Comma 3 3 2 5 2 2" xfId="32679" xr:uid="{5FEC3130-08F1-4DE3-B611-2F696E08965B}"/>
    <cellStyle name="Comma 3 3 2 5 2 2 2" xfId="31578" xr:uid="{DD3301A8-59A0-448F-AF2D-D97E0594E909}"/>
    <cellStyle name="Comma 3 3 2 5 2 3" xfId="33302" xr:uid="{B6D5C54D-3AAE-4C7E-8A44-ECF177343A99}"/>
    <cellStyle name="Comma 3 3 2 5 3" xfId="32032" xr:uid="{17010F9A-0450-4A10-AF80-5EEF23C5D0DD}"/>
    <cellStyle name="Comma 3 3 2 5 3 2" xfId="30345" xr:uid="{42E26079-AE07-413F-A863-22963ADC89FE}"/>
    <cellStyle name="Comma 3 3 2 5 4" xfId="32173" xr:uid="{9E2FA638-0856-4C56-89D1-6BAFBE6DEAF2}"/>
    <cellStyle name="Comma 3 3 2 6" xfId="29926" xr:uid="{1E0B0D82-F50D-4C20-9E7A-BDE6F926E455}"/>
    <cellStyle name="Comma 3 3 2 6 2" xfId="31797" xr:uid="{D432B2BB-AE64-4739-8F5B-7A9C4CDE5B17}"/>
    <cellStyle name="Comma 3 3 2 6 2 2" xfId="30566" xr:uid="{73F6C34F-8369-4D68-88B0-D6C178331B6F}"/>
    <cellStyle name="Comma 3 3 2 6 3" xfId="32471" xr:uid="{9BD6AEBC-BCE0-495C-B84A-611E4F4B3908}"/>
    <cellStyle name="Comma 3 3 2 7" xfId="33624" xr:uid="{6A3424BE-E3D1-4A03-B2A1-2E3DCFDB4D2F}"/>
    <cellStyle name="Comma 3 3 2 7 2" xfId="29760" xr:uid="{4A3D9749-61DA-447E-83D0-CD34C01FBCBA}"/>
    <cellStyle name="Comma 3 3 2 8" xfId="29203" xr:uid="{2C3E12C7-6FE2-4D69-94C8-1175D671F6B3}"/>
    <cellStyle name="Comma 3 3 3" xfId="31387" xr:uid="{63BF1912-15DF-469B-A6B6-8D5B30A8E098}"/>
    <cellStyle name="Comma 3 3 3 2" xfId="30533" xr:uid="{E69B5C67-13FF-4B60-8F25-801699F0CD1D}"/>
    <cellStyle name="Comma 3 3 3 2 2" xfId="29859" xr:uid="{63A15EC3-2FF0-4644-BE22-F46ED32A3F43}"/>
    <cellStyle name="Comma 3 3 3 2 2 2" xfId="32017" xr:uid="{AE4D2A1E-092C-42B2-81CB-31DD1F69A75E}"/>
    <cellStyle name="Comma 3 3 3 2 2 2 2" xfId="33552" xr:uid="{AAB8C4D8-33FE-4A07-8D8A-21AD61B719DF}"/>
    <cellStyle name="Comma 3 3 3 2 2 2 2 2" xfId="33002" xr:uid="{558DAA69-0628-46C1-96E0-8B8E26BBD35B}"/>
    <cellStyle name="Comma 3 3 3 2 2 2 2 2 2" xfId="34144" xr:uid="{2D7E2952-C470-4516-916A-F6766CF09865}"/>
    <cellStyle name="Comma 3 3 3 2 2 2 2 3" xfId="32587" xr:uid="{B36699B5-9EDD-48BE-9C8C-E7978037E947}"/>
    <cellStyle name="Comma 3 3 3 2 2 2 3" xfId="34879" xr:uid="{FC11567D-DFA6-40EF-857F-0E3AD63549E6}"/>
    <cellStyle name="Comma 3 3 3 2 2 2 3 2" xfId="29651" xr:uid="{B581911D-796D-406B-AC84-0CE41D42DAB7}"/>
    <cellStyle name="Comma 3 3 3 2 2 2 4" xfId="34481" xr:uid="{28ECAE9D-70B4-4020-8AF4-E1A3E7CFC532}"/>
    <cellStyle name="Comma 3 3 3 2 2 3" xfId="34280" xr:uid="{BF499579-6BEE-4C42-8AB2-6864FCC2A4BF}"/>
    <cellStyle name="Comma 3 3 3 2 2 3 2" xfId="32977" xr:uid="{B602A056-1EB8-436C-92FF-19BE2A0E27A4}"/>
    <cellStyle name="Comma 3 3 3 2 2 3 2 2" xfId="31149" xr:uid="{1E2D0BF4-BDC5-4966-BA61-C2284D0920F1}"/>
    <cellStyle name="Comma 3 3 3 2 2 3 3" xfId="32223" xr:uid="{6D958E67-ACB1-4F0B-A459-F729A85D30EF}"/>
    <cellStyle name="Comma 3 3 3 2 2 4" xfId="33239" xr:uid="{6B55E5FF-E42D-4D3D-BA24-89C1AEA0E4FF}"/>
    <cellStyle name="Comma 3 3 3 2 2 4 2" xfId="33147" xr:uid="{C351780B-03AD-49C5-B1CC-2049AFD0FEDB}"/>
    <cellStyle name="Comma 3 3 3 2 2 5" xfId="32366" xr:uid="{79937C69-D8CC-45F4-941F-F5D2EA9B2FA3}"/>
    <cellStyle name="Comma 3 3 3 2 3" xfId="34934" xr:uid="{D8719DB5-4985-40B7-9BB2-0590859BAC67}"/>
    <cellStyle name="Comma 3 3 3 2 3 2" xfId="31072" xr:uid="{F53A7BF5-DF40-4BB5-AAA3-1E3BBE263205}"/>
    <cellStyle name="Comma 3 3 3 2 3 2 2" xfId="29405" xr:uid="{D79E9825-2BE9-4023-8756-CC46BAFE4B9F}"/>
    <cellStyle name="Comma 3 3 3 2 3 2 2 2" xfId="35523" xr:uid="{D9216035-9711-4222-BDD0-3829C460B63E}"/>
    <cellStyle name="Comma 3 3 3 2 3 2 3" xfId="30084" xr:uid="{C633788D-3955-44AA-BB26-601DC64ADDB3}"/>
    <cellStyle name="Comma 3 3 3 2 3 3" xfId="34407" xr:uid="{6F54920C-067B-46E4-9B60-4D6807256655}"/>
    <cellStyle name="Comma 3 3 3 2 3 3 2" xfId="33983" xr:uid="{6AEF1A09-F19A-4DB3-8D19-1455B45D2631}"/>
    <cellStyle name="Comma 3 3 3 2 3 4" xfId="33680" xr:uid="{8C889283-D152-4E3E-9DFC-A0B458908222}"/>
    <cellStyle name="Comma 3 3 3 2 4" xfId="33480" xr:uid="{379CE6ED-9610-41F4-AB73-28A3F51A4ED7}"/>
    <cellStyle name="Comma 3 3 3 2 4 2" xfId="33196" xr:uid="{01D4B65C-FC7F-4BFE-AF80-6B5F21B81420}"/>
    <cellStyle name="Comma 3 3 3 2 4 2 2" xfId="29033" xr:uid="{1854790A-E254-4601-BE99-E431991AACEB}"/>
    <cellStyle name="Comma 3 3 3 2 4 3" xfId="32076" xr:uid="{69032E75-EBE8-499C-9DF3-024514F7D546}"/>
    <cellStyle name="Comma 3 3 3 2 5" xfId="33482" xr:uid="{ABE835E5-7307-4CC4-8E2D-4B8F7E40EF05}"/>
    <cellStyle name="Comma 3 3 3 2 5 2" xfId="34547" xr:uid="{4184EA0E-7F8D-47F7-B990-9ACF810FA91F}"/>
    <cellStyle name="Comma 3 3 3 2 6" xfId="35482" xr:uid="{F20F0FE5-6A7C-45AE-8218-8A4D86B52267}"/>
    <cellStyle name="Comma 3 3 3 3" xfId="30900" xr:uid="{9CB3421B-EB8D-4C1C-97BF-C47BDBB46B2C}"/>
    <cellStyle name="Comma 3 3 3 3 2" xfId="34457" xr:uid="{C9A2BE4F-E349-4B60-913E-4F73EB43AF8A}"/>
    <cellStyle name="Comma 3 3 3 3 2 2" xfId="33564" xr:uid="{9749B9F6-7196-4214-BF26-1A9634675488}"/>
    <cellStyle name="Comma 3 3 3 3 2 2 2" xfId="29696" xr:uid="{A64A22B9-2229-4AC9-84C9-D64D9EEB99C0}"/>
    <cellStyle name="Comma 3 3 3 3 2 2 2 2" xfId="34866" xr:uid="{6C713D05-25A7-4DD2-9835-19385FB7EE52}"/>
    <cellStyle name="Comma 3 3 3 3 2 2 3" xfId="30210" xr:uid="{F4D290C8-7D2F-42B6-9D59-BCB9C56584E7}"/>
    <cellStyle name="Comma 3 3 3 3 2 3" xfId="33623" xr:uid="{B29AB437-4AB7-47D2-9A69-B08459FAE7E7}"/>
    <cellStyle name="Comma 3 3 3 3 2 3 2" xfId="30792" xr:uid="{BD632F37-1900-4D99-9831-F8C2C46AE1F7}"/>
    <cellStyle name="Comma 3 3 3 3 2 4" xfId="32183" xr:uid="{77503243-CE49-4568-B450-7724B48BAE19}"/>
    <cellStyle name="Comma 3 3 3 3 3" xfId="31626" xr:uid="{86B69AF0-A5C3-40F0-A8A0-DD4C5D1A6502}"/>
    <cellStyle name="Comma 3 3 3 3 3 2" xfId="29961" xr:uid="{833536A2-2E21-4F33-ABE3-46943D554120}"/>
    <cellStyle name="Comma 3 3 3 3 3 2 2" xfId="34710" xr:uid="{10D3B56B-B5B2-4520-9B20-19FB951DA603}"/>
    <cellStyle name="Comma 3 3 3 3 3 3" xfId="32718" xr:uid="{B83C8DDD-8A20-4984-85A8-D2D463EC47E7}"/>
    <cellStyle name="Comma 3 3 3 3 4" xfId="31301" xr:uid="{3C06B3E0-08D6-4740-9E4C-266D9A17100C}"/>
    <cellStyle name="Comma 3 3 3 3 4 2" xfId="32498" xr:uid="{842FBCDC-28FB-4023-981C-24F8BD218CE6}"/>
    <cellStyle name="Comma 3 3 3 3 5" xfId="30244" xr:uid="{6C015309-CE80-4487-ABBA-435CCCB2FB21}"/>
    <cellStyle name="Comma 3 3 3 4" xfId="31913" xr:uid="{4690B933-291B-47C9-B669-896CD9533BB6}"/>
    <cellStyle name="Comma 3 3 3 4 2" xfId="29264" xr:uid="{9D702A8F-3175-4C23-B015-7A109A56C20D}"/>
    <cellStyle name="Comma 3 3 3 4 2 2" xfId="29347" xr:uid="{3595935A-0A4D-489A-AEFF-8F044798149F}"/>
    <cellStyle name="Comma 3 3 3 4 2 2 2" xfId="29361" xr:uid="{38428E77-741E-4CC9-9597-BB434DBD0E2F}"/>
    <cellStyle name="Comma 3 3 3 4 2 3" xfId="34974" xr:uid="{32221E71-204A-469A-93AC-0F96116A57BC}"/>
    <cellStyle name="Comma 3 3 3 4 3" xfId="33126" xr:uid="{BFECE147-E6E6-4227-9435-A6940A58965B}"/>
    <cellStyle name="Comma 3 3 3 4 3 2" xfId="29680" xr:uid="{E3466A35-742B-4F98-8F88-97D355BAF90E}"/>
    <cellStyle name="Comma 3 3 3 4 4" xfId="32179" xr:uid="{EB79217E-74BB-49B2-9AD8-3A2F8CA39243}"/>
    <cellStyle name="Comma 3 3 3 5" xfId="31854" xr:uid="{149BCEAA-95AF-4325-B842-8F8DB7A5ADD0}"/>
    <cellStyle name="Comma 3 3 3 5 2" xfId="34496" xr:uid="{B3D57EC3-42D2-4D5D-9ECE-D0B583DC1C22}"/>
    <cellStyle name="Comma 3 3 3 5 2 2" xfId="34038" xr:uid="{F2F321E7-44A0-4203-9C3B-81C5CE0BB5F0}"/>
    <cellStyle name="Comma 3 3 3 5 3" xfId="34796" xr:uid="{F18A1D36-F6C8-437B-9B4B-1872EBD0BBBA}"/>
    <cellStyle name="Comma 3 3 3 6" xfId="34667" xr:uid="{4E3DEEED-0478-4421-8BF8-3A76F49FECF6}"/>
    <cellStyle name="Comma 3 3 3 6 2" xfId="34237" xr:uid="{06E310DF-B37E-493D-952E-9949C0294903}"/>
    <cellStyle name="Comma 3 3 3 7" xfId="34854" xr:uid="{04EC1A03-30F7-4582-8168-2F530021A7D3}"/>
    <cellStyle name="Comma 3 3 4" xfId="31232" xr:uid="{54655357-5F22-413D-89C3-0AC5C3D00476}"/>
    <cellStyle name="Comma 3 3 4 2" xfId="32470" xr:uid="{5DA88767-FE11-4EAD-9F25-F5527FD0EFB9}"/>
    <cellStyle name="Comma 3 3 4 2 2" xfId="30358" xr:uid="{A46FA438-C6A4-4A52-B39A-E384EA26C555}"/>
    <cellStyle name="Comma 3 3 4 2 2 2" xfId="31134" xr:uid="{BFA85531-81C2-4B54-81E4-4B82AF052FC3}"/>
    <cellStyle name="Comma 3 3 4 2 2 2 2" xfId="30508" xr:uid="{D400C2A1-1338-46F6-B55A-5C023C93F3BE}"/>
    <cellStyle name="Comma 3 3 4 2 2 2 2 2" xfId="33253" xr:uid="{0D554BBB-F193-440F-A182-BA9F5B272BE5}"/>
    <cellStyle name="Comma 3 3 4 2 2 2 3" xfId="29402" xr:uid="{9AE334C0-4FFD-4362-B62C-A1F055937D6D}"/>
    <cellStyle name="Comma 3 3 4 2 2 3" xfId="32403" xr:uid="{1B02EE2C-338D-4C3A-9FA7-4E43DC878820}"/>
    <cellStyle name="Comma 3 3 4 2 2 3 2" xfId="29998" xr:uid="{18E28CD7-4351-41B3-B5F0-BAF892DB1E6A}"/>
    <cellStyle name="Comma 3 3 4 2 2 4" xfId="33335" xr:uid="{59893B1D-DD79-459D-9F04-2DD740737B4E}"/>
    <cellStyle name="Comma 3 3 4 2 3" xfId="29032" xr:uid="{EF00EF28-F5D1-4515-9BEC-352E3D0D35AD}"/>
    <cellStyle name="Comma 3 3 4 2 3 2" xfId="32075" xr:uid="{14DDA7F8-EE12-4095-B053-844927E4B67A}"/>
    <cellStyle name="Comma 3 3 4 2 3 2 2" xfId="32841" xr:uid="{678F532A-0AFD-42E1-A21F-E3C401E6E143}"/>
    <cellStyle name="Comma 3 3 4 2 3 3" xfId="33362" xr:uid="{7A1E36DA-3875-4AA1-BC60-5E32C689E9C3}"/>
    <cellStyle name="Comma 3 3 4 2 4" xfId="35195" xr:uid="{623D61ED-E677-4FA5-8B0C-329BAC34E132}"/>
    <cellStyle name="Comma 3 3 4 2 4 2" xfId="33269" xr:uid="{F2F09846-562F-439A-88B1-42F10FFFAF8E}"/>
    <cellStyle name="Comma 3 3 4 2 5" xfId="34341" xr:uid="{F7170DD8-58D1-4836-B9F8-6B59BA3F6C39}"/>
    <cellStyle name="Comma 3 3 4 3" xfId="30925" xr:uid="{B91C774C-7B72-43CE-9D93-D36883E130E8}"/>
    <cellStyle name="Comma 3 3 4 3 2" xfId="30256" xr:uid="{441E90AE-8898-4B74-88B0-3D1D11DE3257}"/>
    <cellStyle name="Comma 3 3 4 3 2 2" xfId="32929" xr:uid="{E4E228D1-98A7-48BF-8E0B-043AF2E806AC}"/>
    <cellStyle name="Comma 3 3 4 3 2 2 2" xfId="30582" xr:uid="{70D16D62-1B0A-425B-9BA1-6E40203E44D3}"/>
    <cellStyle name="Comma 3 3 4 3 2 3" xfId="31402" xr:uid="{B658EE3E-91CE-41EC-8023-FE7DAD1FAB2C}"/>
    <cellStyle name="Comma 3 3 4 3 3" xfId="30597" xr:uid="{107B660D-D2BF-491D-9ED6-1AD6EFB6C829}"/>
    <cellStyle name="Comma 3 3 4 3 3 2" xfId="30489" xr:uid="{F38D1AF5-60CA-4420-ACCE-AF8481449787}"/>
    <cellStyle name="Comma 3 3 4 3 4" xfId="33352" xr:uid="{0FF1B889-AD33-470E-82E9-90C512426B1F}"/>
    <cellStyle name="Comma 3 3 4 4" xfId="30890" xr:uid="{BA24D977-BE97-4568-8891-D188A06943F3}"/>
    <cellStyle name="Comma 3 3 4 4 2" xfId="35295" xr:uid="{08766699-2F3E-446F-92AF-A68B50157B6F}"/>
    <cellStyle name="Comma 3 3 4 4 2 2" xfId="34566" xr:uid="{AD01348E-162C-4130-B5F9-68146A34B308}"/>
    <cellStyle name="Comma 3 3 4 4 3" xfId="30688" xr:uid="{45E8F778-0B52-4F84-8B3D-F6005C8B6453}"/>
    <cellStyle name="Comma 3 3 4 5" xfId="29505" xr:uid="{D839FE20-2A5A-49BC-A045-DF649A035AE2}"/>
    <cellStyle name="Comma 3 3 4 5 2" xfId="30049" xr:uid="{DFDD789F-C598-4FBB-9A9D-6A13A9DF91F7}"/>
    <cellStyle name="Comma 3 3 4 6" xfId="33977" xr:uid="{BADA7D0F-B1A2-45D3-9E97-34465C9D934B}"/>
    <cellStyle name="Comma 3 3 5" xfId="30579" xr:uid="{02A4AAD8-08AA-44E6-8B04-A7560A2EA4DA}"/>
    <cellStyle name="Comma 3 3 5 2" xfId="33551" xr:uid="{F6BFB3C9-A5FF-4D50-B984-39471AA357D0}"/>
    <cellStyle name="Comma 3 3 5 2 2" xfId="29517" xr:uid="{B3D972D0-39B2-4FAA-A7A9-EE1402FBBD09}"/>
    <cellStyle name="Comma 3 3 5 2 2 2" xfId="33173" xr:uid="{5885B6B7-5391-42A6-871C-68109BEC3EBE}"/>
    <cellStyle name="Comma 3 3 5 2 2 2 2" xfId="33343" xr:uid="{FE1078EA-9673-4726-8B9F-ADBBF8954922}"/>
    <cellStyle name="Comma 3 3 5 2 2 3" xfId="32845" xr:uid="{5C9D4EF7-36FD-476D-A987-02DE50761E03}"/>
    <cellStyle name="Comma 3 3 5 2 3" xfId="34977" xr:uid="{A909E115-39BD-43CE-B968-6E2F8539E2CF}"/>
    <cellStyle name="Comma 3 3 5 2 3 2" xfId="35494" xr:uid="{99005D81-D1AF-490E-A2AF-FEBB8D12DC5E}"/>
    <cellStyle name="Comma 3 3 5 2 4" xfId="29805" xr:uid="{37B0AD07-A5C2-43E4-A44B-766F05953020}"/>
    <cellStyle name="Comma 3 3 5 3" xfId="29503" xr:uid="{81BF8D77-2E3F-4FCB-8828-03D0BE18A4EF}"/>
    <cellStyle name="Comma 3 3 5 3 2" xfId="32176" xr:uid="{27F1C3D7-2EF9-4DAC-A9F3-53309EE40A2F}"/>
    <cellStyle name="Comma 3 3 5 3 2 2" xfId="34282" xr:uid="{99538EAD-E13D-41E6-8BAA-484D65EDA6A1}"/>
    <cellStyle name="Comma 3 3 5 3 3" xfId="29684" xr:uid="{30446DBA-1FFD-4D80-B187-A4E265BF1207}"/>
    <cellStyle name="Comma 3 3 5 4" xfId="33966" xr:uid="{C8DAF882-36BD-4039-8B76-851D9F2BBED1}"/>
    <cellStyle name="Comma 3 3 5 4 2" xfId="32669" xr:uid="{15231AC2-0FCD-471C-805E-18F0D8FE65BA}"/>
    <cellStyle name="Comma 3 3 5 5" xfId="31037" xr:uid="{DFD5C9F8-E4B5-487E-BADA-856D2B7A941E}"/>
    <cellStyle name="Comma 3 3 6" xfId="34582" xr:uid="{3016F189-31B0-4EF5-B232-3061E13124C0}"/>
    <cellStyle name="Comma 3 3 6 2" xfId="29421" xr:uid="{AC87D13E-020E-481E-9684-F4670FED05B0}"/>
    <cellStyle name="Comma 3 3 6 2 2" xfId="31916" xr:uid="{8C3B2734-167D-4130-866A-0FE31869B2B7}"/>
    <cellStyle name="Comma 3 3 6 2 2 2" xfId="29803" xr:uid="{9F9CA2D6-2D3D-43CF-A6CE-31249C4460A8}"/>
    <cellStyle name="Comma 3 3 6 2 3" xfId="29784" xr:uid="{E02BD784-FDDE-4229-8866-219513499754}"/>
    <cellStyle name="Comma 3 3 6 3" xfId="33222" xr:uid="{7F66B61C-5278-4DD5-AFD1-627744069D7C}"/>
    <cellStyle name="Comma 3 3 6 3 2" xfId="32041" xr:uid="{10866A1E-F2A7-4E77-8509-6E6F6A1B9DC2}"/>
    <cellStyle name="Comma 3 3 6 4" xfId="29970" xr:uid="{AE7D634B-3670-4431-AF35-5EE109A5C6A5}"/>
    <cellStyle name="Comma 3 3 7" xfId="29031" xr:uid="{6BEE89C0-712F-41BE-8551-4CA7C932094D}"/>
    <cellStyle name="Comma 3 3 7 2" xfId="32074" xr:uid="{D11E0A81-0F81-4B04-9295-1A1C1E3F2A1F}"/>
    <cellStyle name="Comma 3 3 7 2 2" xfId="32160" xr:uid="{1F222D94-6D67-415F-AA43-1BF312944C32}"/>
    <cellStyle name="Comma 3 3 7 3" xfId="32586" xr:uid="{C041FDBF-9504-4B6A-BCAB-AD6A6C94B3FD}"/>
    <cellStyle name="Comma 3 3 8" xfId="33012" xr:uid="{AAE0BE86-F336-45A8-8D38-FC9F218777D1}"/>
    <cellStyle name="Comma 3 3 8 2" xfId="32648" xr:uid="{500569D0-8487-4E71-939A-F417417BDDD4}"/>
    <cellStyle name="Comma 3 3 9" xfId="32880" xr:uid="{7A8C3B1D-5770-4F87-AB03-8EF822377C36}"/>
    <cellStyle name="Comma 3 4" xfId="34311" xr:uid="{6E272485-33BA-4DCC-8623-0CCC2209FD24}"/>
    <cellStyle name="Comma 3 4 2" xfId="30230" xr:uid="{7391C47D-9FCD-4B4A-9F0C-BFFCC7280E24}"/>
    <cellStyle name="Comma 3 4 2 2" xfId="32346" xr:uid="{E674E07B-34C6-4ECB-B503-701F1A26DB14}"/>
    <cellStyle name="Comma 3 4 2 2 2" xfId="34488" xr:uid="{ED039309-09A5-4CD2-984E-E9048F5C81FD}"/>
    <cellStyle name="Comma 3 4 2 2 2 2" xfId="34492" xr:uid="{26F9950B-2846-4264-B516-01CD646AE079}"/>
    <cellStyle name="Comma 3 4 2 2 2 2 2" xfId="30774" xr:uid="{AD4E2C1A-6585-45DE-986C-F03443BDF4E3}"/>
    <cellStyle name="Comma 3 4 2 2 2 2 2 2" xfId="34097" xr:uid="{65313B29-542E-4451-A326-FA37DE7A6406}"/>
    <cellStyle name="Comma 3 4 2 2 2 2 2 2 2" xfId="33025" xr:uid="{A3DEB2AA-1DBA-4356-96C0-0F52BC624A7D}"/>
    <cellStyle name="Comma 3 4 2 2 2 2 2 3" xfId="35250" xr:uid="{F679C010-F751-4862-AB2B-D609D5F50CB8}"/>
    <cellStyle name="Comma 3 4 2 2 2 2 3" xfId="35328" xr:uid="{7CEA3620-F9B8-4D41-B6D4-2475E96E7849}"/>
    <cellStyle name="Comma 3 4 2 2 2 2 3 2" xfId="35383" xr:uid="{DEC85AB4-EE65-45A9-9548-654A8162FE18}"/>
    <cellStyle name="Comma 3 4 2 2 2 2 4" xfId="31104" xr:uid="{D5FD2F1D-8E34-4D33-B717-0613FDBA65ED}"/>
    <cellStyle name="Comma 3 4 2 2 2 3" xfId="30945" xr:uid="{BF7678EF-18BF-4A4A-ADAC-3AE5D4BAD1F8}"/>
    <cellStyle name="Comma 3 4 2 2 2 3 2" xfId="31768" xr:uid="{75E94393-90DC-45EF-BA16-84129334F119}"/>
    <cellStyle name="Comma 3 4 2 2 2 3 2 2" xfId="31779" xr:uid="{44B8314A-132A-454F-9670-1853ADAFF498}"/>
    <cellStyle name="Comma 3 4 2 2 2 3 3" xfId="30179" xr:uid="{DC3696B7-E8CB-44F4-874A-234A92BB66C3}"/>
    <cellStyle name="Comma 3 4 2 2 2 4" xfId="29932" xr:uid="{0205BC08-8166-44C9-B2E5-A73E154A5A9C}"/>
    <cellStyle name="Comma 3 4 2 2 2 4 2" xfId="32828" xr:uid="{C835CCD8-548C-435F-94F6-A33EFD7143A9}"/>
    <cellStyle name="Comma 3 4 2 2 2 5" xfId="34204" xr:uid="{17699A91-6FB2-4804-9BD0-5F028F64D153}"/>
    <cellStyle name="Comma 3 4 2 2 3" xfId="29511" xr:uid="{20D69337-25CE-4CE2-A753-EFBABBBAD659}"/>
    <cellStyle name="Comma 3 4 2 2 3 2" xfId="33350" xr:uid="{40610008-158A-4189-9680-023F8DD9616B}"/>
    <cellStyle name="Comma 3 4 2 2 3 2 2" xfId="29909" xr:uid="{BEDD9ABE-18AA-4473-860E-59D393F40E9F}"/>
    <cellStyle name="Comma 3 4 2 2 3 2 2 2" xfId="35024" xr:uid="{DA69FA8C-FD77-4E29-B7D3-556D0C34F465}"/>
    <cellStyle name="Comma 3 4 2 2 3 2 3" xfId="29388" xr:uid="{A9539955-CFD2-4E8D-B423-FBED28222A8A}"/>
    <cellStyle name="Comma 3 4 2 2 3 3" xfId="34891" xr:uid="{741BCBFC-805C-4F1C-98EC-2C01EB3EF62E}"/>
    <cellStyle name="Comma 3 4 2 2 3 3 2" xfId="33117" xr:uid="{AC1A3DBA-582E-4631-A91E-6503C995E61C}"/>
    <cellStyle name="Comma 3 4 2 2 3 4" xfId="35556" xr:uid="{280D5951-BAAF-4295-BDC3-2306C916DBC8}"/>
    <cellStyle name="Comma 3 4 2 2 4" xfId="31679" xr:uid="{0383B199-DB77-4F9B-BADB-CCDFEAB59B54}"/>
    <cellStyle name="Comma 3 4 2 2 4 2" xfId="33032" xr:uid="{FC900476-9554-4FE2-9089-7A8759DB260F}"/>
    <cellStyle name="Comma 3 4 2 2 4 2 2" xfId="33633" xr:uid="{EE5DFE64-C12F-4DAF-8B62-71A9AE91EEC6}"/>
    <cellStyle name="Comma 3 4 2 2 4 3" xfId="33659" xr:uid="{674D4F51-BACE-4A29-BE0D-F2DA826336EB}"/>
    <cellStyle name="Comma 3 4 2 2 5" xfId="32393" xr:uid="{7164CC91-040B-4357-A88F-EDA09F92E034}"/>
    <cellStyle name="Comma 3 4 2 2 5 2" xfId="34822" xr:uid="{30205431-343C-470A-8B5D-C5403CC73994}"/>
    <cellStyle name="Comma 3 4 2 2 6" xfId="29412" xr:uid="{FE898CF3-3F77-4C27-A1C7-E25EAF8C5636}"/>
    <cellStyle name="Comma 3 4 2 3" xfId="33154" xr:uid="{C097F17D-94B3-4628-A270-F5ED524BEE98}"/>
    <cellStyle name="Comma 3 4 2 3 2" xfId="29999" xr:uid="{1EADD4FD-3EA5-44A8-A03A-6B09527AAA17}"/>
    <cellStyle name="Comma 3 4 2 3 2 2" xfId="34485" xr:uid="{4E7CBDE4-155D-441B-A40D-4B7F1C475E6A}"/>
    <cellStyle name="Comma 3 4 2 3 2 2 2" xfId="30380" xr:uid="{078CCA26-A248-4A73-B49D-0B99A6593B79}"/>
    <cellStyle name="Comma 3 4 2 3 2 2 2 2" xfId="30693" xr:uid="{ABD4C016-020A-4C09-B2A8-4A701D09259C}"/>
    <cellStyle name="Comma 3 4 2 3 2 2 3" xfId="31614" xr:uid="{F5416CEB-6368-4FEC-BCF3-E60F18A9E4FF}"/>
    <cellStyle name="Comma 3 4 2 3 2 3" xfId="31152" xr:uid="{972AF78C-A905-426F-9623-6C62D2796878}"/>
    <cellStyle name="Comma 3 4 2 3 2 3 2" xfId="31707" xr:uid="{7FC4D498-BBD3-4C84-99F9-B8B3262B4415}"/>
    <cellStyle name="Comma 3 4 2 3 2 4" xfId="34086" xr:uid="{4F42DB9F-FCA1-4110-A36B-8D74196D9426}"/>
    <cellStyle name="Comma 3 4 2 3 3" xfId="32590" xr:uid="{D099E626-40FB-43DA-B257-15BE380574F0}"/>
    <cellStyle name="Comma 3 4 2 3 3 2" xfId="32970" xr:uid="{ADECC3DD-591B-4929-87E3-5B7F5DC06BA5}"/>
    <cellStyle name="Comma 3 4 2 3 3 2 2" xfId="30479" xr:uid="{97B2C159-4CD4-41DA-B205-598C4D73DB6E}"/>
    <cellStyle name="Comma 3 4 2 3 3 3" xfId="33379" xr:uid="{A6841961-BB65-426D-ABBE-A839B224CA23}"/>
    <cellStyle name="Comma 3 4 2 3 4" xfId="34570" xr:uid="{F730B578-269F-4DE0-8A89-5D1B32F21983}"/>
    <cellStyle name="Comma 3 4 2 3 4 2" xfId="30732" xr:uid="{F792DE29-C176-4938-B64B-A588808DB6AC}"/>
    <cellStyle name="Comma 3 4 2 3 5" xfId="31454" xr:uid="{A47E5FAB-46C9-4F70-8CB8-545122BDDDAE}"/>
    <cellStyle name="Comma 3 4 2 4" xfId="31734" xr:uid="{558D2FED-70AC-4CD4-A443-EE38397488AB}"/>
    <cellStyle name="Comma 3 4 2 4 2" xfId="32046" xr:uid="{D2D5EDAE-C403-43F4-958E-530CE788AD95}"/>
    <cellStyle name="Comma 3 4 2 4 2 2" xfId="29590" xr:uid="{5D5BE500-6DA5-43AB-A709-D39530E3B1AC}"/>
    <cellStyle name="Comma 3 4 2 4 2 2 2" xfId="30950" xr:uid="{E9B93358-4CDC-4297-A94F-2E8F4CEF752F}"/>
    <cellStyle name="Comma 3 4 2 4 2 3" xfId="31774" xr:uid="{10D5BC3D-E128-4875-A004-7B338054F664}"/>
    <cellStyle name="Comma 3 4 2 4 3" xfId="32229" xr:uid="{A7C16DCC-F002-40C1-AA22-EF691D344D5B}"/>
    <cellStyle name="Comma 3 4 2 4 3 2" xfId="34441" xr:uid="{3F95ADAB-CB85-46C4-9DBB-8FE96FB7D910}"/>
    <cellStyle name="Comma 3 4 2 4 4" xfId="32927" xr:uid="{684FEEDA-BBA9-4E01-9438-C31878428F97}"/>
    <cellStyle name="Comma 3 4 2 5" xfId="31094" xr:uid="{802E6067-BD90-42F9-92D0-7CA74F7A1C2C}"/>
    <cellStyle name="Comma 3 4 2 5 2" xfId="31823" xr:uid="{195296DE-0114-47C5-A868-C29261FA5119}"/>
    <cellStyle name="Comma 3 4 2 5 2 2" xfId="33858" xr:uid="{076EC508-8238-4F16-9591-5853506528DB}"/>
    <cellStyle name="Comma 3 4 2 5 3" xfId="30578" xr:uid="{478DC7B1-09C4-4660-AE99-61E84B6C2F29}"/>
    <cellStyle name="Comma 3 4 2 6" xfId="30722" xr:uid="{5E8051F1-1158-4CB7-8062-028AF4B452F2}"/>
    <cellStyle name="Comma 3 4 2 6 2" xfId="30888" xr:uid="{DF7C1E50-DC32-4694-824C-440F5A3528B6}"/>
    <cellStyle name="Comma 3 4 2 7" xfId="32868" xr:uid="{B2B9E6DE-9998-4FE0-B4F5-706CBBA7CD28}"/>
    <cellStyle name="Comma 3 4 3" xfId="35381" xr:uid="{004607B5-D350-4F13-914F-C9F687A5C30F}"/>
    <cellStyle name="Comma 3 4 3 2" xfId="33793" xr:uid="{BD1C9215-0B9F-4201-B621-7A5E18294B15}"/>
    <cellStyle name="Comma 3 4 3 2 2" xfId="30895" xr:uid="{41E0DE20-9224-4942-B904-8699AAA810D1}"/>
    <cellStyle name="Comma 3 4 3 2 2 2" xfId="32246" xr:uid="{B887E66A-EBEE-4678-B1F1-75518687E9C9}"/>
    <cellStyle name="Comma 3 4 3 2 2 2 2" xfId="34281" xr:uid="{567DE2E7-63CA-4738-9A8F-839538845FC0}"/>
    <cellStyle name="Comma 3 4 3 2 2 2 2 2" xfId="34351" xr:uid="{44B2D401-6A87-4F3F-848F-D949E405BE2B}"/>
    <cellStyle name="Comma 3 4 3 2 2 2 3" xfId="35115" xr:uid="{68D89776-A4DF-49EE-A35C-D4AE313BFD65}"/>
    <cellStyle name="Comma 3 4 3 2 2 3" xfId="31045" xr:uid="{7CDB609B-5327-4586-875D-45F50E557536}"/>
    <cellStyle name="Comma 3 4 3 2 2 3 2" xfId="30073" xr:uid="{8A6EA683-C50F-4022-AA06-C415D0B83A44}"/>
    <cellStyle name="Comma 3 4 3 2 2 4" xfId="31471" xr:uid="{2060286D-7690-415E-91CC-A51B1031BB64}"/>
    <cellStyle name="Comma 3 4 3 2 3" xfId="30447" xr:uid="{C4ECB22E-2574-4300-9697-1FE90DF9DCE3}"/>
    <cellStyle name="Comma 3 4 3 2 3 2" xfId="30164" xr:uid="{E78F0563-D69D-4F5B-A1AE-AE1922C21478}"/>
    <cellStyle name="Comma 3 4 3 2 3 2 2" xfId="30608" xr:uid="{A3F01B01-A2BA-4736-AED4-F3EF4930E3EB}"/>
    <cellStyle name="Comma 3 4 3 2 3 3" xfId="33294" xr:uid="{BAD3C4D6-2AD1-40C6-A37C-1CF8E36EB00E}"/>
    <cellStyle name="Comma 3 4 3 2 4" xfId="35333" xr:uid="{309BCB77-EFF8-440F-A2DC-C789A9446437}"/>
    <cellStyle name="Comma 3 4 3 2 4 2" xfId="34702" xr:uid="{19CB0B47-3D55-47F6-BBBD-CD0F8FC494DC}"/>
    <cellStyle name="Comma 3 4 3 2 5" xfId="29548" xr:uid="{52D6A96A-55A8-4CC9-9A03-64C710CA5957}"/>
    <cellStyle name="Comma 3 4 3 3" xfId="33299" xr:uid="{5BBB1DB3-BD5C-40F1-9D74-FAEADCC6E84B}"/>
    <cellStyle name="Comma 3 4 3 3 2" xfId="34331" xr:uid="{60F3E460-5C1E-4894-9B0E-93BA0012751D}"/>
    <cellStyle name="Comma 3 4 3 3 2 2" xfId="29538" xr:uid="{50F2A842-6B4B-4BF0-8F9F-B4DBC11C631F}"/>
    <cellStyle name="Comma 3 4 3 3 2 2 2" xfId="33536" xr:uid="{2276D25E-1D3D-41DB-8D26-13EA24F26E6A}"/>
    <cellStyle name="Comma 3 4 3 3 2 3" xfId="34722" xr:uid="{5BCD27B4-9E4F-454A-B08B-EEA692B3E69A}"/>
    <cellStyle name="Comma 3 4 3 3 3" xfId="32638" xr:uid="{BFB4A1EF-35CD-4BAF-8783-90E8414C141E}"/>
    <cellStyle name="Comma 3 4 3 3 3 2" xfId="33258" xr:uid="{B689B4E4-B456-43AF-9AD6-B884D9A9CAFF}"/>
    <cellStyle name="Comma 3 4 3 3 4" xfId="31118" xr:uid="{AD3009F5-AC0B-450A-A71E-064CFD99661D}"/>
    <cellStyle name="Comma 3 4 3 4" xfId="35363" xr:uid="{AFDC8370-BFE9-4CAA-98AC-25694F6B84E2}"/>
    <cellStyle name="Comma 3 4 3 4 2" xfId="29036" xr:uid="{6AD3729A-7480-4DFA-933A-8C3C4CC4B362}"/>
    <cellStyle name="Comma 3 4 3 4 2 2" xfId="32077" xr:uid="{5B0CC01D-2C6C-4C65-80BE-33BD6477A035}"/>
    <cellStyle name="Comma 3 4 3 4 3" xfId="32489" xr:uid="{B6D2B244-7161-4EE6-A801-4DD1A3B5F057}"/>
    <cellStyle name="Comma 3 4 3 5" xfId="32024" xr:uid="{CF30806D-F7F4-4ABE-A1D3-0186D7DEA123}"/>
    <cellStyle name="Comma 3 4 3 5 2" xfId="35592" xr:uid="{A91A4C01-72F6-4A82-B16D-788061681EFD}"/>
    <cellStyle name="Comma 3 4 3 6" xfId="30729" xr:uid="{4DE2FE0F-D071-4577-939A-D6891D796C8F}"/>
    <cellStyle name="Comma 3 4 4" xfId="34568" xr:uid="{74AFEEEE-E65E-4878-925F-E7BE5CC63797}"/>
    <cellStyle name="Comma 3 4 4 2" xfId="35462" xr:uid="{E88992A8-02C3-4CD4-ACC6-5B0C8086A6E1}"/>
    <cellStyle name="Comma 3 4 4 2 2" xfId="29903" xr:uid="{BD4B0AB4-EE19-4374-8C62-3090982BDE0F}"/>
    <cellStyle name="Comma 3 4 4 2 2 2" xfId="34452" xr:uid="{0546686F-1E85-49D8-8DE0-B17636872ABE}"/>
    <cellStyle name="Comma 3 4 4 2 2 2 2" xfId="30588" xr:uid="{C200CD1B-94D7-4A3C-A6BD-0BDE75CEBB64}"/>
    <cellStyle name="Comma 3 4 4 2 2 3" xfId="32553" xr:uid="{4AD587C9-D01F-4665-90DE-2A8012377A0F}"/>
    <cellStyle name="Comma 3 4 4 2 3" xfId="31137" xr:uid="{1F1DC3DB-FE3D-4FA7-B8F6-90D75E917ADA}"/>
    <cellStyle name="Comma 3 4 4 2 3 2" xfId="31993" xr:uid="{C47F61B8-7BF4-4EC3-AB79-CCE88AD58724}"/>
    <cellStyle name="Comma 3 4 4 2 4" xfId="31524" xr:uid="{4FE314F4-A14A-46E0-8B5E-6D82ECA041B7}"/>
    <cellStyle name="Comma 3 4 4 3" xfId="31109" xr:uid="{F6DA9705-5C65-41DB-B64A-0F621378D245}"/>
    <cellStyle name="Comma 3 4 4 3 2" xfId="30186" xr:uid="{5B91E7F0-7D07-4AA9-9B48-92F8D0D91A8F}"/>
    <cellStyle name="Comma 3 4 4 3 2 2" xfId="30051" xr:uid="{4162F0A7-A197-4312-A1AD-B685E1B84166}"/>
    <cellStyle name="Comma 3 4 4 3 3" xfId="32377" xr:uid="{134E33CB-75E0-4BBD-9759-7DD04FEA6E3A}"/>
    <cellStyle name="Comma 3 4 4 4" xfId="33684" xr:uid="{BFB1D3FB-61CD-433C-9F3F-9308EFA52D79}"/>
    <cellStyle name="Comma 3 4 4 4 2" xfId="33435" xr:uid="{C08EA489-08EA-47F7-91F5-AD06C9A88CA2}"/>
    <cellStyle name="Comma 3 4 4 5" xfId="35190" xr:uid="{47BF01E1-938E-48C2-B77D-E84D7CEFD7EB}"/>
    <cellStyle name="Comma 3 4 5" xfId="31425" xr:uid="{0525EC1D-1D00-45B9-9CFC-B07F6F46086F}"/>
    <cellStyle name="Comma 3 4 5 2" xfId="29346" xr:uid="{F06FB14E-F5D8-43F8-9F3E-D60E6761403E}"/>
    <cellStyle name="Comma 3 4 5 2 2" xfId="29359" xr:uid="{CDDE7C53-88F3-4577-B72C-2C0412CC1C92}"/>
    <cellStyle name="Comma 3 4 5 2 2 2" xfId="30014" xr:uid="{33EAB093-6A55-48E6-A696-012A75296B3F}"/>
    <cellStyle name="Comma 3 4 5 2 3" xfId="30338" xr:uid="{5639C432-365A-4FB6-B098-76B894572F84}"/>
    <cellStyle name="Comma 3 4 5 3" xfId="30808" xr:uid="{E57140CA-C537-4D93-A62C-D725D8975E5B}"/>
    <cellStyle name="Comma 3 4 5 3 2" xfId="32837" xr:uid="{1631DA32-1467-46FE-BF10-1F978DA09A2C}"/>
    <cellStyle name="Comma 3 4 5 4" xfId="30811" xr:uid="{178944AC-6516-4AC1-80CE-450C734A5A15}"/>
    <cellStyle name="Comma 3 4 6" xfId="29654" xr:uid="{726C0C27-F1E9-4827-82B4-CE828B18204F}"/>
    <cellStyle name="Comma 3 4 6 2" xfId="33610" xr:uid="{74344A6C-06E6-4509-AE7C-C1086F138FBF}"/>
    <cellStyle name="Comma 3 4 6 2 2" xfId="32619" xr:uid="{05046A60-E793-4F28-B291-E56EAAB07365}"/>
    <cellStyle name="Comma 3 4 6 3" xfId="31607" xr:uid="{D931CB4F-17BD-4FF7-8140-0B98B6781175}"/>
    <cellStyle name="Comma 3 4 7" xfId="34676" xr:uid="{80436AED-881A-48A1-9593-29830C375EA9}"/>
    <cellStyle name="Comma 3 4 7 2" xfId="29623" xr:uid="{42E47D87-2741-4E41-943B-3C39CAD7468B}"/>
    <cellStyle name="Comma 3 4 8" xfId="31708" xr:uid="{2C3CD19E-F1F1-4DCD-9D3C-39C0CBC420B3}"/>
    <cellStyle name="Comma 3 5" xfId="32544" xr:uid="{0D12407A-2C3A-48FB-AE3C-29EE1A47BA77}"/>
    <cellStyle name="Comma 3 5 2" xfId="33615" xr:uid="{98879AE5-3D8E-4816-82BD-9E6E42D21FAD}"/>
    <cellStyle name="Comma 3 5 2 2" xfId="29304" xr:uid="{65A74699-552A-4547-B8C7-B35C656F9D3C}"/>
    <cellStyle name="Comma 3 5 2 2 2" xfId="30810" xr:uid="{06CE309A-88C2-4035-B734-DF686BACE9E6}"/>
    <cellStyle name="Comma 3 5 2 2 2 2" xfId="33645" xr:uid="{4563CCDB-5A2C-4B40-911D-267E44ACA5C3}"/>
    <cellStyle name="Comma 3 5 2 2 2 2 2" xfId="34355" xr:uid="{25EFE9E6-44D9-46EA-A1F6-69AD04AE8D28}"/>
    <cellStyle name="Comma 3 5 2 2 2 2 2 2" xfId="32574" xr:uid="{1DF6A3A2-417F-4A3D-9F6E-0E72C3D8FB7A}"/>
    <cellStyle name="Comma 3 5 2 2 2 2 3" xfId="32411" xr:uid="{6607462C-B46A-4120-A20C-68688A8149FC}"/>
    <cellStyle name="Comma 3 5 2 2 2 3" xfId="30957" xr:uid="{37B7E863-E9C5-4221-98A5-49FF9EFB4FC7}"/>
    <cellStyle name="Comma 3 5 2 2 2 3 2" xfId="29035" xr:uid="{8AF1ABF5-4C27-4FDF-944B-750F71DEA782}"/>
    <cellStyle name="Comma 3 5 2 2 2 4" xfId="32078" xr:uid="{F1E81E0A-2D2E-49DE-BB44-E8E4E66AFF41}"/>
    <cellStyle name="Comma 3 5 2 2 3" xfId="32454" xr:uid="{F4CCA2A2-C329-44DD-8F0A-C570BF3CA4CD}"/>
    <cellStyle name="Comma 3 5 2 2 3 2" xfId="31340" xr:uid="{C91EC8A0-8395-44F3-A000-D2CB8B893DBE}"/>
    <cellStyle name="Comma 3 5 2 2 3 2 2" xfId="33174" xr:uid="{3388DF58-DC41-4BB3-88D4-7F8B5219711D}"/>
    <cellStyle name="Comma 3 5 2 2 3 3" xfId="33375" xr:uid="{6530F486-AAC0-45F3-9D16-0EFD2F21D907}"/>
    <cellStyle name="Comma 3 5 2 2 4" xfId="35174" xr:uid="{22ADCDAE-AD30-463F-9344-79D3A3E8ADB5}"/>
    <cellStyle name="Comma 3 5 2 2 4 2" xfId="31130" xr:uid="{3744DA48-AB03-49C6-9629-0579432D4FE2}"/>
    <cellStyle name="Comma 3 5 2 2 5" xfId="31009" xr:uid="{EBBDC508-B614-4A36-B3AE-C3D91BDFEA07}"/>
    <cellStyle name="Comma 3 5 2 3" xfId="32474" xr:uid="{ADAF992A-8CD6-4F9D-AF34-3CD4A2784512}"/>
    <cellStyle name="Comma 3 5 2 3 2" xfId="34587" xr:uid="{F84C3E8A-8B14-4575-863F-BFF81B02AE48}"/>
    <cellStyle name="Comma 3 5 2 3 2 2" xfId="29083" xr:uid="{08DE4F17-38CB-4112-B9E5-43E9A95D41E6}"/>
    <cellStyle name="Comma 3 5 2 3 2 2 2" xfId="35283" xr:uid="{F67CFD1C-A6B7-466B-B3F1-0429268BDB38}"/>
    <cellStyle name="Comma 3 5 2 3 2 3" xfId="34129" xr:uid="{DFCC1084-ACB5-4980-AFC7-4BD8CC4DF011}"/>
    <cellStyle name="Comma 3 5 2 3 3" xfId="32277" xr:uid="{1B52FFCA-B684-417A-BD16-D3661425E607}"/>
    <cellStyle name="Comma 3 5 2 3 3 2" xfId="29291" xr:uid="{152B5CDA-191B-4CF9-B7C8-7435945BCF0A}"/>
    <cellStyle name="Comma 3 5 2 3 4" xfId="29370" xr:uid="{5D981F59-2870-4D09-9643-4C9F43CABFC0}"/>
    <cellStyle name="Comma 3 5 2 4" xfId="30278" xr:uid="{EBE9EBD6-729A-4A07-890D-695A8C599634}"/>
    <cellStyle name="Comma 3 5 2 4 2" xfId="33120" xr:uid="{8838D4BA-2E5A-4EA6-BAFE-672012FF815B}"/>
    <cellStyle name="Comma 3 5 2 4 2 2" xfId="29904" xr:uid="{08F94B7F-5886-4E0C-8BD6-00F01107F488}"/>
    <cellStyle name="Comma 3 5 2 4 3" xfId="31020" xr:uid="{3F92098F-CF4D-43CC-8A4F-F536E52D89EA}"/>
    <cellStyle name="Comma 3 5 2 5" xfId="31802" xr:uid="{DE319BEC-24F3-4661-89C3-30C8BBD2E5D3}"/>
    <cellStyle name="Comma 3 5 2 5 2" xfId="35305" xr:uid="{99973B04-00DF-412B-9C06-A1577DEAD104}"/>
    <cellStyle name="Comma 3 5 2 6" xfId="34739" xr:uid="{329F1B3F-2179-4CA4-932A-728A6F23B4FA}"/>
    <cellStyle name="Comma 3 5 3" xfId="29660" xr:uid="{5D96B66F-5DD0-45D5-9FE7-B6139273C10E}"/>
    <cellStyle name="Comma 3 5 3 2" xfId="35298" xr:uid="{37117927-101D-448B-8CAB-28F3E7D144CB}"/>
    <cellStyle name="Comma 3 5 3 2 2" xfId="33073" xr:uid="{16ACA096-E1DD-499C-91A3-2D411A6A3A06}"/>
    <cellStyle name="Comma 3 5 3 2 2 2" xfId="29184" xr:uid="{59FE89A0-DE3E-42C5-B446-0B2ECFCA9B5E}"/>
    <cellStyle name="Comma 3 5 3 2 2 2 2" xfId="34699" xr:uid="{E3549577-BDD4-4C86-96CE-9D8DC804D79A}"/>
    <cellStyle name="Comma 3 5 3 2 2 3" xfId="29252" xr:uid="{845B9B7D-3358-40BD-83DB-B2D5106B10AF}"/>
    <cellStyle name="Comma 3 5 3 2 3" xfId="31262" xr:uid="{A091A981-E76D-481F-98A2-9C56ED88D064}"/>
    <cellStyle name="Comma 3 5 3 2 3 2" xfId="31324" xr:uid="{8FDB75CC-A511-44AE-B1BE-4056803B0A0D}"/>
    <cellStyle name="Comma 3 5 3 2 4" xfId="29086" xr:uid="{37DAA61B-C1A1-4EF2-BD9D-77EFFFEEE365}"/>
    <cellStyle name="Comma 3 5 3 3" xfId="30415" xr:uid="{56E918BE-38B3-443B-A4A2-2760BB595FDA}"/>
    <cellStyle name="Comma 3 5 3 3 2" xfId="31960" xr:uid="{C86C446D-A0A2-467F-8EA4-E751E7F8A7EF}"/>
    <cellStyle name="Comma 3 5 3 3 2 2" xfId="32645" xr:uid="{A8EA90E5-F9CC-4B6C-BA93-4E0859DFF683}"/>
    <cellStyle name="Comma 3 5 3 3 3" xfId="32862" xr:uid="{41D92C35-5F3D-4A3D-997A-00E50BFC7080}"/>
    <cellStyle name="Comma 3 5 3 4" xfId="29752" xr:uid="{7CE8565C-75E6-4B34-9E2F-5851D282B6DD}"/>
    <cellStyle name="Comma 3 5 3 4 2" xfId="29344" xr:uid="{09261581-E61D-4B8C-B95F-4D7EA3875E87}"/>
    <cellStyle name="Comma 3 5 3 5" xfId="33890" xr:uid="{6E0C4A73-AB0C-411C-AD1A-6DEF81D242F5}"/>
    <cellStyle name="Comma 3 5 4" xfId="31994" xr:uid="{9F6A2C8D-97B2-414A-9674-7013A6595D49}"/>
    <cellStyle name="Comma 3 5 4 2" xfId="30871" xr:uid="{72522364-752F-4E08-80AC-382205F87229}"/>
    <cellStyle name="Comma 3 5 4 2 2" xfId="30892" xr:uid="{05357C07-F12E-46B5-9BE8-7D3DA78787D8}"/>
    <cellStyle name="Comma 3 5 4 2 2 2" xfId="34416" xr:uid="{A0CB8F72-2CF5-408B-B055-79634C42C977}"/>
    <cellStyle name="Comma 3 5 4 2 3" xfId="32488" xr:uid="{ED4BB759-46DF-4EC3-9533-DCE81474882B}"/>
    <cellStyle name="Comma 3 5 4 3" xfId="30706" xr:uid="{A66CDAB3-2069-40DF-A131-B9FE836A2714}"/>
    <cellStyle name="Comma 3 5 4 3 2" xfId="29034" xr:uid="{4E8FE21B-6478-42E1-9833-FDBFF0CA62F9}"/>
    <cellStyle name="Comma 3 5 4 4" xfId="29000" xr:uid="{83397357-E3DA-4CC6-841A-7122DF0A4C4D}"/>
    <cellStyle name="Comma 3 5 5" xfId="34668" xr:uid="{1CB68622-CA45-4DA3-A636-347CA637C9E2}"/>
    <cellStyle name="Comma 3 5 5 2" xfId="30476" xr:uid="{60F0B8DC-DD28-4F03-930C-4869C6E61C62}"/>
    <cellStyle name="Comma 3 5 5 2 2" xfId="35351" xr:uid="{295D7C10-3733-4F6A-84B9-9D56CA3AC2F6}"/>
    <cellStyle name="Comma 3 5 5 3" xfId="30736" xr:uid="{4A8C896F-A254-443D-BB7C-759BFACC757E}"/>
    <cellStyle name="Comma 3 5 6" xfId="32518" xr:uid="{05E54CD0-70B3-4FAB-90A6-B6809693C843}"/>
    <cellStyle name="Comma 3 5 6 2" xfId="29601" xr:uid="{9BE305A9-9513-4CA4-95DA-AD2D63C51B4D}"/>
    <cellStyle name="Comma 3 5 7" xfId="29248" xr:uid="{375071DB-574F-41FB-AB1D-FDBF70FE7BFF}"/>
    <cellStyle name="Comma 3 6" xfId="34800" xr:uid="{A7386029-1E80-4F2D-BA59-CFD39C4BA54B}"/>
    <cellStyle name="Comma 3 6 2" xfId="32792" xr:uid="{DE1F1CB1-7AD1-4CE0-B500-A327B39D4B1D}"/>
    <cellStyle name="Comma 3 6 2 2" xfId="35309" xr:uid="{8F17B09A-82DF-4794-827F-F5BBA9546303}"/>
    <cellStyle name="Comma 3 6 2 2 2" xfId="35371" xr:uid="{926D8554-8744-44DC-B2C6-A9AB774C4478}"/>
    <cellStyle name="Comma 3 6 2 2 2 2" xfId="35377" xr:uid="{E3667F63-2ACA-4DE9-90E0-BF6B2F9A412D}"/>
    <cellStyle name="Comma 3 6 2 2 2 2 2" xfId="33541" xr:uid="{8912931F-3B41-496E-B985-7BD36C5D5B8C}"/>
    <cellStyle name="Comma 3 6 2 2 2 3" xfId="30679" xr:uid="{84AA81B0-FE0A-4DCD-A414-731DE33615CF}"/>
    <cellStyle name="Comma 3 6 2 2 3" xfId="30574" xr:uid="{07FB55B2-02C8-442D-B00D-70EBCDC218E6}"/>
    <cellStyle name="Comma 3 6 2 2 3 2" xfId="31321" xr:uid="{3E5E906A-6364-48DE-86B8-D9B962E91F12}"/>
    <cellStyle name="Comma 3 6 2 2 4" xfId="30066" xr:uid="{71DF8FF4-DFDF-4D59-99DF-681C5B8E8993}"/>
    <cellStyle name="Comma 3 6 2 3" xfId="34991" xr:uid="{1709269B-CB85-47F5-8793-0FF1872ADCC1}"/>
    <cellStyle name="Comma 3 6 2 3 2" xfId="33813" xr:uid="{CA84326D-DB77-4580-979D-62D96C89F64D}"/>
    <cellStyle name="Comma 3 6 2 3 2 2" xfId="29542" xr:uid="{0596BEDC-87B3-4E66-BC62-FD595B7FDFC7}"/>
    <cellStyle name="Comma 3 6 2 3 3" xfId="30848" xr:uid="{B906CE2F-2A9C-4F4E-9318-B137BE7D12A0}"/>
    <cellStyle name="Comma 3 6 2 4" xfId="30075" xr:uid="{28ED5372-0DD4-48D6-B245-A0EDFC55426A}"/>
    <cellStyle name="Comma 3 6 2 4 2" xfId="33566" xr:uid="{1BBBB64E-C02B-4336-A500-0E4E046438FA}"/>
    <cellStyle name="Comma 3 6 2 5" xfId="31834" xr:uid="{4CE250FC-7283-423B-8905-BDF699C108D7}"/>
    <cellStyle name="Comma 3 6 3" xfId="32249" xr:uid="{6FB03506-A06B-4CA3-919E-72DE310926B3}"/>
    <cellStyle name="Comma 3 6 3 2" xfId="34497" xr:uid="{9CDE4829-2732-4CAB-9885-CA838EC4D359}"/>
    <cellStyle name="Comma 3 6 3 2 2" xfId="34095" xr:uid="{807D82C5-BB9B-4ED2-A81B-ACCA221EA31B}"/>
    <cellStyle name="Comma 3 6 3 2 2 2" xfId="31233" xr:uid="{EF3DE2C2-BAAA-4938-BB16-C0D7F1E60036}"/>
    <cellStyle name="Comma 3 6 3 2 3" xfId="35324" xr:uid="{16C44105-4A43-4EA5-8B7C-458298C2D525}"/>
    <cellStyle name="Comma 3 6 3 3" xfId="35388" xr:uid="{27D78A30-8F7E-41C9-819A-9F188AF93A29}"/>
    <cellStyle name="Comma 3 6 3 3 2" xfId="29793" xr:uid="{17433848-9AED-4812-B3D4-5B11CD623D12}"/>
    <cellStyle name="Comma 3 6 3 4" xfId="33886" xr:uid="{F18FEB55-E256-4786-B3C0-25FBED8F9C97}"/>
    <cellStyle name="Comma 3 6 4" xfId="33026" xr:uid="{5ED3E80A-28DA-4AC3-BFB8-9D8FB941E3A0}"/>
    <cellStyle name="Comma 3 6 4 2" xfId="31468" xr:uid="{0F2FE576-DBBB-4E14-85BF-28A30D88DE14}"/>
    <cellStyle name="Comma 3 6 4 2 2" xfId="34816" xr:uid="{35362DA6-A999-4CB6-8F21-E1F8F72D8CD0}"/>
    <cellStyle name="Comma 3 6 4 3" xfId="29341" xr:uid="{11333B55-8EB4-425D-A2AA-DCBA92DA94E1}"/>
    <cellStyle name="Comma 3 6 5" xfId="32394" xr:uid="{32A9DDCD-522C-4FC7-9D46-933C91C4467F}"/>
    <cellStyle name="Comma 3 6 5 2" xfId="33368" xr:uid="{FBBD41B0-7157-406A-8638-61D6A5D5E6EA}"/>
    <cellStyle name="Comma 3 6 6" xfId="32396" xr:uid="{04048960-7AA4-46E9-A89E-E5E9DCC42FF4}"/>
    <cellStyle name="Comma 3 7" xfId="35307" xr:uid="{096F83DC-80E3-4132-8003-21E58DD4CED0}"/>
    <cellStyle name="Comma 3 7 2" xfId="30715" xr:uid="{70EED78B-4E50-4CAB-B196-E759B5991DC5}"/>
    <cellStyle name="Comma 3 7 2 2" xfId="34119" xr:uid="{7A5E7039-6981-4B0E-B97C-5DFBCDDE0676}"/>
    <cellStyle name="Comma 3 7 2 2 2" xfId="33870" xr:uid="{FDD6B738-89C4-4B94-8186-E66828803DEC}"/>
    <cellStyle name="Comma 3 7 2 2 2 2" xfId="35048" xr:uid="{2A159305-E88B-4B99-B31F-48005B2F299A}"/>
    <cellStyle name="Comma 3 7 2 2 3" xfId="30325" xr:uid="{AFAF4DEC-357D-4401-BE22-6878CDAAD1DF}"/>
    <cellStyle name="Comma 3 7 2 3" xfId="30799" xr:uid="{43A21486-4CD0-461B-A28C-55196E93C219}"/>
    <cellStyle name="Comma 3 7 2 3 2" xfId="32010" xr:uid="{2B2779D3-97F6-4925-B6D4-41A60589CF81}"/>
    <cellStyle name="Comma 3 7 2 4" xfId="32794" xr:uid="{16DD4A96-7C13-4572-ADC2-16BD56188F5C}"/>
    <cellStyle name="Comma 3 7 3" xfId="31052" xr:uid="{161451D2-6559-42D3-91CE-8012ABA2D430}"/>
    <cellStyle name="Comma 3 7 3 2" xfId="32047" xr:uid="{5ECF7C91-0EF9-498F-819C-584252742FEA}"/>
    <cellStyle name="Comma 3 7 3 2 2" xfId="31345" xr:uid="{346AD1C2-DA83-4983-95C6-B1638DE90FD1}"/>
    <cellStyle name="Comma 3 7 3 3" xfId="32707" xr:uid="{30B214FF-5156-4EB0-8B00-F5109FDE2C4E}"/>
    <cellStyle name="Comma 3 7 4" xfId="32968" xr:uid="{F8FE591D-2678-4690-8639-954CD6116370}"/>
    <cellStyle name="Comma 3 7 4 2" xfId="33649" xr:uid="{849B8CD8-C319-4171-B2AF-0FE524D1E96F}"/>
    <cellStyle name="Comma 3 7 5" xfId="34837" xr:uid="{D237304B-46AA-48DD-9B7D-2D1C95565CCC}"/>
    <cellStyle name="Comma 3 8" xfId="32579" xr:uid="{3A4A981B-083F-48CA-A88C-5EAB27219F7E}"/>
    <cellStyle name="Comma 3 8 2" xfId="33396" xr:uid="{99B70492-024B-44F8-90D8-BF20070F0304}"/>
    <cellStyle name="Comma 3 8 2 2" xfId="33056" xr:uid="{00426D84-34A5-4FA7-9684-52357DBAAC93}"/>
    <cellStyle name="Comma 3 8 2 2 2" xfId="35239" xr:uid="{70CAAD0F-2C2D-479B-B20B-ECC3E184DCDE}"/>
    <cellStyle name="Comma 3 8 2 3" xfId="35533" xr:uid="{237C8460-D7E1-4DF5-A262-531510185970}"/>
    <cellStyle name="Comma 3 8 3" xfId="35420" xr:uid="{03D8581D-BACD-4410-8455-685745B46F96}"/>
    <cellStyle name="Comma 3 8 3 2" xfId="34600" xr:uid="{251AC804-6D8C-49E1-97D3-2772D0362A5C}"/>
    <cellStyle name="Comma 3 8 4" xfId="29210" xr:uid="{7709CD25-2835-487C-B411-CB1CE016C441}"/>
    <cellStyle name="Comma 3 9" xfId="34215" xr:uid="{E998680D-C053-41ED-8366-1BCF8FACAC7A}"/>
    <cellStyle name="Comma 3 9 2" xfId="30817" xr:uid="{8EA72807-E09C-4B9E-AADC-D688CE65EDEB}"/>
    <cellStyle name="Comma 3 9 2 2" xfId="34137" xr:uid="{5D3E1128-6D26-46A4-B5A4-65E1D2C51449}"/>
    <cellStyle name="Comma 3 9 3" xfId="30754" xr:uid="{7C6C2463-B86C-4F62-91EC-EB015CC0DE75}"/>
    <cellStyle name="Comma 4" xfId="28993" xr:uid="{653597AD-A4F6-4E33-BBAE-19550452A165}"/>
    <cellStyle name="Comma 4 2" xfId="35604" xr:uid="{769DDBD5-B8CF-4C2D-9321-548749D39AE0}"/>
    <cellStyle name="Comma 4 2 2" xfId="30209" xr:uid="{A0D3672B-1E26-4EAF-A736-BA4A62B6C613}"/>
    <cellStyle name="Comma 5" xfId="35608" xr:uid="{412D04AD-3C53-45DC-9882-0C139277DE62}"/>
    <cellStyle name="Comma 5 2" xfId="32521" xr:uid="{8012D078-2652-498E-8483-BBBC1FCCE334}"/>
    <cellStyle name="Comma 5 3" xfId="31928" xr:uid="{D174C9A1-6553-4B66-AF00-5817869E6EA2}"/>
    <cellStyle name="Comma 6" xfId="28995" xr:uid="{4FC53653-53E2-44AD-BA6E-1B704AC3AAD0}"/>
    <cellStyle name="Comma 6 10" xfId="34250" xr:uid="{A9AB74F0-CACC-4B3C-B9E8-6908C5F84D1D}"/>
    <cellStyle name="Comma 6 10 2" xfId="29578" xr:uid="{9AD748A2-5F2B-4966-92F8-5EA3D1B6778E}"/>
    <cellStyle name="Comma 6 11" xfId="35223" xr:uid="{586B3021-4C74-41C9-A50F-3B66329A4AB3}"/>
    <cellStyle name="Comma 6 12" xfId="35084" xr:uid="{8CC3A483-B27B-46D6-9968-756F4220DB60}"/>
    <cellStyle name="Comma 6 2" xfId="35382" xr:uid="{8C763396-C213-4191-A47A-89AE4EFD0FD8}"/>
    <cellStyle name="Comma 6 2 10" xfId="34910" xr:uid="{5D1B4EFC-110D-42A7-8C14-A736EB9D8335}"/>
    <cellStyle name="Comma 6 2 2" xfId="30981" xr:uid="{7AE5AF63-8ED0-4A85-A977-987C5ED9D4F4}"/>
    <cellStyle name="Comma 6 2 2 2" xfId="31347" xr:uid="{C9DB1C39-7FA7-4528-B6D7-AAA6B353D736}"/>
    <cellStyle name="Comma 6 2 2 2 2" xfId="34715" xr:uid="{0D73D393-CD84-498D-837B-91004E1A46E9}"/>
    <cellStyle name="Comma 6 2 2 2 2 2" xfId="32543" xr:uid="{CFFD04B2-4DC6-4094-8C0A-7199087B4988}"/>
    <cellStyle name="Comma 6 2 2 2 2 2 2" xfId="35214" xr:uid="{545B1BA1-EBCA-41FE-833F-B3B2F33033C0}"/>
    <cellStyle name="Comma 6 2 2 2 2 2 2 2" xfId="31236" xr:uid="{E00705EA-867E-44D5-BCAB-9F0711B8951F}"/>
    <cellStyle name="Comma 6 2 2 2 2 2 2 2 2" xfId="31263" xr:uid="{12A33B3E-946F-4EE9-922C-4C98A39BCC01}"/>
    <cellStyle name="Comma 6 2 2 2 2 2 2 2 2 2" xfId="30494" xr:uid="{55C8EF9E-8FB1-4AF6-B996-7EE5D5622742}"/>
    <cellStyle name="Comma 6 2 2 2 2 2 2 2 2 2 2" xfId="29139" xr:uid="{33A964DD-8093-4B60-B5FA-EBA4A0906362}"/>
    <cellStyle name="Comma 6 2 2 2 2 2 2 2 2 3" xfId="31373" xr:uid="{A19467DF-21F8-44BC-B39C-3746EA047D3F}"/>
    <cellStyle name="Comma 6 2 2 2 2 2 2 2 3" xfId="31597" xr:uid="{2ABB6850-7AB1-40C6-A2FF-26ED8BB74C26}"/>
    <cellStyle name="Comma 6 2 2 2 2 2 2 2 3 2" xfId="30006" xr:uid="{EF5FC17C-2FB4-44E1-9207-243D233B647D}"/>
    <cellStyle name="Comma 6 2 2 2 2 2 2 2 4" xfId="33290" xr:uid="{4E77CBFA-1356-4248-A851-A743463F7AED}"/>
    <cellStyle name="Comma 6 2 2 2 2 2 2 3" xfId="33053" xr:uid="{DA281AFC-4F94-4E90-BADC-76B8468A883A}"/>
    <cellStyle name="Comma 6 2 2 2 2 2 2 3 2" xfId="29401" xr:uid="{BEC4EC41-A6D4-4F2D-894E-1E30F33B2A74}"/>
    <cellStyle name="Comma 6 2 2 2 2 2 2 3 2 2" xfId="30376" xr:uid="{B30BCFA3-1F1C-4BF9-B2D3-35B71A44F856}"/>
    <cellStyle name="Comma 6 2 2 2 2 2 2 3 3" xfId="34872" xr:uid="{E201B485-B267-42E6-98AE-BA2045CE2264}"/>
    <cellStyle name="Comma 6 2 2 2 2 2 2 4" xfId="33114" xr:uid="{59A905C8-A9A7-4073-B686-89F6560B7E56}"/>
    <cellStyle name="Comma 6 2 2 2 2 2 2 4 2" xfId="34592" xr:uid="{2D862FA0-C760-4717-8707-2189C60B6F1B}"/>
    <cellStyle name="Comma 6 2 2 2 2 2 2 5" xfId="30668" xr:uid="{9DA5E007-2DFB-4972-A512-D96BD75EB288}"/>
    <cellStyle name="Comma 6 2 2 2 2 2 3" xfId="34541" xr:uid="{53C41E11-16D0-422A-B365-1FB736398085}"/>
    <cellStyle name="Comma 6 2 2 2 2 2 3 2" xfId="35364" xr:uid="{4C57CA9A-37D6-4CD1-A387-40970E1174ED}"/>
    <cellStyle name="Comma 6 2 2 2 2 2 3 2 2" xfId="29037" xr:uid="{868FC0B1-73AB-460D-9709-3B093D1A4948}"/>
    <cellStyle name="Comma 6 2 2 2 2 2 3 2 2 2" xfId="32081" xr:uid="{003632E7-9DFA-439F-9CED-031E63B52391}"/>
    <cellStyle name="Comma 6 2 2 2 2 2 3 2 3" xfId="35431" xr:uid="{ACDCF5B5-256D-42FF-9C16-192267691988}"/>
    <cellStyle name="Comma 6 2 2 2 2 2 3 3" xfId="34941" xr:uid="{CC14CD36-43B4-49A3-A53C-5BE90A2EC56F}"/>
    <cellStyle name="Comma 6 2 2 2 2 2 3 3 2" xfId="29907" xr:uid="{824C47FA-EBB6-4A36-8FE8-A88BAD7AC6C1}"/>
    <cellStyle name="Comma 6 2 2 2 2 2 3 4" xfId="31448" xr:uid="{4E7AC332-C7FA-431C-B22A-58DF76118B3F}"/>
    <cellStyle name="Comma 6 2 2 2 2 2 4" xfId="33497" xr:uid="{BCEA2A74-5F21-4676-9C0C-6515E4DB52BB}"/>
    <cellStyle name="Comma 6 2 2 2 2 2 4 2" xfId="29693" xr:uid="{40FF0670-0B41-40F8-99DB-F0B65765B6F6}"/>
    <cellStyle name="Comma 6 2 2 2 2 2 4 2 2" xfId="30012" xr:uid="{CA15CC0E-A473-44AF-BBB5-1C7A929455C4}"/>
    <cellStyle name="Comma 6 2 2 2 2 2 4 3" xfId="31429" xr:uid="{E257CE6E-33ED-45AE-9E28-D34972445299}"/>
    <cellStyle name="Comma 6 2 2 2 2 2 5" xfId="31741" xr:uid="{003FFA8E-F7D7-42FB-890B-91F59D6C9C7D}"/>
    <cellStyle name="Comma 6 2 2 2 2 2 5 2" xfId="35505" xr:uid="{C5DF63CC-428B-42C2-9BB1-D5B04CD88525}"/>
    <cellStyle name="Comma 6 2 2 2 2 2 6" xfId="35132" xr:uid="{7531C4FE-370A-41EB-9B1F-E6D801D65C38}"/>
    <cellStyle name="Comma 6 2 2 2 2 3" xfId="30760" xr:uid="{D7EA8064-A941-4EFB-8E9C-B7164AEA96AA}"/>
    <cellStyle name="Comma 6 2 2 2 2 3 2" xfId="31862" xr:uid="{6D1EBAB5-76A3-4A57-913E-5680D420FF1C}"/>
    <cellStyle name="Comma 6 2 2 2 2 3 2 2" xfId="35376" xr:uid="{D4C3D3D6-CD63-4338-9E6C-580A7633BAAE}"/>
    <cellStyle name="Comma 6 2 2 2 2 3 2 2 2" xfId="34477" xr:uid="{20466AB7-1BFA-44FD-BC68-0AF67CA8F6B1}"/>
    <cellStyle name="Comma 6 2 2 2 2 3 2 2 2 2" xfId="29274" xr:uid="{A4B75DFE-D03B-4FCD-8126-51314904537C}"/>
    <cellStyle name="Comma 6 2 2 2 2 3 2 2 3" xfId="29676" xr:uid="{F8556DF5-ED95-45DF-9549-01C875A89058}"/>
    <cellStyle name="Comma 6 2 2 2 2 3 2 3" xfId="33883" xr:uid="{AF790320-EE4C-4F3B-AE56-7ACCB47FDC04}"/>
    <cellStyle name="Comma 6 2 2 2 2 3 2 3 2" xfId="30543" xr:uid="{2456C766-FAF8-4CDB-BFF8-C7A38B7F4714}"/>
    <cellStyle name="Comma 6 2 2 2 2 3 2 4" xfId="30467" xr:uid="{6B3F2DF5-1A1F-4F04-8118-F6CBAC26DE3B}"/>
    <cellStyle name="Comma 6 2 2 2 2 3 3" xfId="34128" xr:uid="{6D66A4E6-4DD2-43E2-BB12-80F7B3DEEBED}"/>
    <cellStyle name="Comma 6 2 2 2 2 3 3 2" xfId="31223" xr:uid="{931FE4E9-167A-4378-A8DC-77DCFC0393AE}"/>
    <cellStyle name="Comma 6 2 2 2 2 3 3 2 2" xfId="29991" xr:uid="{99595FB0-D9AD-421D-91A3-9411C7191FF1}"/>
    <cellStyle name="Comma 6 2 2 2 2 3 3 3" xfId="32208" xr:uid="{B4DE44D0-3F22-4D2E-8EAD-6EFA4139F4B8}"/>
    <cellStyle name="Comma 6 2 2 2 2 3 4" xfId="31998" xr:uid="{2B3A0521-43F9-4ABD-81C0-6D98BD07D9F0}"/>
    <cellStyle name="Comma 6 2 2 2 2 3 4 2" xfId="30684" xr:uid="{51DD4541-931F-4775-AD2E-510AF312096A}"/>
    <cellStyle name="Comma 6 2 2 2 2 3 5" xfId="31372" xr:uid="{8F3D308A-053E-44FC-A939-312F5E817283}"/>
    <cellStyle name="Comma 6 2 2 2 2 4" xfId="29192" xr:uid="{55AF40C4-96EB-4126-91BD-E7EF8F19A65A}"/>
    <cellStyle name="Comma 6 2 2 2 2 4 2" xfId="31276" xr:uid="{E1B299FF-FF1B-4062-A1F7-4650B28D16CE}"/>
    <cellStyle name="Comma 6 2 2 2 2 4 2 2" xfId="35258" xr:uid="{83F498AB-9A5E-4BD1-8114-913F97D5C87C}"/>
    <cellStyle name="Comma 6 2 2 2 2 4 2 2 2" xfId="34049" xr:uid="{9AFDBCC2-605C-42DF-8D3E-656EDD4DC379}"/>
    <cellStyle name="Comma 6 2 2 2 2 4 2 3" xfId="30061" xr:uid="{49149FC1-F4A2-471F-8711-2DA68851BA6B}"/>
    <cellStyle name="Comma 6 2 2 2 2 4 3" xfId="31187" xr:uid="{D46282E2-10B8-4873-8CAA-239BF8BB1DEE}"/>
    <cellStyle name="Comma 6 2 2 2 2 4 3 2" xfId="29564" xr:uid="{0640D417-8998-405A-BFA9-8DF3B702F4B3}"/>
    <cellStyle name="Comma 6 2 2 2 2 4 4" xfId="34718" xr:uid="{8BAFE74D-6E5E-4F1D-9BB2-DC395F44BF2B}"/>
    <cellStyle name="Comma 6 2 2 2 2 5" xfId="33800" xr:uid="{72388682-7203-4030-A2A4-EFFFA2AE135B}"/>
    <cellStyle name="Comma 6 2 2 2 2 5 2" xfId="34551" xr:uid="{778B0854-F2C1-4126-99E1-66E22549C94B}"/>
    <cellStyle name="Comma 6 2 2 2 2 5 2 2" xfId="33963" xr:uid="{50FB8116-7CC1-41E2-B8FA-2CAD83482BFF}"/>
    <cellStyle name="Comma 6 2 2 2 2 5 3" xfId="33371" xr:uid="{B1FA2307-D5AA-49EE-99FA-F05D33337F3A}"/>
    <cellStyle name="Comma 6 2 2 2 2 6" xfId="33300" xr:uid="{85FD6E8A-A292-42D6-B645-A012DD19D37D}"/>
    <cellStyle name="Comma 6 2 2 2 2 6 2" xfId="33662" xr:uid="{F7B3DD55-E7BA-4424-8D54-F41AEEE402DE}"/>
    <cellStyle name="Comma 6 2 2 2 2 7" xfId="32402" xr:uid="{36F7D191-7671-4EB6-B1F7-A8A326118404}"/>
    <cellStyle name="Comma 6 2 2 2 3" xfId="33678" xr:uid="{0E231BF0-DC8E-4493-B679-70A12E436C70}"/>
    <cellStyle name="Comma 6 2 2 2 3 2" xfId="32421" xr:uid="{A7EA2AE3-485C-4C26-A169-01B449466565}"/>
    <cellStyle name="Comma 6 2 2 2 3 2 2" xfId="35551" xr:uid="{17A236BB-15D0-48B2-8B17-EDBE89A5D395}"/>
    <cellStyle name="Comma 6 2 2 2 3 2 2 2" xfId="32080" xr:uid="{7E3F4F5D-5929-4317-881E-8074985B7953}"/>
    <cellStyle name="Comma 6 2 2 2 3 2 2 2 2" xfId="35146" xr:uid="{CE52C0CC-0D02-45DA-B989-431038EDB50D}"/>
    <cellStyle name="Comma 6 2 2 2 3 2 2 2 2 2" xfId="33751" xr:uid="{C24556A1-BEB4-4EE3-8219-5287C6CB9CB6}"/>
    <cellStyle name="Comma 6 2 2 2 3 2 2 2 3" xfId="29698" xr:uid="{786592B5-55FD-45C5-AF67-C4F47BC425A9}"/>
    <cellStyle name="Comma 6 2 2 2 3 2 2 3" xfId="32942" xr:uid="{516B4450-434A-4DA9-96BE-C89FC7F5D7B4}"/>
    <cellStyle name="Comma 6 2 2 2 3 2 2 3 2" xfId="29563" xr:uid="{1042D41B-9C6F-4A7E-8795-458FF8A95C1F}"/>
    <cellStyle name="Comma 6 2 2 2 3 2 2 4" xfId="31539" xr:uid="{667CDD22-7A99-4A99-97BD-89FC4413FBD3}"/>
    <cellStyle name="Comma 6 2 2 2 3 2 3" xfId="32691" xr:uid="{09DA27BB-183F-4AB5-B90A-93078E961CFF}"/>
    <cellStyle name="Comma 6 2 2 2 3 2 3 2" xfId="35215" xr:uid="{9C03F343-075C-4FD0-B809-5E14EC3FF10A}"/>
    <cellStyle name="Comma 6 2 2 2 3 2 3 2 2" xfId="33943" xr:uid="{35A1B5F9-A3DA-422C-A4EC-AB7DACD94612}"/>
    <cellStyle name="Comma 6 2 2 2 3 2 3 3" xfId="30428" xr:uid="{E9A77AAC-C35D-4F16-B5D5-A5D5C116A142}"/>
    <cellStyle name="Comma 6 2 2 2 3 2 4" xfId="34744" xr:uid="{910AD88A-4F9A-4172-BA87-62A87E246F88}"/>
    <cellStyle name="Comma 6 2 2 2 3 2 4 2" xfId="33193" xr:uid="{ECEFDD36-C8BA-4F31-8C4E-949A82AC0385}"/>
    <cellStyle name="Comma 6 2 2 2 3 2 5" xfId="29632" xr:uid="{E56C78B1-A823-4088-A8F5-F1136292FED1}"/>
    <cellStyle name="Comma 6 2 2 2 3 3" xfId="34574" xr:uid="{86704FA6-4255-4524-AABE-698D48096B3F}"/>
    <cellStyle name="Comma 6 2 2 2 3 3 2" xfId="32702" xr:uid="{E9F74A3C-381B-4ECF-8F2B-C5A44037D4B5}"/>
    <cellStyle name="Comma 6 2 2 2 3 3 2 2" xfId="29620" xr:uid="{91BC0358-2AB5-468B-81F3-F58B2918A4CF}"/>
    <cellStyle name="Comma 6 2 2 2 3 3 2 2 2" xfId="33733" xr:uid="{E4E00CCA-76EB-4583-B1D5-F041D5C64260}"/>
    <cellStyle name="Comma 6 2 2 2 3 3 2 3" xfId="34594" xr:uid="{D1C68D58-E7F2-4DE5-8182-F90CDDC70B03}"/>
    <cellStyle name="Comma 6 2 2 2 3 3 3" xfId="33285" xr:uid="{96EB3099-CBAB-4E61-BCB6-54669C28BA1B}"/>
    <cellStyle name="Comma 6 2 2 2 3 3 3 2" xfId="34199" xr:uid="{F62DA430-56F9-4478-981E-988835874902}"/>
    <cellStyle name="Comma 6 2 2 2 3 3 4" xfId="31804" xr:uid="{1B8BC7AB-3494-4536-B574-98B352F77416}"/>
    <cellStyle name="Comma 6 2 2 2 3 4" xfId="33219" xr:uid="{F1349C27-4629-4D46-936D-5FF81A8106A5}"/>
    <cellStyle name="Comma 6 2 2 2 3 4 2" xfId="29864" xr:uid="{B989E5C4-A80D-4DF1-9B1C-7417F38E68FA}"/>
    <cellStyle name="Comma 6 2 2 2 3 4 2 2" xfId="29569" xr:uid="{1E219E17-DB5F-44D3-BD6D-D10E81AD417F}"/>
    <cellStyle name="Comma 6 2 2 2 3 4 3" xfId="35081" xr:uid="{AE3AA1F0-B1D7-49F7-8242-11832D91837B}"/>
    <cellStyle name="Comma 6 2 2 2 3 5" xfId="32642" xr:uid="{7D49348D-1BF9-4509-B1EC-CE7D6BDCA6C1}"/>
    <cellStyle name="Comma 6 2 2 2 3 5 2" xfId="34404" xr:uid="{79F57191-9E3A-4F1A-B4E8-BE83A4C49C2E}"/>
    <cellStyle name="Comma 6 2 2 2 3 6" xfId="32318" xr:uid="{EFB67591-C88B-4D54-8437-29AE5B1E3710}"/>
    <cellStyle name="Comma 6 2 2 2 4" xfId="30375" xr:uid="{C80E3691-EFA6-4E48-8DE2-64BA936C968D}"/>
    <cellStyle name="Comma 6 2 2 2 4 2" xfId="31662" xr:uid="{991A5141-697C-4608-927F-B4B915D83D31}"/>
    <cellStyle name="Comma 6 2 2 2 4 2 2" xfId="29597" xr:uid="{F44D5C5C-FD1C-4602-B32C-6C465DDFEDC9}"/>
    <cellStyle name="Comma 6 2 2 2 4 2 2 2" xfId="30237" xr:uid="{57C7DD1D-1295-4118-92F1-718107FFE398}"/>
    <cellStyle name="Comma 6 2 2 2 4 2 2 2 2" xfId="34373" xr:uid="{813538E3-41D5-4302-980D-E078A6BD54A9}"/>
    <cellStyle name="Comma 6 2 2 2 4 2 2 3" xfId="35010" xr:uid="{8CC75BD8-833F-4DD4-A8D4-AC83AE877C5C}"/>
    <cellStyle name="Comma 6 2 2 2 4 2 3" xfId="34575" xr:uid="{6835316D-7892-47B7-B9D4-5E96893232E7}"/>
    <cellStyle name="Comma 6 2 2 2 4 2 3 2" xfId="32743" xr:uid="{59F53893-8625-427F-ABD8-E842901ECCA5}"/>
    <cellStyle name="Comma 6 2 2 2 4 2 4" xfId="32357" xr:uid="{D4B17F87-9D56-4E99-894D-FE43E5694B7D}"/>
    <cellStyle name="Comma 6 2 2 2 4 3" xfId="35085" xr:uid="{6C547533-882A-4FF4-9D9A-5375A941622B}"/>
    <cellStyle name="Comma 6 2 2 2 4 3 2" xfId="29404" xr:uid="{2B3F6149-8C17-42A7-B13A-3C31E49D0682}"/>
    <cellStyle name="Comma 6 2 2 2 4 3 2 2" xfId="30521" xr:uid="{6626D8A7-853E-4936-AF2F-B46D9ACB0468}"/>
    <cellStyle name="Comma 6 2 2 2 4 3 3" xfId="30270" xr:uid="{ED6492F0-1A52-4ED1-935E-D58541D2C0C2}"/>
    <cellStyle name="Comma 6 2 2 2 4 4" xfId="30635" xr:uid="{369DA1E5-CA33-450E-901F-C891EEB3A543}"/>
    <cellStyle name="Comma 6 2 2 2 4 4 2" xfId="32061" xr:uid="{07D0DA0D-4F26-4DBA-8FBE-B81A629C708D}"/>
    <cellStyle name="Comma 6 2 2 2 4 5" xfId="30559" xr:uid="{1731A580-3BF3-4642-91FB-1C68C7567BC4}"/>
    <cellStyle name="Comma 6 2 2 2 5" xfId="33062" xr:uid="{174B3E74-9BB2-4883-B0D8-2FD7C6F9AFC3}"/>
    <cellStyle name="Comma 6 2 2 2 5 2" xfId="32079" xr:uid="{B6D29D3D-8855-4FAE-8560-8AA8928F1F9F}"/>
    <cellStyle name="Comma 6 2 2 2 5 2 2" xfId="32974" xr:uid="{05195453-1DAC-40F4-A0F5-DE98F2E5C70A}"/>
    <cellStyle name="Comma 6 2 2 2 5 2 2 2" xfId="34288" xr:uid="{20392AC7-28B9-4093-850E-2CD7D0D0764E}"/>
    <cellStyle name="Comma 6 2 2 2 5 2 3" xfId="29570" xr:uid="{B3CD3CB3-F1FC-4440-8B3F-96EA39C01734}"/>
    <cellStyle name="Comma 6 2 2 2 5 3" xfId="32683" xr:uid="{0F98F16F-C0AE-42D7-8985-25C0F39060BC}"/>
    <cellStyle name="Comma 6 2 2 2 5 3 2" xfId="35290" xr:uid="{C4C0D469-A6FA-486F-A82B-6CDDB6747C31}"/>
    <cellStyle name="Comma 6 2 2 2 5 4" xfId="35555" xr:uid="{D2F872AE-71FE-400A-8968-99AD40CE48DF}"/>
    <cellStyle name="Comma 6 2 2 2 6" xfId="30783" xr:uid="{2A34474D-6D43-450A-96DD-37E616A17A0A}"/>
    <cellStyle name="Comma 6 2 2 2 6 2" xfId="33033" xr:uid="{F0C3B179-75EC-4D16-A130-3019577063F1}"/>
    <cellStyle name="Comma 6 2 2 2 6 2 2" xfId="33959" xr:uid="{F2044419-85EC-47B3-8A52-C13B490AC47A}"/>
    <cellStyle name="Comma 6 2 2 2 6 3" xfId="30529" xr:uid="{572C35E1-5292-4367-A77B-A30E68F1C77B}"/>
    <cellStyle name="Comma 6 2 2 2 7" xfId="33140" xr:uid="{D6B50510-4062-4BE9-B13F-875C638A89A8}"/>
    <cellStyle name="Comma 6 2 2 2 7 2" xfId="30640" xr:uid="{9CA066FC-BDCB-4754-A40B-1BD66994D67E}"/>
    <cellStyle name="Comma 6 2 2 2 8" xfId="30269" xr:uid="{B30F3B69-608A-42CA-A9D1-51DA31E50FC6}"/>
    <cellStyle name="Comma 6 2 2 3" xfId="29293" xr:uid="{12908C9C-637F-4156-821A-95F4827B63A3}"/>
    <cellStyle name="Comma 6 2 2 3 2" xfId="35137" xr:uid="{1C9AB48B-4DDF-4D19-97B2-50D9EA6B3815}"/>
    <cellStyle name="Comma 6 2 2 3 2 2" xfId="32782" xr:uid="{8B374E13-9A2E-46E3-ACF0-CFA0532D7887}"/>
    <cellStyle name="Comma 6 2 2 3 2 2 2" xfId="32659" xr:uid="{4C5C20E6-AF55-4C81-BD04-A4A8FF9F8458}"/>
    <cellStyle name="Comma 6 2 2 3 2 2 2 2" xfId="32727" xr:uid="{FDC5E266-1710-47A2-922C-DEFA1B4080C5}"/>
    <cellStyle name="Comma 6 2 2 3 2 2 2 2 2" xfId="30449" xr:uid="{A0332477-419D-435C-A59F-E6A6444DF24B}"/>
    <cellStyle name="Comma 6 2 2 3 2 2 2 2 2 2" xfId="31758" xr:uid="{A724B38E-29BD-40EE-9DE5-7161C0C356F8}"/>
    <cellStyle name="Comma 6 2 2 3 2 2 2 2 3" xfId="34403" xr:uid="{B72F41E8-5A15-4BB0-BC22-01F2C266D635}"/>
    <cellStyle name="Comma 6 2 2 3 2 2 2 3" xfId="29975" xr:uid="{24FCC0CE-A6DE-4726-A8BC-7BA594F2A440}"/>
    <cellStyle name="Comma 6 2 2 3 2 2 2 3 2" xfId="34755" xr:uid="{25667449-E948-433D-BC85-441F8B6C38E0}"/>
    <cellStyle name="Comma 6 2 2 3 2 2 2 4" xfId="31550" xr:uid="{C6AE18DF-5CF9-415C-AA3A-E068515B6615}"/>
    <cellStyle name="Comma 6 2 2 3 2 2 3" xfId="32248" xr:uid="{5B18A75C-DE13-44AF-963B-B9B3FC591BF2}"/>
    <cellStyle name="Comma 6 2 2 3 2 2 3 2" xfId="30144" xr:uid="{5A67627C-697C-4B85-B165-F5C07AFD0495}"/>
    <cellStyle name="Comma 6 2 2 3 2 2 3 2 2" xfId="30279" xr:uid="{852834B7-E74D-4A13-B700-ECC3BA5287B6}"/>
    <cellStyle name="Comma 6 2 2 3 2 2 3 3" xfId="30195" xr:uid="{8F1DBAF7-FCE3-4974-B40C-871CBD012405}"/>
    <cellStyle name="Comma 6 2 2 3 2 2 4" xfId="35519" xr:uid="{50E97C75-9827-46FD-AA6B-8B4C9A1CD901}"/>
    <cellStyle name="Comma 6 2 2 3 2 2 4 2" xfId="34603" xr:uid="{526EE269-526B-4C01-8E83-905CA48F9FF4}"/>
    <cellStyle name="Comma 6 2 2 3 2 2 5" xfId="35052" xr:uid="{C710E505-86B2-4A27-8996-DB51E66226D2}"/>
    <cellStyle name="Comma 6 2 2 3 2 3" xfId="30889" xr:uid="{EE32DC12-64DB-4730-9F5E-2DABB1072B0B}"/>
    <cellStyle name="Comma 6 2 2 3 2 3 2" xfId="32317" xr:uid="{E7D39F88-5635-4797-8370-DB10A66267F3}"/>
    <cellStyle name="Comma 6 2 2 3 2 3 2 2" xfId="29758" xr:uid="{4C436B83-165E-42A2-B73F-0DEF4E2EEEC9}"/>
    <cellStyle name="Comma 6 2 2 3 2 3 2 2 2" xfId="29917" xr:uid="{B8785183-436B-416A-8822-7D8C0FC7A7F6}"/>
    <cellStyle name="Comma 6 2 2 3 2 3 2 3" xfId="30491" xr:uid="{561DEB34-2245-4C0B-BFDB-31B41A4A4CE5}"/>
    <cellStyle name="Comma 6 2 2 3 2 3 3" xfId="29504" xr:uid="{2264E62E-C547-44A4-9FC3-F77C284F1BE0}"/>
    <cellStyle name="Comma 6 2 2 3 2 3 3 2" xfId="32388" xr:uid="{8059C175-8BD4-4C0F-A32B-7FCC62441789}"/>
    <cellStyle name="Comma 6 2 2 3 2 3 4" xfId="32397" xr:uid="{C1F1A6E3-8B22-4393-B438-4D6C9B80A624}"/>
    <cellStyle name="Comma 6 2 2 3 2 4" xfId="29430" xr:uid="{820A1E78-F233-4D73-9505-9BA81BAE7B6D}"/>
    <cellStyle name="Comma 6 2 2 3 2 4 2" xfId="30520" xr:uid="{820189BA-9AEB-4518-8429-24638AFC86A6}"/>
    <cellStyle name="Comma 6 2 2 3 2 4 2 2" xfId="29519" xr:uid="{0229DE59-5EB4-45F9-AF34-1DE0F3CC8E3A}"/>
    <cellStyle name="Comma 6 2 2 3 2 4 3" xfId="29661" xr:uid="{DE1D31AC-2730-4656-ABA6-03F5F7D3D172}"/>
    <cellStyle name="Comma 6 2 2 3 2 5" xfId="29866" xr:uid="{D565D1C8-E75C-4C4A-A1EB-0E7B69EF563E}"/>
    <cellStyle name="Comma 6 2 2 3 2 5 2" xfId="30016" xr:uid="{338FE0C1-C11B-4A51-A29D-DB00C45D13C0}"/>
    <cellStyle name="Comma 6 2 2 3 2 6" xfId="34123" xr:uid="{0D2A5477-D2EE-4476-820B-27FDD39970F1}"/>
    <cellStyle name="Comma 6 2 2 3 3" xfId="33847" xr:uid="{25F0909A-ACD3-40F2-9314-7D902AC7B2F6}"/>
    <cellStyle name="Comma 6 2 2 3 3 2" xfId="35025" xr:uid="{C7E71638-5504-47E0-A091-0C6FA971EA58}"/>
    <cellStyle name="Comma 6 2 2 3 3 2 2" xfId="29815" xr:uid="{3C0F5ACA-8268-4A3B-A9F0-A75D6FB470E6}"/>
    <cellStyle name="Comma 6 2 2 3 3 2 2 2" xfId="28999" xr:uid="{A288CA48-4506-4D32-979E-A4EFD4FE394D}"/>
    <cellStyle name="Comma 6 2 2 3 3 2 2 2 2" xfId="32812" xr:uid="{D69E6CE9-7373-45FF-89D3-13E1911F1101}"/>
    <cellStyle name="Comma 6 2 2 3 3 2 2 3" xfId="30944" xr:uid="{0A8EF326-9D05-4BC7-8557-33AFEFCBEFC0}"/>
    <cellStyle name="Comma 6 2 2 3 3 2 3" xfId="30323" xr:uid="{6A293873-3E93-43D4-AB16-8DF1276282DF}"/>
    <cellStyle name="Comma 6 2 2 3 3 2 3 2" xfId="31196" xr:uid="{751F2ECF-9AD2-4D59-B07E-BF58D440539E}"/>
    <cellStyle name="Comma 6 2 2 3 3 2 4" xfId="31796" xr:uid="{BFDE42D1-116C-415E-B536-2F0AD548C653}"/>
    <cellStyle name="Comma 6 2 2 3 3 3" xfId="34169" xr:uid="{6205B0CF-9540-46FE-BC21-5792E8A709BD}"/>
    <cellStyle name="Comma 6 2 2 3 3 3 2" xfId="29020" xr:uid="{029A7B48-5D6F-4580-A8A4-7687F6EF57EA}"/>
    <cellStyle name="Comma 6 2 2 3 3 3 2 2" xfId="31930" xr:uid="{5D468C7C-9505-4D37-B1C6-857297108329}"/>
    <cellStyle name="Comma 6 2 2 3 3 3 3" xfId="31060" xr:uid="{D72EFE19-8511-40A2-AD35-926D29D03129}"/>
    <cellStyle name="Comma 6 2 2 3 3 4" xfId="29790" xr:uid="{1C1BB7EF-9B71-4368-BF5E-7119995B75DF}"/>
    <cellStyle name="Comma 6 2 2 3 3 4 2" xfId="31914" xr:uid="{333A39FF-763F-4574-9428-928974FC8D65}"/>
    <cellStyle name="Comma 6 2 2 3 3 5" xfId="33022" xr:uid="{5C029B94-6863-4A1A-B19B-7C57EDBA3F3C}"/>
    <cellStyle name="Comma 6 2 2 3 4" xfId="29911" xr:uid="{BFF32B9E-DD61-4CEC-8B61-22E906A2607B}"/>
    <cellStyle name="Comma 6 2 2 3 4 2" xfId="35503" xr:uid="{CCCBBE2E-87CA-44D5-AA69-B9589CD1E498}"/>
    <cellStyle name="Comma 6 2 2 3 4 2 2" xfId="33189" xr:uid="{C98C3283-ECF3-404C-B10A-F5366626806F}"/>
    <cellStyle name="Comma 6 2 2 3 4 2 2 2" xfId="34598" xr:uid="{A4EAB11F-9523-479A-A232-E3C9FCDE0904}"/>
    <cellStyle name="Comma 6 2 2 3 4 2 3" xfId="34186" xr:uid="{3D5E6F7E-9B3B-472A-97B4-A3495C8D4E00}"/>
    <cellStyle name="Comma 6 2 2 3 4 3" xfId="33354" xr:uid="{FA829DDD-0982-4ACC-816E-91FC2BC4CE0B}"/>
    <cellStyle name="Comma 6 2 2 3 4 3 2" xfId="31036" xr:uid="{4050EEDF-09EA-491E-951D-C166B5CC167C}"/>
    <cellStyle name="Comma 6 2 2 3 4 4" xfId="31681" xr:uid="{63A3EAEE-CFD6-4CE9-A869-0C6D02BED3BE}"/>
    <cellStyle name="Comma 6 2 2 3 5" xfId="34458" xr:uid="{87D24A8C-B573-4FB3-B1D3-4CF77C9288F6}"/>
    <cellStyle name="Comma 6 2 2 3 5 2" xfId="32263" xr:uid="{F923C0A7-0725-4D43-BE83-7F301DCD9B93}"/>
    <cellStyle name="Comma 6 2 2 3 5 2 2" xfId="32181" xr:uid="{FD4846FD-9276-4704-9485-1BE244D96AD5}"/>
    <cellStyle name="Comma 6 2 2 3 5 3" xfId="30101" xr:uid="{C590772F-C80A-4C79-BED4-67FCA96C6BBC}"/>
    <cellStyle name="Comma 6 2 2 3 6" xfId="35168" xr:uid="{AF33AC15-498E-4E94-82DB-6467E99229A1}"/>
    <cellStyle name="Comma 6 2 2 3 6 2" xfId="33094" xr:uid="{64BE7C49-ED9C-4F96-88BA-F90FC0F62779}"/>
    <cellStyle name="Comma 6 2 2 3 7" xfId="33861" xr:uid="{1FC75E19-F3CC-47BE-B75E-BF02F9E933E8}"/>
    <cellStyle name="Comma 6 2 2 4" xfId="33389" xr:uid="{6749349F-2374-4F74-87BA-FE2C465583DE}"/>
    <cellStyle name="Comma 6 2 2 4 2" xfId="35441" xr:uid="{0C21A2BF-EB72-4952-A395-F830BA50D151}"/>
    <cellStyle name="Comma 6 2 2 4 2 2" xfId="30504" xr:uid="{39DE4965-35EC-4E14-A31A-701DC36076B1}"/>
    <cellStyle name="Comma 6 2 2 4 2 2 2" xfId="34717" xr:uid="{40276358-3EFF-40CD-BC31-EE7037CA4FB1}"/>
    <cellStyle name="Comma 6 2 2 4 2 2 2 2" xfId="35203" xr:uid="{436021C6-9BC5-4783-8105-AA4BA9F2E0B3}"/>
    <cellStyle name="Comma 6 2 2 4 2 2 2 2 2" xfId="29732" xr:uid="{13F1DC42-9DE9-4588-A817-058E5C223AEA}"/>
    <cellStyle name="Comma 6 2 2 4 2 2 2 3" xfId="29993" xr:uid="{22B05BDB-F5A1-49E2-A024-3C182A4E8F28}"/>
    <cellStyle name="Comma 6 2 2 4 2 2 3" xfId="35217" xr:uid="{1A29C2A7-6CB5-418C-AEF3-2D47C0C5A48D}"/>
    <cellStyle name="Comma 6 2 2 4 2 2 3 2" xfId="35526" xr:uid="{5DA49288-7356-438C-A1BF-1FF1A3C8B2B7}"/>
    <cellStyle name="Comma 6 2 2 4 2 2 4" xfId="31371" xr:uid="{47EE211F-6F54-4EA4-B3BB-EC938A42F9FE}"/>
    <cellStyle name="Comma 6 2 2 4 2 3" xfId="35525" xr:uid="{AECEC360-E829-4561-89E0-643E89E4E7A1}"/>
    <cellStyle name="Comma 6 2 2 4 2 3 2" xfId="31479" xr:uid="{902044AF-991C-4617-B857-D6205031D0D2}"/>
    <cellStyle name="Comma 6 2 2 4 2 3 2 2" xfId="30631" xr:uid="{E1FF2F06-555E-440F-9F9B-5FF511C841F6}"/>
    <cellStyle name="Comma 6 2 2 4 2 3 3" xfId="30263" xr:uid="{07088243-8027-4963-BC0F-3617C85D1050}"/>
    <cellStyle name="Comma 6 2 2 4 2 4" xfId="31015" xr:uid="{2BE877C0-0457-4AE0-9E9A-DAB83C5DE0F4}"/>
    <cellStyle name="Comma 6 2 2 4 2 4 2" xfId="30189" xr:uid="{DEEFA868-0451-4277-80FD-4A957F83FA4F}"/>
    <cellStyle name="Comma 6 2 2 4 2 5" xfId="34466" xr:uid="{9581D4A0-484E-43D3-8A00-885369DED0F0}"/>
    <cellStyle name="Comma 6 2 2 4 3" xfId="29040" xr:uid="{EB44CAC5-A8F4-444E-8D06-D82469080195}"/>
    <cellStyle name="Comma 6 2 2 4 3 2" xfId="32084" xr:uid="{F008EC54-5143-4608-918F-16B68BA45BBA}"/>
    <cellStyle name="Comma 6 2 2 4 3 2 2" xfId="35588" xr:uid="{C6EAD51A-141B-49AC-980F-1E56A2E76BF2}"/>
    <cellStyle name="Comma 6 2 2 4 3 2 2 2" xfId="32690" xr:uid="{A67C486F-71D8-4453-8CE3-1494A903BD72}"/>
    <cellStyle name="Comma 6 2 2 4 3 2 3" xfId="30728" xr:uid="{6D05570B-3A8A-42B5-93D4-39F0B56592D8}"/>
    <cellStyle name="Comma 6 2 2 4 3 3" xfId="31769" xr:uid="{72B6E9B9-3CED-4DEB-8852-34B9F3E7A6CB}"/>
    <cellStyle name="Comma 6 2 2 4 3 3 2" xfId="32982" xr:uid="{E3185697-4F3D-401F-8570-819FA265377D}"/>
    <cellStyle name="Comma 6 2 2 4 3 4" xfId="29750" xr:uid="{4D2E71FA-0AB9-4CFE-8960-FFE1CEADF549}"/>
    <cellStyle name="Comma 6 2 2 4 4" xfId="29766" xr:uid="{7AB77525-5D54-4CED-AF06-23B0BEAB1BDF}"/>
    <cellStyle name="Comma 6 2 2 4 4 2" xfId="32287" xr:uid="{2557D456-5E63-4431-9848-D288D135C52C}"/>
    <cellStyle name="Comma 6 2 2 4 4 2 2" xfId="32288" xr:uid="{2BF0777C-191F-4887-8B74-C743A08D03E4}"/>
    <cellStyle name="Comma 6 2 2 4 4 3" xfId="35414" xr:uid="{35882B2D-AF71-42B1-A448-CD6527944558}"/>
    <cellStyle name="Comma 6 2 2 4 5" xfId="29375" xr:uid="{9D533419-9583-4E98-A4E1-5AE5F652D061}"/>
    <cellStyle name="Comma 6 2 2 4 5 2" xfId="35389" xr:uid="{67794F00-4C3D-48F1-8CF5-054925C31434}"/>
    <cellStyle name="Comma 6 2 2 4 6" xfId="34399" xr:uid="{63BF459E-2C33-4012-9161-EE3A2F46032D}"/>
    <cellStyle name="Comma 6 2 2 5" xfId="29885" xr:uid="{5DFA6238-BB30-4FA0-8DE2-3CE211F1B03B}"/>
    <cellStyle name="Comma 6 2 2 5 2" xfId="33726" xr:uid="{C9FCF159-8D60-4B3A-8B9D-E5B0B00F075C}"/>
    <cellStyle name="Comma 6 2 2 5 2 2" xfId="34083" xr:uid="{F3D50115-DACD-4A5B-866F-EF574EBC353B}"/>
    <cellStyle name="Comma 6 2 2 5 2 2 2" xfId="31487" xr:uid="{2A4D3DDE-2535-4194-BF6A-446605A07B69}"/>
    <cellStyle name="Comma 6 2 2 5 2 2 2 2" xfId="29116" xr:uid="{3A67C715-392F-4878-85AC-270475FB4552}"/>
    <cellStyle name="Comma 6 2 2 5 2 2 3" xfId="33565" xr:uid="{B0FE86E6-9A8D-4140-9F8B-F3B6A5BF3C15}"/>
    <cellStyle name="Comma 6 2 2 5 2 3" xfId="29963" xr:uid="{9FC1233D-B73D-40AC-BB8E-EF301E3A3F7D}"/>
    <cellStyle name="Comma 6 2 2 5 2 3 2" xfId="34868" xr:uid="{12790022-B68C-4324-B93E-08D50993C069}"/>
    <cellStyle name="Comma 6 2 2 5 2 4" xfId="30029" xr:uid="{9283AC82-BEE3-40D4-A175-5EF9C363171F}"/>
    <cellStyle name="Comma 6 2 2 5 3" xfId="29486" xr:uid="{764334D7-8227-4B51-8490-515E213FC54A}"/>
    <cellStyle name="Comma 6 2 2 5 3 2" xfId="33999" xr:uid="{D74E13A8-24FD-4EAD-BE31-13B7B7B0D688}"/>
    <cellStyle name="Comma 6 2 2 5 3 2 2" xfId="33169" xr:uid="{DD80AAB6-F24E-43A5-B0F9-3CF312F62D81}"/>
    <cellStyle name="Comma 6 2 2 5 3 3" xfId="29226" xr:uid="{6447F292-50A1-4E32-B90E-1F4797222B2A}"/>
    <cellStyle name="Comma 6 2 2 5 4" xfId="30163" xr:uid="{8737F791-9523-4C23-93AD-6FD7CA73F23E}"/>
    <cellStyle name="Comma 6 2 2 5 4 2" xfId="30228" xr:uid="{4114264F-F7E1-4A32-ADAB-5690219D9BBF}"/>
    <cellStyle name="Comma 6 2 2 5 5" xfId="34424" xr:uid="{3ACBC5EC-7653-4C0D-A284-E9ABDA5D7E6E}"/>
    <cellStyle name="Comma 6 2 2 6" xfId="29664" xr:uid="{02D9FF97-7A2C-41FD-9A4B-6099835B0107}"/>
    <cellStyle name="Comma 6 2 2 6 2" xfId="34725" xr:uid="{F8F13062-581D-4846-AEF3-07ED3555E3E0}"/>
    <cellStyle name="Comma 6 2 2 6 2 2" xfId="35082" xr:uid="{8CDF11C6-3F00-453A-BC98-403E0CE0CA55}"/>
    <cellStyle name="Comma 6 2 2 6 2 2 2" xfId="30083" xr:uid="{FB42A0AD-E027-44B9-A0D5-2DECF7B40EAC}"/>
    <cellStyle name="Comma 6 2 2 6 2 3" xfId="31290" xr:uid="{5D6810FD-4B3A-419A-8BA5-74CF36509802}"/>
    <cellStyle name="Comma 6 2 2 6 3" xfId="30994" xr:uid="{9F2AA51F-4743-409E-90AA-D13858716C26}"/>
    <cellStyle name="Comma 6 2 2 6 3 2" xfId="31594" xr:uid="{42019202-79DE-4A07-903B-DACF211BE914}"/>
    <cellStyle name="Comma 6 2 2 6 4" xfId="29279" xr:uid="{B2EC735A-CBA4-4DD8-BCD7-F63DF6E6B35F}"/>
    <cellStyle name="Comma 6 2 2 7" xfId="35564" xr:uid="{D1D65FB8-70B4-4E4C-9B0F-A29525B9B78A}"/>
    <cellStyle name="Comma 6 2 2 7 2" xfId="33123" xr:uid="{EECE2072-C4D6-4D84-A0E0-B5F1C370A762}"/>
    <cellStyle name="Comma 6 2 2 7 2 2" xfId="32004" xr:uid="{096351EA-ACC8-4480-9E8D-FA8851B784CE}"/>
    <cellStyle name="Comma 6 2 2 7 3" xfId="33639" xr:uid="{12C170E5-2E95-407E-84D5-2300DDB436E8}"/>
    <cellStyle name="Comma 6 2 2 8" xfId="32602" xr:uid="{C6D75552-A18F-4572-BB50-977AD7E3B528}"/>
    <cellStyle name="Comma 6 2 2 8 2" xfId="31151" xr:uid="{F2A0F014-CC45-4DC2-BEBD-12B094F132FA}"/>
    <cellStyle name="Comma 6 2 2 9" xfId="35032" xr:uid="{8E821980-B342-4B9C-9096-37A966C783F8}"/>
    <cellStyle name="Comma 6 2 3" xfId="29039" xr:uid="{1805B189-9477-404A-A03F-EAD6C5076AF9}"/>
    <cellStyle name="Comma 6 2 3 2" xfId="32083" xr:uid="{D652C7AD-69F4-4BF7-8F0D-B1826F2BA1DC}"/>
    <cellStyle name="Comma 6 2 3 2 2" xfId="33113" xr:uid="{2EEBD263-6655-4857-97AD-92D1690EA78B}"/>
    <cellStyle name="Comma 6 2 3 2 2 2" xfId="31008" xr:uid="{86A78CB5-CBA7-46A0-829D-298D2D63F054}"/>
    <cellStyle name="Comma 6 2 3 2 2 2 2" xfId="29959" xr:uid="{2FE9E457-CA4C-4233-96B2-D0C1B8F0D14F}"/>
    <cellStyle name="Comma 6 2 3 2 2 2 2 2" xfId="32496" xr:uid="{CB584AE7-011B-4C24-B7DF-C88D6FC01D63}"/>
    <cellStyle name="Comma 6 2 3 2 2 2 2 2 2" xfId="30134" xr:uid="{F75BAC50-6532-4298-995E-DF3DBE7BC719}"/>
    <cellStyle name="Comma 6 2 3 2 2 2 2 2 2 2" xfId="31766" xr:uid="{29A5A517-BE2E-4D3A-BBDD-D00483C3C1F5}"/>
    <cellStyle name="Comma 6 2 3 2 2 2 2 2 3" xfId="32952" xr:uid="{0B3A12C3-FAE8-412D-B21E-AA79C74A27AC}"/>
    <cellStyle name="Comma 6 2 3 2 2 2 2 3" xfId="33095" xr:uid="{21D973CD-98A8-4F2E-8A28-42AB7D6C87CA}"/>
    <cellStyle name="Comma 6 2 3 2 2 2 2 3 2" xfId="35409" xr:uid="{31A7883A-A3D6-47CB-9674-186B232EE152}"/>
    <cellStyle name="Comma 6 2 3 2 2 2 2 4" xfId="31206" xr:uid="{2E53C5F3-8165-4FE9-8955-AE5A23F6AB05}"/>
    <cellStyle name="Comma 6 2 3 2 2 2 3" xfId="30506" xr:uid="{51339F7D-D38D-4EEB-9D79-DE9E71EACE11}"/>
    <cellStyle name="Comma 6 2 3 2 2 2 3 2" xfId="31833" xr:uid="{3074F1F5-7FDE-4FA8-9A97-4B33843A9A65}"/>
    <cellStyle name="Comma 6 2 3 2 2 2 3 2 2" xfId="31215" xr:uid="{7D85F609-3E2C-4367-95B6-9C4A9808E160}"/>
    <cellStyle name="Comma 6 2 3 2 2 2 3 3" xfId="29914" xr:uid="{6E7CFF8E-02DD-46B5-A796-A191B570AB45}"/>
    <cellStyle name="Comma 6 2 3 2 2 2 4" xfId="35515" xr:uid="{2ABC036B-2711-4E22-9D87-DB4218849EAA}"/>
    <cellStyle name="Comma 6 2 3 2 2 2 4 2" xfId="33270" xr:uid="{62156637-AC85-4E67-9275-455FFE9F5B45}"/>
    <cellStyle name="Comma 6 2 3 2 2 2 5" xfId="34182" xr:uid="{2E2CF1E5-6603-4991-8ACE-08B63D2600BE}"/>
    <cellStyle name="Comma 6 2 3 2 2 3" xfId="29219" xr:uid="{BBAB8D07-BAE9-4FF9-987F-B30D385CF796}"/>
    <cellStyle name="Comma 6 2 3 2 2 3 2" xfId="33825" xr:uid="{CDFFD8DA-5578-43DC-91B0-99A9DF0654AD}"/>
    <cellStyle name="Comma 6 2 3 2 2 3 2 2" xfId="29685" xr:uid="{7647209D-4DD2-43C1-BF63-99678B769E43}"/>
    <cellStyle name="Comma 6 2 3 2 2 3 2 2 2" xfId="31044" xr:uid="{D81A6932-B790-4CF5-B478-2F99F68D3208}"/>
    <cellStyle name="Comma 6 2 3 2 2 3 2 3" xfId="34411" xr:uid="{6E86FE7C-6505-451E-96B4-619B6FEA9D93}"/>
    <cellStyle name="Comma 6 2 3 2 2 3 3" xfId="30028" xr:uid="{CC586304-5D8A-4EAD-92CA-57A1B2A04081}"/>
    <cellStyle name="Comma 6 2 3 2 2 3 3 2" xfId="29697" xr:uid="{93E84246-D7DE-4750-8D1E-93EFC1AB6276}"/>
    <cellStyle name="Comma 6 2 3 2 2 3 4" xfId="33493" xr:uid="{E2F26158-8210-485E-A042-10ABF8EC82A6}"/>
    <cellStyle name="Comma 6 2 3 2 2 4" xfId="31898" xr:uid="{65CF01E5-38EE-4F2C-9033-AB10DF3DD3FD}"/>
    <cellStyle name="Comma 6 2 3 2 2 4 2" xfId="33548" xr:uid="{007EDAB8-76E9-4475-B255-DAAF10206E64}"/>
    <cellStyle name="Comma 6 2 3 2 2 4 2 2" xfId="31839" xr:uid="{1C384464-A786-44E5-9965-822D0AD14815}"/>
    <cellStyle name="Comma 6 2 3 2 2 4 3" xfId="30595" xr:uid="{43A64D3C-7F08-4B56-A6AA-47A134825E7E}"/>
    <cellStyle name="Comma 6 2 3 2 2 5" xfId="33971" xr:uid="{ADE100A8-09FD-4D85-9A65-E34A4436A5F6}"/>
    <cellStyle name="Comma 6 2 3 2 2 5 2" xfId="30565" xr:uid="{E2C5F0D2-D5AB-459C-8585-C0877C660980}"/>
    <cellStyle name="Comma 6 2 3 2 2 6" xfId="32902" xr:uid="{7A281F52-AC25-4AA5-95C6-37608C7689C2}"/>
    <cellStyle name="Comma 6 2 3 2 3" xfId="31124" xr:uid="{CC44FB24-D200-4F66-A7A6-1BA2B68E15E1}"/>
    <cellStyle name="Comma 6 2 3 2 3 2" xfId="31414" xr:uid="{90787997-2E74-4F19-9550-15BB8E736000}"/>
    <cellStyle name="Comma 6 2 3 2 3 2 2" xfId="33030" xr:uid="{8A9788A6-3B86-4804-B745-E81F70894855}"/>
    <cellStyle name="Comma 6 2 3 2 3 2 2 2" xfId="32372" xr:uid="{D970F539-C411-410D-9469-ED17098626C8}"/>
    <cellStyle name="Comma 6 2 3 2 3 2 2 2 2" xfId="29838" xr:uid="{9F682FBB-89A5-44CC-B027-A6EAD618E20F}"/>
    <cellStyle name="Comma 6 2 3 2 3 2 2 3" xfId="30652" xr:uid="{A0564585-C286-4930-B554-3C1ECDFC2C23}"/>
    <cellStyle name="Comma 6 2 3 2 3 2 3" xfId="29759" xr:uid="{02310C27-3CAD-47F8-8B80-20E17C62E340}"/>
    <cellStyle name="Comma 6 2 3 2 3 2 3 2" xfId="31379" xr:uid="{FAE05707-1CFF-4228-A5CF-27F477C86992}"/>
    <cellStyle name="Comma 6 2 3 2 3 2 4" xfId="31221" xr:uid="{5F300805-2262-4F22-B6E5-7E9E79A061CC}"/>
    <cellStyle name="Comma 6 2 3 2 3 3" xfId="30837" xr:uid="{F8A59A24-9F4A-4425-AA53-5296820E9F47}"/>
    <cellStyle name="Comma 6 2 3 2 3 3 2" xfId="35613" xr:uid="{F6168A29-B0D0-45E6-82CF-A022823BEE82}"/>
    <cellStyle name="Comma 6 2 3 2 3 3 2 2" xfId="31419" xr:uid="{70AE50EB-0640-47EC-8863-22CED584ACC1}"/>
    <cellStyle name="Comma 6 2 3 2 3 3 3" xfId="29038" xr:uid="{C141028A-3FEA-4F43-AEFF-F20C64179A56}"/>
    <cellStyle name="Comma 6 2 3 2 3 4" xfId="32082" xr:uid="{7BEC6E57-CAA3-47C5-A7A5-DF239BB5D861}"/>
    <cellStyle name="Comma 6 2 3 2 3 4 2" xfId="35392" xr:uid="{C398B184-374C-4C0B-BCE6-0234E9CD13EA}"/>
    <cellStyle name="Comma 6 2 3 2 3 5" xfId="30253" xr:uid="{ADA7DB59-84C6-4710-A41C-5EA442A2325C}"/>
    <cellStyle name="Comma 6 2 3 2 4" xfId="30035" xr:uid="{AB7C7E6F-78FE-4148-8039-0A259F522F61}"/>
    <cellStyle name="Comma 6 2 3 2 4 2" xfId="34686" xr:uid="{B85EF66A-9135-4A7E-847E-86C8B8A34090}"/>
    <cellStyle name="Comma 6 2 3 2 4 2 2" xfId="29898" xr:uid="{481CAAD9-F8AC-44FF-81C6-88F881BFB17B}"/>
    <cellStyle name="Comma 6 2 3 2 4 2 2 2" xfId="31407" xr:uid="{ECCAC187-32A4-484B-8688-5C7FBA48E081}"/>
    <cellStyle name="Comma 6 2 3 2 4 2 3" xfId="31329" xr:uid="{2F4DDF47-1378-48CD-B319-48324A551B71}"/>
    <cellStyle name="Comma 6 2 3 2 4 3" xfId="35335" xr:uid="{8F68240D-6FD2-43B0-965B-30168DDEE10C}"/>
    <cellStyle name="Comma 6 2 3 2 4 3 2" xfId="33159" xr:uid="{E8A979B1-1AB2-4E98-B744-131DFA1D3E64}"/>
    <cellStyle name="Comma 6 2 3 2 4 4" xfId="29837" xr:uid="{6C51ABDC-3513-4EFD-ADB1-95915B0DCB64}"/>
    <cellStyle name="Comma 6 2 3 2 5" xfId="30995" xr:uid="{604DCA7E-AF67-486C-B9F3-E9D60EDBD715}"/>
    <cellStyle name="Comma 6 2 3 2 5 2" xfId="31096" xr:uid="{131E9518-A25D-4024-B060-05D630C46A5E}"/>
    <cellStyle name="Comma 6 2 3 2 5 2 2" xfId="35254" xr:uid="{9FB17923-1908-4B0A-8ACE-7B60D68261C4}"/>
    <cellStyle name="Comma 6 2 3 2 5 3" xfId="30689" xr:uid="{B9EFBF38-A93D-4294-9B1D-FB7EB0782D94}"/>
    <cellStyle name="Comma 6 2 3 2 6" xfId="34810" xr:uid="{E8772F95-E995-45FD-ADA7-A6312B31A867}"/>
    <cellStyle name="Comma 6 2 3 2 6 2" xfId="29112" xr:uid="{A3852903-2A23-4DC1-ABA9-89EAA9D8608F}"/>
    <cellStyle name="Comma 6 2 3 2 7" xfId="34500" xr:uid="{4F352B5F-5B0D-404D-8C18-66E4321FACD2}"/>
    <cellStyle name="Comma 6 2 3 3" xfId="31645" xr:uid="{1A890BC2-F9A6-4D5C-AC0E-851D92CA01C5}"/>
    <cellStyle name="Comma 6 2 3 3 2" xfId="32299" xr:uid="{2890CA44-E935-441B-8D4A-31880C9A678C}"/>
    <cellStyle name="Comma 6 2 3 3 2 2" xfId="33626" xr:uid="{44A6FCA0-307E-4701-8F25-20B8D0F39AC8}"/>
    <cellStyle name="Comma 6 2 3 3 2 2 2" xfId="30308" xr:uid="{779726DF-338D-4591-A772-840F04C35A4D}"/>
    <cellStyle name="Comma 6 2 3 3 2 2 2 2" xfId="30918" xr:uid="{E1A2A258-6AA0-405B-B20D-8096579707FA}"/>
    <cellStyle name="Comma 6 2 3 3 2 2 2 2 2" xfId="32464" xr:uid="{EC496ABC-8A72-4FC1-808A-EC49E0EB2931}"/>
    <cellStyle name="Comma 6 2 3 3 2 2 2 3" xfId="31147" xr:uid="{317A8CB6-7F38-4A2D-A918-E040106BEBD1}"/>
    <cellStyle name="Comma 6 2 3 3 2 2 3" xfId="35549" xr:uid="{0D65EB75-1E83-4B6F-86CB-3E430A37D7DF}"/>
    <cellStyle name="Comma 6 2 3 3 2 2 3 2" xfId="35379" xr:uid="{2F165992-233F-4037-B560-C038169639C0}"/>
    <cellStyle name="Comma 6 2 3 3 2 2 4" xfId="31647" xr:uid="{47E58FE8-237C-498C-93C4-55B7BAAFE003}"/>
    <cellStyle name="Comma 6 2 3 3 2 3" xfId="34922" xr:uid="{16908FA9-A807-49D1-B41E-F96A3113BAA5}"/>
    <cellStyle name="Comma 6 2 3 3 2 3 2" xfId="35229" xr:uid="{4249CE11-DF10-4863-B86F-A19B3F8EC572}"/>
    <cellStyle name="Comma 6 2 3 3 2 3 2 2" xfId="30331" xr:uid="{939BD6D6-5BA7-4588-A143-C57B6ED64548}"/>
    <cellStyle name="Comma 6 2 3 3 2 3 3" xfId="30047" xr:uid="{7ACB78F5-2ACF-4FB0-9AE7-D517A08298AA}"/>
    <cellStyle name="Comma 6 2 3 3 2 4" xfId="29164" xr:uid="{8C14334A-2615-4E46-8AA8-ECCCD8BE7E4D}"/>
    <cellStyle name="Comma 6 2 3 3 2 4 2" xfId="33394" xr:uid="{632D634E-F9F6-4104-A214-CFA5AA861DA9}"/>
    <cellStyle name="Comma 6 2 3 3 2 5" xfId="35559" xr:uid="{4E6605B4-43EC-483C-9864-77F3134A355A}"/>
    <cellStyle name="Comma 6 2 3 3 3" xfId="35506" xr:uid="{C8B29D84-3405-4CCE-B0E3-634B35220F50}"/>
    <cellStyle name="Comma 6 2 3 3 3 2" xfId="34450" xr:uid="{C1543F09-3F72-499C-B09A-1B851AD9060D}"/>
    <cellStyle name="Comma 6 2 3 3 3 2 2" xfId="29650" xr:uid="{034D4915-B90D-455F-9C79-454F5B84CAA0}"/>
    <cellStyle name="Comma 6 2 3 3 3 2 2 2" xfId="30153" xr:uid="{42A33EDF-29E2-477F-B031-ADE510DB3F95}"/>
    <cellStyle name="Comma 6 2 3 3 3 2 3" xfId="32398" xr:uid="{394D795D-2D95-41FF-940C-0AFD63253450}"/>
    <cellStyle name="Comma 6 2 3 3 3 3" xfId="32408" xr:uid="{2DE8E946-A04F-445C-B40F-2014FAE87A17}"/>
    <cellStyle name="Comma 6 2 3 3 3 3 2" xfId="31378" xr:uid="{F5147E43-06D4-4C7E-ACD5-0CB6042FBD35}"/>
    <cellStyle name="Comma 6 2 3 3 3 4" xfId="33647" xr:uid="{AF54C090-6849-4605-8233-3804DC20F917}"/>
    <cellStyle name="Comma 6 2 3 3 4" xfId="34834" xr:uid="{CE730CFB-D8B7-4A07-9E6E-FE5407ABD0D0}"/>
    <cellStyle name="Comma 6 2 3 3 4 2" xfId="30219" xr:uid="{56FC1680-F16F-4836-AC2B-85F9A9449C38}"/>
    <cellStyle name="Comma 6 2 3 3 4 2 2" xfId="31217" xr:uid="{645F37B6-390C-4EFC-902B-D85B5CC36DEE}"/>
    <cellStyle name="Comma 6 2 3 3 4 3" xfId="31869" xr:uid="{5864019D-3A73-4A79-B19E-AC4C058061E8}"/>
    <cellStyle name="Comma 6 2 3 3 5" xfId="33587" xr:uid="{EE21CDBE-A7B3-4899-927C-14CB25311F60}"/>
    <cellStyle name="Comma 6 2 3 3 5 2" xfId="34771" xr:uid="{FD4FF146-831A-4E4D-ADA8-0F2AB78ECDAE}"/>
    <cellStyle name="Comma 6 2 3 3 6" xfId="31901" xr:uid="{AA9BAAC7-11C2-4B46-97BD-C7A2597D6012}"/>
    <cellStyle name="Comma 6 2 3 4" xfId="34219" xr:uid="{AF434B56-C029-4D33-8B87-2A192CAB9735}"/>
    <cellStyle name="Comma 6 2 3 4 2" xfId="34293" xr:uid="{AE95E228-CB64-4B16-8D23-AAC496077F8D}"/>
    <cellStyle name="Comma 6 2 3 4 2 2" xfId="34273" xr:uid="{706155F9-E316-46BB-BA2B-575A49790E66}"/>
    <cellStyle name="Comma 6 2 3 4 2 2 2" xfId="33547" xr:uid="{8DCD253D-4670-4D0D-832D-33D28898CFA2}"/>
    <cellStyle name="Comma 6 2 3 4 2 2 2 2" xfId="34736" xr:uid="{A096A762-A962-48B9-8EA7-388B40709700}"/>
    <cellStyle name="Comma 6 2 3 4 2 2 3" xfId="32607" xr:uid="{1A92A1E7-733A-4677-AF13-5DF84C1D321D}"/>
    <cellStyle name="Comma 6 2 3 4 2 3" xfId="33231" xr:uid="{02CCFF9F-C094-4384-A592-79DB1C8960E3}"/>
    <cellStyle name="Comma 6 2 3 4 2 3 2" xfId="32467" xr:uid="{046F74E3-21AF-4CBB-93E2-E79597C6B4BB}"/>
    <cellStyle name="Comma 6 2 3 4 2 4" xfId="34425" xr:uid="{CC2EA04C-BBEB-4D28-AAC9-A398794FAA9E}"/>
    <cellStyle name="Comma 6 2 3 4 3" xfId="30383" xr:uid="{19FE94E0-4C6D-4E50-97F6-F58F3333E27A}"/>
    <cellStyle name="Comma 6 2 3 4 3 2" xfId="30725" xr:uid="{27F85202-E2AE-4153-B2AB-6D011EDF23E2}"/>
    <cellStyle name="Comma 6 2 3 4 3 2 2" xfId="31967" xr:uid="{94D75C4B-DDB9-444B-BBC6-3DF41862CD2F}"/>
    <cellStyle name="Comma 6 2 3 4 3 3" xfId="32757" xr:uid="{DCEA2851-0EC9-4266-B8C6-2223FD8ADF52}"/>
    <cellStyle name="Comma 6 2 3 4 4" xfId="33383" xr:uid="{DFA90584-75B8-4EFA-8C85-AD9E86C26906}"/>
    <cellStyle name="Comma 6 2 3 4 4 2" xfId="32535" xr:uid="{2CE92AE9-DDCA-4087-A9CC-E2F6925A5C9C}"/>
    <cellStyle name="Comma 6 2 3 4 5" xfId="34577" xr:uid="{BD9D0CBB-D551-4167-8C27-93AD9C614BC1}"/>
    <cellStyle name="Comma 6 2 3 5" xfId="31140" xr:uid="{D08207E8-F844-49C3-8E0B-BDD5980D08AB}"/>
    <cellStyle name="Comma 6 2 3 5 2" xfId="35196" xr:uid="{9CDAC2D8-3F45-4CE8-8AEE-D23E80277811}"/>
    <cellStyle name="Comma 6 2 3 5 2 2" xfId="33013" xr:uid="{458F592A-E38E-410F-9F4C-80C970C32202}"/>
    <cellStyle name="Comma 6 2 3 5 2 2 2" xfId="31547" xr:uid="{AEDBB91C-E801-4678-B923-B81D25653AF5}"/>
    <cellStyle name="Comma 6 2 3 5 2 3" xfId="29686" xr:uid="{85496754-3CF4-440D-A8BA-556D420827D3}"/>
    <cellStyle name="Comma 6 2 3 5 3" xfId="33171" xr:uid="{20E2FC6C-6942-43D3-AC3B-93B56B219822}"/>
    <cellStyle name="Comma 6 2 3 5 3 2" xfId="35484" xr:uid="{4607ECF0-5B58-4E7D-BA94-7325F823532E}"/>
    <cellStyle name="Comma 6 2 3 5 4" xfId="32844" xr:uid="{74DCC547-8321-4B48-B91F-39D755F1F523}"/>
    <cellStyle name="Comma 6 2 3 6" xfId="35349" xr:uid="{B3D26E50-1A32-4F13-A221-8F5FE00C0FB3}"/>
    <cellStyle name="Comma 6 2 3 6 2" xfId="33125" xr:uid="{B03E4C06-879C-4678-BE5A-69BC2361A6FE}"/>
    <cellStyle name="Comma 6 2 3 6 2 2" xfId="30751" xr:uid="{AC260429-9BCF-4BFA-935E-CDEB5948A9C3}"/>
    <cellStyle name="Comma 6 2 3 6 3" xfId="31599" xr:uid="{03E1021E-9D7A-4E43-B3BB-DDAE2CDEF3C9}"/>
    <cellStyle name="Comma 6 2 3 7" xfId="29043" xr:uid="{7745CDF6-CBE3-43E2-91A9-996868A07509}"/>
    <cellStyle name="Comma 6 2 3 7 2" xfId="32087" xr:uid="{0246D8E1-8D73-4525-8221-6B0EC71A46B0}"/>
    <cellStyle name="Comma 6 2 3 8" xfId="32163" xr:uid="{CFE5A23E-C94B-4D0E-8F74-EB1BB090F5B0}"/>
    <cellStyle name="Comma 6 2 4" xfId="34762" xr:uid="{E9E4293B-56F3-446C-9F25-9EE9807BD929}"/>
    <cellStyle name="Comma 6 2 4 2" xfId="31809" xr:uid="{65716788-84AF-4939-A530-0A8E040D16B5}"/>
    <cellStyle name="Comma 6 2 4 2 2" xfId="34150" xr:uid="{389A529F-CE98-43DA-A67C-3C7E73ECB992}"/>
    <cellStyle name="Comma 6 2 4 2 2 2" xfId="29520" xr:uid="{5A4E9640-5148-4E05-8FEB-F5A02A7A309D}"/>
    <cellStyle name="Comma 6 2 4 2 2 2 2" xfId="31721" xr:uid="{C9014A52-4485-4DCB-909D-6350505627EC}"/>
    <cellStyle name="Comma 6 2 4 2 2 2 2 2" xfId="30920" xr:uid="{233C293E-B7A4-4628-A59E-9A9290B6EFBD}"/>
    <cellStyle name="Comma 6 2 4 2 2 2 2 2 2" xfId="35568" xr:uid="{25C6796B-EFC7-405F-86BB-38C9CBD3ED9A}"/>
    <cellStyle name="Comma 6 2 4 2 2 2 2 3" xfId="32289" xr:uid="{734C11CB-6F55-45B5-B9C9-D321A671E7DC}"/>
    <cellStyle name="Comma 6 2 4 2 2 2 3" xfId="29479" xr:uid="{B2F89746-AABD-4CCA-8033-F42D1226E4E1}"/>
    <cellStyle name="Comma 6 2 4 2 2 2 3 2" xfId="29378" xr:uid="{237FA3DD-2716-42C4-B944-9C39E9641B56}"/>
    <cellStyle name="Comma 6 2 4 2 2 2 4" xfId="32174" xr:uid="{369D1D9B-37F0-4E45-A921-8CEA5B1AE632}"/>
    <cellStyle name="Comma 6 2 4 2 2 3" xfId="34711" xr:uid="{F8DBB3D5-4C2A-45B5-8167-9AA7374A526E}"/>
    <cellStyle name="Comma 6 2 4 2 2 3 2" xfId="32719" xr:uid="{5576FB22-FC4B-4E21-B210-DC98D77A5696}"/>
    <cellStyle name="Comma 6 2 4 2 2 3 2 2" xfId="30091" xr:uid="{758CD5AC-0423-4A14-937C-D01DFE960C6F}"/>
    <cellStyle name="Comma 6 2 4 2 2 3 3" xfId="30959" xr:uid="{C8B1E86F-B530-4501-BCEB-3E0B2BDBC262}"/>
    <cellStyle name="Comma 6 2 4 2 2 4" xfId="33330" xr:uid="{0FB8383C-A583-486F-B28B-20BE2C48FB92}"/>
    <cellStyle name="Comma 6 2 4 2 2 4 2" xfId="34223" xr:uid="{5356EEF7-D611-4451-BD85-5B60C3742C72}"/>
    <cellStyle name="Comma 6 2 4 2 2 5" xfId="32735" xr:uid="{3015B834-B2D3-4005-8518-9F898D878F2E}"/>
    <cellStyle name="Comma 6 2 4 2 3" xfId="31243" xr:uid="{F7DF770F-5CE8-4372-AA80-62142D8F6F43}"/>
    <cellStyle name="Comma 6 2 4 2 3 2" xfId="34110" xr:uid="{1B83FA75-3A31-4E35-8DA5-F77C90F17A18}"/>
    <cellStyle name="Comma 6 2 4 2 3 2 2" xfId="29349" xr:uid="{A182C099-4B76-44A7-8341-D0DD7A425F47}"/>
    <cellStyle name="Comma 6 2 4 2 3 2 2 2" xfId="34545" xr:uid="{A22B51EA-0ED5-45EC-8C1A-E5B1ECCB248E}"/>
    <cellStyle name="Comma 6 2 4 2 3 2 3" xfId="30335" xr:uid="{914352A5-E1DD-4D03-9D11-5E625C722F3E}"/>
    <cellStyle name="Comma 6 2 4 2 3 3" xfId="31762" xr:uid="{0F524C8F-50CB-43EF-884D-74504DC02EF4}"/>
    <cellStyle name="Comma 6 2 4 2 3 3 2" xfId="31010" xr:uid="{DF815A07-A133-4CFE-8856-694C2CF6C5AC}"/>
    <cellStyle name="Comma 6 2 4 2 3 4" xfId="31697" xr:uid="{0A9B82A2-7EC1-4F58-B07A-ABCDDAD44706}"/>
    <cellStyle name="Comma 6 2 4 2 4" xfId="34383" xr:uid="{348EAFEE-E29D-43A5-9E70-4EBDDBB22715}"/>
    <cellStyle name="Comma 6 2 4 2 4 2" xfId="34749" xr:uid="{A1841388-D57F-4DDE-BD83-A9B05888D26F}"/>
    <cellStyle name="Comma 6 2 4 2 4 2 2" xfId="35493" xr:uid="{2F3EB8E0-DA80-4FB0-98B8-4B2D9A9CE08C}"/>
    <cellStyle name="Comma 6 2 4 2 4 3" xfId="30405" xr:uid="{97D7FF66-DBA0-40D1-9627-9A10715B24E0}"/>
    <cellStyle name="Comma 6 2 4 2 5" xfId="33263" xr:uid="{D190C547-0666-4D0F-A86C-36DD73C0D1A1}"/>
    <cellStyle name="Comma 6 2 4 2 5 2" xfId="31652" xr:uid="{89AEA75F-CA05-444E-9276-6A6517ED418D}"/>
    <cellStyle name="Comma 6 2 4 2 6" xfId="35458" xr:uid="{D9128D76-391B-4524-821E-A1D0122B03D2}"/>
    <cellStyle name="Comma 6 2 4 3" xfId="29163" xr:uid="{B1647D42-ADD1-4B0F-8FFD-B58C75BA987A}"/>
    <cellStyle name="Comma 6 2 4 3 2" xfId="34478" xr:uid="{08C9E319-8257-4EEA-B4E6-6258A5B0DABA}"/>
    <cellStyle name="Comma 6 2 4 3 2 2" xfId="34680" xr:uid="{C7EA430D-598E-4E5A-B7A2-F4F55DFDCE7A}"/>
    <cellStyle name="Comma 6 2 4 3 2 2 2" xfId="34059" xr:uid="{3160CA40-7D5D-4221-9538-559923F7152B}"/>
    <cellStyle name="Comma 6 2 4 3 2 2 2 2" xfId="33630" xr:uid="{8A942D8C-2F5F-4507-8867-D3C0BD9627FA}"/>
    <cellStyle name="Comma 6 2 4 3 2 2 3" xfId="30628" xr:uid="{C79315AC-A7B5-43AF-8AD2-F93E1FBF347F}"/>
    <cellStyle name="Comma 6 2 4 3 2 3" xfId="33183" xr:uid="{F67A1CDF-FF97-4BC3-9F91-8D7CA2649F47}"/>
    <cellStyle name="Comma 6 2 4 3 2 3 2" xfId="31440" xr:uid="{FD0F9958-C8E9-4D90-AF54-2DB89A8119EC}"/>
    <cellStyle name="Comma 6 2 4 3 2 4" xfId="32577" xr:uid="{F6FB9129-AA6A-4314-8682-854CCBA36071}"/>
    <cellStyle name="Comma 6 2 4 3 3" xfId="31280" xr:uid="{DC007F76-CC5E-422D-96F9-78E8CC655834}"/>
    <cellStyle name="Comma 6 2 4 3 3 2" xfId="29042" xr:uid="{9C821F79-57EE-459C-A653-12941C2B855E}"/>
    <cellStyle name="Comma 6 2 4 3 3 2 2" xfId="32086" xr:uid="{046AF658-3B76-4288-9C95-67BFE5A42C80}"/>
    <cellStyle name="Comma 6 2 4 3 3 3" xfId="32162" xr:uid="{065A1960-38C1-4C54-BD50-6706250CC4F7}"/>
    <cellStyle name="Comma 6 2 4 3 4" xfId="33572" xr:uid="{37B8D5AA-8178-4BC0-8E9F-686FB29C0792}"/>
    <cellStyle name="Comma 6 2 4 3 4 2" xfId="31529" xr:uid="{23CC3517-764C-4104-9E85-08BA5061CE78}"/>
    <cellStyle name="Comma 6 2 4 3 5" xfId="35386" xr:uid="{5F15F607-38EE-47AF-B9CD-CF23FB6C71F9}"/>
    <cellStyle name="Comma 6 2 4 4" xfId="31186" xr:uid="{77D6C675-8BAD-4285-9F34-DD139E61344A}"/>
    <cellStyle name="Comma 6 2 4 4 2" xfId="34148" xr:uid="{9AE15C9E-0E65-4390-9881-305FDEA99B19}"/>
    <cellStyle name="Comma 6 2 4 4 2 2" xfId="33579" xr:uid="{509EC856-09AD-47B4-98DD-BE68352DD5A3}"/>
    <cellStyle name="Comma 6 2 4 4 2 2 2" xfId="32348" xr:uid="{70407EB3-8F7E-4B4A-BF84-C36B14E25CCC}"/>
    <cellStyle name="Comma 6 2 4 4 2 3" xfId="29377" xr:uid="{7748443F-D634-4EAB-AB95-558875414035}"/>
    <cellStyle name="Comma 6 2 4 4 3" xfId="34919" xr:uid="{A1A7ECA9-6AB4-4148-AEF0-965489EC0971}"/>
    <cellStyle name="Comma 6 2 4 4 3 2" xfId="34317" xr:uid="{A9876F96-2493-4FE0-813A-27638B50D767}"/>
    <cellStyle name="Comma 6 2 4 4 4" xfId="29603" xr:uid="{B299546B-1133-4D6C-B3EF-2048A530A9D5}"/>
    <cellStyle name="Comma 6 2 4 5" xfId="34294" xr:uid="{546C670E-540C-413E-B5C1-9994646DFF1F}"/>
    <cellStyle name="Comma 6 2 4 5 2" xfId="30788" xr:uid="{40879ABF-22CF-4A7F-A929-EF8F24C6D628}"/>
    <cellStyle name="Comma 6 2 4 5 2 2" xfId="30724" xr:uid="{B72975A7-38E3-435B-ABF0-D7403D31CE35}"/>
    <cellStyle name="Comma 6 2 4 5 3" xfId="31103" xr:uid="{3A520F75-3DFF-42B7-9C56-3275C90A153E}"/>
    <cellStyle name="Comma 6 2 4 6" xfId="35246" xr:uid="{E03A4191-F371-4C4D-A4DA-9860890CE289}"/>
    <cellStyle name="Comma 6 2 4 6 2" xfId="29905" xr:uid="{7A432DA4-AF3C-4B04-904C-964809862EC5}"/>
    <cellStyle name="Comma 6 2 4 7" xfId="29715" xr:uid="{9C2E7479-BD98-48A4-871A-CC4F3DEF6CE4}"/>
    <cellStyle name="Comma 6 2 5" xfId="29794" xr:uid="{0F083F99-54A4-42C9-B5D9-6BD8E4AF1225}"/>
    <cellStyle name="Comma 6 2 5 2" xfId="35274" xr:uid="{51B7F29F-26D1-42D5-B996-0FABBACA3F65}"/>
    <cellStyle name="Comma 6 2 5 2 2" xfId="30359" xr:uid="{C5B41261-982C-4571-A6D2-6EE0A3B69167}"/>
    <cellStyle name="Comma 6 2 5 2 2 2" xfId="29966" xr:uid="{D7416A1A-E5B4-4C5A-9EA5-0487E18B1201}"/>
    <cellStyle name="Comma 6 2 5 2 2 2 2" xfId="29906" xr:uid="{FEDC4EFE-71E4-422F-84D2-5C01B76F8611}"/>
    <cellStyle name="Comma 6 2 5 2 2 2 2 2" xfId="33822" xr:uid="{DEF37150-6AEB-4297-B60E-7D62A214BDED}"/>
    <cellStyle name="Comma 6 2 5 2 2 2 3" xfId="31069" xr:uid="{48F9D942-EC5D-4AE7-A929-B34DAC1CE675}"/>
    <cellStyle name="Comma 6 2 5 2 2 3" xfId="32988" xr:uid="{D02FE518-25A3-442B-B213-47045E9F0485}"/>
    <cellStyle name="Comma 6 2 5 2 2 3 2" xfId="35044" xr:uid="{4B90DB30-7307-4075-82B4-A7F439EB7329}"/>
    <cellStyle name="Comma 6 2 5 2 2 4" xfId="29289" xr:uid="{C6100804-6019-4721-84EC-9EDECDB81133}"/>
    <cellStyle name="Comma 6 2 5 2 3" xfId="29368" xr:uid="{8B8E3B80-9BE0-4461-91F1-FF0381F3D8B6}"/>
    <cellStyle name="Comma 6 2 5 2 3 2" xfId="33961" xr:uid="{C7A0812A-8959-49DA-AFF2-81368365CB48}"/>
    <cellStyle name="Comma 6 2 5 2 3 2 2" xfId="34701" xr:uid="{D792D759-714D-44DD-8D89-837C075D6338}"/>
    <cellStyle name="Comma 6 2 5 2 3 3" xfId="31115" xr:uid="{7EF70834-FC51-49E8-850B-F9961D7C5D12}"/>
    <cellStyle name="Comma 6 2 5 2 4" xfId="29889" xr:uid="{75B0C591-C91E-4449-9F25-DAA146AF4A81}"/>
    <cellStyle name="Comma 6 2 5 2 4 2" xfId="30866" xr:uid="{FD69FA41-AA77-4227-8E19-DF584D7C9736}"/>
    <cellStyle name="Comma 6 2 5 2 5" xfId="30400" xr:uid="{6A5DFE7D-64AC-4744-A451-CF05992BD21E}"/>
    <cellStyle name="Comma 6 2 5 3" xfId="31978" xr:uid="{320C9F98-5A3B-48B5-8298-8C80F2041EB6}"/>
    <cellStyle name="Comma 6 2 5 3 2" xfId="31931" xr:uid="{C3888F15-C463-445A-ADB5-F9E274047BBA}"/>
    <cellStyle name="Comma 6 2 5 3 2 2" xfId="29583" xr:uid="{5DCAF269-52B5-481C-9B86-3BA66E74C318}"/>
    <cellStyle name="Comma 6 2 5 3 2 2 2" xfId="31694" xr:uid="{552C9B82-F31A-457D-AB4F-C8C44EF865E2}"/>
    <cellStyle name="Comma 6 2 5 3 2 3" xfId="31722" xr:uid="{8FD8B6E3-0F21-436B-B5A5-3B94EAE1D5CF}"/>
    <cellStyle name="Comma 6 2 5 3 3" xfId="31992" xr:uid="{24021152-81B2-4028-9591-72B0B121616D}"/>
    <cellStyle name="Comma 6 2 5 3 3 2" xfId="31458" xr:uid="{32F6334E-3DB9-4ADF-823E-0F85856FF0B5}"/>
    <cellStyle name="Comma 6 2 5 3 4" xfId="31761" xr:uid="{D4C06062-00C2-4C32-B7D4-739F91C70BF8}"/>
    <cellStyle name="Comma 6 2 5 4" xfId="29041" xr:uid="{A6BFC443-983B-4A2F-99D0-2E8112A07611}"/>
    <cellStyle name="Comma 6 2 5 4 2" xfId="32085" xr:uid="{EE39CB77-3B2D-49D2-860C-FD0072913191}"/>
    <cellStyle name="Comma 6 2 5 4 2 2" xfId="32161" xr:uid="{16728566-415D-40FE-8260-4F6D8081C7B1}"/>
    <cellStyle name="Comma 6 2 5 4 3" xfId="32950" xr:uid="{3CA2944A-1D18-46A7-BF31-95FF5056C12C}"/>
    <cellStyle name="Comma 6 2 5 5" xfId="31122" xr:uid="{6CBFC6A1-7C06-4A1F-8701-58D565430A4A}"/>
    <cellStyle name="Comma 6 2 5 5 2" xfId="35440" xr:uid="{8DBD603F-FB80-4EDD-B8A5-1811DE292759}"/>
    <cellStyle name="Comma 6 2 5 6" xfId="30167" xr:uid="{F8A81F78-49B4-4ABE-B93F-B7E2A43424DB}"/>
    <cellStyle name="Comma 6 2 6" xfId="32460" xr:uid="{5C6D650D-A9BE-4922-B49B-2A3E55B87925}"/>
    <cellStyle name="Comma 6 2 6 2" xfId="31085" xr:uid="{66AD9468-C241-4431-8BC4-90845ED0ED37}"/>
    <cellStyle name="Comma 6 2 6 2 2" xfId="32347" xr:uid="{CC6E34BE-89C2-4377-80CB-2C726B67B368}"/>
    <cellStyle name="Comma 6 2 6 2 2 2" xfId="29376" xr:uid="{50A190F0-EEA6-465A-A00A-8F9FD54BDE8A}"/>
    <cellStyle name="Comma 6 2 6 2 2 2 2" xfId="33133" xr:uid="{904CD349-74DC-4643-9716-E2C175FE6D68}"/>
    <cellStyle name="Comma 6 2 6 2 2 3" xfId="34881" xr:uid="{E28F3F19-7AC9-4B68-99D2-0C63227CE3F1}"/>
    <cellStyle name="Comma 6 2 6 2 3" xfId="29782" xr:uid="{74185B63-D9E6-45F3-8421-3CA6F5AC2DC5}"/>
    <cellStyle name="Comma 6 2 6 2 3 2" xfId="35255" xr:uid="{BF88FE5A-0DAE-4C8E-BCDF-5E586580ADE6}"/>
    <cellStyle name="Comma 6 2 6 2 4" xfId="31268" xr:uid="{79751091-541A-4F30-90C8-F455486BCDA3}"/>
    <cellStyle name="Comma 6 2 6 3" xfId="33990" xr:uid="{0DEE5E53-44E2-4F84-B045-4241CA0F1CAE}"/>
    <cellStyle name="Comma 6 2 6 3 2" xfId="31309" xr:uid="{6CE8D5E3-5CB9-45A9-B48B-002A5AA33179}"/>
    <cellStyle name="Comma 6 2 6 3 2 2" xfId="34080" xr:uid="{50AD5C02-85ED-441F-B18F-84A767BEF9D8}"/>
    <cellStyle name="Comma 6 2 6 3 3" xfId="32003" xr:uid="{2F87A248-F37D-4055-AE56-ADE2D9C8D5AC}"/>
    <cellStyle name="Comma 6 2 6 4" xfId="33719" xr:uid="{1C3A8568-DE1E-48D8-8AED-4D284534D286}"/>
    <cellStyle name="Comma 6 2 6 4 2" xfId="33513" xr:uid="{9AB1C842-07A2-4B32-B6A7-FD44D44BAC63}"/>
    <cellStyle name="Comma 6 2 6 5" xfId="31472" xr:uid="{AC47BB60-366B-4918-9421-027877AE5A4F}"/>
    <cellStyle name="Comma 6 2 7" xfId="31077" xr:uid="{1847A142-6F9D-48AB-B90A-68D7AA65954C}"/>
    <cellStyle name="Comma 6 2 7 2" xfId="32522" xr:uid="{6076893D-4367-4248-85FB-3603FE5BE6E7}"/>
    <cellStyle name="Comma 6 2 7 2 2" xfId="34617" xr:uid="{14107318-2F28-4FEC-9D81-91A360CC9E2B}"/>
    <cellStyle name="Comma 6 2 7 2 2 2" xfId="33129" xr:uid="{81DE0282-6610-48EA-9EB1-BFF539B19E23}"/>
    <cellStyle name="Comma 6 2 7 2 3" xfId="35139" xr:uid="{D93881D1-8B21-4E1A-8689-3C374D71F300}"/>
    <cellStyle name="Comma 6 2 7 3" xfId="35306" xr:uid="{B657FA51-5997-4642-BB3F-B967D9357E58}"/>
    <cellStyle name="Comma 6 2 7 3 2" xfId="34533" xr:uid="{2F59025A-EA21-4921-98AA-FB0353F874D8}"/>
    <cellStyle name="Comma 6 2 7 4" xfId="33046" xr:uid="{5AD82DAF-BE56-487F-A276-2DB92D7F4BDB}"/>
    <cellStyle name="Comma 6 2 8" xfId="32018" xr:uid="{403ED6E9-A6BF-4CF6-A54D-7FBC5785504D}"/>
    <cellStyle name="Comma 6 2 8 2" xfId="29170" xr:uid="{1DE1F5A7-A022-434A-B957-9E3930C41778}"/>
    <cellStyle name="Comma 6 2 8 2 2" xfId="30196" xr:uid="{1EDD45FB-4FBB-43F6-9DE7-97B55CB87940}"/>
    <cellStyle name="Comma 6 2 8 3" xfId="30201" xr:uid="{552E8F6E-B569-42AA-AE87-E14A677E59EC}"/>
    <cellStyle name="Comma 6 2 9" xfId="31198" xr:uid="{22E5A0C0-CB66-4038-9A4C-5FC59A884C6F}"/>
    <cellStyle name="Comma 6 2 9 2" xfId="31636" xr:uid="{B2EC552E-86EC-47D3-95B7-84C68438E538}"/>
    <cellStyle name="Comma 6 3" xfId="30682" xr:uid="{C17C5286-BD78-4098-A1A8-FBFF85353D8F}"/>
    <cellStyle name="Comma 6 3 2" xfId="29852" xr:uid="{49979AEC-DB87-4F16-B5C7-E09DB1C48941}"/>
    <cellStyle name="Comma 6 3 2 2" xfId="30556" xr:uid="{671FD32D-410E-487C-9BBE-DC8122A52A6E}"/>
    <cellStyle name="Comma 6 3 2 2 2" xfId="29413" xr:uid="{7481D13D-1AA5-4E57-96AC-3EF6E4176355}"/>
    <cellStyle name="Comma 6 3 2 2 2 2" xfId="32409" xr:uid="{D43C16E1-E95B-4809-BDB6-7ADDC08EF314}"/>
    <cellStyle name="Comma 6 3 2 2 2 2 2" xfId="31756" xr:uid="{658291F3-77CA-4233-BEE6-BE96E00E683B}"/>
    <cellStyle name="Comma 6 3 2 2 2 2 2 2" xfId="34308" xr:uid="{3A4996D9-454F-4DD9-938E-CB8F720FCA3D}"/>
    <cellStyle name="Comma 6 3 2 2 2 2 2 2 2" xfId="33945" xr:uid="{64363F90-7C3D-4AC0-AF72-F1D5AA8ED07E}"/>
    <cellStyle name="Comma 6 3 2 2 2 2 2 2 2 2" xfId="35136" xr:uid="{8F9E2A8F-C431-41CC-893C-5A0888EAAAD5}"/>
    <cellStyle name="Comma 6 3 2 2 2 2 2 2 3" xfId="30324" xr:uid="{47BBE7F0-5E5C-458A-B81C-2887A2762639}"/>
    <cellStyle name="Comma 6 3 2 2 2 2 2 3" xfId="32290" xr:uid="{A0652E8D-6434-493B-8DDF-7E9279081FBA}"/>
    <cellStyle name="Comma 6 3 2 2 2 2 2 3 2" xfId="29507" xr:uid="{3E3319D0-855F-4F71-AF14-A65BAB48560F}"/>
    <cellStyle name="Comma 6 3 2 2 2 2 2 4" xfId="29653" xr:uid="{AAC0464A-ED00-4673-8095-A570BFDC5533}"/>
    <cellStyle name="Comma 6 3 2 2 2 2 3" xfId="31051" xr:uid="{68C11140-AFDA-4638-A0F2-FE7AE010C0C0}"/>
    <cellStyle name="Comma 6 3 2 2 2 2 3 2" xfId="30858" xr:uid="{07751C99-3AEE-4E61-8396-DF98F36499E7}"/>
    <cellStyle name="Comma 6 3 2 2 2 2 3 2 2" xfId="33756" xr:uid="{C3C465EA-7578-4E6E-87C9-807DC7D07139}"/>
    <cellStyle name="Comma 6 3 2 2 2 2 3 3" xfId="32423" xr:uid="{B5998143-5EDE-4F97-872F-B422D6F125CC}"/>
    <cellStyle name="Comma 6 3 2 2 2 2 4" xfId="32424" xr:uid="{76A33694-65C1-4A5D-B954-0B7622B5DA16}"/>
    <cellStyle name="Comma 6 3 2 2 2 2 4 2" xfId="32938" xr:uid="{02F5BD0C-8B1F-4836-B840-EB17512231BA}"/>
    <cellStyle name="Comma 6 3 2 2 2 2 5" xfId="33648" xr:uid="{3E683CBE-3D07-4F79-BABB-371CFAD8BD07}"/>
    <cellStyle name="Comma 6 3 2 2 2 3" xfId="34835" xr:uid="{DFAB383A-2B68-41DB-8645-A197DD4744A9}"/>
    <cellStyle name="Comma 6 3 2 2 2 3 2" xfId="32040" xr:uid="{2049ACEF-25A2-4B93-9321-84CFEF6D1409}"/>
    <cellStyle name="Comma 6 3 2 2 2 3 2 2" xfId="29209" xr:uid="{DE5F5A98-1D06-4E84-8898-4F4F828B064B}"/>
    <cellStyle name="Comma 6 3 2 2 2 3 2 2 2" xfId="34344" xr:uid="{416DA88D-9147-430B-B1A2-3920B584E1C5}"/>
    <cellStyle name="Comma 6 3 2 2 2 3 2 3" xfId="29183" xr:uid="{450C9E22-5E18-4DED-AC52-E1AEC8D1E567}"/>
    <cellStyle name="Comma 6 3 2 2 2 3 3" xfId="30854" xr:uid="{BD69CF77-1CB9-4E0B-8D0E-0A32142899B4}"/>
    <cellStyle name="Comma 6 3 2 2 2 3 3 2" xfId="30687" xr:uid="{CBCC8AFD-AF03-4F02-813A-121DDB1D1E75}"/>
    <cellStyle name="Comma 6 3 2 2 2 3 4" xfId="29288" xr:uid="{ECA6B55D-E7D3-4529-9659-746E49160D29}"/>
    <cellStyle name="Comma 6 3 2 2 2 4" xfId="33151" xr:uid="{06CB69CA-9F06-43F3-8CE4-ACB7264B366F}"/>
    <cellStyle name="Comma 6 3 2 2 2 4 2" xfId="32201" xr:uid="{2D4D3A33-731D-4FDC-A959-59DB67104C64}"/>
    <cellStyle name="Comma 6 3 2 2 2 4 2 2" xfId="33141" xr:uid="{DA755C74-75CE-4EEB-A293-EF7C4C8E9368}"/>
    <cellStyle name="Comma 6 3 2 2 2 4 3" xfId="29606" xr:uid="{A3E66247-837A-4E0C-A3D6-64883D7E421F}"/>
    <cellStyle name="Comma 6 3 2 2 2 5" xfId="35050" xr:uid="{3FED67D0-41E1-4D02-8867-D5C21C1C158B}"/>
    <cellStyle name="Comma 6 3 2 2 2 5 2" xfId="31396" xr:uid="{400C593E-1498-40C5-8355-CDEF1E2CCB92}"/>
    <cellStyle name="Comma 6 3 2 2 2 6" xfId="35513" xr:uid="{CFECF391-1896-47CF-9F2C-5E3E929196B6}"/>
    <cellStyle name="Comma 6 3 2 2 3" xfId="30190" xr:uid="{BBC86783-8B35-485A-AE26-0E18A50CA666}"/>
    <cellStyle name="Comma 6 3 2 2 3 2" xfId="30951" xr:uid="{85095006-D43F-481E-806A-4BF53E4278EB}"/>
    <cellStyle name="Comma 6 3 2 2 3 2 2" xfId="35023" xr:uid="{FA742CBC-A2A7-4E8E-8EF2-B9568FA2A77E}"/>
    <cellStyle name="Comma 6 3 2 2 3 2 2 2" xfId="31227" xr:uid="{D5A7D208-885E-4FD1-86E7-9C1CC5DE2FB1}"/>
    <cellStyle name="Comma 6 3 2 2 3 2 2 2 2" xfId="34055" xr:uid="{8C5CA4E8-D387-4AE9-B441-8A30B590FFFA}"/>
    <cellStyle name="Comma 6 3 2 2 3 2 2 3" xfId="33384" xr:uid="{C3C7E80A-DCF4-460E-9E99-C85F883813D5}"/>
    <cellStyle name="Comma 6 3 2 2 3 2 3" xfId="35272" xr:uid="{E4BFBBC8-AF7B-4C93-BC87-DDFAD309F250}"/>
    <cellStyle name="Comma 6 3 2 2 3 2 3 2" xfId="32559" xr:uid="{372AC759-C5AA-4D71-975C-BE88C4F3D057}"/>
    <cellStyle name="Comma 6 3 2 2 3 2 4" xfId="31724" xr:uid="{92D6FDFD-90A4-4468-BA94-0FB5E5B5655B}"/>
    <cellStyle name="Comma 6 3 2 2 3 3" xfId="32250" xr:uid="{E9004404-A7AD-4133-9AE1-7767B5EBBE8C}"/>
    <cellStyle name="Comma 6 3 2 2 3 3 2" xfId="29691" xr:uid="{69628BEF-06BA-44CC-A6F2-84175D418526}"/>
    <cellStyle name="Comma 6 3 2 2 3 3 2 2" xfId="30280" xr:uid="{4F2FAED1-48DA-4832-8A97-B1074EBA4B14}"/>
    <cellStyle name="Comma 6 3 2 2 3 3 3" xfId="31563" xr:uid="{F02CAC85-D1BD-4C82-A300-9DCC96A64500}"/>
    <cellStyle name="Comma 6 3 2 2 3 4" xfId="32570" xr:uid="{E66016F6-381A-4DB1-ABE9-89106CA0516A}"/>
    <cellStyle name="Comma 6 3 2 2 3 4 2" xfId="35334" xr:uid="{3F720B59-85BB-4A0A-8F70-FDEDDAEB4CFE}"/>
    <cellStyle name="Comma 6 3 2 2 3 5" xfId="34093" xr:uid="{D18F8EC2-D7D5-40D2-97DA-AB84E3D212E4}"/>
    <cellStyle name="Comma 6 3 2 2 4" xfId="29613" xr:uid="{97D3CEBF-76A6-4442-B013-45BD0AADD6E6}"/>
    <cellStyle name="Comma 6 3 2 2 4 2" xfId="34228" xr:uid="{57A2E730-553C-427F-A6BE-F2BE94F22535}"/>
    <cellStyle name="Comma 6 3 2 2 4 2 2" xfId="34420" xr:uid="{1F49E3EF-2108-4C39-9834-953C13365606}"/>
    <cellStyle name="Comma 6 3 2 2 4 2 2 2" xfId="31050" xr:uid="{598E0F99-A20D-4B94-93D7-B2E39CFD107A}"/>
    <cellStyle name="Comma 6 3 2 2 4 2 3" xfId="29853" xr:uid="{373B104E-79A1-468C-B82F-80B73D64C2BE}"/>
    <cellStyle name="Comma 6 3 2 2 4 3" xfId="30117" xr:uid="{7B6DACFA-0A42-4DAD-AFC8-86FC6B0E793C}"/>
    <cellStyle name="Comma 6 3 2 2 4 3 2" xfId="29818" xr:uid="{F1AED041-7B02-4BC2-8BBF-7C40088CBCE0}"/>
    <cellStyle name="Comma 6 3 2 2 4 4" xfId="30924" xr:uid="{09CE5F50-1168-411A-8AFC-84BBC9F34345}"/>
    <cellStyle name="Comma 6 3 2 2 5" xfId="34432" xr:uid="{3DCA03CD-55DA-4F54-B75F-DD1154EA24EC}"/>
    <cellStyle name="Comma 6 3 2 2 5 2" xfId="30250" xr:uid="{CFE03F6B-D2BB-4B89-A23B-0ECDAB52062C}"/>
    <cellStyle name="Comma 6 3 2 2 5 2 2" xfId="29045" xr:uid="{4A76B6B4-25C3-4493-8545-9270B7B0BEC0}"/>
    <cellStyle name="Comma 6 3 2 2 5 3" xfId="32089" xr:uid="{F38C0534-5E3F-4D77-8C27-E17142A5507A}"/>
    <cellStyle name="Comma 6 3 2 2 6" xfId="29648" xr:uid="{B8B779EF-C9CC-4877-A2E6-7FDAA1CF6870}"/>
    <cellStyle name="Comma 6 3 2 2 6 2" xfId="35188" xr:uid="{AA360FA5-4DE2-480E-96B6-B10BE6E11FF3}"/>
    <cellStyle name="Comma 6 3 2 2 7" xfId="35116" xr:uid="{773A3A52-3FA6-4238-AFF7-6E37AF438DCD}"/>
    <cellStyle name="Comma 6 3 2 3" xfId="33865" xr:uid="{E2BFEFD5-BBE6-4135-8BC6-0CCFA9D04954}"/>
    <cellStyle name="Comma 6 3 2 3 2" xfId="30933" xr:uid="{DC53B4D8-5641-4F1A-A8F4-BA71DD6C57F1}"/>
    <cellStyle name="Comma 6 3 2 3 2 2" xfId="31287" xr:uid="{C613FCB3-2414-4514-B7C2-6A95F76833D1}"/>
    <cellStyle name="Comma 6 3 2 3 2 2 2" xfId="31091" xr:uid="{B53FC3C1-974C-4725-B10E-C04C99FF6720}"/>
    <cellStyle name="Comma 6 3 2 3 2 2 2 2" xfId="30452" xr:uid="{70122433-13EB-4700-AA30-BA0FEC533EC4}"/>
    <cellStyle name="Comma 6 3 2 3 2 2 2 2 2" xfId="31314" xr:uid="{14381816-A2ED-4904-800F-DE4924B6A023}"/>
    <cellStyle name="Comma 6 3 2 3 2 2 2 3" xfId="30053" xr:uid="{211C2BB7-3CF4-4907-B0ED-190DFA854B1D}"/>
    <cellStyle name="Comma 6 3 2 3 2 2 3" xfId="32379" xr:uid="{98AA3F27-164E-4E9C-B69D-236E37AC2390}"/>
    <cellStyle name="Comma 6 3 2 3 2 2 3 2" xfId="33702" xr:uid="{3E0BA7BD-3584-4EE3-919B-3D6DD5E93FFC}"/>
    <cellStyle name="Comma 6 3 2 3 2 2 4" xfId="32510" xr:uid="{BA5EB29D-0CC0-4548-9C12-B6BEB9DB8CB4}"/>
    <cellStyle name="Comma 6 3 2 3 2 3" xfId="29934" xr:uid="{81A01783-5869-43BA-A939-B93425D41014}"/>
    <cellStyle name="Comma 6 3 2 3 2 3 2" xfId="29257" xr:uid="{EB7E55C4-B9A4-46F7-9315-4B53D87CCAC5}"/>
    <cellStyle name="Comma 6 3 2 3 2 3 2 2" xfId="34072" xr:uid="{F2150E47-6D7E-4670-934C-F2D1B4163FBA}"/>
    <cellStyle name="Comma 6 3 2 3 2 3 3" xfId="31032" xr:uid="{8A58E7F9-1DEE-4988-8A92-DDC022B520F6}"/>
    <cellStyle name="Comma 6 3 2 3 2 4" xfId="33846" xr:uid="{FAFFD2B2-6BD3-47EE-81C5-A321330219D3}"/>
    <cellStyle name="Comma 6 3 2 3 2 4 2" xfId="34345" xr:uid="{F4B6DB10-ED5A-4EDE-8733-2EE9E95631AA}"/>
    <cellStyle name="Comma 6 3 2 3 2 5" xfId="33320" xr:uid="{C5E772B9-1C64-48CB-8638-B2EF26E9CAB6}"/>
    <cellStyle name="Comma 6 3 2 3 3" xfId="30364" xr:uid="{D008651B-99BB-4660-8F4A-BF1CCB7D3BA5}"/>
    <cellStyle name="Comma 6 3 2 3 3 2" xfId="34512" xr:uid="{323F1F26-0144-4E3B-89EB-B887F79168FE}"/>
    <cellStyle name="Comma 6 3 2 3 3 2 2" xfId="29621" xr:uid="{84FA2EA8-ED0F-4CE7-936D-47070B5C62E4}"/>
    <cellStyle name="Comma 6 3 2 3 3 2 2 2" xfId="29131" xr:uid="{D031DFEE-267C-401C-88D9-42E206AF4710}"/>
    <cellStyle name="Comma 6 3 2 3 3 2 3" xfId="34897" xr:uid="{1E649C1F-D032-4DCB-9321-325A7A3F654E}"/>
    <cellStyle name="Comma 6 3 2 3 3 3" xfId="33826" xr:uid="{87BF4808-4469-4A2D-A963-07782BA6A1EC}"/>
    <cellStyle name="Comma 6 3 2 3 3 3 2" xfId="32682" xr:uid="{D3389311-D7F7-468E-9EE6-69EBF9B58358}"/>
    <cellStyle name="Comma 6 3 2 3 3 4" xfId="32240" xr:uid="{23A48C0B-26F0-4C6E-B58D-86E58F7D692B}"/>
    <cellStyle name="Comma 6 3 2 3 4" xfId="31339" xr:uid="{AD1D0466-756B-48A3-A3C0-F7354D4141AA}"/>
    <cellStyle name="Comma 6 3 2 3 4 2" xfId="31405" xr:uid="{C258CAA6-9E42-4087-8B25-D5EBC9DB4F23}"/>
    <cellStyle name="Comma 6 3 2 3 4 2 2" xfId="33617" xr:uid="{A0F229CD-AB73-44CA-B46B-396EFDBBD762}"/>
    <cellStyle name="Comma 6 3 2 3 4 3" xfId="34610" xr:uid="{6179860D-D0B3-42C6-9957-48288B3FB617}"/>
    <cellStyle name="Comma 6 3 2 3 5" xfId="32940" xr:uid="{D642D579-D840-472A-A17F-E1478383A9B2}"/>
    <cellStyle name="Comma 6 3 2 3 5 2" xfId="33919" xr:uid="{B1B490A4-0485-432E-B52D-1DCFD67F1676}"/>
    <cellStyle name="Comma 6 3 2 3 6" xfId="35166" xr:uid="{322E6EF5-E2B0-4D7A-9496-BBDFF6E1F260}"/>
    <cellStyle name="Comma 6 3 2 4" xfId="31369" xr:uid="{E192330A-A256-4D1E-9B34-35E6FC3D5476}"/>
    <cellStyle name="Comma 6 3 2 4 2" xfId="30121" xr:uid="{3632492F-BECB-4988-8999-DE80B2489528}"/>
    <cellStyle name="Comma 6 3 2 4 2 2" xfId="29670" xr:uid="{C13E78D5-7D95-4EA8-842F-074F39F29DB0}"/>
    <cellStyle name="Comma 6 3 2 4 2 2 2" xfId="34200" xr:uid="{DB4DD8D6-D2EF-4FB0-AC3A-925D896EACB0}"/>
    <cellStyle name="Comma 6 3 2 4 2 2 2 2" xfId="35077" xr:uid="{30CB74A9-2C0E-46EF-97F2-6B9FC5D231BA}"/>
    <cellStyle name="Comma 6 3 2 4 2 2 3" xfId="33724" xr:uid="{CF90D41F-85C3-4A69-9E1D-B9DC1A5DBEB6}"/>
    <cellStyle name="Comma 6 3 2 4 2 3" xfId="32591" xr:uid="{8095390D-DA1D-453C-BC19-CC1BAEAC9C23}"/>
    <cellStyle name="Comma 6 3 2 4 2 3 2" xfId="33213" xr:uid="{A00C107D-EE2F-4918-A91B-678981F6B598}"/>
    <cellStyle name="Comma 6 3 2 4 2 4" xfId="32419" xr:uid="{D9F86BC4-D647-4B99-970F-8EF78B532369}"/>
    <cellStyle name="Comma 6 3 2 4 3" xfId="29044" xr:uid="{476EBAB8-272A-44C2-A950-29FFF9A799F9}"/>
    <cellStyle name="Comma 6 3 2 4 3 2" xfId="32088" xr:uid="{473BB943-71BE-4D16-8E1D-A8A4BDE09DEE}"/>
    <cellStyle name="Comma 6 3 2 4 3 2 2" xfId="29501" xr:uid="{C6716A04-8E80-4691-8AB4-4DA8DD9CEE43}"/>
    <cellStyle name="Comma 6 3 2 4 3 3" xfId="33005" xr:uid="{1CCE3105-6527-4257-B571-D7C43ED8AAC1}"/>
    <cellStyle name="Comma 6 3 2 4 4" xfId="33932" xr:uid="{C0E5B84E-3590-4863-B4EB-0EED347F666D}"/>
    <cellStyle name="Comma 6 3 2 4 4 2" xfId="29765" xr:uid="{C62FB30E-4B9E-42B2-97E5-ECDBA4F757B5}"/>
    <cellStyle name="Comma 6 3 2 4 5" xfId="30431" xr:uid="{00EC820F-E722-4642-A55E-7AEE24F33DFE}"/>
    <cellStyle name="Comma 6 3 2 5" xfId="33941" xr:uid="{2BB1C6A8-013B-4638-B27D-73E6A6FA6492}"/>
    <cellStyle name="Comma 6 3 2 5 2" xfId="34766" xr:uid="{4C5A01BB-5365-4862-A4AF-009C0D87FAC8}"/>
    <cellStyle name="Comma 6 3 2 5 2 2" xfId="29831" xr:uid="{3434B93B-A1FF-47D3-8D4E-51C5CB3A7549}"/>
    <cellStyle name="Comma 6 3 2 5 2 2 2" xfId="32378" xr:uid="{C095B3B7-BEA7-4B83-B4CE-4E41D14F3D70}"/>
    <cellStyle name="Comma 6 3 2 5 2 3" xfId="31801" xr:uid="{0C92F1CB-B26B-48FC-9BDA-758458DB8C49}"/>
    <cellStyle name="Comma 6 3 2 5 3" xfId="32689" xr:uid="{0366772B-5BE0-4786-8BC1-AE13D81A1C42}"/>
    <cellStyle name="Comma 6 3 2 5 3 2" xfId="32216" xr:uid="{2A3A028E-71AE-4D82-800B-F758C4E98C79}"/>
    <cellStyle name="Comma 6 3 2 5 4" xfId="31282" xr:uid="{FD0D3311-8A2C-4E0D-9526-79C5372959A7}"/>
    <cellStyle name="Comma 6 3 2 6" xfId="31465" xr:uid="{53ABF1CA-ACA0-49D3-9679-3F3611EC28FA}"/>
    <cellStyle name="Comma 6 3 2 6 2" xfId="32381" xr:uid="{A42BA71A-FCBD-4279-8472-108A6813CF82}"/>
    <cellStyle name="Comma 6 3 2 6 2 2" xfId="29689" xr:uid="{2739B45B-407D-4435-90F6-1B71BEA0DA29}"/>
    <cellStyle name="Comma 6 3 2 6 3" xfId="35177" xr:uid="{9A9EEF20-75D7-4930-841A-C8F118D4354E}"/>
    <cellStyle name="Comma 6 3 2 7" xfId="35478" xr:uid="{7B163E68-B87C-4FAF-8727-D7C19215B3B5}"/>
    <cellStyle name="Comma 6 3 2 7 2" xfId="32302" xr:uid="{151C4C06-55B6-4E9D-B78B-3A59F1ADA6CB}"/>
    <cellStyle name="Comma 6 3 2 8" xfId="29988" xr:uid="{DCA9FD4D-E86F-4DF4-8E06-628478C1B3CD}"/>
    <cellStyle name="Comma 6 3 3" xfId="32370" xr:uid="{1729FF32-CAF7-45FF-AEBA-3A133ADF165B}"/>
    <cellStyle name="Comma 6 3 3 2" xfId="30749" xr:uid="{0D999DF3-E7A2-4C6F-9593-752AAB1AA990}"/>
    <cellStyle name="Comma 6 3 3 2 2" xfId="30743" xr:uid="{4C4DFC11-408C-456A-BA8A-A3AA1E14C09D}"/>
    <cellStyle name="Comma 6 3 3 2 2 2" xfId="30098" xr:uid="{667594D4-9580-4E9F-9292-126E25521B35}"/>
    <cellStyle name="Comma 6 3 3 2 2 2 2" xfId="33311" xr:uid="{600A3AB3-6BEA-4938-B0B9-D384169A55EA}"/>
    <cellStyle name="Comma 6 3 3 2 2 2 2 2" xfId="29189" xr:uid="{C17748C2-CD8B-40F0-BB34-37B4BB556BF1}"/>
    <cellStyle name="Comma 6 3 3 2 2 2 2 2 2" xfId="32509" xr:uid="{C4E7121A-7D18-4A43-AE27-FE7AADDA7575}"/>
    <cellStyle name="Comma 6 3 3 2 2 2 2 3" xfId="32791" xr:uid="{2A103900-54AD-4A6F-839F-56D370793F2A}"/>
    <cellStyle name="Comma 6 3 3 2 2 2 3" xfId="29294" xr:uid="{7427D527-A2CD-4B98-913C-4052EA056B32}"/>
    <cellStyle name="Comma 6 3 3 2 2 2 3 2" xfId="29373" xr:uid="{683345F3-2031-4A95-B9B6-6A27A1B0C82F}"/>
    <cellStyle name="Comma 6 3 3 2 2 2 4" xfId="34955" xr:uid="{605EB290-DA50-4D99-9DDA-508E8A17FAE2}"/>
    <cellStyle name="Comma 6 3 3 2 2 3" xfId="34091" xr:uid="{36CDDBDA-A176-4D5D-AECC-3F9AE37D1625}"/>
    <cellStyle name="Comma 6 3 3 2 2 3 2" xfId="29161" xr:uid="{3E91DA8A-6B02-453C-BD2A-218CE7D0EBDE}"/>
    <cellStyle name="Comma 6 3 3 2 2 3 2 2" xfId="31621" xr:uid="{4065F059-B8D3-4A32-AC5A-45181551FD31}"/>
    <cellStyle name="Comma 6 3 3 2 2 3 3" xfId="31202" xr:uid="{48DA3BA2-F2F9-41C6-94F1-937D12EBD9D4}"/>
    <cellStyle name="Comma 6 3 3 2 2 4" xfId="31181" xr:uid="{944C7D51-6706-44F2-B798-A263C602F1D1}"/>
    <cellStyle name="Comma 6 3 3 2 2 4 2" xfId="35047" xr:uid="{1DE292B2-865A-4EDF-A50D-942298DF1C07}"/>
    <cellStyle name="Comma 6 3 3 2 2 5" xfId="33644" xr:uid="{24327B57-6CBA-449A-B87B-24F7D4D5055A}"/>
    <cellStyle name="Comma 6 3 3 2 3" xfId="29393" xr:uid="{AD9A69A2-5DD9-4C58-AF64-4EA9BC4A91C0}"/>
    <cellStyle name="Comma 6 3 3 2 3 2" xfId="34069" xr:uid="{662587AE-B6B5-4AF4-9A2D-9861E31EB6C2}"/>
    <cellStyle name="Comma 6 3 3 2 3 2 2" xfId="34104" xr:uid="{F33BE008-9425-4557-A633-1FA64771062E}"/>
    <cellStyle name="Comma 6 3 3 2 3 2 2 2" xfId="32777" xr:uid="{EECEC4C5-7B6D-43DE-A8ED-2E0467FBACB1}"/>
    <cellStyle name="Comma 6 3 3 2 3 2 3" xfId="35541" xr:uid="{CB1392D3-57CC-4E94-BB7C-82734B3D293D}"/>
    <cellStyle name="Comma 6 3 3 2 3 3" xfId="34143" xr:uid="{21861CFC-101F-4F76-B864-73B34E2AA612}"/>
    <cellStyle name="Comma 6 3 3 2 3 3 2" xfId="32152" xr:uid="{3377CC92-6557-4778-8F0A-F234984BBE92}"/>
    <cellStyle name="Comma 6 3 3 2 3 4" xfId="29013" xr:uid="{78E68852-EA1C-414F-AFED-0102DB498663}"/>
    <cellStyle name="Comma 6 3 3 2 4" xfId="32164" xr:uid="{9DDB1444-8629-4D01-96C1-E2011C8DE46C}"/>
    <cellStyle name="Comma 6 3 3 2 4 2" xfId="32526" xr:uid="{1A78998B-EBE4-43F5-8DDA-95D22552EB04}"/>
    <cellStyle name="Comma 6 3 3 2 4 2 2" xfId="34183" xr:uid="{951E61FD-CBDD-4201-86BE-01F8BFCD6428}"/>
    <cellStyle name="Comma 6 3 3 2 4 3" xfId="29867" xr:uid="{21DD470F-19B2-4BD7-A067-477CF4266138}"/>
    <cellStyle name="Comma 6 3 3 2 5" xfId="33499" xr:uid="{C082A5D5-493B-4F3A-898A-86F203F9593D}"/>
    <cellStyle name="Comma 6 3 3 2 5 2" xfId="30536" xr:uid="{36D2C54D-5258-4229-BA46-CC2DE4BAF2D3}"/>
    <cellStyle name="Comma 6 3 3 2 6" xfId="33611" xr:uid="{63710C78-ACFB-4777-B2E8-45C06ED1E1EF}"/>
    <cellStyle name="Comma 6 3 3 3" xfId="29626" xr:uid="{A64D0DFC-653B-4139-9B01-AEC3579BF6B3}"/>
    <cellStyle name="Comma 6 3 3 3 2" xfId="35545" xr:uid="{5A3E2924-3DEF-493F-AFF9-0B5661DBB01D}"/>
    <cellStyle name="Comma 6 3 3 3 2 2" xfId="34000" xr:uid="{7275A904-A607-4A60-B660-379685C25619}"/>
    <cellStyle name="Comma 6 3 3 3 2 2 2" xfId="30339" xr:uid="{1321E6B9-CCBF-4DB8-9E44-8E34345680A4}"/>
    <cellStyle name="Comma 6 3 3 3 2 2 2 2" xfId="32650" xr:uid="{950498C0-A9D8-4AF0-B7CC-CBDA14564FB0}"/>
    <cellStyle name="Comma 6 3 3 3 2 2 3" xfId="29217" xr:uid="{3DB74F6C-92CC-4D4A-A807-ED9224E411F9}"/>
    <cellStyle name="Comma 6 3 3 3 2 3" xfId="35121" xr:uid="{23A64EFA-5E67-436F-AFEE-B2B04E03DD43}"/>
    <cellStyle name="Comma 6 3 3 3 2 3 2" xfId="35134" xr:uid="{8F35F361-C8D4-439B-8FC9-6AC75440C24D}"/>
    <cellStyle name="Comma 6 3 3 3 2 4" xfId="29111" xr:uid="{EE8D1CF2-2B33-4170-80F9-DC4F6AFEEBED}"/>
    <cellStyle name="Comma 6 3 3 3 3" xfId="33782" xr:uid="{40654A61-8A7A-412D-8E89-3CF305F8B9AD}"/>
    <cellStyle name="Comma 6 3 3 3 3 2" xfId="31144" xr:uid="{73DD6034-7AE7-4DD5-928D-5217C27BBD1F}"/>
    <cellStyle name="Comma 6 3 3 3 3 2 2" xfId="30911" xr:uid="{B48DDC9A-7729-41C1-8212-4C8908D946E1}"/>
    <cellStyle name="Comma 6 3 3 3 3 3" xfId="32360" xr:uid="{F2FBCAC8-53F7-4306-A3ED-4281B0F13461}"/>
    <cellStyle name="Comma 6 3 3 3 4" xfId="34189" xr:uid="{9424F25F-CDF6-4904-93A5-9BFA06D51C49}"/>
    <cellStyle name="Comma 6 3 3 3 4 2" xfId="31492" xr:uid="{AD69E5DC-310C-46B9-999F-1A842ED067C9}"/>
    <cellStyle name="Comma 6 3 3 3 5" xfId="32999" xr:uid="{37C974D1-0641-440B-AD9C-FD03ABF2385C}"/>
    <cellStyle name="Comma 6 3 3 4" xfId="33419" xr:uid="{0338F481-DCBE-43F3-9480-BF6A2773D4DD}"/>
    <cellStyle name="Comma 6 3 3 4 2" xfId="35368" xr:uid="{B85B2C5E-3DC8-4082-ADF2-5DC204B4365D}"/>
    <cellStyle name="Comma 6 3 3 4 2 2" xfId="31831" xr:uid="{110B10DE-357F-4102-9CBC-BCEB466C80F8}"/>
    <cellStyle name="Comma 6 3 3 4 2 2 2" xfId="33598" xr:uid="{84D6CB21-0ABA-4753-887B-711343D0468D}"/>
    <cellStyle name="Comma 6 3 3 4 2 3" xfId="31583" xr:uid="{E3E414DD-D84C-48AF-A561-831739CD716E}"/>
    <cellStyle name="Comma 6 3 3 4 3" xfId="32569" xr:uid="{DDF54B4A-6741-499C-8DB7-49F67DA3A666}"/>
    <cellStyle name="Comma 6 3 3 4 3 2" xfId="33491" xr:uid="{872AE449-9B2B-4FCB-9BE5-AA5EEE2F3DA6}"/>
    <cellStyle name="Comma 6 3 3 4 4" xfId="32238" xr:uid="{865A2DD6-0315-432F-B76E-02BA6B924B07}"/>
    <cellStyle name="Comma 6 3 3 5" xfId="32218" xr:uid="{ADC3F2DD-75F1-469E-BD48-AA422E153D66}"/>
    <cellStyle name="Comma 6 3 3 5 2" xfId="32305" xr:uid="{471E1B35-CA56-449E-AE5C-232E2AE087A8}"/>
    <cellStyle name="Comma 6 3 3 5 2 2" xfId="29284" xr:uid="{69C619BF-3201-443F-A910-63FB6B725C3B}"/>
    <cellStyle name="Comma 6 3 3 5 3" xfId="29366" xr:uid="{F282F137-7360-4B45-AD85-CDE88C18C7B9}"/>
    <cellStyle name="Comma 6 3 3 6" xfId="31210" xr:uid="{23A6C9FF-7593-4473-A294-B5F1FB6ECD77}"/>
    <cellStyle name="Comma 6 3 3 6 2" xfId="30063" xr:uid="{DAB4CA17-0726-4504-81F7-BC4FA217A41C}"/>
    <cellStyle name="Comma 6 3 3 7" xfId="29396" xr:uid="{8D965274-FF1C-4950-93A7-22CA9BBD26BC}"/>
    <cellStyle name="Comma 6 3 4" xfId="29414" xr:uid="{CCB572E5-5B08-43BE-AA49-8614B4463FC1}"/>
    <cellStyle name="Comma 6 3 4 2" xfId="32410" xr:uid="{DACA27CE-9CFC-454A-9552-E8915E7A1218}"/>
    <cellStyle name="Comma 6 3 4 2 2" xfId="34138" xr:uid="{3F1F7468-1674-45C7-AB26-2171FB5B7921}"/>
    <cellStyle name="Comma 6 3 4 2 2 2" xfId="32482" xr:uid="{EE02DC1B-CA9F-427D-89F2-7C634A9FB202}"/>
    <cellStyle name="Comma 6 3 4 2 2 2 2" xfId="32578" xr:uid="{52AD02ED-8933-492E-A753-37EE92F40BD8}"/>
    <cellStyle name="Comma 6 3 4 2 2 2 2 2" xfId="33055" xr:uid="{B54CD045-4E0D-4E48-AE34-C50EB8712BCC}"/>
    <cellStyle name="Comma 6 3 4 2 2 2 3" xfId="35238" xr:uid="{60BE707E-8E87-4451-A9DC-5D679F299CF8}"/>
    <cellStyle name="Comma 6 3 4 2 2 3" xfId="32901" xr:uid="{1CCC23C5-10CF-4BAE-AF71-D99A08261D55}"/>
    <cellStyle name="Comma 6 3 4 2 2 3 2" xfId="34360" xr:uid="{BAAEFA87-BA18-4C95-9497-204A97F4B391}"/>
    <cellStyle name="Comma 6 3 4 2 2 4" xfId="33727" xr:uid="{3460CD70-43CB-47A2-85F4-FA6B0FA2065D}"/>
    <cellStyle name="Comma 6 3 4 2 3" xfId="35532" xr:uid="{A04AF1F5-3C8F-418D-90F9-DB88C5D0D765}"/>
    <cellStyle name="Comma 6 3 4 2 3 2" xfId="33532" xr:uid="{E9CE72EB-F758-4256-9112-DBA909298886}"/>
    <cellStyle name="Comma 6 3 4 2 3 2 2" xfId="34946" xr:uid="{D15BA7F9-4015-4805-A342-D2DB3B840E4F}"/>
    <cellStyle name="Comma 6 3 4 2 3 3" xfId="35419" xr:uid="{8CD666F3-BABA-4136-A7F6-519576C7E0F9}"/>
    <cellStyle name="Comma 6 3 4 2 4" xfId="33097" xr:uid="{F48A6C1C-AA4D-42A2-8A14-C52C9DFDB11D}"/>
    <cellStyle name="Comma 6 3 4 2 4 2" xfId="35284" xr:uid="{28880334-90CE-4E9D-A618-97D7F3BE48DF}"/>
    <cellStyle name="Comma 6 3 4 2 5" xfId="32425" xr:uid="{19E3DDB8-CB6E-4C5B-BD23-FAA148AEB438}"/>
    <cellStyle name="Comma 6 3 4 3" xfId="32426" xr:uid="{199B4D2F-0F54-4CF5-8EA1-1FC8AB5668AC}"/>
    <cellStyle name="Comma 6 3 4 3 2" xfId="32062" xr:uid="{46CDADB2-5FD5-4AFE-8F39-C7CBE8AF31E2}"/>
    <cellStyle name="Comma 6 3 4 3 2 2" xfId="31845" xr:uid="{923B3A54-89B4-4075-88EC-750A3C10B0B3}"/>
    <cellStyle name="Comma 6 3 4 3 2 2 2" xfId="29639" xr:uid="{640AA07E-7D8D-4B51-9BC3-0EF328B9BB32}"/>
    <cellStyle name="Comma 6 3 4 3 2 3" xfId="33706" xr:uid="{A72C3E06-9A68-45AB-AF6F-28E81723EDFB}"/>
    <cellStyle name="Comma 6 3 4 3 3" xfId="32225" xr:uid="{06219805-8042-4F5D-BA4C-56DFF340AEC6}"/>
    <cellStyle name="Comma 6 3 4 3 3 2" xfId="30418" xr:uid="{660AF8C1-82CD-464E-AEB0-59E82A132681}"/>
    <cellStyle name="Comma 6 3 4 3 4" xfId="30281" xr:uid="{1A1AFFE5-B922-491E-8A66-05169908F682}"/>
    <cellStyle name="Comma 6 3 4 4" xfId="31623" xr:uid="{5E3ACFE4-A1FD-4DD5-9886-EDF7AC7023D4}"/>
    <cellStyle name="Comma 6 3 4 4 2" xfId="33979" xr:uid="{A2E39A6B-353C-4D89-96D0-9A20E6E666E2}"/>
    <cellStyle name="Comma 6 3 4 4 2 2" xfId="34166" xr:uid="{DDCED64A-30C0-4CE3-AB3F-462740175B9D}"/>
    <cellStyle name="Comma 6 3 4 4 3" xfId="29984" xr:uid="{4DEFC0F9-EFAE-4264-97EB-945B3BA42F64}"/>
    <cellStyle name="Comma 6 3 4 5" xfId="35489" xr:uid="{EA894AF5-1A3F-4F83-9ACA-240398015846}"/>
    <cellStyle name="Comma 6 3 4 5 2" xfId="32778" xr:uid="{1368C3B9-F449-472C-B954-8C0269DA4B34}"/>
    <cellStyle name="Comma 6 3 4 6" xfId="33291" xr:uid="{9AF75CFF-B124-44E9-9C40-C67F6D851F8E}"/>
    <cellStyle name="Comma 6 3 5" xfId="30221" xr:uid="{FC9FFE97-B7BB-4EC7-B078-7B637F150DBB}"/>
    <cellStyle name="Comma 6 3 5 2" xfId="33001" xr:uid="{619C5CFD-365D-44A3-81B2-16B93E8D979E}"/>
    <cellStyle name="Comma 6 3 5 2 2" xfId="29772" xr:uid="{65E1BDE7-653D-4431-84CB-483BE2FB5606}"/>
    <cellStyle name="Comma 6 3 5 2 2 2" xfId="34107" xr:uid="{B1256173-BC33-47D1-BE57-C0AAA8D50438}"/>
    <cellStyle name="Comma 6 3 5 2 2 2 2" xfId="30379" xr:uid="{0DD48FB1-019E-4F9B-8FBF-A97185E31675}"/>
    <cellStyle name="Comma 6 3 5 2 2 3" xfId="29725" xr:uid="{A318A8B2-C051-4CE1-9D90-6B2777E94711}"/>
    <cellStyle name="Comma 6 3 5 2 3" xfId="31128" xr:uid="{17FC6530-FBAC-4482-B31D-E8277DD9133F}"/>
    <cellStyle name="Comma 6 3 5 2 3 2" xfId="31139" xr:uid="{163057CD-DE00-444F-9EAE-E6DE43B9C27B}"/>
    <cellStyle name="Comma 6 3 5 2 4" xfId="31837" xr:uid="{2AACD9C6-1DF6-4E5C-945B-46226BE489CD}"/>
    <cellStyle name="Comma 6 3 5 3" xfId="29175" xr:uid="{127E2734-3957-4A16-B434-86C741579026}"/>
    <cellStyle name="Comma 6 3 5 3 2" xfId="35005" xr:uid="{B90AA571-35EA-4849-B962-F9C9BC30FF3B}"/>
    <cellStyle name="Comma 6 3 5 3 2 2" xfId="33145" xr:uid="{12C08166-6DCC-4E41-8048-E4BB8CEB466A}"/>
    <cellStyle name="Comma 6 3 5 3 3" xfId="30478" xr:uid="{C1E0C488-C76C-4A01-B328-7BA010EF974B}"/>
    <cellStyle name="Comma 6 3 5 4" xfId="33465" xr:uid="{827840F6-DD73-4AE7-881F-502DAA303BA4}"/>
    <cellStyle name="Comma 6 3 5 4 2" xfId="35584" xr:uid="{89CF4352-9AB3-4844-87CF-16778EE62814}"/>
    <cellStyle name="Comma 6 3 5 5" xfId="29530" xr:uid="{C0FA82AE-8F3E-4026-B342-AD893A9CE72E}"/>
    <cellStyle name="Comma 6 3 6" xfId="30038" xr:uid="{86F41A9C-8B0B-4074-8804-ABBD976C9CE4}"/>
    <cellStyle name="Comma 6 3 6 2" xfId="29498" xr:uid="{A299D20B-6424-43C9-9E2F-432B580C357D}"/>
    <cellStyle name="Comma 6 3 6 2 2" xfId="29485" xr:uid="{F17C5B00-D440-429B-9C48-B87DB0B8C0B8}"/>
    <cellStyle name="Comma 6 3 6 2 2 2" xfId="31684" xr:uid="{91508797-4170-4AD4-8B74-1D2DB1DA7CB9}"/>
    <cellStyle name="Comma 6 3 6 2 3" xfId="34523" xr:uid="{C9F901B2-CCEB-45E1-92D9-9E27037D1E30}"/>
    <cellStyle name="Comma 6 3 6 3" xfId="29488" xr:uid="{F01B49E5-80E3-4F4E-ABAC-22D7FF2690F6}"/>
    <cellStyle name="Comma 6 3 6 3 2" xfId="29046" xr:uid="{318D3BEB-3211-4544-9459-E634B4C27447}"/>
    <cellStyle name="Comma 6 3 6 4" xfId="32090" xr:uid="{45DEDDED-6627-43CE-8A9E-1D44983A49CD}"/>
    <cellStyle name="Comma 6 3 7" xfId="29851" xr:uid="{9FD6690F-06A0-4A4B-86D6-5DC4B1D71C3E}"/>
    <cellStyle name="Comma 6 3 7 2" xfId="35473" xr:uid="{F4BD7B91-56E4-492A-A29C-5E9FF55EC13A}"/>
    <cellStyle name="Comma 6 3 7 2 2" xfId="30470" xr:uid="{D8EC0F76-9CED-45B5-A161-57F898B8A858}"/>
    <cellStyle name="Comma 6 3 7 3" xfId="31343" xr:uid="{FB8218DF-E2B2-4CBA-9C82-2E993E6CDD1B}"/>
    <cellStyle name="Comma 6 3 8" xfId="34106" xr:uid="{4D1643D2-0ACB-4E73-B2DB-BC1EA3341ACD}"/>
    <cellStyle name="Comma 6 3 8 2" xfId="34269" xr:uid="{18FE70C2-E1DA-4DBD-AE04-E9D267DECB4E}"/>
    <cellStyle name="Comma 6 3 9" xfId="33606" xr:uid="{553E39BC-113C-456A-A6A3-ECA0BC7DE8E0}"/>
    <cellStyle name="Comma 6 4" xfId="29762" xr:uid="{A7106597-DA3A-4248-9086-248BBBB05DBC}"/>
    <cellStyle name="Comma 6 4 2" xfId="29379" xr:uid="{D3E70FD4-1A71-47B6-91A9-E21381CCA921}"/>
    <cellStyle name="Comma 6 4 2 2" xfId="29084" xr:uid="{6B41C674-4EC8-41B4-8E87-64AC41D52FAE}"/>
    <cellStyle name="Comma 6 4 2 2 2" xfId="29186" xr:uid="{6EBF254E-E616-4FAB-A5E0-27E65178B168}"/>
    <cellStyle name="Comma 6 4 2 2 2 2" xfId="34719" xr:uid="{776B9F01-C7A4-4614-ADF5-19D5AD07F147}"/>
    <cellStyle name="Comma 6 4 2 2 2 2 2" xfId="34359" xr:uid="{26697880-692F-4255-8D4B-9014AFFA7D94}"/>
    <cellStyle name="Comma 6 4 2 2 2 2 2 2" xfId="29292" xr:uid="{4B2CB200-F88B-40A9-9AB3-0F4225355822}"/>
    <cellStyle name="Comma 6 4 2 2 2 2 2 2 2" xfId="29371" xr:uid="{6DB8FC5E-0676-440D-92EB-8C6EE31E1C32}"/>
    <cellStyle name="Comma 6 4 2 2 2 2 2 3" xfId="30182" xr:uid="{366B5EB3-B471-4894-80C4-F1300EF46B6B}"/>
    <cellStyle name="Comma 6 4 2 2 2 2 3" xfId="32742" xr:uid="{CE72F9CC-35D4-4618-88F4-D2FAE9A8B206}"/>
    <cellStyle name="Comma 6 4 2 2 2 2 3 2" xfId="32282" xr:uid="{47ABD3F3-EBBB-4CD5-81D9-542B42304025}"/>
    <cellStyle name="Comma 6 4 2 2 2 2 4" xfId="29863" xr:uid="{1FB61641-C4E5-40D7-9DC6-77924289933C}"/>
    <cellStyle name="Comma 6 4 2 2 2 3" xfId="32701" xr:uid="{83B5302B-B2FD-4154-8C09-FDCC6A199834}"/>
    <cellStyle name="Comma 6 4 2 2 2 3 2" xfId="34630" xr:uid="{C9FC2353-2564-4621-8DBA-FF5D14321FC3}"/>
    <cellStyle name="Comma 6 4 2 2 2 3 2 2" xfId="29122" xr:uid="{2B02A6BB-AE75-4DBB-BC16-0C0F308F0488}"/>
    <cellStyle name="Comma 6 4 2 2 2 3 3" xfId="30246" xr:uid="{EFEBAEFB-9853-48A1-A8B9-123111032235}"/>
    <cellStyle name="Comma 6 4 2 2 2 4" xfId="30982" xr:uid="{AB90D6A2-C20B-419D-9FBB-A0168074DA00}"/>
    <cellStyle name="Comma 6 4 2 2 2 4 2" xfId="29780" xr:uid="{538CC4CE-DF7A-4B8F-93EC-988A0019904F}"/>
    <cellStyle name="Comma 6 4 2 2 2 5" xfId="32456" xr:uid="{B7A96CE2-FA1A-4CDC-A733-66038FFC630B}"/>
    <cellStyle name="Comma 6 4 2 2 3" xfId="34983" xr:uid="{5C9B2729-0085-4209-9B5B-5DBA4F0B8EC0}"/>
    <cellStyle name="Comma 6 4 2 2 3 2" xfId="30178" xr:uid="{9EB3A4B0-B8CE-42DA-8A50-DE82EB4C9667}"/>
    <cellStyle name="Comma 6 4 2 2 3 2 2" xfId="29392" xr:uid="{5D667EF8-FE31-4A33-BA8D-FAAC3CA52035}"/>
    <cellStyle name="Comma 6 4 2 2 3 2 2 2" xfId="35270" xr:uid="{BF97A832-3584-4EBE-8BDB-2E63069EB5CD}"/>
    <cellStyle name="Comma 6 4 2 2 3 2 3" xfId="29187" xr:uid="{A82AAD9F-3935-4A65-8ED6-17DD9D0E0AFC}"/>
    <cellStyle name="Comma 6 4 2 2 3 3" xfId="34461" xr:uid="{CCB12E4E-BFE1-499F-9E6A-FC461473E6FA}"/>
    <cellStyle name="Comma 6 4 2 2 3 3 2" xfId="30667" xr:uid="{8B27F306-E250-4216-AECC-8C9DD4E65D31}"/>
    <cellStyle name="Comma 6 4 2 2 3 4" xfId="32336" xr:uid="{16C7B6A9-77E5-402F-993A-F0FE0F277E8C}"/>
    <cellStyle name="Comma 6 4 2 2 4" xfId="29372" xr:uid="{104C96BA-9B95-4D69-9B6A-5D97A1E02E3B}"/>
    <cellStyle name="Comma 6 4 2 2 4 2" xfId="33220" xr:uid="{F83625B9-DE2F-4349-8008-AFFB2F290782}"/>
    <cellStyle name="Comma 6 4 2 2 4 2 2" xfId="35521" xr:uid="{8ADF064A-0E46-4EC8-8CC3-B314D8F47F99}"/>
    <cellStyle name="Comma 6 4 2 2 4 3" xfId="32573" xr:uid="{1AE8E1FE-0A33-43BA-BDB1-5BEFF5569CC3}"/>
    <cellStyle name="Comma 6 4 2 2 5" xfId="29410" xr:uid="{23692739-8C67-41AF-828B-AE65E1003202}"/>
    <cellStyle name="Comma 6 4 2 2 5 2" xfId="29426" xr:uid="{1B28AEF8-E2D8-4A53-ADEF-C3906F34B999}"/>
    <cellStyle name="Comma 6 4 2 2 6" xfId="29617" xr:uid="{E7B968AF-A22E-42BD-9FDC-F7915E3F7950}"/>
    <cellStyle name="Comma 6 4 2 3" xfId="29483" xr:uid="{E9023658-8091-40E2-8BA9-693281EF927C}"/>
    <cellStyle name="Comma 6 4 2 3 2" xfId="29629" xr:uid="{6E10519B-46BF-47A7-85EE-28D29F2136EC}"/>
    <cellStyle name="Comma 6 4 2 3 2 2" xfId="29834" xr:uid="{AADB1265-E60A-472A-9CCE-F7567B3A8702}"/>
    <cellStyle name="Comma 6 4 2 3 2 2 2" xfId="30065" xr:uid="{233CB18C-4AA2-4F38-9004-4F44C572ADB1}"/>
    <cellStyle name="Comma 6 4 2 3 2 2 2 2" xfId="29776" xr:uid="{C28EED96-2F85-448C-BDCD-403578AC9964}"/>
    <cellStyle name="Comma 6 4 2 3 2 2 3" xfId="30702" xr:uid="{08665BBB-25BC-49A3-9EC7-D242DFC17EA6}"/>
    <cellStyle name="Comma 6 4 2 3 2 3" xfId="31081" xr:uid="{B21AB8F1-B1B7-4F58-AB59-BD8A3673D2A4}"/>
    <cellStyle name="Comma 6 4 2 3 2 3 2" xfId="31496" xr:uid="{33F589EC-3B01-4FFE-B6A5-08AA4CFDA97C}"/>
    <cellStyle name="Comma 6 4 2 3 2 4" xfId="31579" xr:uid="{62EBEBCA-0ACD-4F6D-965D-8C8A15E5B7AC}"/>
    <cellStyle name="Comma 6 4 2 3 3" xfId="33984" xr:uid="{AF9A991F-0FC0-4424-A7C1-2765323FC688}"/>
    <cellStyle name="Comma 6 4 2 3 3 2" xfId="33701" xr:uid="{30B70627-762B-4AB3-949C-21FBAF87FA2E}"/>
    <cellStyle name="Comma 6 4 2 3 3 2 2" xfId="35026" xr:uid="{D1E12DCE-A235-4F37-B12F-70E8B45142AE}"/>
    <cellStyle name="Comma 6 4 2 3 3 3" xfId="30975" xr:uid="{9BCCCBB4-CD06-416D-A7D4-FF9218C4BCAF}"/>
    <cellStyle name="Comma 6 4 2 3 4" xfId="31208" xr:uid="{BD5D9BD7-DEEF-4232-8DF8-D5A6AEB7AEC8}"/>
    <cellStyle name="Comma 6 4 2 3 4 2" xfId="33403" xr:uid="{8DBB73F0-7064-4137-8B19-791233F72C95}"/>
    <cellStyle name="Comma 6 4 2 3 5" xfId="35282" xr:uid="{4CDF66E6-750B-42A2-A45D-F6481CE949B3}"/>
    <cellStyle name="Comma 6 4 2 4" xfId="29730" xr:uid="{7BCB92CB-BBC8-4DB9-A797-82A3A3B372BB}"/>
    <cellStyle name="Comma 6 4 2 4 2" xfId="31059" xr:uid="{25B1CFA1-E55E-47D1-9DA1-9EB53C2719EC}"/>
    <cellStyle name="Comma 6 4 2 4 2 2" xfId="29105" xr:uid="{34619FA8-43FF-48D6-8B0E-8FE8A12A774C}"/>
    <cellStyle name="Comma 6 4 2 4 2 2 2" xfId="29197" xr:uid="{57FF1AEF-57D0-41E9-869D-1C18F90EFCF5}"/>
    <cellStyle name="Comma 6 4 2 4 2 3" xfId="31744" xr:uid="{149321FD-56D9-47A3-87B6-15901DC34CF9}"/>
    <cellStyle name="Comma 6 4 2 4 3" xfId="32610" xr:uid="{A35E5D27-AC42-47AF-AFF8-DD1F5FA355F3}"/>
    <cellStyle name="Comma 6 4 2 4 3 2" xfId="30755" xr:uid="{A94D03E1-3987-4513-8E95-1C2C2418173B}"/>
    <cellStyle name="Comma 6 4 2 4 4" xfId="29523" xr:uid="{CA39FCFB-1AA1-4C4B-8F5D-F83417CB8728}"/>
    <cellStyle name="Comma 6 4 2 5" xfId="31361" xr:uid="{7F5613B6-3CF0-4D6B-9F04-2623C7ECCEF1}"/>
    <cellStyle name="Comma 6 4 2 5 2" xfId="31474" xr:uid="{3ACD1A70-9036-43D0-9803-0542AD4CFCD9}"/>
    <cellStyle name="Comma 6 4 2 5 2 2" xfId="32494" xr:uid="{549EBF6A-F322-4802-B767-9F928D27202D}"/>
    <cellStyle name="Comma 6 4 2 5 3" xfId="29842" xr:uid="{948C1E29-B03F-429F-8660-E83343EF8372}"/>
    <cellStyle name="Comma 6 4 2 6" xfId="35008" xr:uid="{875546BE-ECD9-4A22-90AC-AA55717409CB}"/>
    <cellStyle name="Comma 6 4 2 6 2" xfId="34933" xr:uid="{DCC8A807-9783-4370-B13D-E59FCA45E03D}"/>
    <cellStyle name="Comma 6 4 2 7" xfId="35337" xr:uid="{EA7629F5-C6BF-42F8-889C-025EF12AD958}"/>
    <cellStyle name="Comma 6 4 3" xfId="35225" xr:uid="{57A1F7EA-B958-4F1E-A3BB-D9787CD45F58}"/>
    <cellStyle name="Comma 6 4 3 2" xfId="35051" xr:uid="{9086CCAC-286A-47BE-BA37-0CD454340246}"/>
    <cellStyle name="Comma 6 4 3 2 2" xfId="31966" xr:uid="{76B2C756-7BB2-4AA7-9A22-E5B0D71C0A1C}"/>
    <cellStyle name="Comma 6 4 3 2 2 2" xfId="35108" xr:uid="{D9E4DE94-4EA6-4B35-B038-85010C91CE9F}"/>
    <cellStyle name="Comma 6 4 3 2 2 2 2" xfId="31214" xr:uid="{46F4D1CF-C332-435D-AA19-315F5C6B5938}"/>
    <cellStyle name="Comma 6 4 3 2 2 2 2 2" xfId="34256" xr:uid="{33DB6B6F-0B5B-48E1-A66E-D0E41E6F0D92}"/>
    <cellStyle name="Comma 6 4 3 2 2 2 3" xfId="34876" xr:uid="{01C794B1-E164-4901-B538-3DE1D994C1C4}"/>
    <cellStyle name="Comma 6 4 3 2 2 3" xfId="31192" xr:uid="{2ED20886-E9BA-45E6-B87E-4711CA5CE14C}"/>
    <cellStyle name="Comma 6 4 3 2 2 3 2" xfId="31878" xr:uid="{84DB50E1-6744-415C-B5C6-48094E93C9C1}"/>
    <cellStyle name="Comma 6 4 3 2 2 4" xfId="30544" xr:uid="{D0DD24B3-FF33-41F8-8FF2-20BC02A5DA22}"/>
    <cellStyle name="Comma 6 4 3 2 3" xfId="30908" xr:uid="{79997D27-7728-49B7-B72F-BE9637371EE7}"/>
    <cellStyle name="Comma 6 4 3 2 3 2" xfId="31590" xr:uid="{4D7F951E-B630-47D9-96AE-A7786F351A1F}"/>
    <cellStyle name="Comma 6 4 3 2 3 2 2" xfId="33876" xr:uid="{9817D2DE-3A49-46AD-B602-E79E99CA398B}"/>
    <cellStyle name="Comma 6 4 3 2 3 3" xfId="34915" xr:uid="{402D6979-F427-4017-8BAD-1DE67C007592}"/>
    <cellStyle name="Comma 6 4 3 2 4" xfId="30390" xr:uid="{85073782-4BC1-42B3-AA45-D53B7D2E1B98}"/>
    <cellStyle name="Comma 6 4 3 2 4 2" xfId="30547" xr:uid="{82007072-AEC5-4B7B-92D3-EADEA2197D60}"/>
    <cellStyle name="Comma 6 4 3 2 5" xfId="34214" xr:uid="{71AAE00E-150B-4431-BEB3-4247458B28CA}"/>
    <cellStyle name="Comma 6 4 3 3" xfId="29049" xr:uid="{2B42B6B6-639C-48EB-B128-40FB88911CAA}"/>
    <cellStyle name="Comma 6 4 3 3 2" xfId="32093" xr:uid="{A1BF49FD-72A0-4105-8040-89C8F9B1123A}"/>
    <cellStyle name="Comma 6 4 3 3 2 2" xfId="30926" xr:uid="{DCF0D1FE-05B4-433A-99A1-4726C17FF9EC}"/>
    <cellStyle name="Comma 6 4 3 3 2 2 2" xfId="29674" xr:uid="{9E265E6A-E679-491E-BED3-117AD4F5054F}"/>
    <cellStyle name="Comma 6 4 3 3 2 3" xfId="33980" xr:uid="{EE5F9BA4-7A0E-4E5E-BD0E-BC8C72999FD2}"/>
    <cellStyle name="Comma 6 4 3 3 3" xfId="35042" xr:uid="{691E22F6-D79D-4DE5-8489-0046CB619B48}"/>
    <cellStyle name="Comma 6 4 3 3 3 2" xfId="34943" xr:uid="{0E80E130-DC12-4DBF-9D45-50A9B6A38270}"/>
    <cellStyle name="Comma 6 4 3 3 4" xfId="33276" xr:uid="{E4837BAF-6279-4D44-A9DB-DE46CBB4E0A0}"/>
    <cellStyle name="Comma 6 4 3 4" xfId="31500" xr:uid="{F5925FC3-0B6D-4586-9882-DECCF775F0F0}"/>
    <cellStyle name="Comma 6 4 3 4 2" xfId="31251" xr:uid="{9C0E9240-6DB5-43D3-AFAB-705FCD5314B9}"/>
    <cellStyle name="Comma 6 4 3 4 2 2" xfId="31871" xr:uid="{9D61EF29-BC94-40C1-A707-683245F8C256}"/>
    <cellStyle name="Comma 6 4 3 4 3" xfId="31245" xr:uid="{55C459A8-F1A3-438F-813F-D731F1F70355}"/>
    <cellStyle name="Comma 6 4 3 5" xfId="29612" xr:uid="{45B2A422-D983-47CD-B006-0336D39A5DCA}"/>
    <cellStyle name="Comma 6 4 3 5 2" xfId="32976" xr:uid="{EA1259CB-C548-4330-B34B-8ACA02CF86C7}"/>
    <cellStyle name="Comma 6 4 3 6" xfId="34769" xr:uid="{D69AE805-4ABF-4353-989F-AAFE7D4DB1B4}"/>
    <cellStyle name="Comma 6 4 4" xfId="29860" xr:uid="{0C22403D-EC9D-4EEC-A0B1-37FF476739C8}"/>
    <cellStyle name="Comma 6 4 4 2" xfId="33916" xr:uid="{A3BADBA8-9507-4216-A407-644CA685C692}"/>
    <cellStyle name="Comma 6 4 4 2 2" xfId="31649" xr:uid="{2543C31D-F6BF-4B09-8E0C-70B4A2D4016C}"/>
    <cellStyle name="Comma 6 4 4 2 2 2" xfId="32774" xr:uid="{66502334-76C4-4291-8CBB-F490FB198E2E}"/>
    <cellStyle name="Comma 6 4 4 2 2 2 2" xfId="32984" xr:uid="{857640F1-AD33-486F-AFA6-18F874EA3CEB}"/>
    <cellStyle name="Comma 6 4 4 2 2 3" xfId="31001" xr:uid="{09083D0E-2A4C-4C78-8DDA-0DD23ED70AA9}"/>
    <cellStyle name="Comma 6 4 4 2 3" xfId="33578" xr:uid="{FA22ECCD-440D-4D43-9984-82770169D087}"/>
    <cellStyle name="Comma 6 4 4 2 3 2" xfId="32540" xr:uid="{8A53ECE1-F644-440C-A566-A4030E32ED37}"/>
    <cellStyle name="Comma 6 4 4 2 4" xfId="32364" xr:uid="{AEBF7D0A-F63F-4E89-AF4A-9BD91672EDFB}"/>
    <cellStyle name="Comma 6 4 4 3" xfId="31670" xr:uid="{08FF7519-65F6-4A5F-883B-00F86483CE24}"/>
    <cellStyle name="Comma 6 4 4 3 2" xfId="31838" xr:uid="{BC2F6536-A124-4AA5-AA82-1227C4791F26}"/>
    <cellStyle name="Comma 6 4 4 3 2 2" xfId="30937" xr:uid="{B0F7C3E6-797A-440B-925D-3507A2F79053}"/>
    <cellStyle name="Comma 6 4 4 3 3" xfId="30564" xr:uid="{8AAA3D43-F2E1-4BB6-B2EA-B5B834E8A014}"/>
    <cellStyle name="Comma 6 4 4 4" xfId="30172" xr:uid="{3E842E69-68DB-43D0-AA5C-8FE95C65E151}"/>
    <cellStyle name="Comma 6 4 4 4 2" xfId="32734" xr:uid="{8E22048A-57AC-41A6-A1CE-96467F1352EA}"/>
    <cellStyle name="Comma 6 4 4 5" xfId="35447" xr:uid="{A1FEE95B-89A4-47A0-AC55-B8999B30CC32}"/>
    <cellStyle name="Comma 6 4 5" xfId="34456" xr:uid="{32BCAA8F-2944-494F-B0DA-17E4A2CA05BD}"/>
    <cellStyle name="Comma 6 4 5 2" xfId="30295" xr:uid="{17D90164-054C-49BC-907C-076EEAC7FB08}"/>
    <cellStyle name="Comma 6 4 5 2 2" xfId="31922" xr:uid="{8B1D4164-F768-477E-B56C-3598B9C0E76F}"/>
    <cellStyle name="Comma 6 4 5 2 2 2" xfId="33232" xr:uid="{026A70AA-CB70-4BAD-B54B-5988DBABE99A}"/>
    <cellStyle name="Comma 6 4 5 2 3" xfId="30534" xr:uid="{687D04E5-8CEB-4656-B322-764636DD7940}"/>
    <cellStyle name="Comma 6 4 5 3" xfId="29154" xr:uid="{259FF367-6C78-4CFB-A040-76757F036C39}"/>
    <cellStyle name="Comma 6 4 5 3 2" xfId="33415" xr:uid="{4C41541E-4859-4F9A-AA2E-DDA7B9DB8327}"/>
    <cellStyle name="Comma 6 4 5 4" xfId="31031" xr:uid="{1054ADFD-7A94-4556-9407-69FFB6B55F8B}"/>
    <cellStyle name="Comma 6 4 6" xfId="31874" xr:uid="{2490AC7E-9A5E-4FBE-B915-B8EE7683D8C3}"/>
    <cellStyle name="Comma 6 4 6 2" xfId="32768" xr:uid="{F12C922B-DF5C-424C-BE01-C2BE7A0046D1}"/>
    <cellStyle name="Comma 6 4 6 2 2" xfId="33669" xr:uid="{CBF2AF44-9E45-40ED-829D-0739B74D098A}"/>
    <cellStyle name="Comma 6 4 6 3" xfId="34863" xr:uid="{4A0B2FDC-C910-48F8-8898-0E7917BDD248}"/>
    <cellStyle name="Comma 6 4 7" xfId="29996" xr:uid="{041BA2A8-8CAD-4142-9C7D-21E420602C12}"/>
    <cellStyle name="Comma 6 4 7 2" xfId="34374" xr:uid="{585DAAC0-0E30-4632-9A4F-5AB048FD1D52}"/>
    <cellStyle name="Comma 6 4 8" xfId="34310" xr:uid="{B1A75904-4680-41E4-9005-AD7D80DDACCB}"/>
    <cellStyle name="Comma 6 5" xfId="29048" xr:uid="{C1CA1620-8AA7-448A-BA69-A6736B773C74}"/>
    <cellStyle name="Comma 6 5 2" xfId="32092" xr:uid="{E057BBED-A5FE-4F78-B049-C58912212430}"/>
    <cellStyle name="Comma 6 5 2 2" xfId="29821" xr:uid="{6EBB0E6E-6496-4F49-85AB-260679AAC8FB}"/>
    <cellStyle name="Comma 6 5 2 2 2" xfId="29535" xr:uid="{8C91FC64-BFDF-44CA-AA54-8986DF481475}"/>
    <cellStyle name="Comma 6 5 2 2 2 2" xfId="31576" xr:uid="{F2461874-F0F5-4882-802D-9ED267BEC454}"/>
    <cellStyle name="Comma 6 5 2 2 2 2 2" xfId="34155" xr:uid="{4D1D61FE-10B3-4743-B3AF-96B14AAF2182}"/>
    <cellStyle name="Comma 6 5 2 2 2 2 2 2" xfId="34890" xr:uid="{30A8D433-8D6E-444C-91FF-B5B311A02F2E}"/>
    <cellStyle name="Comma 6 5 2 2 2 2 3" xfId="35124" xr:uid="{9E3E51CA-7D1A-4AD7-B025-A7A1763F0B6B}"/>
    <cellStyle name="Comma 6 5 2 2 2 3" xfId="32530" xr:uid="{7632B71F-8FC7-4BE0-AC46-C8A4BBC80940}"/>
    <cellStyle name="Comma 6 5 2 2 2 3 2" xfId="30386" xr:uid="{37BB8B1A-94FB-4C89-8792-0A3C33664F60}"/>
    <cellStyle name="Comma 6 5 2 2 2 4" xfId="29381" xr:uid="{FC894BC3-DAF2-4E92-8010-8E015E946FCD}"/>
    <cellStyle name="Comma 6 5 2 2 3" xfId="31752" xr:uid="{3E9386B6-3F8B-4D27-BD00-C09423C61A17}"/>
    <cellStyle name="Comma 6 5 2 2 3 2" xfId="29877" xr:uid="{5A95D461-F4B5-470C-AD71-CE8D36D17FBD}"/>
    <cellStyle name="Comma 6 5 2 2 3 2 2" xfId="30514" xr:uid="{5057F8C8-048F-4CC1-A4BB-71043E15C7F1}"/>
    <cellStyle name="Comma 6 5 2 2 3 3" xfId="33608" xr:uid="{26217737-C23C-4784-8365-B268CF848EC1}"/>
    <cellStyle name="Comma 6 5 2 2 4" xfId="31025" xr:uid="{4C1756D7-BC9A-44C5-BD69-69D5C24ABC4A}"/>
    <cellStyle name="Comma 6 5 2 2 4 2" xfId="35331" xr:uid="{5771DEDE-9C51-4458-8C87-D988F799EA86}"/>
    <cellStyle name="Comma 6 5 2 2 5" xfId="30567" xr:uid="{AA96223F-BF33-4160-BBE5-2572E6461985}"/>
    <cellStyle name="Comma 6 5 2 3" xfId="35009" xr:uid="{9D65D378-95E3-4BE3-AAFC-862CFFD5E44A}"/>
    <cellStyle name="Comma 6 5 2 3 2" xfId="31447" xr:uid="{BDDF32CB-3E09-4250-AED7-E8CEC7E841BF}"/>
    <cellStyle name="Comma 6 5 2 3 2 2" xfId="30348" xr:uid="{6D570AFF-6ECD-4175-9484-36DBCAC4D02C}"/>
    <cellStyle name="Comma 6 5 2 3 2 2 2" xfId="35330" xr:uid="{019BF55C-B688-4160-8EF0-EEFED330F371}"/>
    <cellStyle name="Comma 6 5 2 3 2 3" xfId="33964" xr:uid="{FF899685-8A01-4125-B523-5971B1744D80}"/>
    <cellStyle name="Comma 6 5 2 3 3" xfId="31974" xr:uid="{2CD4A7C1-BD22-4AA1-888C-6434EB1FB997}"/>
    <cellStyle name="Comma 6 5 2 3 3 2" xfId="30268" xr:uid="{9ADE02AD-5B84-4D9F-BE0C-8BB593EB8164}"/>
    <cellStyle name="Comma 6 5 2 3 4" xfId="29797" xr:uid="{02EE3AB7-A5DE-40EF-BA6E-B68CFC753685}"/>
    <cellStyle name="Comma 6 5 2 4" xfId="31256" xr:uid="{E5268E4A-695E-4CAE-98FC-6BCB55753665}"/>
    <cellStyle name="Comma 6 5 2 4 2" xfId="34498" xr:uid="{A5E6DACA-26ED-4227-A238-E2FCE94DCD11}"/>
    <cellStyle name="Comma 6 5 2 4 2 2" xfId="31184" xr:uid="{81EB0399-B124-4C89-8F38-26D11112BF0D}"/>
    <cellStyle name="Comma 6 5 2 4 3" xfId="32918" xr:uid="{60475F93-D654-4738-A768-E2D0089662A5}"/>
    <cellStyle name="Comma 6 5 2 5" xfId="34346" xr:uid="{E0ED2CC5-D6CE-4E19-B9D7-89E164D15435}"/>
    <cellStyle name="Comma 6 5 2 5 2" xfId="32876" xr:uid="{231C771A-354E-4C62-B9F8-6E880DA81584}"/>
    <cellStyle name="Comma 6 5 2 6" xfId="35438" xr:uid="{0C6B64EB-EE0F-4AA4-90F9-4F8B15C574A3}"/>
    <cellStyle name="Comma 6 5 3" xfId="30996" xr:uid="{DF9BA504-8DBF-4B25-AFD1-B62F71DB1044}"/>
    <cellStyle name="Comma 6 5 3 2" xfId="31718" xr:uid="{4E859C62-F848-4F94-A0A5-FAF4081ECA66}"/>
    <cellStyle name="Comma 6 5 3 2 2" xfId="29550" xr:uid="{CB153243-E19F-48CC-8317-38AA9DE9C49C}"/>
    <cellStyle name="Comma 6 5 3 2 2 2" xfId="34376" xr:uid="{F801255E-8438-4327-B343-D187CEC14899}"/>
    <cellStyle name="Comma 6 5 3 2 2 2 2" xfId="33360" xr:uid="{C4C5A1B5-88AF-4C7A-A448-9C5AE53E892A}"/>
    <cellStyle name="Comma 6 5 3 2 2 3" xfId="33500" xr:uid="{4D141C13-74DE-41C3-8D3F-A22CAA3148E1}"/>
    <cellStyle name="Comma 6 5 3 2 3" xfId="34829" xr:uid="{C4F90D55-DB51-4157-BF9D-F95604B9BA96}"/>
    <cellStyle name="Comma 6 5 3 2 3 2" xfId="32391" xr:uid="{AD2C594F-8F4C-40E8-ACD7-69415671EC13}"/>
    <cellStyle name="Comma 6 5 3 2 4" xfId="33801" xr:uid="{5552BA1B-E312-44B8-AB98-38DC9A372B27}"/>
    <cellStyle name="Comma 6 5 3 3" xfId="33593" xr:uid="{7ADB9D83-DE63-4763-8A4D-E63F76EF7273}"/>
    <cellStyle name="Comma 6 5 3 3 2" xfId="33441" xr:uid="{975AEB13-C26D-492D-AA2D-11E611558FDD}"/>
    <cellStyle name="Comma 6 5 3 3 2 2" xfId="34924" xr:uid="{CA6CFE41-F5D2-44EA-92C3-3670B03B6628}"/>
    <cellStyle name="Comma 6 5 3 3 3" xfId="33838" xr:uid="{2B8822AF-2CF5-42E1-8F69-89A82D23F18D}"/>
    <cellStyle name="Comma 6 5 3 4" xfId="29047" xr:uid="{D3D2573F-BF1B-4218-9439-370B3CCCBA84}"/>
    <cellStyle name="Comma 6 5 3 4 2" xfId="32091" xr:uid="{46BCDBE3-F0BA-4C8C-9C6A-5A47BEBDCC5B}"/>
    <cellStyle name="Comma 6 5 3 5" xfId="30137" xr:uid="{7056D652-6419-4703-9E9E-2F1D1D79C7B5}"/>
    <cellStyle name="Comma 6 5 4" xfId="35361" xr:uid="{5F5385BE-ADC7-477A-82D9-7AD96C3A95E2}"/>
    <cellStyle name="Comma 6 5 4 2" xfId="31331" xr:uid="{E9A7663A-22B4-4B79-9CE4-39911DC0A320}"/>
    <cellStyle name="Comma 6 5 4 2 2" xfId="31780" xr:uid="{36474EF1-1FD4-47B4-AA92-09FB50D862A8}"/>
    <cellStyle name="Comma 6 5 4 2 2 2" xfId="33698" xr:uid="{6A03C863-1406-419F-8BE5-CDCD774FE051}"/>
    <cellStyle name="Comma 6 5 4 2 3" xfId="34563" xr:uid="{C86D8905-1899-4878-ACF1-A9DB3D76A4D9}"/>
    <cellStyle name="Comma 6 5 4 3" xfId="30198" xr:uid="{440A9B5E-7A07-4E85-8E15-216941B69A93}"/>
    <cellStyle name="Comma 6 5 4 3 2" xfId="30887" xr:uid="{40228B8F-6C7D-4375-AC3B-10399B03DD9E}"/>
    <cellStyle name="Comma 6 5 4 4" xfId="29380" xr:uid="{E3F5BB50-3271-40F8-B235-9EC8BA00CD82}"/>
    <cellStyle name="Comma 6 5 5" xfId="30979" xr:uid="{A66B3A1A-4234-4FB2-BC64-AB7EECBED3F4}"/>
    <cellStyle name="Comma 6 5 5 2" xfId="33167" xr:uid="{4E5B8E4A-B6EE-4BB8-B5FF-622E7DFA5EFB}"/>
    <cellStyle name="Comma 6 5 5 2 2" xfId="35380" xr:uid="{35D2FF80-C4E6-45E7-B0AD-55CB11ADD7BB}"/>
    <cellStyle name="Comma 6 5 5 3" xfId="31058" xr:uid="{30D7B152-DD53-4168-92AF-D1979255DF56}"/>
    <cellStyle name="Comma 6 5 6" xfId="29298" xr:uid="{E83B4DE3-B290-4A5E-BD5B-0CEB6A6F72B4}"/>
    <cellStyle name="Comma 6 5 6 2" xfId="31559" xr:uid="{983D5BAC-FE81-4F20-AA12-C2DE3F41207B}"/>
    <cellStyle name="Comma 6 5 7" xfId="33135" xr:uid="{3E163A78-B651-4FC7-9CDC-DCF1853D473B}"/>
    <cellStyle name="Comma 6 6" xfId="33830" xr:uid="{F4112097-F132-4549-B8DC-586278696C43}"/>
    <cellStyle name="Comma 6 6 2" xfId="35596" xr:uid="{8B7D2B02-1A27-4D41-865A-6B0D3F3C6843}"/>
    <cellStyle name="Comma 6 6 2 2" xfId="31194" xr:uid="{1A1DDD9D-97B9-4AB1-AFC9-382F741981FA}"/>
    <cellStyle name="Comma 6 6 2 2 2" xfId="32361" xr:uid="{C2993779-F180-4A31-8331-E5D6954EA4DD}"/>
    <cellStyle name="Comma 6 6 2 2 2 2" xfId="35510" xr:uid="{327F115A-9E6E-4B77-8BDE-CB6B684B524B}"/>
    <cellStyle name="Comma 6 6 2 2 2 2 2" xfId="31713" xr:uid="{A859D00D-3F84-47ED-93B9-64BF8287A60D}"/>
    <cellStyle name="Comma 6 6 2 2 2 3" xfId="35180" xr:uid="{B3E2729A-8955-4EB5-8DF0-6F3F4089AAF2}"/>
    <cellStyle name="Comma 6 6 2 2 3" xfId="31940" xr:uid="{0FCA94DF-EC31-442D-9F36-23396813985C}"/>
    <cellStyle name="Comma 6 6 2 2 3 2" xfId="35175" xr:uid="{3F8790DB-B6DA-47C7-9448-FD640D51E01C}"/>
    <cellStyle name="Comma 6 6 2 2 4" xfId="35452" xr:uid="{72A79EB5-495A-4FFF-BB40-9B121A3CAF40}"/>
    <cellStyle name="Comma 6 6 2 3" xfId="34190" xr:uid="{8E64C048-9A6E-41B4-95C6-D7A19690AB0F}"/>
    <cellStyle name="Comma 6 6 2 3 2" xfId="34957" xr:uid="{F036D92F-D49C-4F52-94AC-3A46FC33D726}"/>
    <cellStyle name="Comma 6 6 2 3 2 2" xfId="34821" xr:uid="{0A0AC876-97CD-4678-AA2E-F4F010F9AC93}"/>
    <cellStyle name="Comma 6 6 2 3 3" xfId="33202" xr:uid="{323DC519-A858-4740-A9C7-817952E62341}"/>
    <cellStyle name="Comma 6 6 2 4" xfId="33978" xr:uid="{E4EAA44B-8161-4920-9221-CE3525138225}"/>
    <cellStyle name="Comma 6 6 2 4 2" xfId="35086" xr:uid="{BFF70B3F-B474-4BE3-8EAB-12B19C98D0D4}"/>
    <cellStyle name="Comma 6 6 2 5" xfId="32957" xr:uid="{03368518-4440-4C71-92F8-6CC180CC6B4D}"/>
    <cellStyle name="Comma 6 6 3" xfId="30607" xr:uid="{41FC16C9-5C28-4395-B681-7769F3AAB432}"/>
    <cellStyle name="Comma 6 6 3 2" xfId="30600" xr:uid="{50079A03-5C9C-4C78-AC2D-4A535FB7FCE7}"/>
    <cellStyle name="Comma 6 6 3 2 2" xfId="31814" xr:uid="{B0A38A32-9A36-44AF-ADE9-EBCA48BC4475}"/>
    <cellStyle name="Comma 6 6 3 2 2 2" xfId="29972" xr:uid="{D1724AF5-E3B8-44CE-92D6-9414E8A7496B}"/>
    <cellStyle name="Comma 6 6 3 2 3" xfId="31258" xr:uid="{C4D9A370-03F6-4A86-94E3-1E56A385DB34}"/>
    <cellStyle name="Comma 6 6 3 3" xfId="29415" xr:uid="{ECBE99F8-6DAA-4190-98D7-6C76C210F683}"/>
    <cellStyle name="Comma 6 6 3 3 2" xfId="29431" xr:uid="{E65C27D1-30A8-4FB8-8126-D51885015C07}"/>
    <cellStyle name="Comma 6 6 3 4" xfId="33798" xr:uid="{E265E442-3DD6-4046-95FA-00C14B5D4EC1}"/>
    <cellStyle name="Comma 6 6 4" xfId="33897" xr:uid="{0A0F0935-3690-4999-A5B1-1DB7C3CAF66C}"/>
    <cellStyle name="Comma 6 6 4 2" xfId="35080" xr:uid="{B19ACE69-EDEB-4E6E-AF43-464EF1B9912A}"/>
    <cellStyle name="Comma 6 6 4 2 2" xfId="30448" xr:uid="{31F7A79B-69F9-459F-977E-E6798B5CE9D5}"/>
    <cellStyle name="Comma 6 6 4 3" xfId="31313" xr:uid="{B317A252-4FE9-4563-8D2B-87626A7D0A49}"/>
    <cellStyle name="Comma 6 6 5" xfId="34241" xr:uid="{D34C6FDB-6414-43BE-B8BB-A8C7FF4B2862}"/>
    <cellStyle name="Comma 6 6 5 2" xfId="33666" xr:uid="{09F0F522-0772-4B4B-AB8C-F588310BB499}"/>
    <cellStyle name="Comma 6 6 6" xfId="34852" xr:uid="{D3EE195A-6B0F-438B-81A4-319BB2A81391}"/>
    <cellStyle name="Comma 6 7" xfId="31783" xr:uid="{4B638B3A-F6E7-496B-923E-F5A8D55CCBCE}"/>
    <cellStyle name="Comma 6 7 2" xfId="34720" xr:uid="{47D7D2C2-CA04-4CBC-A502-35AAEC091372}"/>
    <cellStyle name="Comma 6 7 2 2" xfId="32632" xr:uid="{E6BAA1CC-FFDA-4978-9902-7653E2272000}"/>
    <cellStyle name="Comma 6 7 2 2 2" xfId="34159" xr:uid="{5B810B6C-89EB-48D1-AE35-BD2EE0E0024C}"/>
    <cellStyle name="Comma 6 7 2 2 2 2" xfId="33722" xr:uid="{1C7F28F4-127F-4A95-82E7-5933EF3875E2}"/>
    <cellStyle name="Comma 6 7 2 2 3" xfId="34913" xr:uid="{5F2B57A7-C2F1-45F0-AF42-578F63E65469}"/>
    <cellStyle name="Comma 6 7 2 3" xfId="33194" xr:uid="{8044364B-E4BE-4635-B868-397DA69C3129}"/>
    <cellStyle name="Comma 6 7 2 3 2" xfId="34385" xr:uid="{68F29AA9-5490-4828-A6C2-28B2C3C80DFE}"/>
    <cellStyle name="Comma 6 7 2 4" xfId="30970" xr:uid="{07BD433D-763A-4812-80CF-D4CF75550980}"/>
    <cellStyle name="Comma 6 7 3" xfId="34985" xr:uid="{FC97F686-E850-4CC8-A61F-9521185C3635}"/>
    <cellStyle name="Comma 6 7 3 2" xfId="30662" xr:uid="{D0040533-A023-4EBE-9F99-1F6B9E126BD8}"/>
    <cellStyle name="Comma 6 7 3 2 2" xfId="33817" xr:uid="{7313174E-2062-479E-97AE-6F728ED8BFE7}"/>
    <cellStyle name="Comma 6 7 3 3" xfId="32231" xr:uid="{00EBB6FC-6E3F-42AD-A610-A4D8E8473BC3}"/>
    <cellStyle name="Comma 6 7 4" xfId="31964" xr:uid="{49808218-8688-4CDB-B731-BCA7B9DDC58F}"/>
    <cellStyle name="Comma 6 7 4 2" xfId="33178" xr:uid="{0D96F088-8EAD-43A3-AB36-20A87EA97267}"/>
    <cellStyle name="Comma 6 7 5" xfId="35083" xr:uid="{FDECDF54-F49E-4981-B0C9-891AFFD21A57}"/>
    <cellStyle name="Comma 6 8" xfId="32196" xr:uid="{2ED34E68-28E8-4A8D-8FB1-759B7F36F6A1}"/>
    <cellStyle name="Comma 6 8 2" xfId="32252" xr:uid="{3C405BE1-0640-4FAC-81C5-2826BD901B9E}"/>
    <cellStyle name="Comma 6 8 2 2" xfId="31174" xr:uid="{234FB924-5F12-4716-B1C7-267C575F9666}"/>
    <cellStyle name="Comma 6 8 2 2 2" xfId="31504" xr:uid="{A03B3FAD-CFA1-4438-9EDF-AFB0FED4C4E2}"/>
    <cellStyle name="Comma 6 8 2 3" xfId="30475" xr:uid="{B3866091-8EE9-4859-9EEF-DC45EF0E5BBB}"/>
    <cellStyle name="Comma 6 8 3" xfId="31264" xr:uid="{ED09FFF6-F07C-4005-B462-2DAE310A58DB}"/>
    <cellStyle name="Comma 6 8 3 2" xfId="33888" xr:uid="{5E776BD4-FB2B-4C6A-A879-B954CADD4CE0}"/>
    <cellStyle name="Comma 6 8 4" xfId="31435" xr:uid="{74A18322-99C5-495F-9608-E9562ACD826E}"/>
    <cellStyle name="Comma 6 9" xfId="29088" xr:uid="{39C4D3FE-2125-45EB-AAD5-44FF38ED9949}"/>
    <cellStyle name="Comma 6 9 2" xfId="32755" xr:uid="{CEE22EF9-1A95-4123-88E7-12FFDF2F0D47}"/>
    <cellStyle name="Comma 6 9 2 2" xfId="29560" xr:uid="{32490AF5-98FF-42AC-8D63-A0FB8AB804BF}"/>
    <cellStyle name="Comma 6 9 3" xfId="34218" xr:uid="{A175D148-4FE4-47F8-82C3-33E7D100D6DC}"/>
    <cellStyle name="Comma 7" xfId="34391" xr:uid="{7834E1BF-9088-43F5-B726-6812344DB598}"/>
    <cellStyle name="Comma 7 2" xfId="34067" xr:uid="{69A9F924-2721-4FC6-A7BB-506A49E17479}"/>
    <cellStyle name="Comma 8" xfId="30346" xr:uid="{DA82BC23-56C5-411D-B53C-7170334DF1D0}"/>
    <cellStyle name="Comma 8 2" xfId="32888" xr:uid="{8B48FB23-79BE-4362-A59E-5E2427606FAC}"/>
    <cellStyle name="Comma 9" xfId="32987" xr:uid="{4371177E-F466-4D2E-B4C0-51CC74D8C5E4}"/>
    <cellStyle name="Currency 2" xfId="13709" xr:uid="{724266D0-656B-4F2C-B42D-5227085643F8}"/>
    <cellStyle name="Currency 2 2" xfId="28988" xr:uid="{F0582D57-DDCA-41BF-9184-8DC8953E1357}"/>
    <cellStyle name="Currency 2 2 2" xfId="35600" xr:uid="{593FBC9B-919B-4A0C-AA12-495C7C5A7988}"/>
    <cellStyle name="Currency 2 3" xfId="32151" xr:uid="{B0A6A3C3-8D53-4405-AE1E-156E5B662AD6}"/>
    <cellStyle name="Currency 3" xfId="95" xr:uid="{00000000-0005-0000-0000-00003E000000}"/>
    <cellStyle name="Currency 3 2" xfId="13708" xr:uid="{B3A43A62-917F-4850-A79A-EF4D337644C9}"/>
    <cellStyle name="Currency 3 2 2" xfId="32150" xr:uid="{155F3964-FF7A-441E-B0D1-77B47E6AF9AF}"/>
    <cellStyle name="Currency 3 3" xfId="28987" xr:uid="{2A17BBA9-7CA8-4FEE-A9FE-B3593A52D01D}"/>
    <cellStyle name="Currency 3 3 2" xfId="35599" xr:uid="{29BB701B-5558-4BE2-A569-3B0704DEFEE2}"/>
    <cellStyle name="Currency 3 4" xfId="29018" xr:uid="{45F58A3E-1CD7-402B-BB6F-CD03EB250E4B}"/>
    <cellStyle name="Currency 4" xfId="28994" xr:uid="{B50CDF35-DAD8-4341-BF13-6F6CC500C052}"/>
    <cellStyle name="Currency 4 2" xfId="35605" xr:uid="{C90015E3-31CA-47E6-9179-1D52360DB657}"/>
    <cellStyle name="Description" xfId="30660" xr:uid="{D71672A5-B356-408F-8FB1-BAB773ABCDDD}"/>
    <cellStyle name="DescriptionCAS" xfId="35074" xr:uid="{31849727-0B1B-4750-B2B8-2B6EC1E514FE}"/>
    <cellStyle name="DescriptionCtr" xfId="34898" xr:uid="{1DD7EDC3-AEDD-4EEC-B7D4-B4F889BAB5D6}"/>
    <cellStyle name="DescriptionNoWrap" xfId="31792" xr:uid="{0F3ED88F-314C-4E71-8031-A64D46245092}"/>
    <cellStyle name="DescriptionTitle" xfId="30829" xr:uid="{65D94C79-6A9D-4BC8-86EE-4074DC3B32CE}"/>
    <cellStyle name="DescriptionTitleNoWrap" xfId="29710" xr:uid="{11E80D6E-A2FE-4135-A9B3-6946FDEEDC24}"/>
    <cellStyle name="EntryCell" xfId="34240" xr:uid="{487967E2-C326-483A-B26C-31570C5DA9D1}"/>
    <cellStyle name="EntryCell 2" xfId="35235" xr:uid="{FCA16E6A-10EB-4D80-BD80-C0F1D68DD718}"/>
    <cellStyle name="Explanatory Text" xfId="16" builtinId="53" customBuiltin="1"/>
    <cellStyle name="Explanatory Text 2" xfId="66" xr:uid="{00000000-0005-0000-0000-000040000000}"/>
    <cellStyle name="Explanatory Text 2 2" xfId="118" xr:uid="{EB628973-1A18-4B35-9150-CD0FE18FA53F}"/>
    <cellStyle name="FormName" xfId="34873" xr:uid="{BC95F3F1-9838-49EF-871F-A205B42EE269}"/>
    <cellStyle name="FormNameRight" xfId="33221" xr:uid="{31CAE854-E497-4307-83D2-43F838EC03D9}"/>
    <cellStyle name="From Other Sheet" xfId="34415" xr:uid="{56BD933C-6E5E-490B-9293-B1903591C370}"/>
    <cellStyle name="From Other Sheet 2" xfId="32053" xr:uid="{A937DB5E-2FD8-4203-B326-1A1A41D47F75}"/>
    <cellStyle name="Good" xfId="7" builtinId="26" customBuiltin="1"/>
    <cellStyle name="Good 10" xfId="13710" xr:uid="{8682EF0F-6288-457E-BF9E-0490C314974D}"/>
    <cellStyle name="Good 11" xfId="13711" xr:uid="{0798CADE-86C7-4677-B8E6-1D80D22926D9}"/>
    <cellStyle name="Good 12" xfId="13712" xr:uid="{A7DAD82E-9CC9-4EB1-AEE3-608461A5321A}"/>
    <cellStyle name="Good 2" xfId="56" xr:uid="{00000000-0005-0000-0000-000042000000}"/>
    <cellStyle name="Good 2 10" xfId="13714" xr:uid="{10028F4B-A173-4CF6-9BA5-85DE725F9265}"/>
    <cellStyle name="Good 2 11" xfId="13713" xr:uid="{ADB47F81-8A62-437D-9F08-5B77D52C02BE}"/>
    <cellStyle name="Good 2 12" xfId="119" xr:uid="{0C0EDCF5-4BFA-4B39-A404-3AAC427075BE}"/>
    <cellStyle name="Good 2 2" xfId="13715" xr:uid="{5FC7D40D-B8A2-4829-87A2-CC35305837AC}"/>
    <cellStyle name="Good 2 3" xfId="13716" xr:uid="{87D9B633-9076-4C89-85F4-8173F804CD86}"/>
    <cellStyle name="Good 2 4" xfId="13717" xr:uid="{CB30A8A1-F349-4690-B160-72DB736D0487}"/>
    <cellStyle name="Good 2 4 2" xfId="13718" xr:uid="{67888DA6-EE7E-43BB-BD22-1503260B1E6D}"/>
    <cellStyle name="Good 2 5" xfId="13719" xr:uid="{0B41A722-7D9A-46F2-95F1-FEAB50C94A54}"/>
    <cellStyle name="Good 2 6" xfId="13720" xr:uid="{186DD906-EDC0-49B6-BE32-205F66009F0E}"/>
    <cellStyle name="Good 2 7" xfId="13721" xr:uid="{28A10B8A-5F37-4126-B0C4-7352DCDBA55F}"/>
    <cellStyle name="Good 2 8" xfId="13722" xr:uid="{9D4722E8-62CB-459A-A6EA-9CA72759E1B8}"/>
    <cellStyle name="Good 2 9" xfId="13723" xr:uid="{090BFF8D-2706-49BD-ACE9-B3077815BA0F}"/>
    <cellStyle name="Good 3" xfId="13724" xr:uid="{4F119302-0FC7-487E-B169-ECE97779D840}"/>
    <cellStyle name="Good 4" xfId="13725" xr:uid="{5CADB4CB-96D2-4965-9B51-8EB45C4843D0}"/>
    <cellStyle name="Good 5" xfId="13726" xr:uid="{12C3C2C9-7A2C-49DB-8B27-F69EA9E66643}"/>
    <cellStyle name="Good 6" xfId="13727" xr:uid="{4BA77C71-92E5-42AD-9DE6-80426DE005D1}"/>
    <cellStyle name="Good 7" xfId="13728" xr:uid="{07300138-0098-4761-8FBD-BF9C09885C07}"/>
    <cellStyle name="Good 8" xfId="13729" xr:uid="{3C07DE3C-E032-475C-972A-778A57862480}"/>
    <cellStyle name="Good 9" xfId="13730" xr:uid="{2CA40EDC-AC60-4841-A0F7-AEB3B79A38B9}"/>
    <cellStyle name="Heading 1" xfId="3" builtinId="16" customBuiltin="1"/>
    <cellStyle name="Heading 1 10" xfId="13731" xr:uid="{6989571B-8EDF-4C36-8290-58655C47332E}"/>
    <cellStyle name="Heading 1 11" xfId="13732" xr:uid="{45DEE424-0C6B-4880-8428-95D438025642}"/>
    <cellStyle name="Heading 1 12" xfId="13733" xr:uid="{BA41DA59-A043-442D-9EA3-E569D2459D58}"/>
    <cellStyle name="Heading 1 2" xfId="52" xr:uid="{00000000-0005-0000-0000-000044000000}"/>
    <cellStyle name="Heading 1 2 10" xfId="13735" xr:uid="{C40455E2-D35D-4CC1-AB95-D7D02C7BB40A}"/>
    <cellStyle name="Heading 1 2 11" xfId="13734" xr:uid="{8E0876C3-EF68-4A9B-90B5-329F8E6C102E}"/>
    <cellStyle name="Heading 1 2 12" xfId="120" xr:uid="{F6F7FF2E-90FC-4C29-94F5-BAA56FAEF4DB}"/>
    <cellStyle name="Heading 1 2 2" xfId="13736" xr:uid="{E6D3FD30-B0CE-4540-89FB-2A8B601AE7D3}"/>
    <cellStyle name="Heading 1 2 3" xfId="13737" xr:uid="{97F65804-8C6E-4DC2-ACD3-4D0317BD81EB}"/>
    <cellStyle name="Heading 1 2 4" xfId="13738" xr:uid="{9FA2EEA1-903D-4F14-9031-A49417F80FF4}"/>
    <cellStyle name="Heading 1 2 4 2" xfId="13739" xr:uid="{71655BBF-FDA5-4837-8798-8A531B556316}"/>
    <cellStyle name="Heading 1 2 5" xfId="13740" xr:uid="{9B94C8A4-470B-4759-8FE4-C5F10CE5CACD}"/>
    <cellStyle name="Heading 1 2 6" xfId="13741" xr:uid="{7768D5CB-B20D-44AA-9B93-3C5015D37029}"/>
    <cellStyle name="Heading 1 2 7" xfId="13742" xr:uid="{41DF89C5-007C-4505-8AA0-294D3A562CA7}"/>
    <cellStyle name="Heading 1 2 8" xfId="13743" xr:uid="{51F96B4B-B342-4F66-B538-F48F5F949D52}"/>
    <cellStyle name="Heading 1 2 9" xfId="13744" xr:uid="{1E649A31-4B6D-4DB8-81C0-740CDB3FE19A}"/>
    <cellStyle name="Heading 1 3" xfId="13745" xr:uid="{DC1E4B89-47E9-42FE-B27B-93D2D477738D}"/>
    <cellStyle name="Heading 1 4" xfId="13746" xr:uid="{96E817B7-1B4E-443A-88C2-76A85022598A}"/>
    <cellStyle name="Heading 1 5" xfId="13747" xr:uid="{758B3006-FDDA-4729-967A-9F15356BE0DC}"/>
    <cellStyle name="Heading 1 6" xfId="13748" xr:uid="{3BE3DBE5-CED7-4691-9C20-A9661BB734B5}"/>
    <cellStyle name="Heading 1 7" xfId="13749" xr:uid="{C06A73B7-17D3-4DE9-9984-2A7BFC38F07B}"/>
    <cellStyle name="Heading 1 8" xfId="13750" xr:uid="{20255D9C-313D-4DB4-990F-C4BD58F8F320}"/>
    <cellStyle name="Heading 1 9" xfId="13751" xr:uid="{C9836F2F-E290-4334-B06F-ADF4AC9838A3}"/>
    <cellStyle name="Heading 2" xfId="4" builtinId="17" customBuiltin="1"/>
    <cellStyle name="Heading 2 10" xfId="13752" xr:uid="{EC4F1197-2F9B-425A-80E4-20236D623FA3}"/>
    <cellStyle name="Heading 2 11" xfId="13753" xr:uid="{287EEFB9-6EAA-4C49-80AF-7E2078EBA11A}"/>
    <cellStyle name="Heading 2 12" xfId="13754" xr:uid="{1698D57B-9B09-40CC-A66C-A5905BE86B95}"/>
    <cellStyle name="Heading 2 2" xfId="53" xr:uid="{00000000-0005-0000-0000-000046000000}"/>
    <cellStyle name="Heading 2 2 10" xfId="13756" xr:uid="{B0283A5E-2C1A-4F07-BE5A-AAEB8E08067B}"/>
    <cellStyle name="Heading 2 2 11" xfId="13755" xr:uid="{288EBE57-9FC3-45ED-A163-0B40C8EB8D16}"/>
    <cellStyle name="Heading 2 2 12" xfId="121" xr:uid="{6C9199B2-C59A-4957-9A22-46D8A66984E5}"/>
    <cellStyle name="Heading 2 2 2" xfId="13757" xr:uid="{C9FBC1F2-DB70-4E57-84E8-0705EE44BF96}"/>
    <cellStyle name="Heading 2 2 3" xfId="13758" xr:uid="{4BD6AA9B-64BF-4E3C-BCE0-20DDB3075D8C}"/>
    <cellStyle name="Heading 2 2 4" xfId="13759" xr:uid="{5DFC9519-3314-4466-AB94-9FB5BCF6ACBB}"/>
    <cellStyle name="Heading 2 2 4 2" xfId="13760" xr:uid="{9273CF41-078D-4F4F-9A0C-F91AD09C3296}"/>
    <cellStyle name="Heading 2 2 5" xfId="13761" xr:uid="{18829AB3-CBED-4B93-980A-754524CD4CC0}"/>
    <cellStyle name="Heading 2 2 6" xfId="13762" xr:uid="{50755111-C9D6-4F15-A07E-6704E13D298B}"/>
    <cellStyle name="Heading 2 2 7" xfId="13763" xr:uid="{C2040B80-A266-4698-AA52-CAB0FE12F7AA}"/>
    <cellStyle name="Heading 2 2 8" xfId="13764" xr:uid="{6EF850A2-B3DD-4F42-A509-B9A9C68103E7}"/>
    <cellStyle name="Heading 2 2 9" xfId="13765" xr:uid="{E6F437CE-D2AB-40C8-A683-AD6183DF89A5}"/>
    <cellStyle name="Heading 2 3" xfId="13766" xr:uid="{F4B3EF2D-54C8-4605-B9F8-1B4C58017125}"/>
    <cellStyle name="Heading 2 4" xfId="13767" xr:uid="{2B78EF2A-08EF-4F13-85BE-E26C29123A58}"/>
    <cellStyle name="Heading 2 5" xfId="13768" xr:uid="{155C474F-8700-41FD-91C8-571488D18395}"/>
    <cellStyle name="Heading 2 6" xfId="13769" xr:uid="{C1EE6E4A-CB8E-4471-AD53-1A3E432A9D85}"/>
    <cellStyle name="Heading 2 7" xfId="13770" xr:uid="{29917044-1066-4F52-BEB0-A1C86BD587BB}"/>
    <cellStyle name="Heading 2 8" xfId="13771" xr:uid="{08A3F5EC-271B-404B-A8B7-7DD45CC52840}"/>
    <cellStyle name="Heading 2 9" xfId="13772" xr:uid="{7F5D5A05-240A-4CC0-B47C-335E4A2BD316}"/>
    <cellStyle name="Heading 3" xfId="5" builtinId="18" customBuiltin="1"/>
    <cellStyle name="Heading 3 10" xfId="13773" xr:uid="{5F4DB7C5-F9FA-411D-82BE-3D5A6998F951}"/>
    <cellStyle name="Heading 3 11" xfId="13774" xr:uid="{698EF0CD-EF31-428B-A0DF-723662D43DE0}"/>
    <cellStyle name="Heading 3 12" xfId="13775" xr:uid="{851D0D6F-36CC-42E1-A18E-57A8F55AB395}"/>
    <cellStyle name="Heading 3 2" xfId="54" xr:uid="{00000000-0005-0000-0000-000048000000}"/>
    <cellStyle name="Heading 3 2 10" xfId="13777" xr:uid="{9AE255D1-2084-4C13-93B2-D6108AF399DF}"/>
    <cellStyle name="Heading 3 2 11" xfId="13776" xr:uid="{0C649BD4-AA25-4219-82AD-AFFF4E312178}"/>
    <cellStyle name="Heading 3 2 12" xfId="122" xr:uid="{BF571351-05D9-4072-A2B8-1FCF9F5D498F}"/>
    <cellStyle name="Heading 3 2 2" xfId="13778" xr:uid="{A24E0756-2E60-4163-A0D0-6BF040ECD6D4}"/>
    <cellStyle name="Heading 3 2 3" xfId="13779" xr:uid="{38BA6CB0-0712-41A3-85E6-344258A01514}"/>
    <cellStyle name="Heading 3 2 4" xfId="13780" xr:uid="{183CE0D3-6307-4915-8A80-8474B9440043}"/>
    <cellStyle name="Heading 3 2 4 2" xfId="13781" xr:uid="{1BF8F0B7-DE3B-49EA-BFEC-497ED2233261}"/>
    <cellStyle name="Heading 3 2 5" xfId="13782" xr:uid="{2376AF17-D887-4D47-9049-A40F9BD3D5DD}"/>
    <cellStyle name="Heading 3 2 6" xfId="13783" xr:uid="{2C770BA2-5D4F-4F25-9004-9A7996CD343B}"/>
    <cellStyle name="Heading 3 2 7" xfId="13784" xr:uid="{A4A7375F-45EE-4B12-90A4-9D18A8ACA9E3}"/>
    <cellStyle name="Heading 3 2 8" xfId="13785" xr:uid="{FF308993-E84A-4AF7-8F1D-DDBBB267DA69}"/>
    <cellStyle name="Heading 3 2 9" xfId="13786" xr:uid="{B9AA8E91-EC05-4240-92E2-BF7E431A0B87}"/>
    <cellStyle name="Heading 3 3" xfId="13787" xr:uid="{A0461FF4-BEA9-48FD-AABD-CCDEA7AE6AB8}"/>
    <cellStyle name="Heading 3 4" xfId="13788" xr:uid="{1B286674-3EAE-4F8A-A1BB-FC6551582E0A}"/>
    <cellStyle name="Heading 3 5" xfId="13789" xr:uid="{C51D29E9-C2D8-4D17-896C-55C5A02EA364}"/>
    <cellStyle name="Heading 3 6" xfId="13790" xr:uid="{79D41C09-F626-4354-8F53-0FC186F5432B}"/>
    <cellStyle name="Heading 3 7" xfId="13791" xr:uid="{B9FE477D-D3EB-48D4-A826-DDEFA37882A2}"/>
    <cellStyle name="Heading 3 8" xfId="13792" xr:uid="{A3E4FCCF-329A-465A-9269-D21A131BEB1C}"/>
    <cellStyle name="Heading 3 9" xfId="13793" xr:uid="{E5646A8F-7FFA-45B3-B17A-158FF6B05F75}"/>
    <cellStyle name="Heading 4" xfId="6" builtinId="19" customBuiltin="1"/>
    <cellStyle name="Heading 4 2" xfId="55" xr:uid="{00000000-0005-0000-0000-00004A000000}"/>
    <cellStyle name="Heading 4 2 2" xfId="13795" xr:uid="{2C187E5E-71A5-410C-9ECD-B84CCA81F943}"/>
    <cellStyle name="Heading 4 2 3" xfId="13794" xr:uid="{23BC37EB-1432-4E50-BDE7-74C8AC31142A}"/>
    <cellStyle name="Heading 4 2 4" xfId="123" xr:uid="{7C668A62-0FCE-475D-9AD4-661D7EA90081}"/>
    <cellStyle name="Heading0" xfId="33746" xr:uid="{CDFA5579-1A27-4619-B679-C4373D9C0EA0}"/>
    <cellStyle name="Heading0NoWrap" xfId="29051" xr:uid="{403CDE51-AD2A-48B0-92D1-277037F427F9}"/>
    <cellStyle name="Heading1" xfId="32095" xr:uid="{BF0AD9E0-59E1-474E-9657-F66C7154C9E1}"/>
    <cellStyle name="Heading2" xfId="31705" xr:uid="{B414E231-75BE-4FBA-9F87-C07F6121A1E0}"/>
    <cellStyle name="Hyperlink" xfId="28985" builtinId="8"/>
    <cellStyle name="Hyperlink 2" xfId="35610" xr:uid="{5588496B-958F-4647-BDCA-4B6CAFF552C4}"/>
    <cellStyle name="Input" xfId="9" builtinId="20" customBuiltin="1"/>
    <cellStyle name="Input 2" xfId="59" xr:uid="{00000000-0005-0000-0000-00004C000000}"/>
    <cellStyle name="Input 2 2" xfId="13797" xr:uid="{80F0C23B-BDA7-4BE1-BF89-30B5805E5CA4}"/>
    <cellStyle name="Input 2 3" xfId="13796" xr:uid="{191617B3-820D-4011-A8F5-914465260EAE}"/>
    <cellStyle name="Input 2 4" xfId="124" xr:uid="{6397E072-DB04-499B-954C-A62D19E3D468}"/>
    <cellStyle name="Instructions" xfId="29779" xr:uid="{B4D8D048-9504-4D84-B423-D43BA68DC23D}"/>
    <cellStyle name="Linked Cell" xfId="12" builtinId="24" customBuiltin="1"/>
    <cellStyle name="Linked Cell 10" xfId="13798" xr:uid="{A01CDC60-0904-487E-B4AB-275B26F9B35E}"/>
    <cellStyle name="Linked Cell 10 2" xfId="13799" xr:uid="{3C29A0E1-4090-4A24-963A-36CE6BAD2612}"/>
    <cellStyle name="Linked Cell 11" xfId="13800" xr:uid="{32007D67-7CD7-42DE-B7DA-AE740AA9B04E}"/>
    <cellStyle name="Linked Cell 11 2" xfId="13801" xr:uid="{DAB23A90-55BE-4906-9C34-F8C8DB1C9821}"/>
    <cellStyle name="Linked Cell 12" xfId="13802" xr:uid="{5463B6EB-F20C-468C-B86B-FDE2083F5588}"/>
    <cellStyle name="Linked Cell 12 2" xfId="13803" xr:uid="{2869BE29-5753-4913-ADE0-E95C1A3D2A92}"/>
    <cellStyle name="Linked Cell 2" xfId="62" xr:uid="{00000000-0005-0000-0000-00004E000000}"/>
    <cellStyle name="Linked Cell 2 10" xfId="13805" xr:uid="{F999FB5A-23EC-4645-9AC2-F28C7FEE0390}"/>
    <cellStyle name="Linked Cell 2 10 2" xfId="13806" xr:uid="{D365B058-9A0B-48EA-B1BA-2E2900E98E1A}"/>
    <cellStyle name="Linked Cell 2 11" xfId="13807" xr:uid="{DF8C80DE-4163-464B-87FC-5BDA652F0733}"/>
    <cellStyle name="Linked Cell 2 11 2" xfId="13808" xr:uid="{F3511D8D-C19D-4510-BE2F-AD69F932F81F}"/>
    <cellStyle name="Linked Cell 2 12" xfId="13804" xr:uid="{C0A0BF39-B525-4CB6-B0DE-ED9EEE5A565E}"/>
    <cellStyle name="Linked Cell 2 13" xfId="125" xr:uid="{179BC5AD-BF29-4128-B39D-12CBF8FDB854}"/>
    <cellStyle name="Linked Cell 2 2" xfId="13809" xr:uid="{086B2893-77F9-4773-AA35-10BBFF8CF3E1}"/>
    <cellStyle name="Linked Cell 2 3" xfId="13810" xr:uid="{A04E2D11-FED4-4E0B-BD45-4910DEF790D3}"/>
    <cellStyle name="Linked Cell 2 3 2" xfId="13811" xr:uid="{AB9BF1D0-F1F1-455C-94DE-F599A2CBBB62}"/>
    <cellStyle name="Linked Cell 2 4" xfId="13812" xr:uid="{0DF3B853-DC07-4CA7-A750-5FBCFA6221E7}"/>
    <cellStyle name="Linked Cell 2 4 2" xfId="13813" xr:uid="{13C283E0-1443-41BB-AF08-F49DDE5D4818}"/>
    <cellStyle name="Linked Cell 2 4 3" xfId="13814" xr:uid="{C25C99EA-A928-4E61-BD15-990C8EE7C011}"/>
    <cellStyle name="Linked Cell 2 5" xfId="13815" xr:uid="{F3858B1A-75CF-45AD-8066-EE53E85523C2}"/>
    <cellStyle name="Linked Cell 2 5 2" xfId="13816" xr:uid="{5156EA9D-9C44-459B-9291-BF402D01DDDF}"/>
    <cellStyle name="Linked Cell 2 5 2 2" xfId="13817" xr:uid="{2B1DE9AA-4ECA-4CFD-9A49-E8C94AD17F53}"/>
    <cellStyle name="Linked Cell 2 5 3" xfId="13818" xr:uid="{A3E8A9DA-D663-4BF3-B2CA-2D2A3D98DF31}"/>
    <cellStyle name="Linked Cell 2 5 4" xfId="13819" xr:uid="{0BBF344C-47FC-48A6-AF51-620F3EC77521}"/>
    <cellStyle name="Linked Cell 2 6" xfId="13820" xr:uid="{AB8BFFDB-E865-49AB-B86A-9B00F3B43BD1}"/>
    <cellStyle name="Linked Cell 2 6 2" xfId="13821" xr:uid="{209CF0EB-0219-46ED-A99B-1070794B2B80}"/>
    <cellStyle name="Linked Cell 2 6 2 2" xfId="13822" xr:uid="{356B04E7-77F6-47B6-8775-452B9D779527}"/>
    <cellStyle name="Linked Cell 2 6 3" xfId="13823" xr:uid="{16C24A65-B503-41B3-B696-F9D16B529C20}"/>
    <cellStyle name="Linked Cell 2 7" xfId="13824" xr:uid="{A1A83AE6-1EFC-4AC5-BA5B-A113FC20D189}"/>
    <cellStyle name="Linked Cell 2 7 2" xfId="13825" xr:uid="{7A26D22D-8CCE-4B7E-9AD3-0610FA98D5A4}"/>
    <cellStyle name="Linked Cell 2 8" xfId="13826" xr:uid="{8700D2C6-AC60-4EFB-A5C2-F50FF6355969}"/>
    <cellStyle name="Linked Cell 2 8 2" xfId="13827" xr:uid="{ACE82BC1-3809-4026-BD82-23BACCDDD435}"/>
    <cellStyle name="Linked Cell 2 9" xfId="13828" xr:uid="{8F707A4F-1D91-44F9-850B-7B003BB44A2B}"/>
    <cellStyle name="Linked Cell 2 9 2" xfId="13829" xr:uid="{156D4EE5-0FD4-49E5-B495-BDEA43D253C6}"/>
    <cellStyle name="Linked Cell 3" xfId="13830" xr:uid="{174CF50A-84A2-4780-B83B-A50F4AA76C8D}"/>
    <cellStyle name="Linked Cell 3 2" xfId="13831" xr:uid="{BF9D9315-80C7-4A8D-91F8-5AD5E7FA2515}"/>
    <cellStyle name="Linked Cell 3 2 2" xfId="13832" xr:uid="{B5560DB9-B7A2-4BE0-9289-A44DF0C9F794}"/>
    <cellStyle name="Linked Cell 3 2 3" xfId="13833" xr:uid="{6E11A41C-DAFA-48BF-8FC5-F13E0AEBFFB0}"/>
    <cellStyle name="Linked Cell 3 3" xfId="13834" xr:uid="{7B79B428-91D8-4DED-8155-3966CAF03F54}"/>
    <cellStyle name="Linked Cell 4" xfId="13835" xr:uid="{9EA41D49-516B-4247-AEC8-8252B5430CC1}"/>
    <cellStyle name="Linked Cell 4 2" xfId="13836" xr:uid="{AE6F228D-D29F-43F0-9F89-6D1BF38E9AE8}"/>
    <cellStyle name="Linked Cell 5" xfId="13837" xr:uid="{08795647-07C6-41FA-9DD8-12B9188E234E}"/>
    <cellStyle name="Linked Cell 5 2" xfId="13838" xr:uid="{6EF43E14-3732-490A-BACC-C787ABA166CF}"/>
    <cellStyle name="Linked Cell 5 3" xfId="13839" xr:uid="{41022B57-4B24-4965-9E3C-AC5CB3EFBC38}"/>
    <cellStyle name="Linked Cell 6" xfId="13840" xr:uid="{444A12A5-300C-4964-99F1-709143FE40F1}"/>
    <cellStyle name="Linked Cell 6 2" xfId="13841" xr:uid="{B407004E-BD3C-4B1E-9B31-5FCE08A7F5DE}"/>
    <cellStyle name="Linked Cell 6 2 2" xfId="13842" xr:uid="{51E6EA05-2066-49A1-A23F-5755A23FAC0C}"/>
    <cellStyle name="Linked Cell 6 3" xfId="13843" xr:uid="{A5AB8E32-6DE6-4A20-8E6F-ADDB3F39396A}"/>
    <cellStyle name="Linked Cell 7" xfId="13844" xr:uid="{D88F4131-BC03-49B1-B80C-EA1CF6EC3263}"/>
    <cellStyle name="Linked Cell 7 2" xfId="13845" xr:uid="{08EBEFE2-6CF6-4967-9D2D-162EC3FD6ED8}"/>
    <cellStyle name="Linked Cell 7 2 2" xfId="13846" xr:uid="{2A4CD62B-2219-4C12-9914-D12E500D7D0C}"/>
    <cellStyle name="Linked Cell 7 3" xfId="13847" xr:uid="{7AC5F7BE-E500-4815-B183-B9D69AF4557C}"/>
    <cellStyle name="Linked Cell 8" xfId="13848" xr:uid="{AA89F578-573A-49CC-8030-4A923580A0E8}"/>
    <cellStyle name="Linked Cell 8 2" xfId="13849" xr:uid="{D8125A42-5F83-4774-9A38-17F0AF18A54B}"/>
    <cellStyle name="Linked Cell 9" xfId="13850" xr:uid="{0FF5D5EF-69EC-48FE-915A-EF388645EB2B}"/>
    <cellStyle name="Linked Cell 9 2" xfId="13851" xr:uid="{97DBAB94-CCDE-4BEF-9077-631434B9B0D9}"/>
    <cellStyle name="Neutral" xfId="43" builtinId="28" customBuiltin="1"/>
    <cellStyle name="Neutral 10" xfId="13852" xr:uid="{AEE59FBE-55AB-4060-A0DC-C03FFC85D54A}"/>
    <cellStyle name="Neutral 11" xfId="13853" xr:uid="{222870C0-1374-4286-BE0C-CAE423B982CC}"/>
    <cellStyle name="Neutral 12" xfId="13854" xr:uid="{6BD0106F-337F-487F-A440-2715ED4DEA36}"/>
    <cellStyle name="Neutral 2" xfId="36" xr:uid="{00000000-0005-0000-0000-000050000000}"/>
    <cellStyle name="Neutral 2 10" xfId="13856" xr:uid="{5B5F68A6-84EA-4056-8F17-83452D3859E2}"/>
    <cellStyle name="Neutral 2 11" xfId="13855" xr:uid="{4BF4FEA6-20DC-4D77-9ADB-01F9CF3A286C}"/>
    <cellStyle name="Neutral 2 2" xfId="13857" xr:uid="{CE7372A6-89C6-44F5-96F5-020EEB66F728}"/>
    <cellStyle name="Neutral 2 3" xfId="13858" xr:uid="{6DE5E14E-8876-44D8-83D3-A3FECC3800E8}"/>
    <cellStyle name="Neutral 2 4" xfId="13859" xr:uid="{766F7BBF-B545-451C-9761-BA78EBE43D52}"/>
    <cellStyle name="Neutral 2 4 2" xfId="13860" xr:uid="{5D5C777F-DEEE-48A3-AF69-40F2C6FD0AAD}"/>
    <cellStyle name="Neutral 2 5" xfId="13861" xr:uid="{A23B27AD-89E3-42CC-9DAF-434F59E2C7DA}"/>
    <cellStyle name="Neutral 2 6" xfId="13862" xr:uid="{44E880E1-0A23-4EB9-846C-77DB783C888D}"/>
    <cellStyle name="Neutral 2 7" xfId="13863" xr:uid="{932AF2F6-588C-4A64-ACD2-109D503A051B}"/>
    <cellStyle name="Neutral 2 8" xfId="13864" xr:uid="{8E9CEC7C-6B63-4B07-93F9-ADC6C7EABF8A}"/>
    <cellStyle name="Neutral 2 9" xfId="13865" xr:uid="{F081BDF7-5EDF-47AB-94A9-8CF6D00ABF71}"/>
    <cellStyle name="Neutral 3" xfId="58" xr:uid="{00000000-0005-0000-0000-000051000000}"/>
    <cellStyle name="Neutral 3 2" xfId="13866" xr:uid="{7FA4B224-BE4B-4BAF-B5B6-5E8984B37F43}"/>
    <cellStyle name="Neutral 4" xfId="13867" xr:uid="{009C325F-1169-45F7-ADBE-44AE76B5841B}"/>
    <cellStyle name="Neutral 5" xfId="13868" xr:uid="{AE6D9511-F170-4621-842E-8CEF0EA34073}"/>
    <cellStyle name="Neutral 6" xfId="13869" xr:uid="{33C2C26B-D8B7-4CEA-8417-007B3709D14A}"/>
    <cellStyle name="Neutral 7" xfId="13870" xr:uid="{9FDC0A22-0FB8-4007-ADFD-FB089882E3A8}"/>
    <cellStyle name="Neutral 8" xfId="13871" xr:uid="{CA663452-AE7C-4D0E-8C61-9E5C8F56227D}"/>
    <cellStyle name="Neutral 9" xfId="13872" xr:uid="{FE2C5621-7110-4C4D-91C2-FB7BBA9F314C}"/>
    <cellStyle name="Normal" xfId="0" builtinId="0"/>
    <cellStyle name="Normal 10" xfId="15178" xr:uid="{357A5BEA-BC73-4BC5-882B-35E862232161}"/>
    <cellStyle name="Normal 10 2" xfId="30500" xr:uid="{24A451BB-9870-486E-9F22-B2E1AD3ABCB2}"/>
    <cellStyle name="Normal 11" xfId="15185" xr:uid="{53CC8F09-DEBC-44DF-A9D0-421672D34985}"/>
    <cellStyle name="Normal 11 10" xfId="31557" xr:uid="{8524C611-F1E5-48BB-9A6B-03C5DA7B6253}"/>
    <cellStyle name="Normal 11 2" xfId="30832" xr:uid="{E820D44F-209B-4C42-931A-05B6AAACA62A}"/>
    <cellStyle name="Normal 11 2 2" xfId="31658" xr:uid="{6F65E5AA-76CA-4E47-A80B-F0E47E2C7607}"/>
    <cellStyle name="Normal 11 2 2 2" xfId="30632" xr:uid="{119402C0-50F4-44FD-BC70-03761C8CA45D}"/>
    <cellStyle name="Normal 11 2 2 2 2" xfId="30833" xr:uid="{56FC8857-3FFC-46A0-90F8-2DC09AEE9CBB}"/>
    <cellStyle name="Normal 11 2 2 2 2 2" xfId="33660" xr:uid="{852CC1B7-2A7A-4034-942A-7B7A463B0503}"/>
    <cellStyle name="Normal 11 2 2 2 2 2 2" xfId="30131" xr:uid="{B4EEE5C2-0754-4659-ADDC-F8AA98F80425}"/>
    <cellStyle name="Normal 11 2 2 2 2 2 2 2" xfId="32170" xr:uid="{758C6C69-05B7-4FE0-84B8-AD2F2C9BDA77}"/>
    <cellStyle name="Normal 11 2 2 2 2 2 2 2 2" xfId="31646" xr:uid="{4682D3FE-FE47-41FA-9FF6-D4CA28C78685}"/>
    <cellStyle name="Normal 11 2 2 2 2 2 2 3" xfId="33076" xr:uid="{B0187B5F-A542-4818-AEEA-A21F57188647}"/>
    <cellStyle name="Normal 11 2 2 2 2 2 3" xfId="32309" xr:uid="{B420C9FA-1312-4B7E-8558-DF647175A45A}"/>
    <cellStyle name="Normal 11 2 2 2 2 2 3 2" xfId="33603" xr:uid="{90F12D69-60C5-45BD-BBF8-5B28C235A4FC}"/>
    <cellStyle name="Normal 11 2 2 2 2 2 4" xfId="30633" xr:uid="{E8BA6B74-A7FD-4EE9-90C7-5487222FFFE4}"/>
    <cellStyle name="Normal 11 2 2 2 2 3" xfId="29624" xr:uid="{E8CD184C-3F61-4103-BAA7-13EBDD4B614E}"/>
    <cellStyle name="Normal 11 2 2 2 2 3 2" xfId="32622" xr:uid="{4EC02DB2-CA0C-4A51-9787-F59CE2746156}"/>
    <cellStyle name="Normal 11 2 2 2 2 3 2 2" xfId="31632" xr:uid="{6759891D-6026-4E38-9560-97B51E9FF461}"/>
    <cellStyle name="Normal 11 2 2 2 2 3 3" xfId="33366" xr:uid="{A2D51CB9-042D-4950-93D1-54E3C19AE390}"/>
    <cellStyle name="Normal 11 2 2 2 2 4" xfId="31933" xr:uid="{B382247B-AF15-488D-93E8-76DEA8E2B350}"/>
    <cellStyle name="Normal 11 2 2 2 2 4 2" xfId="34945" xr:uid="{86FD97E7-98DC-4E7C-B7CD-149DD8BACC76}"/>
    <cellStyle name="Normal 11 2 2 2 2 5" xfId="31759" xr:uid="{F76AFC33-27F2-43D4-BC38-201C80800CD9}"/>
    <cellStyle name="Normal 11 2 2 2 3" xfId="35001" xr:uid="{58C64E76-D56B-45E0-BE33-3C0700EECF3A}"/>
    <cellStyle name="Normal 11 2 2 2 3 2" xfId="30258" xr:uid="{82792D87-D672-48A1-8EFA-7952AFD2D81D}"/>
    <cellStyle name="Normal 11 2 2 2 3 2 2" xfId="30396" xr:uid="{7B7C24CA-007D-45FC-AC6C-B7DC08A0BF29}"/>
    <cellStyle name="Normal 11 2 2 2 3 2 2 2" xfId="33317" xr:uid="{0DC51DA6-ADA6-4781-BC8D-1EF4CEB3D8C7}"/>
    <cellStyle name="Normal 11 2 2 2 3 2 3" xfId="34576" xr:uid="{876C8461-83C8-459B-BEA9-2F6686FA792E}"/>
    <cellStyle name="Normal 11 2 2 2 3 3" xfId="34679" xr:uid="{B53E7865-FE6F-4976-A262-FA6C1552525B}"/>
    <cellStyle name="Normal 11 2 2 2 3 3 2" xfId="32889" xr:uid="{30253ED3-495A-4AFE-8EE1-347E9C0430A9}"/>
    <cellStyle name="Normal 11 2 2 2 3 4" xfId="31445" xr:uid="{42D398D4-FCF8-4086-9FF2-5938605E457D}"/>
    <cellStyle name="Normal 11 2 2 2 4" xfId="33665" xr:uid="{CA5BB47B-1A59-43A8-9703-3AB9146D7642}"/>
    <cellStyle name="Normal 11 2 2 2 4 2" xfId="32908" xr:uid="{83A12C1E-D5D1-4349-9AD4-CFD82B90D77F}"/>
    <cellStyle name="Normal 11 2 2 2 4 2 2" xfId="31592" xr:uid="{2189D133-D804-43C5-8FDE-DA62FBF5F45B}"/>
    <cellStyle name="Normal 11 2 2 2 4 3" xfId="32314" xr:uid="{A7404DD5-EF13-4E68-9212-DECF7400AFDF}"/>
    <cellStyle name="Normal 11 2 2 2 5" xfId="29747" xr:uid="{96D54890-4111-47CC-9424-03079AC66782}"/>
    <cellStyle name="Normal 11 2 2 2 5 2" xfId="29539" xr:uid="{19689E94-8FA3-4632-A1DE-B59BEB307E2E}"/>
    <cellStyle name="Normal 11 2 2 2 6" xfId="34536" xr:uid="{09BEB739-3389-437B-835C-D8E5CF7BD195}"/>
    <cellStyle name="Normal 11 2 2 3" xfId="31699" xr:uid="{1D223D47-B990-4FDF-B695-16003BED9F09}"/>
    <cellStyle name="Normal 11 2 2 3 2" xfId="33298" xr:uid="{8D6E71DC-D2C9-4E2D-A980-23057FFE902E}"/>
    <cellStyle name="Normal 11 2 2 3 2 2" xfId="29480" xr:uid="{C3F5306F-E393-435C-8BA1-B63425FB7609}"/>
    <cellStyle name="Normal 11 2 2 3 2 2 2" xfId="35251" xr:uid="{5F401D59-5685-404E-9FBC-3BF2FE88AEBA}"/>
    <cellStyle name="Normal 11 2 2 3 2 2 2 2" xfId="33675" xr:uid="{82EF71BA-AFD8-4EB7-A4F1-638B78CC9B5C}"/>
    <cellStyle name="Normal 11 2 2 3 2 2 3" xfId="29050" xr:uid="{6FD79F25-0CDD-40D2-85FE-0825B8C9A4A3}"/>
    <cellStyle name="Normal 11 2 2 3 2 3" xfId="29005" xr:uid="{157F0B86-9809-41F3-8141-A1A8C625F20F}"/>
    <cellStyle name="Normal 11 2 2 3 2 3 2" xfId="31484" xr:uid="{BF82C660-4EF5-41A3-A22C-0E4690FAD2CF}"/>
    <cellStyle name="Normal 11 2 2 3 2 4" xfId="30020" xr:uid="{782CCE80-29D8-42D6-817F-6FD6D3E6CD50}"/>
    <cellStyle name="Normal 11 2 2 3 3" xfId="34935" xr:uid="{BE6E3CD2-CE19-4CF8-AE70-84FB435AA375}"/>
    <cellStyle name="Normal 11 2 2 3 3 2" xfId="31160" xr:uid="{17415F17-3F4A-494B-805B-1146CD8136D6}"/>
    <cellStyle name="Normal 11 2 2 3 3 2 2" xfId="30630" xr:uid="{E0C51362-A0D9-44A5-8B54-7FF5F4633585}"/>
    <cellStyle name="Normal 11 2 2 3 3 3" xfId="30397" xr:uid="{9437BBC2-E172-4537-B13E-1AE1105BEE30}"/>
    <cellStyle name="Normal 11 2 2 3 4" xfId="33009" xr:uid="{573E9506-7612-4330-84CB-068A02984C94}"/>
    <cellStyle name="Normal 11 2 2 3 4 2" xfId="34177" xr:uid="{0D73E211-A9BE-4D36-80E8-33EF139D6190}"/>
    <cellStyle name="Normal 11 2 2 3 5" xfId="29945" xr:uid="{DA4F8CAD-6CAF-4509-A0EA-CCCBBF9448CD}"/>
    <cellStyle name="Normal 11 2 2 4" xfId="35432" xr:uid="{F97D17B3-B362-4D12-AA55-0AD7C0A3E709}"/>
    <cellStyle name="Normal 11 2 2 4 2" xfId="32769" xr:uid="{3209E7E8-439F-4811-9669-1D289E871EEA}"/>
    <cellStyle name="Normal 11 2 2 4 2 2" xfId="33206" xr:uid="{CB827A8C-F906-41BE-94E8-368D3FFD1C9D}"/>
    <cellStyle name="Normal 11 2 2 4 2 2 2" xfId="32308" xr:uid="{3681D4DD-B385-41D2-8CE9-7DE1B8655A9C}"/>
    <cellStyle name="Normal 11 2 2 4 2 3" xfId="34609" xr:uid="{E494EBD9-B894-42FD-827C-3A3AE0018B9B}"/>
    <cellStyle name="Normal 11 2 2 4 3" xfId="34173" xr:uid="{7CD5FF13-3A52-4141-B066-3ECC3D98541C}"/>
    <cellStyle name="Normal 11 2 2 4 3 2" xfId="29113" xr:uid="{D9F1D910-D794-4436-80E2-0FC511AE2618}"/>
    <cellStyle name="Normal 11 2 2 4 4" xfId="31953" xr:uid="{854173C4-A364-4714-9F8E-BA9A31881B26}"/>
    <cellStyle name="Normal 11 2 2 5" xfId="29229" xr:uid="{58934CA3-59B0-4860-8FC0-75F8637FC473}"/>
    <cellStyle name="Normal 11 2 2 5 2" xfId="33872" xr:uid="{660A312C-BFB2-4666-935D-985BE99CA038}"/>
    <cellStyle name="Normal 11 2 2 5 2 2" xfId="32554" xr:uid="{50762DBD-9559-493A-80FD-CBB7E8311198}"/>
    <cellStyle name="Normal 11 2 2 5 3" xfId="32367" xr:uid="{D5864F79-8874-4A8A-9162-1BD621805DCE}"/>
    <cellStyle name="Normal 11 2 2 6" xfId="32763" xr:uid="{62F1859F-DFC4-458E-B058-886B66C58D7A}"/>
    <cellStyle name="Normal 11 2 2 6 2" xfId="31165" xr:uid="{101C2CAD-0DEC-46D2-8099-C1782120F7D7}"/>
    <cellStyle name="Normal 11 2 2 7" xfId="30701" xr:uid="{68228BD5-AD89-405B-BAB6-9DB5FFE6FE08}"/>
    <cellStyle name="Normal 11 2 3" xfId="34339" xr:uid="{DDC21EB6-6CD3-4377-83CC-2C6A7D6F80F5}"/>
    <cellStyle name="Normal 11 2 3 2" xfId="34158" xr:uid="{B408769A-6047-48D9-9B0F-4AC00BC9520C}"/>
    <cellStyle name="Normal 11 2 3 2 2" xfId="34154" xr:uid="{1767ED0A-FCB4-4ABD-836C-30F3BBE0BA4D}"/>
    <cellStyle name="Normal 11 2 3 2 2 2" xfId="29251" xr:uid="{E8632DFA-E6E7-49F1-81BD-114F4563756C}"/>
    <cellStyle name="Normal 11 2 3 2 2 2 2" xfId="33931" xr:uid="{85886B9B-4258-4C08-918D-74CCB114780D}"/>
    <cellStyle name="Normal 11 2 3 2 2 2 2 2" xfId="29508" xr:uid="{A4CD3ECB-6AA7-408D-996D-DB9DC1809BF1}"/>
    <cellStyle name="Normal 11 2 3 2 2 2 3" xfId="34231" xr:uid="{0E4BF6D1-B511-4B97-AB72-9EAF3CA55AEB}"/>
    <cellStyle name="Normal 11 2 3 2 2 3" xfId="31858" xr:uid="{F2CD7ACA-2B96-4FAF-8F7B-06652B9A8E01}"/>
    <cellStyle name="Normal 11 2 3 2 2 3 2" xfId="30413" xr:uid="{8F9889F9-6BE0-4F55-8F2C-3F23C62CC257}"/>
    <cellStyle name="Normal 11 2 3 2 2 4" xfId="29215" xr:uid="{F95CDCC2-113A-4204-95E8-1526F9A96F0E}"/>
    <cellStyle name="Normal 11 2 3 2 3" xfId="33936" xr:uid="{7EE60882-2B30-44A9-8C44-3BF9FE4ABD46}"/>
    <cellStyle name="Normal 11 2 3 2 3 2" xfId="30756" xr:uid="{54379884-C748-458C-A69D-5A2C19E5F32D}"/>
    <cellStyle name="Normal 11 2 3 2 3 2 2" xfId="35544" xr:uid="{FE963552-3856-467C-A183-D3113E4BBB44}"/>
    <cellStyle name="Normal 11 2 3 2 3 3" xfId="34830" xr:uid="{A3BA6CA8-22CB-415D-AEF3-350B77DC3DA4}"/>
    <cellStyle name="Normal 11 2 3 2 4" xfId="35018" xr:uid="{9A0AD27B-C62E-40D0-9978-D80FCB7AB5FF}"/>
    <cellStyle name="Normal 11 2 3 2 4 2" xfId="34984" xr:uid="{1248C48E-D64A-444D-A5D5-996CA7E74564}"/>
    <cellStyle name="Normal 11 2 3 2 5" xfId="34777" xr:uid="{DC91F7F0-C77C-482A-96E2-F5A6A6D5A161}"/>
    <cellStyle name="Normal 11 2 3 3" xfId="34639" xr:uid="{F6FAA1D5-03D2-4175-A950-286CB9AAD8CB}"/>
    <cellStyle name="Normal 11 2 3 3 2" xfId="33162" xr:uid="{FCADEDD8-1DE6-48C1-8227-7670FE7971C9}"/>
    <cellStyle name="Normal 11 2 3 3 2 2" xfId="35020" xr:uid="{DAF49E6B-DE01-41C8-B841-FD5A8146092E}"/>
    <cellStyle name="Normal 11 2 3 3 2 2 2" xfId="32153" xr:uid="{7F91F9AC-B3E2-48FF-B48A-9790277B0D3B}"/>
    <cellStyle name="Normal 11 2 3 3 2 3" xfId="32094" xr:uid="{FB742066-5FA4-4DF1-B56F-59D73079BF6A}"/>
    <cellStyle name="Normal 11 2 3 3 3" xfId="31066" xr:uid="{E291364E-BA8B-4012-94C4-CFB95C4D2A58}"/>
    <cellStyle name="Normal 11 2 3 3 3 2" xfId="29875" xr:uid="{A9384B7E-DE18-4ABB-9E70-B9B690F74482}"/>
    <cellStyle name="Normal 11 2 3 3 4" xfId="33744" xr:uid="{4A65A1DE-7FC0-4E40-BA1C-688C1FEFA4BA}"/>
    <cellStyle name="Normal 11 2 3 4" xfId="30218" xr:uid="{D600C31E-BF12-4C38-A5EE-7AF1F0167797}"/>
    <cellStyle name="Normal 11 2 3 4 2" xfId="34464" xr:uid="{29719F35-1901-4C04-BEF4-B68ABF322D40}"/>
    <cellStyle name="Normal 11 2 3 4 2 2" xfId="32215" xr:uid="{6984EF76-935F-48EA-BC95-75596B3ED448}"/>
    <cellStyle name="Normal 11 2 3 4 3" xfId="35056" xr:uid="{10C8921A-8CFF-43D6-8E46-C8405467D71D}"/>
    <cellStyle name="Normal 11 2 3 5" xfId="31806" xr:uid="{99958443-D426-4DD2-9117-C3BA61E2FCB1}"/>
    <cellStyle name="Normal 11 2 3 5 2" xfId="29735" xr:uid="{B7BCE837-5110-4124-B198-FF8688FF4B86}"/>
    <cellStyle name="Normal 11 2 3 6" xfId="29072" xr:uid="{E12F4985-A9E2-4E46-9A3C-7009D301C68A}"/>
    <cellStyle name="Normal 11 2 4" xfId="34462" xr:uid="{99CB86FD-0BC1-4A84-9F13-3C1E74DA5F97}"/>
    <cellStyle name="Normal 11 2 4 2" xfId="35445" xr:uid="{8F768793-753E-433A-913F-6306D9A89FD7}"/>
    <cellStyle name="Normal 11 2 4 2 2" xfId="31968" xr:uid="{FBA477BB-37D1-4890-AC23-91CB7D308124}"/>
    <cellStyle name="Normal 11 2 4 2 2 2" xfId="33207" xr:uid="{382E6634-59ED-47D8-AC88-3B5DE8BED9F7}"/>
    <cellStyle name="Normal 11 2 4 2 2 2 2" xfId="30193" xr:uid="{085DB364-64A3-4114-8E9D-D3CDFD012919}"/>
    <cellStyle name="Normal 11 2 4 2 2 3" xfId="32199" xr:uid="{E1F31E77-349E-4203-9C81-93D6EB133417}"/>
    <cellStyle name="Normal 11 2 4 2 3" xfId="31872" xr:uid="{690C6179-2732-4837-927D-E338439AB391}"/>
    <cellStyle name="Normal 11 2 4 2 3 2" xfId="34708" xr:uid="{5265C25B-128B-4F4E-8901-2E2566822E78}"/>
    <cellStyle name="Normal 11 2 4 2 4" xfId="29631" xr:uid="{AE47ECBE-E9F4-4C18-86E2-F3B16359D173}"/>
    <cellStyle name="Normal 11 2 4 3" xfId="29647" xr:uid="{B043ECEF-3DAC-4E71-AB6A-A4BF11247D62}"/>
    <cellStyle name="Normal 11 2 4 3 2" xfId="32368" xr:uid="{B5DD31A6-1950-4533-8BF3-FD2EFDBF0137}"/>
    <cellStyle name="Normal 11 2 4 3 2 2" xfId="34092" xr:uid="{647D7C01-BEC5-4810-946C-73BD2E8BC5FD}"/>
    <cellStyle name="Normal 11 2 4 3 3" xfId="35466" xr:uid="{1FA58BD2-6653-4BC1-B87B-AC6AA00F88BE}"/>
    <cellStyle name="Normal 11 2 4 4" xfId="30613" xr:uid="{88ACE68C-28BB-4C98-B110-B195FF4C7109}"/>
    <cellStyle name="Normal 11 2 4 4 2" xfId="32520" xr:uid="{A7CA0CDA-9491-4CCB-91BC-3F4E306D6475}"/>
    <cellStyle name="Normal 11 2 4 5" xfId="32990" xr:uid="{4CD7BCE6-0D60-40AF-A3B6-78B636CA6ABA}"/>
    <cellStyle name="Normal 11 2 5" xfId="30591" xr:uid="{7E6884A3-54F8-43A1-BB19-ABC164845DCB}"/>
    <cellStyle name="Normal 11 2 5 2" xfId="29577" xr:uid="{3E337949-DDC7-49B3-B526-2714D73DF490}"/>
    <cellStyle name="Normal 11 2 5 2 2" xfId="31746" xr:uid="{2B35577E-A0BD-4C60-B48B-30BB9CA1C5D9}"/>
    <cellStyle name="Normal 11 2 5 2 2 2" xfId="30427" xr:uid="{EDCD73E6-E6FE-47A3-BCE6-D926E11C549A}"/>
    <cellStyle name="Normal 11 2 5 2 3" xfId="35373" xr:uid="{EE77DDEF-C1CA-4471-B8AB-EAD66C0C23AC}"/>
    <cellStyle name="Normal 11 2 5 3" xfId="34532" xr:uid="{1CBDB983-98AD-4291-AC07-08513967854A}"/>
    <cellStyle name="Normal 11 2 5 3 2" xfId="30938" xr:uid="{397CC44F-04DD-420E-90CC-87C8819B8DB1}"/>
    <cellStyle name="Normal 11 2 5 4" xfId="29272" xr:uid="{080C4069-FC34-492A-BDD9-9732929F92C1}"/>
    <cellStyle name="Normal 11 2 6" xfId="32699" xr:uid="{51376C4F-E05B-4D3C-9F4D-AB90A047A00B}"/>
    <cellStyle name="Normal 11 2 6 2" xfId="34949" xr:uid="{41822FC5-6D53-40BD-A670-4509889496B6}"/>
    <cellStyle name="Normal 11 2 6 2 2" xfId="30923" xr:uid="{1AE1A5C2-5E07-4691-B0F9-40DE577EA718}"/>
    <cellStyle name="Normal 11 2 6 3" xfId="29395" xr:uid="{16026B65-29EC-4277-A275-A923DE6356D8}"/>
    <cellStyle name="Normal 11 2 7" xfId="29416" xr:uid="{2E2EBA2A-E3AD-435D-9D4D-EABBDDE57496}"/>
    <cellStyle name="Normal 11 2 7 2" xfId="29432" xr:uid="{6BDFFC52-E692-4E12-8537-69F90648253B}"/>
    <cellStyle name="Normal 11 2 8" xfId="34982" xr:uid="{77293CD3-A3F8-4C08-AF21-456E56D58D9A}"/>
    <cellStyle name="Normal 11 3" xfId="30643" xr:uid="{DC391B5F-0296-40CC-A4CC-B826B11053A9}"/>
    <cellStyle name="Normal 11 3 2" xfId="30841" xr:uid="{DD7E8636-7C27-494F-8862-EAF6C985F36E}"/>
    <cellStyle name="Normal 11 3 2 2" xfId="32020" xr:uid="{1F69AFFC-D44A-41D6-8FCA-8018B3BE5539}"/>
    <cellStyle name="Normal 11 3 2 2 2" xfId="32800" xr:uid="{5A6E989C-26A0-4744-BCCA-02C628A0F92A}"/>
    <cellStyle name="Normal 11 3 2 2 2 2" xfId="31932" xr:uid="{C009449C-5E89-4E10-834F-E1AC0B122374}"/>
    <cellStyle name="Normal 11 3 2 2 2 2 2" xfId="32728" xr:uid="{26CE7F25-033A-4536-B822-E738AFAEA4AF}"/>
    <cellStyle name="Normal 11 3 2 2 2 2 2 2" xfId="33439" xr:uid="{7D691F25-A56E-4616-9AD6-7A1AAA5A26AA}"/>
    <cellStyle name="Normal 11 3 2 2 2 2 3" xfId="33453" xr:uid="{5607E27A-D6FD-427B-8B69-BF19C2BC712B}"/>
    <cellStyle name="Normal 11 3 2 2 2 3" xfId="29927" xr:uid="{708A542A-97CC-4FC8-859B-9293BA939F9C}"/>
    <cellStyle name="Normal 11 3 2 2 2 3 2" xfId="33250" xr:uid="{67414855-91C0-43BE-BA0C-049006282588}"/>
    <cellStyle name="Normal 11 3 2 2 2 4" xfId="34648" xr:uid="{F34140C6-FAE5-4D8A-A702-13DEA0F6C675}"/>
    <cellStyle name="Normal 11 3 2 2 3" xfId="31110" xr:uid="{38AA834C-7848-40E8-9586-D7449BACEF9D}"/>
    <cellStyle name="Normal 11 3 2 2 3 2" xfId="31517" xr:uid="{16DB757A-D688-45BF-AFD4-B274B7F2E504}"/>
    <cellStyle name="Normal 11 3 2 2 3 2 2" xfId="31843" xr:uid="{3CA3A36F-FE6A-4DD9-B757-DCBFD5217E97}"/>
    <cellStyle name="Normal 11 3 2 2 3 3" xfId="34208" xr:uid="{66BF5C40-804A-4E8A-BBFE-C0243C4D46B6}"/>
    <cellStyle name="Normal 11 3 2 2 4" xfId="34637" xr:uid="{7ED78219-3121-4922-B5E8-AF6149732BA7}"/>
    <cellStyle name="Normal 11 3 2 2 4 2" xfId="30459" xr:uid="{F3EA3C0A-FCE3-4293-8189-5421C330FD31}"/>
    <cellStyle name="Normal 11 3 2 2 5" xfId="31322" xr:uid="{DE9B4818-8B62-4C43-AD34-EA8C0F17E5E9}"/>
    <cellStyle name="Normal 11 3 2 3" xfId="33923" xr:uid="{1455CA45-78DB-4281-8024-0AE2A8F4EB0E}"/>
    <cellStyle name="Normal 11 3 2 3 2" xfId="35105" xr:uid="{0F3EE69A-8274-4EC8-85AA-020F3167DE23}"/>
    <cellStyle name="Normal 11 3 2 3 2 2" xfId="33068" xr:uid="{D7F03882-A4F0-403F-9769-DA2D30A0B6AA}"/>
    <cellStyle name="Normal 11 3 2 3 2 2 2" xfId="35313" xr:uid="{29B4BCB4-05AC-4523-A00E-574B0600880C}"/>
    <cellStyle name="Normal 11 3 2 3 2 3" xfId="35430" xr:uid="{F84DA0AE-8DF0-4F78-9C73-977E1E2F108D}"/>
    <cellStyle name="Normal 11 3 2 3 3" xfId="31640" xr:uid="{09AFBE65-BE04-452F-970A-E9502AB5EB74}"/>
    <cellStyle name="Normal 11 3 2 3 3 2" xfId="33487" xr:uid="{7747712C-7236-4A63-AF73-DC374A0EF5E0}"/>
    <cellStyle name="Normal 11 3 2 3 4" xfId="32870" xr:uid="{F71574B4-2DDF-40E9-BFA2-ED9248D83234}"/>
    <cellStyle name="Normal 11 3 2 4" xfId="35552" xr:uid="{256894DB-2801-4C4B-AF7D-0C87FE78E27A}"/>
    <cellStyle name="Normal 11 3 2 4 2" xfId="30062" xr:uid="{E03EC33E-DCA7-4791-B2C0-004ABA4DDF6D}"/>
    <cellStyle name="Normal 11 3 2 4 2 2" xfId="34557" xr:uid="{96A313FB-3994-4B5A-ACDC-60C96C1A17C8}"/>
    <cellStyle name="Normal 11 3 2 4 3" xfId="30647" xr:uid="{8B5E9810-F7CC-4EFD-9172-0BE3A3E22665}"/>
    <cellStyle name="Normal 11 3 2 5" xfId="32882" xr:uid="{8584D1C0-8D9E-4F53-ACA5-E795E06C1B0D}"/>
    <cellStyle name="Normal 11 3 2 5 2" xfId="32253" xr:uid="{84E65AB7-A821-4566-BF3D-879F5E6EF8A6}"/>
    <cellStyle name="Normal 11 3 2 6" xfId="33447" xr:uid="{02CE0BDE-CAB0-4CFC-B392-E58CF6141417}"/>
    <cellStyle name="Normal 11 3 3" xfId="33853" xr:uid="{EE71F4EE-DF0A-4323-ADF6-3C0CEB0A13CE}"/>
    <cellStyle name="Normal 11 3 3 2" xfId="31338" xr:uid="{B0F2E961-A70B-4D9A-9E8A-E9EE6C467A43}"/>
    <cellStyle name="Normal 11 3 3 2 2" xfId="31890" xr:uid="{B1E22B98-087C-4CB6-A2B3-B8DBC024813B}"/>
    <cellStyle name="Normal 11 3 3 2 2 2" xfId="29968" xr:uid="{90D3E11A-3159-479D-B231-82900E145DDF}"/>
    <cellStyle name="Normal 11 3 3 2 2 2 2" xfId="31406" xr:uid="{36BD2058-7F72-4344-A581-D1FD8ABBE59E}"/>
    <cellStyle name="Normal 11 3 3 2 2 3" xfId="35275" xr:uid="{3EDCF98C-D086-4761-AE96-4AFA67566EDA}"/>
    <cellStyle name="Normal 11 3 3 2 3" xfId="35114" xr:uid="{C34ACD8A-A259-43C9-9CDF-38D45A239F62}"/>
    <cellStyle name="Normal 11 3 3 2 3 2" xfId="34704" xr:uid="{7C668CBE-AC9A-4139-8B20-CB92501D33AB}"/>
    <cellStyle name="Normal 11 3 3 2 4" xfId="31411" xr:uid="{800ADCBB-A13E-43ED-9E5A-1DBC04B73B98}"/>
    <cellStyle name="Normal 11 3 3 3" xfId="31297" xr:uid="{01A3FA12-8476-4877-BAA0-8175064F16D9}"/>
    <cellStyle name="Normal 11 3 3 3 2" xfId="30127" xr:uid="{7E5F34D6-5E69-4F70-AA68-841BADE8BC64}"/>
    <cellStyle name="Normal 11 3 3 3 2 2" xfId="33237" xr:uid="{464440BC-72E3-4850-9011-85C70760263C}"/>
    <cellStyle name="Normal 11 3 3 3 3" xfId="32832" xr:uid="{5D6C03DB-3786-49B8-B7B3-DCD3EFC69D94}"/>
    <cellStyle name="Normal 11 3 3 4" xfId="32224" xr:uid="{CB039014-3061-4670-9F08-1366BE94AC44}"/>
    <cellStyle name="Normal 11 3 3 4 2" xfId="31873" xr:uid="{52605C7B-7A45-4A89-A11A-F63679B56CBF}"/>
    <cellStyle name="Normal 11 3 3 5" xfId="34125" xr:uid="{4579160D-FC9E-48E4-AA6E-7427BF514E8F}"/>
    <cellStyle name="Normal 11 3 4" xfId="31476" xr:uid="{41B8B9E4-E101-44EC-987A-044E1457B8C2}"/>
    <cellStyle name="Normal 11 3 4 2" xfId="33329" xr:uid="{AA1457EF-0E6C-441F-9527-99FE31022491}"/>
    <cellStyle name="Normal 11 3 4 2 2" xfId="35318" xr:uid="{F3A3ECFA-3E93-4EC6-985C-23680A68F874}"/>
    <cellStyle name="Normal 11 3 4 2 2 2" xfId="35291" xr:uid="{BC6EB8CD-2A4F-4A7A-A2B5-28B079709C46}"/>
    <cellStyle name="Normal 11 3 4 2 3" xfId="35037" xr:uid="{51D68F04-FAAC-407E-8EDA-78E7B3243AD1}"/>
    <cellStyle name="Normal 11 3 4 3" xfId="35234" xr:uid="{285A0C30-24DE-432A-BE45-BF20DD37DB7E}"/>
    <cellStyle name="Normal 11 3 4 3 2" xfId="31376" xr:uid="{D6CC64F4-E258-4434-BE99-72A11B203F16}"/>
    <cellStyle name="Normal 11 3 4 4" xfId="31827" xr:uid="{F5498C8F-C924-4D42-BDB5-C7069C70EAD2}"/>
    <cellStyle name="Normal 11 3 5" xfId="34197" xr:uid="{17BDF1F4-41AC-43BB-BE8E-3D65EDC6D075}"/>
    <cellStyle name="Normal 11 3 5 2" xfId="32049" xr:uid="{5C506BE5-87E8-40E1-9332-2A1E01063D85}"/>
    <cellStyle name="Normal 11 3 5 2 2" xfId="30300" xr:uid="{AB319E47-8751-4188-A9ED-18563BC75C35}"/>
    <cellStyle name="Normal 11 3 5 3" xfId="29054" xr:uid="{5D0E7074-FF28-46F8-BCD6-BA10DBA13653}"/>
    <cellStyle name="Normal 11 3 6" xfId="29001" xr:uid="{A86E8484-16C8-40A1-951B-E06DA2541008}"/>
    <cellStyle name="Normal 11 3 6 2" xfId="35067" xr:uid="{CAF1F012-FBC2-449B-B46E-592A6F2BBBB1}"/>
    <cellStyle name="Normal 11 3 7" xfId="31234" xr:uid="{45B730C4-2AB2-4C3E-ADE6-F1834F0E427F}"/>
    <cellStyle name="Normal 11 4" xfId="30610" xr:uid="{3EC77F68-C1C7-400B-B412-8285F15B1CB9}"/>
    <cellStyle name="Normal 11 4 2" xfId="31357" xr:uid="{F72C57F5-2BE9-400F-9A2E-41C1CEDF85EB}"/>
    <cellStyle name="Normal 11 4 2 2" xfId="34735" xr:uid="{E4454BFA-CD3B-4D03-80DD-5051ED3EE499}"/>
    <cellStyle name="Normal 11 4 2 2 2" xfId="33437" xr:uid="{16354271-2E5F-43F5-A17A-676E2007C2AA}"/>
    <cellStyle name="Normal 11 4 2 2 2 2" xfId="34041" xr:uid="{F423E078-0644-4158-85E7-4164DAFF57F4}"/>
    <cellStyle name="Normal 11 4 2 2 2 2 2" xfId="33736" xr:uid="{8FE04548-AE7E-4655-A2EB-3203D0892764}"/>
    <cellStyle name="Normal 11 4 2 2 2 3" xfId="34925" xr:uid="{F7F4EEDA-6CFD-4902-80B0-A869D88EB8F3}"/>
    <cellStyle name="Normal 11 4 2 2 3" xfId="31220" xr:uid="{7EFFC98A-EFEF-4C35-AF1A-C51AA06B6475}"/>
    <cellStyle name="Normal 11 4 2 2 3 2" xfId="30730" xr:uid="{2F3FCC0F-E8E2-4DC3-ACE9-22405BCBDA5A}"/>
    <cellStyle name="Normal 11 4 2 2 4" xfId="35434" xr:uid="{99B0D758-5103-40BA-9AA0-24A26ED36236}"/>
    <cellStyle name="Normal 11 4 2 3" xfId="33210" xr:uid="{6053E295-FAA3-45C2-B0CC-320590EE2391}"/>
    <cellStyle name="Normal 11 4 2 3 2" xfId="31813" xr:uid="{293FAA40-02F9-48DA-ADAA-9A6B0FCB826A}"/>
    <cellStyle name="Normal 11 4 2 3 2 2" xfId="29250" xr:uid="{4B64137E-CED1-4B7F-87EA-1A5A3C365037}"/>
    <cellStyle name="Normal 11 4 2 3 3" xfId="31706" xr:uid="{A009943D-FEFA-42A6-917A-F7EA44D59F48}"/>
    <cellStyle name="Normal 11 4 2 4" xfId="31071" xr:uid="{0901304F-91E4-439C-9555-A8A0C8028B31}"/>
    <cellStyle name="Normal 11 4 2 4 2" xfId="34301" xr:uid="{CFD66050-49E9-4EBF-88CB-0E1A05EEFCFF}"/>
    <cellStyle name="Normal 11 4 2 5" xfId="30804" xr:uid="{B25EABBE-2BCA-4FFA-AE5E-4B9A2EF5EBCA}"/>
    <cellStyle name="Normal 11 4 3" xfId="33911" xr:uid="{FD23FD2C-1548-493F-9C03-B8B391AF6A31}"/>
    <cellStyle name="Normal 11 4 3 2" xfId="33079" xr:uid="{85A4A11D-AB25-412F-816F-72FDE77757E6}"/>
    <cellStyle name="Normal 11 4 3 2 2" xfId="33985" xr:uid="{BCBAAD92-0067-4067-AFC9-658AD8172513}"/>
    <cellStyle name="Normal 11 4 3 2 2 2" xfId="33361" xr:uid="{AF210CAD-3299-4D2A-8184-ECFDC1742C74}"/>
    <cellStyle name="Normal 11 4 3 2 3" xfId="30943" xr:uid="{3DEFB945-DCC8-477C-A703-4EEA860E6ACB}"/>
    <cellStyle name="Normal 11 4 3 3" xfId="31003" xr:uid="{5228C25D-3FE5-4409-AB8F-C6ED980BD55C}"/>
    <cellStyle name="Normal 11 4 3 3 2" xfId="30257" xr:uid="{AFF791D4-6205-4CA2-917D-648BE3659D5C}"/>
    <cellStyle name="Normal 11 4 3 4" xfId="29526" xr:uid="{D5A034D7-DCE1-4A2E-9342-188DE4E6AC5C}"/>
    <cellStyle name="Normal 11 4 4" xfId="32620" xr:uid="{DD6E5F89-C994-4EBA-9847-94ACE700A7BD}"/>
    <cellStyle name="Normal 11 4 4 2" xfId="31794" xr:uid="{F4A007F2-D207-486C-A757-6075AB8B5182}"/>
    <cellStyle name="Normal 11 4 4 2 2" xfId="32904" xr:uid="{EC39ECD5-C4C2-4442-B88E-669F9C65E90C}"/>
    <cellStyle name="Normal 11 4 4 3" xfId="35071" xr:uid="{00993EF1-6FC5-4CC6-A245-DA2892F6488B}"/>
    <cellStyle name="Normal 11 4 5" xfId="34078" xr:uid="{F3A64C45-0D6D-422D-8280-D00D8DEEEED0}"/>
    <cellStyle name="Normal 11 4 5 2" xfId="33682" xr:uid="{CFEE2ED9-F8EE-4D75-8696-3C7F7A61429E}"/>
    <cellStyle name="Normal 11 4 6" xfId="31987" xr:uid="{88FCFAAE-309E-46E0-905E-3BE2D48C4155}"/>
    <cellStyle name="Normal 11 5" xfId="31399" xr:uid="{FC5DE734-29CF-4ED8-91C6-ECE3CC4BF93D}"/>
    <cellStyle name="Normal 11 5 2" xfId="31304" xr:uid="{143CCA9C-AFB8-4523-9895-BE3D2A0E8129}"/>
    <cellStyle name="Normal 11 5 2 2" xfId="30584" xr:uid="{7419158F-344C-479A-B299-46B889FAF8D9}"/>
    <cellStyle name="Normal 11 5 2 2 2" xfId="29781" xr:uid="{57AFC73B-C339-4C7C-BFE2-EB2833D178CB}"/>
    <cellStyle name="Normal 11 5 2 2 2 2" xfId="29706" xr:uid="{935F1F34-6691-4643-8F9F-58353C0D210F}"/>
    <cellStyle name="Normal 11 5 2 2 3" xfId="35578" xr:uid="{1F85F66C-3759-4E1B-97E3-0ADF81A0915D}"/>
    <cellStyle name="Normal 11 5 2 3" xfId="31076" xr:uid="{9F469246-9889-4781-B177-0C12463C5DEB}"/>
    <cellStyle name="Normal 11 5 2 3 2" xfId="29419" xr:uid="{CB7E705A-F4C5-4EB7-BB36-2D72029897DE}"/>
    <cellStyle name="Normal 11 5 2 4" xfId="29437" xr:uid="{EE278B8F-E171-4E10-93FE-A8CF1042D301}"/>
    <cellStyle name="Normal 11 5 3" xfId="31114" xr:uid="{E60D4982-9A58-4689-91EA-CE5AC623A41D}"/>
    <cellStyle name="Normal 11 5 3 2" xfId="29053" xr:uid="{D25B334F-6833-4A1E-BC3B-45337F2DB483}"/>
    <cellStyle name="Normal 11 5 3 2 2" xfId="32097" xr:uid="{675874C3-84B2-4CE5-A801-268B18BE49D2}"/>
    <cellStyle name="Normal 11 5 3 3" xfId="33887" xr:uid="{CB49713D-21EB-48E9-A554-45A4A0E1C510}"/>
    <cellStyle name="Normal 11 5 4" xfId="30157" xr:uid="{5E124388-2811-42B4-B7F1-CE2D752E953C}"/>
    <cellStyle name="Normal 11 5 4 2" xfId="34472" xr:uid="{5577E479-0CF1-4DA5-AF8C-9BFF02A4F1FB}"/>
    <cellStyle name="Normal 11 5 5" xfId="33546" xr:uid="{D3FF7A7D-8585-4037-AE8A-22BE89E5DCC4}"/>
    <cellStyle name="Normal 11 6" xfId="32716" xr:uid="{4346D790-6C72-437C-9E44-DC3EA90AEE86}"/>
    <cellStyle name="Normal 11 6 2" xfId="31257" xr:uid="{26864235-FE35-4D66-8885-FACAF4C7DA21}"/>
    <cellStyle name="Normal 11 6 2 2" xfId="35192" xr:uid="{5FFB4638-CECA-4FFC-97F6-685ACEED8DF1}"/>
    <cellStyle name="Normal 11 6 2 2 2" xfId="30234" xr:uid="{1A32A26A-19EA-48E0-9D8D-A5E45122B2A9}"/>
    <cellStyle name="Normal 11 6 2 3" xfId="30765" xr:uid="{5A525DB7-3C3D-4D70-B2E9-2BEBEA5A178B}"/>
    <cellStyle name="Normal 11 6 3" xfId="34612" xr:uid="{698D67D0-ECA4-4891-B20D-73C6B27BF39E}"/>
    <cellStyle name="Normal 11 6 3 2" xfId="32019" xr:uid="{5812BF38-30AE-44A9-96B2-F3BA21CF8C71}"/>
    <cellStyle name="Normal 11 6 4" xfId="30577" xr:uid="{0D99F532-738A-49C0-AC59-AF229ED9A1B5}"/>
    <cellStyle name="Normal 11 7" xfId="29212" xr:uid="{43C0008A-2672-47DB-A382-CED6C8C2EF19}"/>
    <cellStyle name="Normal 11 7 2" xfId="33685" xr:uid="{DD296247-18A9-433D-A25D-B5354CCA9D58}"/>
    <cellStyle name="Normal 11 7 2 2" xfId="34848" xr:uid="{776EA651-934D-4EF3-8BEF-2C88B313D84D}"/>
    <cellStyle name="Normal 11 7 3" xfId="33508" xr:uid="{9AEE0466-DF67-4A47-88CC-28E88BF1998D}"/>
    <cellStyle name="Normal 11 8" xfId="30243" xr:uid="{48AC95F6-D77D-4E6B-A53C-9059A6C2B046}"/>
    <cellStyle name="Normal 11 8 2" xfId="34292" xr:uid="{0BF7A73C-FA64-4460-A5A8-BFA88822136B}"/>
    <cellStyle name="Normal 11 9" xfId="34538" xr:uid="{544539B9-E6EE-46A8-82DC-E698E1FAF293}"/>
    <cellStyle name="Normal 12" xfId="15336" xr:uid="{D8E26272-F62E-45CD-803B-10F491D2701C}"/>
    <cellStyle name="Normal 12 2" xfId="34811" xr:uid="{2F1213FF-EC17-4E3F-9191-9828797D8AA6}"/>
    <cellStyle name="Normal 13" xfId="13336" xr:uid="{810E6002-6B36-405F-A4A3-A6E9E8A52B04}"/>
    <cellStyle name="Normal 13 2" xfId="32895" xr:uid="{8F72C3AA-50CD-4C36-A66C-FAFA3250D8F9}"/>
    <cellStyle name="Normal 13 2 2" xfId="30490" xr:uid="{FC16A3D6-0C9A-41DD-8E34-A1F2B0EA0AC3}"/>
    <cellStyle name="Normal 13 2 2 2" xfId="32492" xr:uid="{A9B63FEA-1BF7-4921-9701-42906E2B3DBC}"/>
    <cellStyle name="Normal 13 2 2 2 2" xfId="35583" xr:uid="{54DBD392-7133-435D-804F-434F79E35E2E}"/>
    <cellStyle name="Normal 13 2 2 2 2 2" xfId="30987" xr:uid="{1DD5B09F-EE1B-4970-9279-9AC38631063A}"/>
    <cellStyle name="Normal 13 2 2 2 2 2 2" xfId="30954" xr:uid="{8B04FBFD-5ADC-4E67-AF83-3DC67ABE4E59}"/>
    <cellStyle name="Normal 13 2 2 2 2 2 2 2" xfId="31800" xr:uid="{F4E610E2-39A9-42A8-985B-9E312CC69B08}"/>
    <cellStyle name="Normal 13 2 2 2 2 2 3" xfId="32012" xr:uid="{DDD9D4F5-1E68-44EA-8D9D-E30F88690815}"/>
    <cellStyle name="Normal 13 2 2 2 2 3" xfId="35148" xr:uid="{6B13FDBE-D490-4897-A15D-0CA13B2C0DCE}"/>
    <cellStyle name="Normal 13 2 2 2 2 3 2" xfId="34428" xr:uid="{C719713B-DD91-48CC-A807-D4A5101DC20E}"/>
    <cellStyle name="Normal 13 2 2 2 2 4" xfId="30032" xr:uid="{5D47228A-7B1A-4F25-A66D-FE4755C6E2FB}"/>
    <cellStyle name="Normal 13 2 2 2 3" xfId="30174" xr:uid="{207C5954-6605-406D-83C8-4038AB71F497}"/>
    <cellStyle name="Normal 13 2 2 2 3 2" xfId="31742" xr:uid="{79C28274-E062-4E0D-9EF2-B5E86CF67D19}"/>
    <cellStyle name="Normal 13 2 2 2 3 2 2" xfId="31364" xr:uid="{28EA66A3-3DF8-4FD5-96EA-4637DDF806E8}"/>
    <cellStyle name="Normal 13 2 2 2 3 3" xfId="33796" xr:uid="{7E06C195-A68E-494B-B3F3-D51F5A397DE9}"/>
    <cellStyle name="Normal 13 2 2 2 4" xfId="32575" xr:uid="{B7EE450D-30EA-421F-90AE-4F79BC5FB67C}"/>
    <cellStyle name="Normal 13 2 2 2 4 2" xfId="34794" xr:uid="{6647CBC0-7CA9-4766-8C69-A03D8DF27F9F}"/>
    <cellStyle name="Normal 13 2 2 2 5" xfId="30222" xr:uid="{061D21C8-1D88-4121-ACCB-E4108B19D047}"/>
    <cellStyle name="Normal 13 2 2 3" xfId="30227" xr:uid="{4FC6B436-6FE7-4654-B67B-FCB3AF9BC8A3}"/>
    <cellStyle name="Normal 13 2 2 3 2" xfId="30477" xr:uid="{8504DB14-9B34-4742-A1BC-445C9361647F}"/>
    <cellStyle name="Normal 13 2 2 3 2 2" xfId="35570" xr:uid="{D3A1B666-7E0E-4613-B273-A2017FF22E7B}"/>
    <cellStyle name="Normal 13 2 2 3 2 2 2" xfId="30554" xr:uid="{F20C79A5-C068-4BCA-80F5-CA10AD1781DF}"/>
    <cellStyle name="Normal 13 2 2 3 2 3" xfId="29052" xr:uid="{123B741F-5C80-4727-9DC9-DB980438397F}"/>
    <cellStyle name="Normal 13 2 2 3 3" xfId="32096" xr:uid="{D8CAD5DD-6553-4736-A5A2-9042ED0DD80B}"/>
    <cellStyle name="Normal 13 2 2 3 3 2" xfId="34082" xr:uid="{42AC8E94-4861-4D7E-BC1E-2240F0AB9AF6}"/>
    <cellStyle name="Normal 13 2 2 3 4" xfId="30867" xr:uid="{803099C7-FC7D-4472-B933-593C930088A4}"/>
    <cellStyle name="Normal 13 2 2 4" xfId="33282" xr:uid="{5252C8CF-46D1-448C-BE99-C733457AB0D0}"/>
    <cellStyle name="Normal 13 2 2 4 2" xfId="33954" xr:uid="{0539C803-2C3B-44CD-8321-3BE227A05A06}"/>
    <cellStyle name="Normal 13 2 2 4 2 2" xfId="31919" xr:uid="{7D19A618-0153-4646-89F6-E87DB06EF000}"/>
    <cellStyle name="Normal 13 2 2 4 3" xfId="35162" xr:uid="{7ACFE5D7-22C3-49DA-985A-FE3F7713490E}"/>
    <cellStyle name="Normal 13 2 2 5" xfId="33417" xr:uid="{B38822A7-9B15-4E62-B77C-BD080F5D2047}"/>
    <cellStyle name="Normal 13 2 2 5 2" xfId="34847" xr:uid="{197D4A58-D5FB-4BE1-9A6D-2F70ACA06D91}"/>
    <cellStyle name="Normal 13 2 2 6" xfId="29994" xr:uid="{259A9886-8DB7-4D2C-AE83-2A9EF30AFB35}"/>
    <cellStyle name="Normal 13 2 3" xfId="31617" xr:uid="{C6AE09FC-B3AB-4465-8CDA-7420E26784EE}"/>
    <cellStyle name="Normal 13 2 3 2" xfId="30203" xr:uid="{2E080D69-3162-4925-9571-E565569B7128}"/>
    <cellStyle name="Normal 13 2 3 2 2" xfId="29641" xr:uid="{6B73DC34-A0B8-4956-B6D4-2A069B262543}"/>
    <cellStyle name="Normal 13 2 3 2 2 2" xfId="30420" xr:uid="{35D6C9DB-3EC1-4F15-A929-834BF8F72FDA}"/>
    <cellStyle name="Normal 13 2 3 2 2 2 2" xfId="29575" xr:uid="{8B15EE5F-A9B7-4B56-B27A-0E498396BBD6}"/>
    <cellStyle name="Normal 13 2 3 2 2 3" xfId="31173" xr:uid="{A698256E-2C8C-4855-912F-4E746C012CE2}"/>
    <cellStyle name="Normal 13 2 3 2 3" xfId="32684" xr:uid="{E2A1AB5B-4EDE-4746-B040-5635C410B66B}"/>
    <cellStyle name="Normal 13 2 3 2 3 2" xfId="33860" xr:uid="{33BBB5B5-D0C0-40C7-AB47-57531FF86912}"/>
    <cellStyle name="Normal 13 2 3 2 4" xfId="30089" xr:uid="{3EE66E2A-58C2-4B5B-95D7-A32B44973FE7}"/>
    <cellStyle name="Normal 13 2 3 3" xfId="31753" xr:uid="{87D7A4C3-30B3-4893-9434-CE3335CCB27A}"/>
    <cellStyle name="Normal 13 2 3 3 2" xfId="34845" xr:uid="{56669DB2-5469-4A8A-B715-F8BA93D0656C}"/>
    <cellStyle name="Normal 13 2 3 3 2 2" xfId="29964" xr:uid="{933256E6-2032-49E1-A1A6-E59A7F372EE4}"/>
    <cellStyle name="Normal 13 2 3 3 3" xfId="33894" xr:uid="{16D566C5-71E9-4F58-9696-21EB55C9F0BA}"/>
    <cellStyle name="Normal 13 2 3 4" xfId="35366" xr:uid="{43EE21FC-D5A7-446A-A4BE-0C729DA6EE97}"/>
    <cellStyle name="Normal 13 2 3 4 2" xfId="34521" xr:uid="{C5370A17-9543-4FA4-B022-F0B1D8BB7ED0}"/>
    <cellStyle name="Normal 13 2 3 5" xfId="32463" xr:uid="{D78F418B-8B30-4791-B45E-4B8947B96C19}"/>
    <cellStyle name="Normal 13 2 4" xfId="31505" xr:uid="{3D6D24DD-6391-4E9A-A927-00236DCDFAE3}"/>
    <cellStyle name="Normal 13 2 4 2" xfId="33735" xr:uid="{C44FB496-28E3-477D-A8E6-8C0641DD3460}"/>
    <cellStyle name="Normal 13 2 4 2 2" xfId="30914" xr:uid="{37015027-CCFB-462D-BB11-C774B9EB8E43}"/>
    <cellStyle name="Normal 13 2 4 2 2 2" xfId="31554" xr:uid="{B9856918-B71F-4B9F-8932-24239DD97716}"/>
    <cellStyle name="Normal 13 2 4 2 3" xfId="30772" xr:uid="{51F7F812-1BA5-4839-AC8A-A9620BAD72F2}"/>
    <cellStyle name="Normal 13 2 4 3" xfId="32241" xr:uid="{DAE92BF0-58DF-4D66-B5BD-5D82C379DB2D}"/>
    <cellStyle name="Normal 13 2 4 3 2" xfId="31653" xr:uid="{D84AE521-0860-49E0-ADC8-458C2A44AA58}"/>
    <cellStyle name="Normal 13 2 4 4" xfId="34375" xr:uid="{EB9F94E0-8B82-4A3A-87E8-62CB4DC87649}"/>
    <cellStyle name="Normal 13 2 5" xfId="29482" xr:uid="{F14F9C1B-3A31-49CA-A4EF-6238440F5457}"/>
    <cellStyle name="Normal 13 2 5 2" xfId="32478" xr:uid="{91A60F03-8EC7-44DE-AC7E-AB13F1073A41}"/>
    <cellStyle name="Normal 13 2 5 2 2" xfId="29336" xr:uid="{555E5B8B-9531-4CAC-90A4-F3EC211C2D42}"/>
    <cellStyle name="Normal 13 2 5 3" xfId="30320" xr:uid="{3B4CCA8A-A102-47F6-B01B-ADD24FDCEC8B}"/>
    <cellStyle name="Normal 13 2 6" xfId="30398" xr:uid="{2B252896-5F26-43BA-A88F-E4D7ACE700E8}"/>
    <cellStyle name="Normal 13 2 6 2" xfId="29615" xr:uid="{F44623FF-235D-425A-8290-C5897C637518}"/>
    <cellStyle name="Normal 13 2 7" xfId="29433" xr:uid="{91956682-D11C-4CD7-983D-88D280A4C12E}"/>
    <cellStyle name="Normal 13 3" xfId="30183" xr:uid="{D994E994-DE8E-4E14-B6C8-AEFD310C5DFC}"/>
    <cellStyle name="Normal 13 3 2" xfId="29453" xr:uid="{C4B0A034-43B7-47B9-845C-7CF63AD8A8C3}"/>
    <cellStyle name="Normal 13 3 2 2" xfId="29454" xr:uid="{E3466787-89CD-4026-9A4D-E1E912537A04}"/>
    <cellStyle name="Normal 13 3 2 2 2" xfId="29455" xr:uid="{E5066EA7-91C8-4F59-8EE9-40176BC915BE}"/>
    <cellStyle name="Normal 13 3 2 2 2 2" xfId="29456" xr:uid="{E964DCFA-FC6C-4A0B-BAA2-A58534B3064E}"/>
    <cellStyle name="Normal 13 3 2 2 2 2 2" xfId="33087" xr:uid="{9531D254-C9F0-444D-BC74-838C1B73A6B9}"/>
    <cellStyle name="Normal 13 3 2 2 2 3" xfId="35550" xr:uid="{D1A5A352-0B3E-438A-945D-33A22437DD45}"/>
    <cellStyle name="Normal 13 3 2 2 3" xfId="29230" xr:uid="{9AB24EFB-39D2-4FDE-80FB-70861E9F31F3}"/>
    <cellStyle name="Normal 13 3 2 2 3 2" xfId="29457" xr:uid="{A9FC1CA5-3657-4249-A7E6-59E7D2E856CA}"/>
    <cellStyle name="Normal 13 3 2 2 4" xfId="32060" xr:uid="{957CBB3A-EB3C-4EDD-A572-C399C17C6486}"/>
    <cellStyle name="Normal 13 3 2 3" xfId="34445" xr:uid="{323FC8ED-6B9B-4BE1-BD83-92E02FBF3671}"/>
    <cellStyle name="Normal 13 3 2 3 2" xfId="29458" xr:uid="{1739F496-8274-43DC-98F1-F4122CF273D1}"/>
    <cellStyle name="Normal 13 3 2 3 2 2" xfId="29459" xr:uid="{766A2089-0FE2-4DC5-A8DC-BE87C97D7F0D}"/>
    <cellStyle name="Normal 13 3 2 3 3" xfId="29460" xr:uid="{166DA1AF-83D9-4B8E-864D-D062A759D438}"/>
    <cellStyle name="Normal 13 3 2 4" xfId="29461" xr:uid="{64044EFD-EA0E-4B85-A38F-A2D83379E226}"/>
    <cellStyle name="Normal 13 3 2 4 2" xfId="29462" xr:uid="{0E959E68-57E5-4372-A433-18CA41350FBC}"/>
    <cellStyle name="Normal 13 3 2 5" xfId="30207" xr:uid="{4A476F96-2C36-4551-8EA8-34DA5B09F03F}"/>
    <cellStyle name="Normal 13 3 3" xfId="31006" xr:uid="{05E95DC1-0C82-45AC-893B-F1AF9B3B02FB}"/>
    <cellStyle name="Normal 13 3 3 2" xfId="32186" xr:uid="{1A7F09BA-CCF7-4A29-B942-3A8D871108EA}"/>
    <cellStyle name="Normal 13 3 3 2 2" xfId="31079" xr:uid="{6896DA08-061A-4BE8-A083-B2A340C49C13}"/>
    <cellStyle name="Normal 13 3 3 2 2 2" xfId="32919" xr:uid="{FC5E5A2A-9426-41B0-A888-7A2390E491D7}"/>
    <cellStyle name="Normal 13 3 3 2 3" xfId="34506" xr:uid="{626B4443-D916-4E71-8627-3FBABD3ECA1A}"/>
    <cellStyle name="Normal 13 3 3 3" xfId="34509" xr:uid="{AC013106-B489-4C89-973C-F74A82C62C91}"/>
    <cellStyle name="Normal 13 3 3 3 2" xfId="34855" xr:uid="{3BA7F1E1-42EE-442A-910F-9FF0E911E8EC}"/>
    <cellStyle name="Normal 13 3 3 4" xfId="29109" xr:uid="{E823BCBD-7755-4991-9BD1-6ADD799BF4E3}"/>
    <cellStyle name="Normal 13 3 4" xfId="32906" xr:uid="{9EB7EF83-2023-45CB-B05D-C1E6157DFB15}"/>
    <cellStyle name="Normal 13 3 4 2" xfId="32279" xr:uid="{659D772B-BBAF-4D5E-AAD0-0D2899DDC805}"/>
    <cellStyle name="Normal 13 3 4 2 2" xfId="34161" xr:uid="{68816F6F-8E18-46A0-BCB5-C8CE3991CEB0}"/>
    <cellStyle name="Normal 13 3 4 3" xfId="30305" xr:uid="{09E4181F-2657-4EF6-9B57-EEA68183374B}"/>
    <cellStyle name="Normal 13 3 5" xfId="31177" xr:uid="{F6C789C9-C2FC-4270-AE2F-B84620081236}"/>
    <cellStyle name="Normal 13 3 5 2" xfId="33723" xr:uid="{A9D9E617-1257-453A-9F20-AE371C06FDC1}"/>
    <cellStyle name="Normal 13 3 6" xfId="29982" xr:uid="{A1CF20EB-701F-41AD-85CB-4100107B469B}"/>
    <cellStyle name="Normal 13 4" xfId="29929" xr:uid="{2FAF7DA3-BF68-4639-A8F1-72AE20D683E0}"/>
    <cellStyle name="Normal 13 4 2" xfId="31876" xr:uid="{6D81B354-651C-4361-BBC5-FE5AD5CFB161}"/>
    <cellStyle name="Normal 13 4 2 2" xfId="30992" xr:uid="{12F94E5B-3237-4CC5-8FAE-D75D1AF5615C}"/>
    <cellStyle name="Normal 13 4 2 2 2" xfId="33288" xr:uid="{19F8F685-3B70-48ED-A8E1-02A0FCE4FB89}"/>
    <cellStyle name="Normal 13 4 2 2 2 2" xfId="31551" xr:uid="{E69B09C1-897B-45D3-8ED3-E8E811107A41}"/>
    <cellStyle name="Normal 13 4 2 2 3" xfId="34629" xr:uid="{0D4F5B56-FF09-41D8-9625-D8F9C5CB679F}"/>
    <cellStyle name="Normal 13 4 2 3" xfId="34179" xr:uid="{3BC64017-F9D6-4001-B582-30E0DB0EB9F5}"/>
    <cellStyle name="Normal 13 4 2 3 2" xfId="31410" xr:uid="{8BC37097-B00A-4E2B-B35F-DEFA50099095}"/>
    <cellStyle name="Normal 13 4 2 4" xfId="30773" xr:uid="{DF5C2A08-E982-4DB7-9759-EF3E78762D30}"/>
    <cellStyle name="Normal 13 4 3" xfId="29254" xr:uid="{DAF73E46-B611-4352-980E-DD00BDD03C2B}"/>
    <cellStyle name="Normal 13 4 3 2" xfId="34479" xr:uid="{0B399283-37A6-4201-A28F-8339BA0AB882}"/>
    <cellStyle name="Normal 13 4 3 2 2" xfId="34400" xr:uid="{3DE6A2D0-ED72-47C5-BC0D-B6DFCAE08CFB}"/>
    <cellStyle name="Normal 13 4 3 3" xfId="32753" xr:uid="{8B4D56E1-8148-468C-9E1D-6F5D2F157CF7}"/>
    <cellStyle name="Normal 13 4 4" xfId="32595" xr:uid="{7950FBFB-EA8D-430E-94B2-309BE4045BB4}"/>
    <cellStyle name="Normal 13 4 4 2" xfId="33297" xr:uid="{4D7E51B3-518C-4549-A464-698F1203F92A}"/>
    <cellStyle name="Normal 13 4 5" xfId="31163" xr:uid="{2EA1020C-89DB-495D-B1FB-37DF421E36AF}"/>
    <cellStyle name="Normal 13 5" xfId="32678" xr:uid="{F647AD7B-F8D3-4C5E-B599-68C4D3120A22}"/>
    <cellStyle name="Normal 13 5 2" xfId="35122" xr:uid="{BEA93F9C-48CE-4B9E-A7A2-3269A55A75EF}"/>
    <cellStyle name="Normal 13 5 2 2" xfId="29231" xr:uid="{74F65E13-0BD0-4DC4-8343-24CC0AC7CDC9}"/>
    <cellStyle name="Normal 13 5 2 2 2" xfId="29232" xr:uid="{38F9AFB1-AAE6-4CEF-8704-2EBCC7B30B79}"/>
    <cellStyle name="Normal 13 5 2 3" xfId="32038" xr:uid="{6A4C41D9-1133-41D0-A0E7-9A348BE84813}"/>
    <cellStyle name="Normal 13 5 3" xfId="33799" xr:uid="{4F0A369C-169D-4120-8FD3-351A74469F23}"/>
    <cellStyle name="Normal 13 5 3 2" xfId="29055" xr:uid="{29660F82-8CE0-4805-9FAF-CEB5007B1624}"/>
    <cellStyle name="Normal 13 5 4" xfId="32100" xr:uid="{D93E13CD-CA0D-473E-B94A-3FF64CBDE920}"/>
    <cellStyle name="Normal 13 6" xfId="31558" xr:uid="{0D0570C5-BE88-40A2-8FCA-5C956A84ACA7}"/>
    <cellStyle name="Normal 13 6 2" xfId="33484" xr:uid="{918985C0-9184-4149-B964-300E81C975D1}"/>
    <cellStyle name="Normal 13 6 2 2" xfId="32765" xr:uid="{91E8E4A8-A4AB-4F08-A181-A63926A4ECD8}"/>
    <cellStyle name="Normal 13 6 3" xfId="31816" xr:uid="{EF0E9DD3-EB5C-4CB1-92A4-F82B0BFF3FD8}"/>
    <cellStyle name="Normal 13 7" xfId="30824" xr:uid="{5CFFE759-705A-4672-A448-E894ACBD4067}"/>
    <cellStyle name="Normal 13 7 2" xfId="34319" xr:uid="{47A472EC-C69A-4A24-8026-0D6C05B40BFC}"/>
    <cellStyle name="Normal 13 8" xfId="33903" xr:uid="{7A5EE908-B3B9-4ECA-B4C2-ECCE0999174A}"/>
    <cellStyle name="Normal 14" xfId="17443" xr:uid="{25780A81-DF7A-4E66-9C31-AEA1099BE07E}"/>
    <cellStyle name="Normal 14 2" xfId="27053" xr:uid="{77176895-D34D-42E7-BD76-DD76D8411BBB}"/>
    <cellStyle name="Normal 14 2 2" xfId="33558" xr:uid="{CF2F3C5D-D4DB-4194-89BE-B5659EEFB0CC}"/>
    <cellStyle name="Normal 14 2 2 2" xfId="35043" xr:uid="{26A32C0D-EEB3-406E-AD30-B93DE65EFBB8}"/>
    <cellStyle name="Normal 14 2 2 2 2" xfId="31351" xr:uid="{783C7F0B-AD08-4754-93AE-BE1F17F6E8EB}"/>
    <cellStyle name="Normal 14 2 2 2 2 2" xfId="35093" xr:uid="{6F2AA731-25B7-4627-A4A6-9E3AE0CC5B3B}"/>
    <cellStyle name="Normal 14 2 2 2 2 2 2" xfId="34390" xr:uid="{C97F4DA3-AF46-45CA-ACE0-2799FA46FBA4}"/>
    <cellStyle name="Normal 14 2 2 2 2 2 2 2" xfId="30056" xr:uid="{F2729C7F-7B90-4CD1-9DAC-24AA4A55EDE0}"/>
    <cellStyle name="Normal 14 2 2 2 2 2 3" xfId="34160" xr:uid="{E5F444DF-30BB-4885-8F67-635D5AB2640D}"/>
    <cellStyle name="Normal 14 2 2 2 2 3" xfId="30106" xr:uid="{521DB908-0340-460B-BA1C-91674D4B8ABC}"/>
    <cellStyle name="Normal 14 2 2 2 2 3 2" xfId="32873" xr:uid="{B4B36190-25D8-4CA2-ADB0-8F29C0B4AD22}"/>
    <cellStyle name="Normal 14 2 2 2 2 4" xfId="29819" xr:uid="{8458D67B-AA30-479E-95FF-E6F60AF4FBC9}"/>
    <cellStyle name="Normal 14 2 2 2 3" xfId="30145" xr:uid="{AE44535E-5F14-40A7-ADFF-9E88A84B98A7}"/>
    <cellStyle name="Normal 14 2 2 2 3 2" xfId="34149" xr:uid="{C58D5E0D-7F2A-45ED-95E5-D753CC43CC1A}"/>
    <cellStyle name="Normal 14 2 2 2 3 2 2" xfId="32476" xr:uid="{721AF715-3C44-4A5C-AF42-39CD4E71F323}"/>
    <cellStyle name="Normal 14 2 2 2 3 3" xfId="31089" xr:uid="{21050CAD-03E0-470B-894E-342665921D95}"/>
    <cellStyle name="Normal 14 2 2 2 4" xfId="32499" xr:uid="{A192FB11-145B-45D6-8913-0E708DE66A0A}"/>
    <cellStyle name="Normal 14 2 2 2 4 2" xfId="33970" xr:uid="{F3631907-892F-4009-8680-2E8327E76DE4}"/>
    <cellStyle name="Normal 14 2 2 2 5" xfId="34342" xr:uid="{565A1BD3-91E2-46B3-BC29-7965026C1EF9}"/>
    <cellStyle name="Normal 14 2 2 3" xfId="29102" xr:uid="{5926F8D6-54E6-4E62-824E-688E2D201268}"/>
    <cellStyle name="Normal 14 2 2 3 2" xfId="29935" xr:uid="{AFD1387E-F73E-4B75-B37D-EE893168AB31}"/>
    <cellStyle name="Normal 14 2 2 3 2 2" xfId="35079" xr:uid="{F4E6D1E0-04C8-4311-A82A-8FFEC5D03399}"/>
    <cellStyle name="Normal 14 2 2 3 2 2 2" xfId="35359" xr:uid="{B301C84E-1A56-4395-9ED3-86C6EEC4C895}"/>
    <cellStyle name="Normal 14 2 2 3 2 3" xfId="32808" xr:uid="{F64AE4F5-F9A7-4F31-8750-335948254B4D}"/>
    <cellStyle name="Normal 14 2 2 3 3" xfId="31538" xr:uid="{9AA768EC-245C-45E3-A887-3D0A7D98E7C0}"/>
    <cellStyle name="Normal 14 2 2 3 3 2" xfId="29534" xr:uid="{08E1D5EF-D44D-4386-A1D5-9BA085A7C56E}"/>
    <cellStyle name="Normal 14 2 2 3 4" xfId="32798" xr:uid="{1A96A5BE-EE10-4866-9CA4-06E0805181FB}"/>
    <cellStyle name="Normal 14 2 2 4" xfId="34188" xr:uid="{2B875794-371A-431A-800D-EFB733C167BD}"/>
    <cellStyle name="Normal 14 2 2 4 2" xfId="29608" xr:uid="{CC89A061-6A9E-4AFA-B06E-B25F7B42EDE4}"/>
    <cellStyle name="Normal 14 2 2 4 2 2" xfId="33620" xr:uid="{3064F757-8F75-4B67-AD07-8868611A2C3A}"/>
    <cellStyle name="Normal 14 2 2 4 3" xfId="33738" xr:uid="{C1CD1A0C-8926-4126-8A1F-B5C09BE8BC59}"/>
    <cellStyle name="Normal 14 2 2 5" xfId="30696" xr:uid="{C97065C0-37BD-4375-BD0F-280FA9A9CC8B}"/>
    <cellStyle name="Normal 14 2 2 5 2" xfId="31561" xr:uid="{0F34874F-4F92-4238-96AE-92575DCDDC03}"/>
    <cellStyle name="Normal 14 2 2 6" xfId="32967" xr:uid="{750F86C7-1994-4EEF-BFC3-4D9CD994B9E2}"/>
    <cellStyle name="Normal 14 2 3" xfId="31781" xr:uid="{F9E52A19-46DF-4331-8FFE-569682BBDFAD}"/>
    <cellStyle name="Normal 14 2 3 2" xfId="32785" xr:uid="{6A008832-1D57-4A04-B1AF-366A2BC75C88}"/>
    <cellStyle name="Normal 14 2 3 2 2" xfId="35237" xr:uid="{EBBC640B-2EED-475D-802E-A36BA4EBCCF8}"/>
    <cellStyle name="Normal 14 2 3 2 2 2" xfId="35595" xr:uid="{BC7B469D-F1E4-4D78-90A4-546E113643C2}"/>
    <cellStyle name="Normal 14 2 3 2 2 2 2" xfId="32098" xr:uid="{5FC5BAF3-024B-47A8-82E8-7FB696A62FAF}"/>
    <cellStyle name="Normal 14 2 3 2 2 3" xfId="31356" xr:uid="{D6DACD98-8B43-4BEC-AD80-5FB593EB2E9F}"/>
    <cellStyle name="Normal 14 2 3 2 3" xfId="34198" xr:uid="{C9A07029-EB42-49BD-8C1F-52FADC1388C4}"/>
    <cellStyle name="Normal 14 2 3 2 3 2" xfId="31975" xr:uid="{1EA4EFED-A0A4-48B5-A54B-100AB6F68E7A}"/>
    <cellStyle name="Normal 14 2 3 2 4" xfId="34426" xr:uid="{79D5B47B-1180-4074-9B08-BCCE7CA5419A}"/>
    <cellStyle name="Normal 14 2 3 3" xfId="31393" xr:uid="{BF351E6E-ADDC-4F32-BD88-6E445B427905}"/>
    <cellStyle name="Normal 14 2 3 3 2" xfId="32864" xr:uid="{59192071-1C53-4337-830A-B9AD25D17722}"/>
    <cellStyle name="Normal 14 2 3 3 2 2" xfId="35479" xr:uid="{5EA19213-0DD7-4335-8B78-0AC1A0A567FB}"/>
    <cellStyle name="Normal 14 2 3 3 3" xfId="34112" xr:uid="{6B68723B-024B-4812-80FF-27DC68E738D9}"/>
    <cellStyle name="Normal 14 2 3 4" xfId="34246" xr:uid="{B785F4E1-8A1F-45E7-A8A8-FD738E5A5493}"/>
    <cellStyle name="Normal 14 2 3 4 2" xfId="33103" xr:uid="{6964225A-975C-449B-A9EF-DC72E213E335}"/>
    <cellStyle name="Normal 14 2 3 5" xfId="31535" xr:uid="{24EF4524-A535-4516-A9EC-191EA8CF618A}"/>
    <cellStyle name="Normal 14 2 4" xfId="35164" xr:uid="{B8BB076B-560B-47D2-9422-8639BE733C92}"/>
    <cellStyle name="Normal 14 2 4 2" xfId="30546" xr:uid="{FAD1EDDF-C096-467A-A153-1ECB5667F7A9}"/>
    <cellStyle name="Normal 14 2 4 2 2" xfId="33524" xr:uid="{8A9F20AA-8818-41B4-8D04-59D0D89D82CB}"/>
    <cellStyle name="Normal 14 2 4 2 2 2" xfId="33905" xr:uid="{0526986C-3763-4393-A302-70A00C1A1451}"/>
    <cellStyle name="Normal 14 2 4 2 3" xfId="32203" xr:uid="{9358B801-7E80-45EC-A800-A9E96F9F0812}"/>
    <cellStyle name="Normal 14 2 4 3" xfId="31064" xr:uid="{E47B2595-EB76-432F-B8A9-3AB84C0FABE3}"/>
    <cellStyle name="Normal 14 2 4 3 2" xfId="31906" xr:uid="{A343C930-9D0B-4218-AD84-D742DB779376}"/>
    <cellStyle name="Normal 14 2 4 4" xfId="34780" xr:uid="{FF776403-6188-4C3F-B9B4-E3BDE57CAB5F}"/>
    <cellStyle name="Normal 14 2 5" xfId="33107" xr:uid="{A23351FA-DA5F-4001-B16E-B7D542B2E645}"/>
    <cellStyle name="Normal 14 2 5 2" xfId="30713" xr:uid="{15712A2F-EC3F-4B06-A36A-6496520DAA4E}"/>
    <cellStyle name="Normal 14 2 5 2 2" xfId="34549" xr:uid="{750DBC8F-6773-4B33-9F37-BD84A8C0FD01}"/>
    <cellStyle name="Normal 14 2 5 3" xfId="34349" xr:uid="{1BAD146B-FB40-43FF-9DC6-F3755CCAF116}"/>
    <cellStyle name="Normal 14 2 6" xfId="31348" xr:uid="{1D6A247B-4D68-436C-B1FA-9D8B19BFD73D}"/>
    <cellStyle name="Normal 14 2 6 2" xfId="34682" xr:uid="{37990C72-9013-490B-B12F-4AB00889D776}"/>
    <cellStyle name="Normal 14 2 7" xfId="32239" xr:uid="{FB6398AB-78E9-4EB1-96D8-54A74F14BD64}"/>
    <cellStyle name="Normal 14 2 8" xfId="29234" xr:uid="{07650502-88EE-4B57-AF0F-A974E5FFAEA5}"/>
    <cellStyle name="Normal 14 3" xfId="28292" xr:uid="{F50696A4-F6D7-4587-90B1-66A53679D8D5}"/>
    <cellStyle name="Normal 14 3 2" xfId="33323" xr:uid="{7D6A5797-723C-4D97-AC7B-7BAFC50AAA2C}"/>
    <cellStyle name="Normal 14 3 2 2" xfId="29285" xr:uid="{01B64EF1-8EE5-4AE7-8877-9529283AA81C}"/>
    <cellStyle name="Normal 14 3 2 2 2" xfId="32373" xr:uid="{29BF52FA-04AF-4FBD-939B-D8BAAB293F72}"/>
    <cellStyle name="Normal 14 3 2 2 2 2" xfId="33492" xr:uid="{DDCC83FD-2339-43E4-BBA1-F724054C38BE}"/>
    <cellStyle name="Normal 14 3 2 2 2 2 2" xfId="30557" xr:uid="{CE558021-35DE-4112-A943-E78AAC0F43F6}"/>
    <cellStyle name="Normal 14 3 2 2 2 3" xfId="30455" xr:uid="{454FDB52-B44C-4D69-9DAF-A8CC6AE9885D}"/>
    <cellStyle name="Normal 14 3 2 2 3" xfId="35003" xr:uid="{CB53AA55-3925-41AA-A0AB-800CFEC04F48}"/>
    <cellStyle name="Normal 14 3 2 2 3 2" xfId="31767" xr:uid="{753D69A9-5B28-4270-92D1-85475C720659}"/>
    <cellStyle name="Normal 14 3 2 2 4" xfId="29833" xr:uid="{0D883411-6991-40DE-9E42-C9BAC6C43682}"/>
    <cellStyle name="Normal 14 3 2 3" xfId="33973" xr:uid="{084FBC35-8FB0-4730-A642-5F1A5C3B887F}"/>
    <cellStyle name="Normal 14 3 2 3 2" xfId="33857" xr:uid="{B6A05DA0-F718-47C2-9D00-8A2C18CD6E71}"/>
    <cellStyle name="Normal 14 3 2 3 2 2" xfId="34824" xr:uid="{F18F4F27-7A80-4B99-9DCA-A563A8FB2BFB}"/>
    <cellStyle name="Normal 14 3 2 3 3" xfId="31157" xr:uid="{DE28F4E4-CD6A-423D-B862-681FE7F555A8}"/>
    <cellStyle name="Normal 14 3 2 4" xfId="31237" xr:uid="{6A02BF6F-8188-4AF7-A813-DE8137433A2C}"/>
    <cellStyle name="Normal 14 3 2 4 2" xfId="31341" xr:uid="{13CC8ABA-DC07-459A-8C1F-4969D63DCD84}"/>
    <cellStyle name="Normal 14 3 2 5" xfId="32057" xr:uid="{146D128D-AA70-4623-909F-A357992D6B87}"/>
    <cellStyle name="Normal 14 3 3" xfId="31415" xr:uid="{F83E44B5-D059-407C-8DA6-1000B94C0B0F}"/>
    <cellStyle name="Normal 14 3 3 2" xfId="33131" xr:uid="{CBC716AF-95B7-475D-B6C0-C0217C2D2AC3}"/>
    <cellStyle name="Normal 14 3 3 2 2" xfId="32099" xr:uid="{C7F01AB0-1178-4EE5-9F99-6B11EC12CE6F}"/>
    <cellStyle name="Normal 14 3 3 2 2 2" xfId="30499" xr:uid="{EF57A745-EF6A-4D99-B139-CB1B5C2E21FB}"/>
    <cellStyle name="Normal 14 3 3 2 3" xfId="31828" xr:uid="{32636B79-51C5-47D5-8567-FAE760D0D0F6}"/>
    <cellStyle name="Normal 14 3 3 3" xfId="30815" xr:uid="{98DF4512-1329-45B0-9429-B2DB0B7FE0CC}"/>
    <cellStyle name="Normal 14 3 3 3 2" xfId="32608" xr:uid="{38EFDC31-EEA7-4BB8-AA20-66820E8AB4D9}"/>
    <cellStyle name="Normal 14 3 3 4" xfId="34636" xr:uid="{16FEE722-7F37-4C6E-96BB-ED52AF100071}"/>
    <cellStyle name="Normal 14 3 4" xfId="35455" xr:uid="{AD60449E-3AC5-495C-B367-AEE9CAACC6A3}"/>
    <cellStyle name="Normal 14 3 4 2" xfId="32793" xr:uid="{F561F5E6-A438-4250-AC50-233B77270A3F}"/>
    <cellStyle name="Normal 14 3 4 2 2" xfId="31729" xr:uid="{849560EF-1375-4D0C-A0AA-9ADDFAC7C95E}"/>
    <cellStyle name="Normal 14 3 4 3" xfId="31449" xr:uid="{03730305-329F-4F38-BAED-1F8646B1AE11}"/>
    <cellStyle name="Normal 14 3 5" xfId="29085" xr:uid="{B652B286-5131-4621-BF4D-A44A6A0A6B1F}"/>
    <cellStyle name="Normal 14 3 5 2" xfId="30714" xr:uid="{388EAE7B-7E20-46B0-A9C4-C7CBC1A628EE}"/>
    <cellStyle name="Normal 14 3 6" xfId="35446" xr:uid="{315DF6E9-426C-431D-8EC5-6764F676E250}"/>
    <cellStyle name="Normal 14 3 7" xfId="29894" xr:uid="{47560537-559D-42FD-A6BC-45FE60E1570D}"/>
    <cellStyle name="Normal 14 4" xfId="27523" xr:uid="{C880D0AE-196F-490B-A323-927A561DD900}"/>
    <cellStyle name="Normal 14 4 2" xfId="29731" xr:uid="{526BA114-41B5-45BA-A813-CE739FA5B025}"/>
    <cellStyle name="Normal 14 4 2 2" xfId="32374" xr:uid="{003C907D-2258-4FAA-AF0D-BDF7FDE47CDC}"/>
    <cellStyle name="Normal 14 4 2 2 2" xfId="35123" xr:uid="{0FCA4D9A-B818-499B-9D7E-70671CD70D10}"/>
    <cellStyle name="Normal 14 4 2 2 2 2" xfId="34742" xr:uid="{BAA036A5-7140-4CEB-AA2B-561F6A2369A0}"/>
    <cellStyle name="Normal 14 4 2 2 3" xfId="29222" xr:uid="{2A3930CA-F36A-46EC-A6D7-A32FD06A021F}"/>
    <cellStyle name="Normal 14 4 2 3" xfId="31760" xr:uid="{28890920-5184-4052-A558-0EE4BD392943}"/>
    <cellStyle name="Normal 14 4 2 3 2" xfId="34542" xr:uid="{3A1B9C77-B413-4391-991C-9DF78D368618}"/>
    <cellStyle name="Normal 14 4 2 4" xfId="30355" xr:uid="{E58AC2EB-8879-4B34-8FC7-96E84F616A79}"/>
    <cellStyle name="Normal 14 4 3" xfId="35073" xr:uid="{A96E1323-AB72-4AF9-A839-9DBEA090BC94}"/>
    <cellStyle name="Normal 14 4 3 2" xfId="33111" xr:uid="{3DB811D0-AE34-4852-95AF-C50C528D98AA}"/>
    <cellStyle name="Normal 14 4 3 2 2" xfId="33340" xr:uid="{E5929F35-FBBB-42AE-83A3-23030F662766}"/>
    <cellStyle name="Normal 14 4 3 3" xfId="34753" xr:uid="{091B32C4-5730-4C70-9B9F-6816A80A1BCF}"/>
    <cellStyle name="Normal 14 4 4" xfId="33764" xr:uid="{4660F598-D352-419C-A825-30A126D4A65C}"/>
    <cellStyle name="Normal 14 4 4 2" xfId="34779" xr:uid="{0796B510-C40A-4C74-BD6C-48B226864330}"/>
    <cellStyle name="Normal 14 4 5" xfId="33233" xr:uid="{C473879C-8E6C-4374-ACA8-8E0FEC252845}"/>
    <cellStyle name="Normal 14 4 6" xfId="32710" xr:uid="{86E75647-DEF0-42EF-B284-888457BB23B3}"/>
    <cellStyle name="Normal 14 5" xfId="30968" xr:uid="{D24589BE-6BDE-4A10-BADA-4C245ACD9E04}"/>
    <cellStyle name="Normal 14 5 2" xfId="32856" xr:uid="{D1FF63D2-EB9B-4797-8C4C-E7BC1C89582F}"/>
    <cellStyle name="Normal 14 5 2 2" xfId="31612" xr:uid="{346F320D-D378-4BDB-BB57-3EFFD4100C3F}"/>
    <cellStyle name="Normal 14 5 2 2 2" xfId="31452" xr:uid="{EAF6726D-6899-4B09-A1F2-BEB0B0073F0E}"/>
    <cellStyle name="Normal 14 5 2 3" xfId="31450" xr:uid="{73C91731-7C14-4F3B-866F-4E2465DE778B}"/>
    <cellStyle name="Normal 14 5 3" xfId="34548" xr:uid="{65B13051-5413-43BF-B536-1CEF1F55B8D8}"/>
    <cellStyle name="Normal 14 5 3 2" xfId="35130" xr:uid="{B8A64CE3-DC6C-4AB9-9A39-B3B5A485B779}"/>
    <cellStyle name="Normal 14 5 4" xfId="33772" xr:uid="{AF0B7061-90EA-4FE6-9917-F372A8563463}"/>
    <cellStyle name="Normal 14 6" xfId="31211" xr:uid="{5E2006AA-BC4A-4956-A898-AF729F5511CB}"/>
    <cellStyle name="Normal 14 6 2" xfId="29736" xr:uid="{430E74BF-5AC8-4454-9D80-697AE5F328D7}"/>
    <cellStyle name="Normal 14 6 2 2" xfId="29737" xr:uid="{31821789-ED61-4203-AC6A-EDC94433F484}"/>
    <cellStyle name="Normal 14 6 3" xfId="29434" xr:uid="{6C0541BF-AFE0-4F06-BDB5-87BFA902E6E6}"/>
    <cellStyle name="Normal 14 7" xfId="31179" xr:uid="{DF24CD6F-2261-4DA1-ACCB-29808B980902}"/>
    <cellStyle name="Normal 14 7 2" xfId="29619" xr:uid="{8F1D7DBA-DCDD-46EA-B41B-39E97ABE3D82}"/>
    <cellStyle name="Normal 14 8" xfId="29743" xr:uid="{5D920BFB-A9A4-4703-BA35-6772ADE4B0B7}"/>
    <cellStyle name="Normal 14 9" xfId="29233" xr:uid="{220B0BCE-8ECB-4FE8-98A1-79E60ABA1114}"/>
    <cellStyle name="Normal 15" xfId="28291" xr:uid="{2512BF37-19C7-491A-9F2F-EB84D2880FA3}"/>
    <cellStyle name="Normal 15 2" xfId="29951" xr:uid="{B939E7ED-8E9E-480E-A8EB-E76ED16AFAE3}"/>
    <cellStyle name="Normal 16" xfId="28982" xr:uid="{45B4CA4D-9B77-426E-9CF0-D79A9BB8D4F8}"/>
    <cellStyle name="Normal 16 2" xfId="33144" xr:uid="{8BA6C77A-3131-4CDF-B99B-F923D5DDBF3F}"/>
    <cellStyle name="Normal 16 2 2" xfId="35418" xr:uid="{DBA68431-4DD8-48CE-B098-8AB8FCC4B79C}"/>
    <cellStyle name="Normal 16 2 2 2" xfId="29235" xr:uid="{17F6C67E-6183-48D5-BAEC-B87C99251AEF}"/>
    <cellStyle name="Normal 16 2 2 2 2" xfId="30002" xr:uid="{86BA51BD-9851-4B37-B4D7-E7B6963602D5}"/>
    <cellStyle name="Normal 16 2 2 2 2 2" xfId="30155" xr:uid="{318EAA44-BF4B-4ADE-AF20-D964AE8FFA25}"/>
    <cellStyle name="Normal 16 2 2 2 2 2 2" xfId="30648" xr:uid="{AF8756F1-801C-436A-B788-D41B4EE6BFAF}"/>
    <cellStyle name="Normal 16 2 2 2 2 3" xfId="30921" xr:uid="{8973F6E4-6FB8-4C10-91F6-BB6E415A40FC}"/>
    <cellStyle name="Normal 16 2 2 2 3" xfId="30437" xr:uid="{1A970EB5-9A8B-438A-B321-CCD11736ECC3}"/>
    <cellStyle name="Normal 16 2 2 2 3 2" xfId="31295" xr:uid="{43EC52C7-18BF-4C20-BFA7-7CDAB2072915}"/>
    <cellStyle name="Normal 16 2 2 2 4" xfId="31638" xr:uid="{B6416024-CBFE-4700-8826-60E708373603}"/>
    <cellStyle name="Normal 16 2 2 3" xfId="34016" xr:uid="{394CC68C-A7C8-49A0-BDD9-27044DB410B5}"/>
    <cellStyle name="Normal 16 2 2 3 2" xfId="32291" xr:uid="{D0C65623-2CC5-4E24-BBED-A141CE54EEDF}"/>
    <cellStyle name="Normal 16 2 2 3 2 2" xfId="33708" xr:uid="{AAF7C6C0-60C0-41E1-81B0-51CA151F8C0E}"/>
    <cellStyle name="Normal 16 2 2 3 3" xfId="34900" xr:uid="{5698FEF4-5183-4D20-B873-F335BFEBBE5A}"/>
    <cellStyle name="Normal 16 2 2 4" xfId="30180" xr:uid="{375AA551-6A73-42B2-8143-25F3EA97C2E8}"/>
    <cellStyle name="Normal 16 2 2 4 2" xfId="31153" xr:uid="{468F0DDF-F29E-4F17-9657-0D26B7B5B2C8}"/>
    <cellStyle name="Normal 16 2 2 5" xfId="31807" xr:uid="{58FB44DE-68BF-464E-BF75-906D9DAA9D6A}"/>
    <cellStyle name="Normal 16 2 3" xfId="34180" xr:uid="{5EFCA4FF-BEBE-4A7F-884F-F4C7905AA320}"/>
    <cellStyle name="Normal 16 2 3 2" xfId="33505" xr:uid="{7D2BE9E9-BC49-4D46-A6E1-85BB78728B8A}"/>
    <cellStyle name="Normal 16 2 3 2 2" xfId="32042" xr:uid="{B8794264-1483-4DEC-84E2-4CD8D8FF88A2}"/>
    <cellStyle name="Normal 16 2 3 2 2 2" xfId="35474" xr:uid="{75C88242-6B26-43A0-BCEC-4B45D330F379}"/>
    <cellStyle name="Normal 16 2 3 2 3" xfId="35248" xr:uid="{67509B0D-2564-40AC-B99D-3EEC86C386E1}"/>
    <cellStyle name="Normal 16 2 3 3" xfId="32687" xr:uid="{01307DAD-C885-4E53-A3CA-F64EEFF2EA8F}"/>
    <cellStyle name="Normal 16 2 3 3 2" xfId="35247" xr:uid="{6966A547-948F-44DA-95AC-8C337C6E4799}"/>
    <cellStyle name="Normal 16 2 3 4" xfId="31422" xr:uid="{955901C2-1C12-4622-9DA8-71CED550AAA2}"/>
    <cellStyle name="Normal 16 2 4" xfId="33819" xr:uid="{4CC6CB97-6BC3-441B-8EBA-85F4C30A996C}"/>
    <cellStyle name="Normal 16 2 4 2" xfId="34543" xr:uid="{51C03AE2-C842-4EFD-85BA-8163510599EA}"/>
    <cellStyle name="Normal 16 2 4 2 2" xfId="32589" xr:uid="{187C97D1-D7B8-4F41-B2B1-CF8FAAFC068D}"/>
    <cellStyle name="Normal 16 2 4 3" xfId="31891" xr:uid="{B270BE03-37BC-4875-9EED-D4FF3CC92A11}"/>
    <cellStyle name="Normal 16 2 5" xfId="30384" xr:uid="{B5626A64-573D-4810-A0BC-92AC3E924572}"/>
    <cellStyle name="Normal 16 2 5 2" xfId="31726" xr:uid="{3E051333-1BD9-48C3-9F57-67275989EF59}"/>
    <cellStyle name="Normal 16 2 6" xfId="34599" xr:uid="{884A8FAA-0872-4F3C-9E1A-7A89D8F2E52F}"/>
    <cellStyle name="Normal 16 3" xfId="34958" xr:uid="{D68D5114-8753-48E3-A3FD-7131DEDCE3DF}"/>
    <cellStyle name="Normal 16 3 2" xfId="29134" xr:uid="{C454E69E-F23E-4CB9-9BB4-138521E739FF}"/>
    <cellStyle name="Normal 16 3 2 2" xfId="34731" xr:uid="{4AA4CF2C-3E26-434A-A8F2-CCB3B4C003D6}"/>
    <cellStyle name="Normal 16 3 2 2 2" xfId="32980" xr:uid="{80894800-D74F-4771-A4F6-37451F93F464}"/>
    <cellStyle name="Normal 16 3 2 2 2 2" xfId="32515" xr:uid="{93CF9B78-932E-4F63-9E30-3F29ABF627B1}"/>
    <cellStyle name="Normal 16 3 2 2 3" xfId="34912" xr:uid="{306D611A-B6D2-451C-B7A7-866EB32C7B3A}"/>
    <cellStyle name="Normal 16 3 2 3" xfId="29701" xr:uid="{6853306D-E7DA-43A6-88AD-F77B5574E523}"/>
    <cellStyle name="Normal 16 3 2 3 2" xfId="32903" xr:uid="{A37C5912-32F3-4DB4-8BAC-77249D8D0463}"/>
    <cellStyle name="Normal 16 3 2 4" xfId="31525" xr:uid="{AFE3092D-36C3-4100-9229-1628B764EC4D}"/>
    <cellStyle name="Normal 16 3 3" xfId="33409" xr:uid="{442543C6-A7C5-4EC6-8CCF-BF0A30DCA8EE}"/>
    <cellStyle name="Normal 16 3 3 2" xfId="33874" xr:uid="{21DE1A9C-21E8-428A-B4BA-8562D8A02441}"/>
    <cellStyle name="Normal 16 3 3 2 2" xfId="32656" xr:uid="{4C1470B1-B9B4-4D2E-BF25-F8CF7CB2B7EF}"/>
    <cellStyle name="Normal 16 3 3 3" xfId="29789" xr:uid="{3D474E23-9E27-4206-9E42-C11974DA0F98}"/>
    <cellStyle name="Normal 16 3 4" xfId="30026" xr:uid="{172BD3CA-8759-4D4A-84CB-3986F629BEA2}"/>
    <cellStyle name="Normal 16 3 4 2" xfId="29708" xr:uid="{19E385FA-BFD0-415F-86AB-3A3924474675}"/>
    <cellStyle name="Normal 16 3 5" xfId="34211" xr:uid="{FB63F87E-5851-499B-BB19-5935C8625203}"/>
    <cellStyle name="Normal 16 4" xfId="31488" xr:uid="{E4949D4D-EF09-4FFB-B912-8E6B7DB8DF09}"/>
    <cellStyle name="Normal 16 4 2" xfId="32898" xr:uid="{9C8F246A-9352-49EF-B2A1-2FF190FFBB57}"/>
    <cellStyle name="Normal 16 4 2 2" xfId="34174" xr:uid="{AD7D4BA4-BE4B-4A99-B189-FF133C543787}"/>
    <cellStyle name="Normal 16 4 2 2 2" xfId="33408" xr:uid="{FF41E9D8-D40B-4EAD-9A14-96AA95F46ED9}"/>
    <cellStyle name="Normal 16 4 2 3" xfId="35404" xr:uid="{02DBD68E-073E-4B49-BE82-3572C3AEECB2}"/>
    <cellStyle name="Normal 16 4 3" xfId="32292" xr:uid="{31AE6FC0-65A7-4779-97C7-DB6ABE97A674}"/>
    <cellStyle name="Normal 16 4 3 2" xfId="32293" xr:uid="{018918C4-DB7D-4147-997B-B6363EB9AFBA}"/>
    <cellStyle name="Normal 16 4 4" xfId="29236" xr:uid="{148BF9DD-CEBE-4336-B9F6-7FD68EBCEAD9}"/>
    <cellStyle name="Normal 16 5" xfId="29237" xr:uid="{B10C3D5A-6CF7-4B6D-B252-48BC504213BB}"/>
    <cellStyle name="Normal 16 5 2" xfId="32051" xr:uid="{4D099C5B-05F9-4928-A55A-C2B4BCFEEC8E}"/>
    <cellStyle name="Normal 16 5 2 2" xfId="29207" xr:uid="{414C26E6-5E41-4B5C-B1E6-1C8B87EEAD88}"/>
    <cellStyle name="Normal 16 5 3" xfId="33124" xr:uid="{E5ABEF5F-1AE8-4EF6-9532-A77111C71BFC}"/>
    <cellStyle name="Normal 16 6" xfId="32103" xr:uid="{2BA60109-2A3C-4F6B-997B-02A3D09F9731}"/>
    <cellStyle name="Normal 16 6 2" xfId="34962" xr:uid="{49D8A593-57EF-4DC4-95A8-C8824A28B9CB}"/>
    <cellStyle name="Normal 16 7" xfId="31254" xr:uid="{147A29ED-C0BD-4D6A-A219-64460040815B}"/>
    <cellStyle name="Normal 17" xfId="28990" xr:uid="{8CD34B28-98F7-46A6-86A9-4EB1153E8165}"/>
    <cellStyle name="Normal 17 2" xfId="30453" xr:uid="{E00967F5-D7A8-45AD-9FEF-5ED7066285CA}"/>
    <cellStyle name="Normal 18" xfId="28992" xr:uid="{6C4D3BE2-2081-4DA7-B6EA-59EF749E2033}"/>
    <cellStyle name="Normal 18 2" xfId="34628" xr:uid="{1EA6790D-03F1-443F-8B5D-0813B443E78C}"/>
    <cellStyle name="Normal 18 2 2" xfId="30240" xr:uid="{A40BEAE1-34E5-474D-86B7-4EF0B963867A}"/>
    <cellStyle name="Normal 18 2 2 2" xfId="35088" xr:uid="{90CFDA2B-6257-44CF-A80E-E319E405E4FA}"/>
    <cellStyle name="Normal 18 2 2 2 2" xfId="29238" xr:uid="{E0698C20-C8A5-47F5-AC73-2F305A6723B7}"/>
    <cellStyle name="Normal 18 2 2 2 2 2" xfId="29239" xr:uid="{8202A452-7A41-4E74-8736-CC78B83C55E6}"/>
    <cellStyle name="Normal 18 2 2 2 3" xfId="34381" xr:uid="{01204704-C1EB-4A5B-8700-B7CA7F61A09B}"/>
    <cellStyle name="Normal 18 2 2 3" xfId="31855" xr:uid="{6D9E3849-424D-4BA3-B7A8-7C6EEF3AAD08}"/>
    <cellStyle name="Normal 18 2 2 3 2" xfId="32631" xr:uid="{E04D195C-02B0-4579-8718-8B134915E041}"/>
    <cellStyle name="Normal 18 2 2 4" xfId="33725" xr:uid="{6A666AA8-0BAB-46CC-B799-7A500A127FB1}"/>
    <cellStyle name="Normal 18 2 3" xfId="35064" xr:uid="{A6E1E3C8-2EDA-4D32-9814-9AA324D4775B}"/>
    <cellStyle name="Normal 18 2 3 2" xfId="30474" xr:uid="{82761261-3717-4EA3-8B7F-584451ECA3CA}"/>
    <cellStyle name="Normal 18 2 3 2 2" xfId="30469" xr:uid="{832A5FED-F516-4CA6-8D24-2FA84D9541D2}"/>
    <cellStyle name="Normal 18 2 3 3" xfId="29880" xr:uid="{D2EB49E5-10BF-40E4-9C9E-BF51181BF6B1}"/>
    <cellStyle name="Normal 18 2 4" xfId="32197" xr:uid="{7C13B924-E3AC-4965-BCA7-52DA247CEB68}"/>
    <cellStyle name="Normal 18 2 4 2" xfId="29198" xr:uid="{25A7FDA7-9518-4C15-B806-A160A6FEA98F}"/>
    <cellStyle name="Normal 18 2 5" xfId="30515" xr:uid="{D454363D-B002-41D1-A476-652030FF7A30}"/>
    <cellStyle name="Normal 18 3" xfId="30813" xr:uid="{EE7BACCA-A077-4B07-8E04-325EE1203725}"/>
    <cellStyle name="Normal 18 3 2" xfId="33750" xr:uid="{77D5655F-D436-4F44-B101-AAF4297C0701}"/>
    <cellStyle name="Normal 18 3 2 2" xfId="34865" xr:uid="{C8829498-2AC0-4375-A77B-71E34290F837}"/>
    <cellStyle name="Normal 18 3 2 2 2" xfId="32500" xr:uid="{1D37D380-C339-4EBD-A960-5D3B7AEA07D2}"/>
    <cellStyle name="Normal 18 3 2 3" xfId="34253" xr:uid="{ADC88771-A731-4E2D-A417-FA182BF07C22}"/>
    <cellStyle name="Normal 18 3 3" xfId="30721" xr:uid="{811E4D0E-2D7E-415A-9F15-483D808F5D2F}"/>
    <cellStyle name="Normal 18 3 3 2" xfId="33310" xr:uid="{F05A688A-AB90-43A0-B931-4DDA0A2FC2FA}"/>
    <cellStyle name="Normal 18 3 4" xfId="33602" xr:uid="{37DE294D-73CF-4015-B08C-EC28EBC3DCCB}"/>
    <cellStyle name="Normal 18 4" xfId="33127" xr:uid="{79A1D034-3379-427E-9098-A0A1E2462217}"/>
    <cellStyle name="Normal 18 4 2" xfId="33789" xr:uid="{AF5D314F-CE0F-4A62-92DE-BC88C089EFCF}"/>
    <cellStyle name="Normal 18 4 2 2" xfId="31027" xr:uid="{02EB0F23-FA4B-4C85-B027-57AAB57A5220}"/>
    <cellStyle name="Normal 18 4 3" xfId="30586" xr:uid="{06DD5411-0706-44EC-B21A-D29EF106F8F6}"/>
    <cellStyle name="Normal 18 5" xfId="29492" xr:uid="{5CFA40BC-EFC0-4874-B254-2B558D0864CF}"/>
    <cellStyle name="Normal 18 5 2" xfId="34025" xr:uid="{42A42D36-1015-4869-9C73-1DD2F67923E5}"/>
    <cellStyle name="Normal 18 6" xfId="33534" xr:uid="{4054F94A-F85A-4A1B-BB99-07173BC2E704}"/>
    <cellStyle name="Normal 19" xfId="35606" xr:uid="{E293EDFF-33B8-40D5-929A-896A269E0F72}"/>
    <cellStyle name="Normal 19 2" xfId="31377" xr:uid="{B2E4C0E9-38F4-4668-A23D-2F5346FA3DC2}"/>
    <cellStyle name="Normal 2" xfId="50" xr:uid="{00000000-0005-0000-0000-000053000000}"/>
    <cellStyle name="Normal 2 10" xfId="127" xr:uid="{E87D066C-75C5-4B23-A1F5-F2E664A8FC70}"/>
    <cellStyle name="Normal 2 11" xfId="128" xr:uid="{C9FF9FF4-A011-457F-9A72-341E4A28FCA6}"/>
    <cellStyle name="Normal 2 11 2" xfId="129" xr:uid="{7C8DFDCA-8661-4AA1-91C9-2868DB551CE4}"/>
    <cellStyle name="Normal 2 11 2 2" xfId="130" xr:uid="{9713D295-8E7C-4C36-8E28-3347087BD116}"/>
    <cellStyle name="Normal 2 11 3" xfId="131" xr:uid="{ECBF32A3-3DFB-4D4C-BA9C-59A995C226BC}"/>
    <cellStyle name="Normal 2 11 3 2" xfId="132" xr:uid="{F27C5567-CD25-4B2A-AB08-246F0EA1A689}"/>
    <cellStyle name="Normal 2 12" xfId="133" xr:uid="{38D67CCA-3DB2-453A-99D7-4B37836352D8}"/>
    <cellStyle name="Normal 2 12 2" xfId="134" xr:uid="{4A5BB510-D80A-4D88-9CB7-6A29234D2094}"/>
    <cellStyle name="Normal 2 12 2 2" xfId="135" xr:uid="{AB009CC3-E888-47CE-A244-CE3F7E0802EF}"/>
    <cellStyle name="Normal 2 12 2 3" xfId="136" xr:uid="{11689C88-C5DE-464B-8399-C15894A72F1E}"/>
    <cellStyle name="Normal 2 13" xfId="137" xr:uid="{749176D2-9B9C-4F2B-AB94-C03351BF3571}"/>
    <cellStyle name="Normal 2 13 2" xfId="138" xr:uid="{1B8CEA24-3075-4068-A37A-90FB5E382EF3}"/>
    <cellStyle name="Normal 2 14" xfId="139" xr:uid="{52FFA21B-40CF-4BBB-B101-8814EE7287CC}"/>
    <cellStyle name="Normal 2 14 2" xfId="140" xr:uid="{591A2D85-B476-4E39-9FFC-8F16C89A0B9A}"/>
    <cellStyle name="Normal 2 15" xfId="141" xr:uid="{82C96DE1-3288-47A3-8325-2D556F12A7B1}"/>
    <cellStyle name="Normal 2 15 10" xfId="17890" xr:uid="{680C4CCD-2EA5-42C6-BE21-F593E029C5E8}"/>
    <cellStyle name="Normal 2 15 10 2" xfId="28763" xr:uid="{8097DAC8-4699-4F64-9BF4-6AF8266F7B5F}"/>
    <cellStyle name="Normal 2 15 2" xfId="142" xr:uid="{BCDC2A67-FBC5-4F07-9312-1B4024C18D70}"/>
    <cellStyle name="Normal 2 15 3" xfId="143" xr:uid="{A42826DF-E79B-4300-B40E-78D0FDBC7C3C}"/>
    <cellStyle name="Normal 2 15 4" xfId="144" xr:uid="{95F042B9-C81E-4EB9-924E-EEADCAEDB93C}"/>
    <cellStyle name="Normal 2 15 4 2" xfId="145" xr:uid="{5D2F9FD5-3BB0-48CA-AE5A-D4086B155D9A}"/>
    <cellStyle name="Normal 2 15 4 3" xfId="146" xr:uid="{BF64CA14-C6C9-447A-9BD3-C6828A106BAC}"/>
    <cellStyle name="Normal 2 15 4 3 2" xfId="147" xr:uid="{A7AF807D-1B1D-4956-A3B4-6AD834AA0EC3}"/>
    <cellStyle name="Normal 2 15 4 3 2 2" xfId="148" xr:uid="{3EC99116-F219-4F6C-99E1-663A0F7371BA}"/>
    <cellStyle name="Normal 2 15 4 3 2 2 2" xfId="13873" xr:uid="{6CB4160F-9073-4929-AC05-115BEDA2459F}"/>
    <cellStyle name="Normal 2 15 4 3 2 3" xfId="149" xr:uid="{3A875144-0DD0-44D0-90CF-B5C9C7F9A290}"/>
    <cellStyle name="Normal 2 15 4 3 2 3 2" xfId="150" xr:uid="{CB9779D0-E689-4698-BC2C-4C2E6B821D3D}"/>
    <cellStyle name="Normal 2 15 4 3 2 3 3" xfId="151" xr:uid="{C5ED2813-D9E1-4A96-A7D8-894ECC8B8130}"/>
    <cellStyle name="Normal 2 15 4 3 2 3 4" xfId="152" xr:uid="{8F5F99D6-B26B-4CDD-BA40-639CBA23F808}"/>
    <cellStyle name="Normal 2 15 4 3 2 3 4 2" xfId="153" xr:uid="{C9367EAD-29B5-45E6-82E1-58B0F2B1CF30}"/>
    <cellStyle name="Normal 2 15 4 3 2 3 4 3" xfId="154" xr:uid="{E233EF7D-F83F-427A-ACC2-8AE4CBEA8862}"/>
    <cellStyle name="Normal 2 15 4 3 2 3 4 3 2" xfId="13874" xr:uid="{3B724858-BA22-4FAF-8030-821AB523A8ED}"/>
    <cellStyle name="Normal 2 15 4 3 2 3 4 4" xfId="155" xr:uid="{5CA9E613-5C08-48EE-8092-F40F992FCE09}"/>
    <cellStyle name="Normal 2 15 4 3 2 3 4 4 2" xfId="156" xr:uid="{35888F37-2234-4DC7-BA50-357B631F6769}"/>
    <cellStyle name="Normal 2 15 4 3 2 3 4 4 3" xfId="157" xr:uid="{2330197C-F091-4C45-BE3C-FEEEED0C62A3}"/>
    <cellStyle name="Normal 2 15 4 3 2 3 4 4 3 2" xfId="158" xr:uid="{25460B15-2D5C-411B-8653-BA43D45A209C}"/>
    <cellStyle name="Normal 2 15 4 3 2 3 4 4 3 2 2" xfId="159" xr:uid="{9F81E907-A709-44C2-95B1-93EB50023A6C}"/>
    <cellStyle name="Normal 2 15 4 3 2 3 4 4 3 2 2 10" xfId="18171" xr:uid="{AC91964F-371C-4107-AB22-90F70EB62CBC}"/>
    <cellStyle name="Normal 2 15 4 3 2 3 4 4 3 2 2 10 2" xfId="28980" xr:uid="{86E4E299-67B5-4F1B-83E4-C16AC77309C0}"/>
    <cellStyle name="Normal 2 15 4 3 2 3 4 4 3 2 2 2" xfId="160" xr:uid="{1CEB8EF4-522E-4960-BECA-52A923F5AE07}"/>
    <cellStyle name="Normal 2 15 4 3 2 3 4 4 3 2 2 2 2" xfId="13875" xr:uid="{E1E16DA1-7E5F-4846-9F52-34638F378358}"/>
    <cellStyle name="Normal 2 15 4 3 2 3 4 4 3 2 2 2 3" xfId="13876" xr:uid="{E7540863-EBEC-4986-871C-94829C6E9EE9}"/>
    <cellStyle name="Normal 2 15 4 3 2 3 4 4 3 2 2 2 3 2" xfId="13877" xr:uid="{FDCD8D2F-5175-4AC8-BC0A-A9F6CEEBBF63}"/>
    <cellStyle name="Normal 2 15 4 3 2 3 4 4 3 2 2 3" xfId="161" xr:uid="{1A515B25-9964-44E1-81FE-D8FE1D6EE842}"/>
    <cellStyle name="Normal 2 15 4 3 2 3 4 4 3 2 2 4" xfId="162" xr:uid="{EE6A21F7-6427-4B23-9CD0-0EAD3FC3B764}"/>
    <cellStyle name="Normal 2 15 4 3 2 3 4 4 3 2 2 5" xfId="163" xr:uid="{F59C16A1-D30A-43A3-9A8A-A8D50D124964}"/>
    <cellStyle name="Normal 2 15 4 3 2 3 4 4 3 2 2 5 2" xfId="164" xr:uid="{97BE9323-A53B-4048-B272-5FE4CB1045AF}"/>
    <cellStyle name="Normal 2 15 4 3 2 3 4 4 3 2 2 5 3" xfId="2584" xr:uid="{B9562EE0-AF61-4DC2-BD28-F19537D39ADB}"/>
    <cellStyle name="Normal 2 15 4 3 2 3 4 4 3 2 2 5 3 2" xfId="3179" xr:uid="{EE9656E2-3296-4393-B0A2-6F65CAFC95D3}"/>
    <cellStyle name="Normal 2 15 4 3 2 3 4 4 3 2 2 5 3 3" xfId="4142" xr:uid="{D430F411-E025-424B-8CDE-7063F3426540}"/>
    <cellStyle name="Normal 2 15 4 3 2 3 4 4 3 2 2 5 3 3 2" xfId="4593" xr:uid="{87C3DC56-F497-4EA7-8293-21FE1249723B}"/>
    <cellStyle name="Normal 2 15 4 3 2 3 4 4 3 2 2 5 3 3 3" xfId="3666" xr:uid="{0B10126F-8F2C-4647-A6F1-DA569DDF94CE}"/>
    <cellStyle name="Normal 2 15 4 3 2 3 4 4 3 2 2 5 3 3 4" xfId="8615" xr:uid="{D3900BD0-48AA-4CC1-A0CB-4DEE7CB59FF7}"/>
    <cellStyle name="Normal 2 15 4 3 2 3 4 4 3 2 2 5 3 3 4 2" xfId="9236" xr:uid="{AB1AE476-8132-4F18-937D-BBD08F97A8DD}"/>
    <cellStyle name="Normal 2 15 4 3 2 3 4 4 3 2 2 5 3 3 4 2 2" xfId="10953" xr:uid="{51FBD19A-2173-4E92-BA1C-85648B56F35D}"/>
    <cellStyle name="Normal 2 15 4 3 2 3 4 4 3 2 2 5 3 3 4 2 3" xfId="16915" xr:uid="{707109B5-96D2-4C9A-8667-38FDDC1EB9A3}"/>
    <cellStyle name="Normal 2 15 4 3 2 3 4 4 3 2 2 5 3 3 4 2 3 2" xfId="23388" xr:uid="{04D2BA2D-BB76-4795-99A0-4A9A58766D9D}"/>
    <cellStyle name="Normal 2 15 4 3 2 3 4 4 3 2 2 5 3 3 4 2 3 3" xfId="21518" xr:uid="{AC748621-F270-4F88-B3E5-7C5C3A7215DB}"/>
    <cellStyle name="Normal 2 15 4 3 2 3 4 4 3 2 2 5 3 3 4 2 3 3 2" xfId="26740" xr:uid="{949C0149-0917-492C-B556-64D2762EAA23}"/>
    <cellStyle name="Normal 2 15 4 3 2 3 4 4 3 2 2 5 3 3 5" xfId="5324" xr:uid="{B73804AF-7A63-43C2-A581-18A0CDA2D70A}"/>
    <cellStyle name="Normal 2 15 4 3 2 3 4 4 3 2 2 5 3 3 5 2" xfId="9641" xr:uid="{406EDE1E-04CF-44D8-9D6A-BC1E14936DE8}"/>
    <cellStyle name="Normal 2 15 4 3 2 3 4 4 3 2 2 5 3 3 5 3" xfId="12151" xr:uid="{615C5891-DA3C-4E49-B4FD-8AC06526E21A}"/>
    <cellStyle name="Normal 2 15 4 3 2 3 4 4 3 2 2 5 3 3 5 3 2" xfId="22598" xr:uid="{7A2A832F-F759-4489-A025-9EBB413EA439}"/>
    <cellStyle name="Normal 2 15 4 3 2 3 4 4 3 2 2 5 3 3 5 3 3" xfId="19864" xr:uid="{F9E98016-A380-41EE-B5C1-68B56D40220E}"/>
    <cellStyle name="Normal 2 15 4 3 2 3 4 4 3 2 2 5 3 3 5 3 3 2" xfId="25086" xr:uid="{6FBC40F4-ECE9-4592-AA32-44B652C606F5}"/>
    <cellStyle name="Normal 2 15 4 3 2 3 4 4 3 2 2 5 3 3 6" xfId="18919" xr:uid="{E0F68DB3-0875-4395-A787-2A7D526AAA43}"/>
    <cellStyle name="Normal 2 15 4 3 2 3 4 4 3 2 2 5 3 3 6 2" xfId="24141" xr:uid="{CAC2FF38-DB0F-40C7-8D3F-086DB51EB19D}"/>
    <cellStyle name="Normal 2 15 4 3 2 3 4 4 3 2 2 5 3 4" xfId="7286" xr:uid="{2AC432D4-6B7D-46B8-9358-45F09C0CF6BA}"/>
    <cellStyle name="Normal 2 15 4 3 2 3 4 4 3 2 2 5 3 4 2" xfId="8245" xr:uid="{2D4DEC49-7D70-478E-B055-3E4AE3C73DDE}"/>
    <cellStyle name="Normal 2 15 4 3 2 3 4 4 3 2 2 5 3 4 3" xfId="12940" xr:uid="{4E23F963-348B-4608-BF17-FA8646C12609}"/>
    <cellStyle name="Normal 2 15 4 3 2 3 4 4 3 2 2 5 3 4 4" xfId="19588" xr:uid="{9D7FCEA7-1497-4B1E-9A0B-48F124AF0188}"/>
    <cellStyle name="Normal 2 15 4 3 2 3 4 4 3 2 2 5 3 4 4 2" xfId="24810" xr:uid="{44AE7358-B3C4-4913-97D5-3A754AEABC82}"/>
    <cellStyle name="Normal 2 15 4 3 2 3 4 4 3 2 2 5 4" xfId="5151" xr:uid="{1DA624BE-68E8-47FD-AF7A-F789B009EFF9}"/>
    <cellStyle name="Normal 2 15 4 3 2 3 4 4 3 2 2 5 4 2" xfId="8753" xr:uid="{E3592C5D-41AD-4357-87B1-E0DD9998DB43}"/>
    <cellStyle name="Normal 2 15 4 3 2 3 4 4 3 2 2 5 4 3" xfId="11450" xr:uid="{F4DBA90D-1F6D-4B9C-8D6A-D39A928C3924}"/>
    <cellStyle name="Normal 2 15 4 3 2 3 4 4 3 2 2 5 4 3 2" xfId="22008" xr:uid="{3ECE9162-32DD-496C-90C7-0B346ACBE645}"/>
    <cellStyle name="Normal 2 15 4 3 2 3 4 4 3 2 2 5 4 3 3" xfId="19691" xr:uid="{0F90EB0E-8F87-4E49-BE27-36FAE6AEFA24}"/>
    <cellStyle name="Normal 2 15 4 3 2 3 4 4 3 2 2 5 4 3 3 2" xfId="24913" xr:uid="{7203285C-FE23-4294-9E8F-9C56CDE1401A}"/>
    <cellStyle name="Normal 2 15 4 3 2 3 4 4 3 2 2 5 5" xfId="15339" xr:uid="{2A4256B5-49E6-4DA9-B414-4A7EBB20B5CF}"/>
    <cellStyle name="Normal 2 15 4 3 2 3 4 4 3 2 2 5 6" xfId="17446" xr:uid="{0CD09922-0EF6-4948-8099-9073F600EF02}"/>
    <cellStyle name="Normal 2 15 4 3 2 3 4 4 3 2 2 5 6 2" xfId="27056" xr:uid="{79571846-31F1-4E96-B592-D5B29FF6F712}"/>
    <cellStyle name="Normal 2 15 4 3 2 3 4 4 3 2 2 5 6 3" xfId="28295" xr:uid="{0E4E3499-6EAC-42AD-AE36-843333FBDA6D}"/>
    <cellStyle name="Normal 2 15 4 3 2 3 4 4 3 2 2 5 6 4" xfId="28150" xr:uid="{F1809A29-526F-4535-92B6-42BA8F9125D5}"/>
    <cellStyle name="Normal 2 15 4 3 2 3 4 4 3 2 2 5 7" xfId="18324" xr:uid="{910F0942-7AD0-4F05-B345-EB2DCD953547}"/>
    <cellStyle name="Normal 2 15 4 3 2 3 4 4 3 2 2 5 7 2" xfId="28959" xr:uid="{43E079EC-90D9-4D3D-87D1-15A12A56830C}"/>
    <cellStyle name="Normal 2 15 4 3 2 3 4 4 3 2 2 6" xfId="2431" xr:uid="{B45DAAAF-5699-4F5A-8434-CCACF7570D18}"/>
    <cellStyle name="Normal 2 15 4 3 2 3 4 4 3 2 2 6 2" xfId="3026" xr:uid="{CAB2D06E-63E8-4BE5-BAFC-5512CD552E91}"/>
    <cellStyle name="Normal 2 15 4 3 2 3 4 4 3 2 2 6 3" xfId="3989" xr:uid="{AABD9A9C-639C-4816-B2E5-F36AC5519158}"/>
    <cellStyle name="Normal 2 15 4 3 2 3 4 4 3 2 2 6 3 2" xfId="4981" xr:uid="{DF3AABFE-8896-498C-94FD-DF4910B3A5CA}"/>
    <cellStyle name="Normal 2 15 4 3 2 3 4 4 3 2 2 6 3 3" xfId="3683" xr:uid="{1E480889-9386-42CA-9EC4-D56181427DAC}"/>
    <cellStyle name="Normal 2 15 4 3 2 3 4 4 3 2 2 6 3 4" xfId="8387" xr:uid="{5E7EEA82-FDCC-4BE7-9AD7-0E8213F52E73}"/>
    <cellStyle name="Normal 2 15 4 3 2 3 4 4 3 2 2 6 3 4 2" xfId="9389" xr:uid="{3CDA2346-CEA0-475A-9426-C83CAB26E4E2}"/>
    <cellStyle name="Normal 2 15 4 3 2 3 4 4 3 2 2 6 3 4 2 2" xfId="11103" xr:uid="{0EEBB260-5F3B-4C6A-B0D0-490B1F581DD9}"/>
    <cellStyle name="Normal 2 15 4 3 2 3 4 4 3 2 2 6 3 4 2 3" xfId="12743" xr:uid="{5B14D4F0-0AEB-485D-B3D6-E5F62F40E75B}"/>
    <cellStyle name="Normal 2 15 4 3 2 3 4 4 3 2 2 6 3 4 2 3 2" xfId="23182" xr:uid="{26B9F8F2-7692-4341-AE5E-EE2B2FFE40BF}"/>
    <cellStyle name="Normal 2 15 4 3 2 3 4 4 3 2 2 6 3 4 2 3 3" xfId="21668" xr:uid="{960DF5DB-601C-46CE-BDA8-EA28ED66117D}"/>
    <cellStyle name="Normal 2 15 4 3 2 3 4 4 3 2 2 6 3 4 2 3 3 2" xfId="26890" xr:uid="{E681551E-19A2-4FA5-AC34-8F3E58A436C8}"/>
    <cellStyle name="Normal 2 15 4 3 2 3 4 4 3 2 2 6 3 5" xfId="5394" xr:uid="{D3BBC119-F16B-4C7B-94C9-F9EB0B627452}"/>
    <cellStyle name="Normal 2 15 4 3 2 3 4 4 3 2 2 6 3 5 2" xfId="9700" xr:uid="{A8C90DDF-3F55-4247-8831-9A617A12DC47}"/>
    <cellStyle name="Normal 2 15 4 3 2 3 4 4 3 2 2 6 3 5 3" xfId="12270" xr:uid="{64ABC60B-B23E-4C87-A969-F5B6CB6F2167}"/>
    <cellStyle name="Normal 2 15 4 3 2 3 4 4 3 2 2 6 3 5 3 2" xfId="22713" xr:uid="{92E4F8F7-796C-451F-AB38-DDB3E23C3403}"/>
    <cellStyle name="Normal 2 15 4 3 2 3 4 4 3 2 2 6 3 5 3 3" xfId="19934" xr:uid="{EC8F1611-D272-4CAF-A073-47B54740F490}"/>
    <cellStyle name="Normal 2 15 4 3 2 3 4 4 3 2 2 6 3 5 3 3 2" xfId="25156" xr:uid="{7D388B6C-212A-45C4-A5B5-80475A97A139}"/>
    <cellStyle name="Normal 2 15 4 3 2 3 4 4 3 2 2 6 3 6" xfId="16008" xr:uid="{5CBD0F57-3E17-4B12-A10B-09EC10E94EED}"/>
    <cellStyle name="Normal 2 15 4 3 2 3 4 4 3 2 2 6 3 7" xfId="18766" xr:uid="{15C61E20-FBF9-4034-8B06-D1AEA9C142FA}"/>
    <cellStyle name="Normal 2 15 4 3 2 3 4 4 3 2 2 6 3 7 2" xfId="23988" xr:uid="{E29A4585-A1DD-4CE5-84D0-B1BB215B8F83}"/>
    <cellStyle name="Normal 2 15 4 3 2 3 4 4 3 2 2 6 4" xfId="7097" xr:uid="{F0C52213-19F7-49DC-80CC-E8D98EC2EAC6}"/>
    <cellStyle name="Normal 2 15 4 3 2 3 4 4 3 2 2 6 4 2" xfId="8056" xr:uid="{B690C6D0-B0C0-4846-92CC-92D83A35FB9B}"/>
    <cellStyle name="Normal 2 15 4 3 2 3 4 4 3 2 2 6 4 3" xfId="11519" xr:uid="{E22C8E4A-5339-4BC5-B202-867F4538A04A}"/>
    <cellStyle name="Normal 2 15 4 3 2 3 4 4 3 2 2 6 4 4" xfId="19399" xr:uid="{953F2719-8463-48C1-9D2C-230DFC26B081}"/>
    <cellStyle name="Normal 2 15 4 3 2 3 4 4 3 2 2 6 4 4 2" xfId="24621" xr:uid="{D13CA174-BD64-42E0-B1B1-FBBB3E86D025}"/>
    <cellStyle name="Normal 2 15 4 3 2 3 4 4 3 2 2 7" xfId="5149" xr:uid="{D893E84D-AE7B-48F4-8BFB-844322AF8C88}"/>
    <cellStyle name="Normal 2 15 4 3 2 3 4 4 3 2 2 7 2" xfId="8752" xr:uid="{6BC9235B-5610-41F6-9F11-7407C9141E14}"/>
    <cellStyle name="Normal 2 15 4 3 2 3 4 4 3 2 2 7 3" xfId="16151" xr:uid="{35B20147-0B3B-40ED-A728-6A054CBF4862}"/>
    <cellStyle name="Normal 2 15 4 3 2 3 4 4 3 2 2 7 3 2" xfId="17301" xr:uid="{9F5710A9-ABED-44C2-A3B0-4456C8804383}"/>
    <cellStyle name="Normal 2 15 4 3 2 3 4 4 3 2 2 7 3 3" xfId="19689" xr:uid="{83885023-B938-4463-901F-34EA0A889AE7}"/>
    <cellStyle name="Normal 2 15 4 3 2 3 4 4 3 2 2 7 3 3 2" xfId="24911" xr:uid="{4C3B7EC5-250A-414F-BFCE-5290A07F58C9}"/>
    <cellStyle name="Normal 2 15 4 3 2 3 4 4 3 2 2 8" xfId="15338" xr:uid="{8C4E9926-9608-45C3-9D84-E8688B51C99D}"/>
    <cellStyle name="Normal 2 15 4 3 2 3 4 4 3 2 2 9" xfId="17445" xr:uid="{839182AC-0F3E-4CA6-9F90-9BD4E35BF24F}"/>
    <cellStyle name="Normal 2 15 4 3 2 3 4 4 3 2 2 9 2" xfId="27055" xr:uid="{6C471AF1-3F83-4C93-A334-F9457CD0D1B5}"/>
    <cellStyle name="Normal 2 15 4 3 2 3 4 4 3 2 2 9 3" xfId="28294" xr:uid="{4F511095-7B0C-4DBD-A676-33AAE857C385}"/>
    <cellStyle name="Normal 2 15 4 3 2 3 4 4 3 2 2 9 4" xfId="28151" xr:uid="{4AC1023C-2798-4894-B777-6948C244BB4A}"/>
    <cellStyle name="Normal 2 15 4 3 2 3 4 4 3 3" xfId="2425" xr:uid="{554FCB09-042F-4C3F-921F-42D1CB727B0A}"/>
    <cellStyle name="Normal 2 15 4 3 2 3 4 4 3 3 2" xfId="3020" xr:uid="{AF55EA1F-A776-45F4-B943-1FE4194A8FEE}"/>
    <cellStyle name="Normal 2 15 4 3 2 3 4 4 3 3 3" xfId="3983" xr:uid="{0E624E1C-2A06-4FC2-86E6-BB151577F3A7}"/>
    <cellStyle name="Normal 2 15 4 3 2 3 4 4 3 3 3 2" xfId="4830" xr:uid="{B96F45F8-93CD-4D91-8EB6-DEF77631EAB5}"/>
    <cellStyle name="Normal 2 15 4 3 2 3 4 4 3 3 3 3" xfId="4353" xr:uid="{7444AB1A-3161-4AB6-B693-DD40DD1884DD}"/>
    <cellStyle name="Normal 2 15 4 3 2 3 4 4 3 3 3 4" xfId="8427" xr:uid="{E8088454-8A18-4356-8E28-079D017ABB36}"/>
    <cellStyle name="Normal 2 15 4 3 2 3 4 4 3 3 3 4 2" xfId="7371" xr:uid="{49661946-A5EB-4A4F-BFE5-66E8A6661F26}"/>
    <cellStyle name="Normal 2 15 4 3 2 3 4 4 3 3 3 4 2 2" xfId="10741" xr:uid="{E4A4A26E-EFA7-4B0C-935A-4031209F983A}"/>
    <cellStyle name="Normal 2 15 4 3 2 3 4 4 3 3 3 4 2 3" xfId="11282" xr:uid="{5B9C88B9-CA2D-45D9-8A2B-489E58151C50}"/>
    <cellStyle name="Normal 2 15 4 3 2 3 4 4 3 3 3 4 2 3 2" xfId="21840" xr:uid="{C9015B0D-F0B8-4ABB-8659-5E2A71344F41}"/>
    <cellStyle name="Normal 2 15 4 3 2 3 4 4 3 3 3 4 2 3 3" xfId="21306" xr:uid="{5B54CC2C-616E-4369-A542-36F74ABEBA2B}"/>
    <cellStyle name="Normal 2 15 4 3 2 3 4 4 3 3 3 4 2 3 3 2" xfId="26528" xr:uid="{48E8F6F6-6D4D-49D8-9B0F-D909C03C17BA}"/>
    <cellStyle name="Normal 2 15 4 3 2 3 4 4 3 3 3 5" xfId="6928" xr:uid="{DD35DFC3-EF5A-46A7-8EB7-85CC4FC5BEF9}"/>
    <cellStyle name="Normal 2 15 4 3 2 3 4 4 3 3 3 5 2" xfId="10672" xr:uid="{3E13DEB5-07C2-4219-89F7-136EB4332A8F}"/>
    <cellStyle name="Normal 2 15 4 3 2 3 4 4 3 3 3 5 3" xfId="12556" xr:uid="{871964FE-2DAD-4A6C-8BF6-3032F26EB0EB}"/>
    <cellStyle name="Normal 2 15 4 3 2 3 4 4 3 3 3 5 3 2" xfId="22997" xr:uid="{93595BFA-199E-4296-9551-8D494C938416}"/>
    <cellStyle name="Normal 2 15 4 3 2 3 4 4 3 3 3 5 3 3" xfId="21237" xr:uid="{3C29D3BF-DC6C-4B11-B5D0-519BECE33C74}"/>
    <cellStyle name="Normal 2 15 4 3 2 3 4 4 3 3 3 5 3 3 2" xfId="26459" xr:uid="{F45DE3F9-AA6A-458C-911F-0F8F06E2CB9B}"/>
    <cellStyle name="Normal 2 15 4 3 2 3 4 4 3 3 3 6" xfId="16006" xr:uid="{7FB815F5-7C2B-4907-B7E8-7426D77E7ABC}"/>
    <cellStyle name="Normal 2 15 4 3 2 3 4 4 3 3 3 7" xfId="18760" xr:uid="{069A5D9A-1D9E-45C8-9D08-2FF468A21BC0}"/>
    <cellStyle name="Normal 2 15 4 3 2 3 4 4 3 3 3 7 2" xfId="23982" xr:uid="{8687EDE0-E2A1-4038-A6C8-5C374FA44F32}"/>
    <cellStyle name="Normal 2 15 4 3 2 3 4 4 3 3 4" xfId="6100" xr:uid="{6C974D54-ADB5-46E8-BD55-080A2D1F3794}"/>
    <cellStyle name="Normal 2 15 4 3 2 3 4 4 3 3 4 2" xfId="7890" xr:uid="{43B08DCE-286F-4E36-BFCB-F1F559C311C7}"/>
    <cellStyle name="Normal 2 15 4 3 2 3 4 4 3 3 4 3" xfId="13018" xr:uid="{AC984E81-5EA1-4B57-99F8-1E0605A4B033}"/>
    <cellStyle name="Normal 2 15 4 3 2 3 4 4 3 3 4 4" xfId="19193" xr:uid="{5D884B52-DD80-40A9-9FA4-6B164402B9CF}"/>
    <cellStyle name="Normal 2 15 4 3 2 3 4 4 3 3 4 4 2" xfId="24415" xr:uid="{91A53111-2298-4AFF-A213-3AB1EDBEDB90}"/>
    <cellStyle name="Normal 2 15 4 3 2 3 4 4 3 4" xfId="5148" xr:uid="{67AD2A50-FB59-4BD3-A203-E58DB455DCC3}"/>
    <cellStyle name="Normal 2 15 4 3 2 3 4 4 3 4 2" xfId="8751" xr:uid="{FA589B5A-E391-48EF-87A9-8F70F9A03779}"/>
    <cellStyle name="Normal 2 15 4 3 2 3 4 4 3 4 3" xfId="13878" xr:uid="{A185EB60-A30C-438E-85E6-DD5268DD744F}"/>
    <cellStyle name="Normal 2 15 4 3 2 3 4 4 3 4 3 2" xfId="13879" xr:uid="{3F78D386-B13E-45CF-A77B-2033A6E5C7CC}"/>
    <cellStyle name="Normal 2 15 4 3 2 3 4 4 3 4 3 3" xfId="16883" xr:uid="{8DDEBB4B-E199-4ACD-9B1E-F517C368A932}"/>
    <cellStyle name="Normal 2 15 4 3 2 3 4 4 3 4 3 4" xfId="19688" xr:uid="{32B763A8-C5BC-4558-B2CD-C728230F80FD}"/>
    <cellStyle name="Normal 2 15 4 3 2 3 4 4 3 4 3 4 2" xfId="24910" xr:uid="{C3A722C5-F376-47F2-B28C-8F4068005424}"/>
    <cellStyle name="Normal 2 15 4 3 2 3 4 4 3 5" xfId="15186" xr:uid="{3359D232-D4A2-4C16-A469-30DBAE81097C}"/>
    <cellStyle name="Normal 2 15 4 3 2 3 4 4 3 6" xfId="15337" xr:uid="{5F8C7872-3363-46CD-BAE5-90DB0B6AC839}"/>
    <cellStyle name="Normal 2 15 4 3 2 3 4 4 3 7" xfId="17444" xr:uid="{8D9D3FBC-9BC3-41D4-B4F1-6D8EF81F3DFE}"/>
    <cellStyle name="Normal 2 15 4 3 2 3 4 4 3 7 2" xfId="27054" xr:uid="{B09A66EA-B10A-4FDC-BD5F-B11FC4C5BFB6}"/>
    <cellStyle name="Normal 2 15 4 3 2 3 4 4 3 7 3" xfId="28293" xr:uid="{9ACC74F5-BB7A-40A5-9743-C3A664CA73E7}"/>
    <cellStyle name="Normal 2 15 4 3 2 3 4 4 3 7 4" xfId="28152" xr:uid="{DE63D7F3-CDD2-4831-A3AF-426A715CEB63}"/>
    <cellStyle name="Normal 2 15 4 3 2 3 4 4 3 8" xfId="18165" xr:uid="{FD77E94E-4842-4A2D-B839-91A08567E0E2}"/>
    <cellStyle name="Normal 2 15 4 3 2 3 4 4 3 8 2" xfId="28837" xr:uid="{68125A3A-0870-4A94-9951-A14AB09935D1}"/>
    <cellStyle name="Normal 2 15 4 3 2 3 4 4 4" xfId="13880" xr:uid="{4F2ABD26-1BD2-4243-9FA1-FDBBF73460F3}"/>
    <cellStyle name="Normal 2 15 4 3 2 3 4 4 4 2" xfId="13881" xr:uid="{A4257603-C180-4520-8B15-F58A103531E6}"/>
    <cellStyle name="Normal 2 15 4 3 2 3 4 5" xfId="2285" xr:uid="{B87FA82B-2A89-4C74-A46F-B957FF88FE5E}"/>
    <cellStyle name="Normal 2 15 4 3 2 3 4 5 2" xfId="2880" xr:uid="{559F5903-E027-4E5B-A413-ECBD31357242}"/>
    <cellStyle name="Normal 2 15 4 3 2 3 4 5 3" xfId="3843" xr:uid="{48DA12DD-7E10-4918-9D4B-46C8578772A9}"/>
    <cellStyle name="Normal 2 15 4 3 2 3 4 5 3 2" xfId="4873" xr:uid="{4BE6DB45-8F49-4A80-BACB-140AC83B0332}"/>
    <cellStyle name="Normal 2 15 4 3 2 3 4 5 3 3" xfId="3356" xr:uid="{11DB9155-33F2-489B-B520-916BA727A118}"/>
    <cellStyle name="Normal 2 15 4 3 2 3 4 5 3 4" xfId="8457" xr:uid="{AC52225C-6A2F-480A-833F-1A7C9A6D13DC}"/>
    <cellStyle name="Normal 2 15 4 3 2 3 4 5 3 4 2" xfId="9304" xr:uid="{77537848-2727-4B06-8897-3F66E75A645C}"/>
    <cellStyle name="Normal 2 15 4 3 2 3 4 5 3 4 2 2" xfId="11020" xr:uid="{2EDB72A5-6029-43A5-9DE8-530C96519B1A}"/>
    <cellStyle name="Normal 2 15 4 3 2 3 4 5 3 4 2 3" xfId="12415" xr:uid="{8E3E9E8C-77BD-4159-BAC5-F8911D634797}"/>
    <cellStyle name="Normal 2 15 4 3 2 3 4 5 3 4 2 3 2" xfId="22856" xr:uid="{3813F2A2-9245-49BB-BDE0-97C8E9AAD686}"/>
    <cellStyle name="Normal 2 15 4 3 2 3 4 5 3 4 2 3 3" xfId="21585" xr:uid="{6313FD52-3E0A-44DA-B43B-ED6CB0AB6CB5}"/>
    <cellStyle name="Normal 2 15 4 3 2 3 4 5 3 4 2 3 3 2" xfId="26807" xr:uid="{6E21E68B-815F-49BD-861E-425ED7888E9F}"/>
    <cellStyle name="Normal 2 15 4 3 2 3 4 5 3 5" xfId="5453" xr:uid="{13A90C5E-83BC-4EF7-B921-EF292402D983}"/>
    <cellStyle name="Normal 2 15 4 3 2 3 4 5 3 5 2" xfId="9929" xr:uid="{F21C5FAE-6B48-435C-9B9E-96FE9A8C7106}"/>
    <cellStyle name="Normal 2 15 4 3 2 3 4 5 3 5 3" xfId="17182" xr:uid="{2B3042B0-4859-47B6-99BA-D65BA2C2AD54}"/>
    <cellStyle name="Normal 2 15 4 3 2 3 4 5 3 5 3 2" xfId="23654" xr:uid="{102215F8-ADF2-4846-B784-B8132001DFD0}"/>
    <cellStyle name="Normal 2 15 4 3 2 3 4 5 3 5 3 3" xfId="19993" xr:uid="{AB5E550E-4F78-401D-9F80-DEEAF46A4439}"/>
    <cellStyle name="Normal 2 15 4 3 2 3 4 5 3 5 3 3 2" xfId="25215" xr:uid="{2FDDEF72-0DFE-4445-8B07-C65A5F1F54A2}"/>
    <cellStyle name="Normal 2 15 4 3 2 3 4 5 3 6" xfId="18620" xr:uid="{F0530467-105E-4838-9C0C-76DC604E50FB}"/>
    <cellStyle name="Normal 2 15 4 3 2 3 4 5 3 6 2" xfId="23842" xr:uid="{2C2CD6BF-0495-4C0C-8BBD-D2870AF82BA6}"/>
    <cellStyle name="Normal 2 15 4 3 2 3 4 5 4" xfId="7068" xr:uid="{B8B334C4-52A3-4717-A364-DA3DF463DD7F}"/>
    <cellStyle name="Normal 2 15 4 3 2 3 4 5 4 2" xfId="8027" xr:uid="{B379A90E-662F-4799-B93E-B66B9557D61B}"/>
    <cellStyle name="Normal 2 15 4 3 2 3 4 5 4 3" xfId="11600" xr:uid="{6895F074-B532-4AE8-AAC3-1F5FD2293310}"/>
    <cellStyle name="Normal 2 15 4 3 2 3 4 5 4 4" xfId="19370" xr:uid="{3087E559-93A9-4A48-B256-EDFA027658CB}"/>
    <cellStyle name="Normal 2 15 4 3 2 3 4 5 4 4 2" xfId="24592" xr:uid="{9D6C348A-3FD6-47AE-AAC7-FFEA9984DCD1}"/>
    <cellStyle name="Normal 2 15 4 3 2 3 4 6" xfId="18025" xr:uid="{8F953CDA-530F-4301-9F70-4E4D484CCFA4}"/>
    <cellStyle name="Normal 2 15 4 3 2 3 4 6 2" xfId="27737" xr:uid="{3264E70F-939A-441F-B32F-8E0CCF6B989F}"/>
    <cellStyle name="Normal 2 15 4 3 2 3 5" xfId="165" xr:uid="{2C83517E-49E5-43FC-858A-B6210F77E7BC}"/>
    <cellStyle name="Normal 2 15 4 3 2 3 5 2" xfId="166" xr:uid="{156D057B-D6E3-4AEF-96EF-58B0119ECA03}"/>
    <cellStyle name="Normal 2 15 4 3 2 3 5 3" xfId="167" xr:uid="{7886B901-34A8-423A-AF95-09DD426E0672}"/>
    <cellStyle name="Normal 2 15 4 3 2 3 5 3 2" xfId="168" xr:uid="{E58440F7-A157-4E07-AE12-990EA6E667D7}"/>
    <cellStyle name="Normal 2 15 4 3 2 3 5 3 2 2" xfId="169" xr:uid="{8A8D50E2-8D03-40DB-80F5-4A809B43E196}"/>
    <cellStyle name="Normal 2 15 4 3 2 3 5 3 2 2 10" xfId="18172" xr:uid="{C1D5181D-AF3A-463C-BC3B-FE4CF9779CC0}"/>
    <cellStyle name="Normal 2 15 4 3 2 3 5 3 2 2 10 2" xfId="27605" xr:uid="{CE150BE4-01A4-4D6A-B188-5210DA6FA16C}"/>
    <cellStyle name="Normal 2 15 4 3 2 3 5 3 2 2 2" xfId="170" xr:uid="{D3B5D87A-AF96-4E23-BBB5-D5B42A24D495}"/>
    <cellStyle name="Normal 2 15 4 3 2 3 5 3 2 2 2 2" xfId="13882" xr:uid="{825857B9-1A78-4A80-A6B4-C4C2D2EDE001}"/>
    <cellStyle name="Normal 2 15 4 3 2 3 5 3 2 2 2 3" xfId="13883" xr:uid="{138A7C4E-C0CF-4515-881A-0446FCCCBE5B}"/>
    <cellStyle name="Normal 2 15 4 3 2 3 5 3 2 2 2 3 2" xfId="13884" xr:uid="{7BD68013-7FF6-4A32-ADA7-BEF4B8041C4A}"/>
    <cellStyle name="Normal 2 15 4 3 2 3 5 3 2 2 3" xfId="171" xr:uid="{7DED1E6A-50CF-402C-9995-54A3373CA93B}"/>
    <cellStyle name="Normal 2 15 4 3 2 3 5 3 2 2 4" xfId="172" xr:uid="{242A6D4B-DE59-4D9F-94E7-F587B92B4993}"/>
    <cellStyle name="Normal 2 15 4 3 2 3 5 3 2 2 5" xfId="173" xr:uid="{877400B8-EDBB-4B0D-952C-482E3176BCE4}"/>
    <cellStyle name="Normal 2 15 4 3 2 3 5 3 2 2 5 2" xfId="174" xr:uid="{BC8E2197-B309-44AE-A240-218420C195B1}"/>
    <cellStyle name="Normal 2 15 4 3 2 3 5 3 2 2 5 3" xfId="2585" xr:uid="{735F6855-1653-455D-828D-73DE56C67724}"/>
    <cellStyle name="Normal 2 15 4 3 2 3 5 3 2 2 5 3 2" xfId="3180" xr:uid="{ECA33076-98BE-4585-8193-F7ABF2F1A5CB}"/>
    <cellStyle name="Normal 2 15 4 3 2 3 5 3 2 2 5 3 3" xfId="4143" xr:uid="{9C90FB28-258D-4DA5-9074-83B3700C76F9}"/>
    <cellStyle name="Normal 2 15 4 3 2 3 5 3 2 2 5 3 3 2" xfId="4882" xr:uid="{7C3AA3C9-F90F-4530-B88E-6562BF076BB0}"/>
    <cellStyle name="Normal 2 15 4 3 2 3 5 3 2 2 5 3 3 3" xfId="3402" xr:uid="{63E25C82-8808-4131-9945-6DD540FB5E65}"/>
    <cellStyle name="Normal 2 15 4 3 2 3 5 3 2 2 5 3 3 4" xfId="7782" xr:uid="{DE26C090-B92F-4D71-8EE4-ADA7F674983C}"/>
    <cellStyle name="Normal 2 15 4 3 2 3 5 3 2 2 5 3 3 4 2" xfId="5768" xr:uid="{85BD7D8C-1EDD-41FF-9D1F-FEEDFCF34CE2}"/>
    <cellStyle name="Normal 2 15 4 3 2 3 5 3 2 2 5 3 3 4 2 2" xfId="9757" xr:uid="{AD54B2A5-8C2A-45D9-A00D-6C46AD8501E4}"/>
    <cellStyle name="Normal 2 15 4 3 2 3 5 3 2 2 5 3 3 4 2 3" xfId="11864" xr:uid="{7564FE65-0720-4D15-BD64-27BC520552F7}"/>
    <cellStyle name="Normal 2 15 4 3 2 3 5 3 2 2 5 3 3 4 2 3 2" xfId="22312" xr:uid="{CA0F9C24-63AE-4F02-9E6A-820FE608D6FA}"/>
    <cellStyle name="Normal 2 15 4 3 2 3 5 3 2 2 5 3 3 4 2 3 3" xfId="20307" xr:uid="{8983A021-A6A1-4FB0-AA85-673CBC81EC1E}"/>
    <cellStyle name="Normal 2 15 4 3 2 3 5 3 2 2 5 3 3 4 2 3 3 2" xfId="25529" xr:uid="{FAC16070-F878-4A88-B9FA-C2F94666F4A1}"/>
    <cellStyle name="Normal 2 15 4 3 2 3 5 3 2 2 5 3 3 5" xfId="5323" xr:uid="{E7B61D39-7175-484B-9EEB-2E0C454DCB29}"/>
    <cellStyle name="Normal 2 15 4 3 2 3 5 3 2 2 5 3 3 5 2" xfId="9898" xr:uid="{33D6C5AD-B972-4E42-BB23-CB174DD11085}"/>
    <cellStyle name="Normal 2 15 4 3 2 3 5 3 2 2 5 3 3 5 3" xfId="11351" xr:uid="{A5D72D33-1A99-472E-9438-DE843E2721A0}"/>
    <cellStyle name="Normal 2 15 4 3 2 3 5 3 2 2 5 3 3 5 3 2" xfId="21909" xr:uid="{24418A90-3FF0-4531-81B8-BB041827641B}"/>
    <cellStyle name="Normal 2 15 4 3 2 3 5 3 2 2 5 3 3 5 3 3" xfId="19863" xr:uid="{3BBE64A4-597E-47BF-AB3F-9C94180FA477}"/>
    <cellStyle name="Normal 2 15 4 3 2 3 5 3 2 2 5 3 3 5 3 3 2" xfId="25085" xr:uid="{92BDD9D4-339C-49E0-B8CF-68069DDB7B1C}"/>
    <cellStyle name="Normal 2 15 4 3 2 3 5 3 2 2 5 3 3 6" xfId="18920" xr:uid="{E3FA937A-9153-4F6F-8CF0-0B99EA29A45A}"/>
    <cellStyle name="Normal 2 15 4 3 2 3 5 3 2 2 5 3 3 6 2" xfId="24142" xr:uid="{97946461-1852-410C-9538-2B8EE1C29593}"/>
    <cellStyle name="Normal 2 15 4 3 2 3 5 3 2 2 5 3 4" xfId="6005" xr:uid="{A7DA1BF1-293F-434A-B544-AEEE8112916D}"/>
    <cellStyle name="Normal 2 15 4 3 2 3 5 3 2 2 5 3 4 2" xfId="7866" xr:uid="{72D1D53A-FB1F-475D-BC74-E83885611545}"/>
    <cellStyle name="Normal 2 15 4 3 2 3 5 3 2 2 5 3 4 3" xfId="13204" xr:uid="{E701BBA0-7C66-45AD-9E59-896042D275B1}"/>
    <cellStyle name="Normal 2 15 4 3 2 3 5 3 2 2 5 3 4 4" xfId="19098" xr:uid="{ADF185B6-3EB1-480C-AFE5-2A9C0BDC2751}"/>
    <cellStyle name="Normal 2 15 4 3 2 3 5 3 2 2 5 3 4 4 2" xfId="24320" xr:uid="{DE08220A-4498-48F7-8820-BA3DA803BF31}"/>
    <cellStyle name="Normal 2 15 4 3 2 3 5 3 2 2 5 4" xfId="5155" xr:uid="{82242C52-7002-4647-9354-57AC303290E8}"/>
    <cellStyle name="Normal 2 15 4 3 2 3 5 3 2 2 5 4 2" xfId="8756" xr:uid="{0CBCEAB8-CB58-45C2-BE1D-E69814C2AE54}"/>
    <cellStyle name="Normal 2 15 4 3 2 3 5 3 2 2 5 4 3" xfId="11693" xr:uid="{3E34EEC2-6A50-41BE-8EEE-898E3309CCEF}"/>
    <cellStyle name="Normal 2 15 4 3 2 3 5 3 2 2 5 4 3 2" xfId="22141" xr:uid="{2820A67F-7229-4E16-9DDA-1A2EA3747F9C}"/>
    <cellStyle name="Normal 2 15 4 3 2 3 5 3 2 2 5 4 3 3" xfId="19695" xr:uid="{BE4DC811-94FE-4F9C-A41A-96BFA32C0A54}"/>
    <cellStyle name="Normal 2 15 4 3 2 3 5 3 2 2 5 4 3 3 2" xfId="24917" xr:uid="{6416773C-83E6-4C46-BB39-8A29C655BE82}"/>
    <cellStyle name="Normal 2 15 4 3 2 3 5 3 2 2 5 5" xfId="15342" xr:uid="{07BA8FF9-F1C5-466B-8657-CBAAE7E2CB7D}"/>
    <cellStyle name="Normal 2 15 4 3 2 3 5 3 2 2 5 6" xfId="17449" xr:uid="{C6864347-5017-48BD-99D6-430726BC87A7}"/>
    <cellStyle name="Normal 2 15 4 3 2 3 5 3 2 2 5 6 2" xfId="27059" xr:uid="{69FB8BB4-16B2-4082-8E57-043EB88044DF}"/>
    <cellStyle name="Normal 2 15 4 3 2 3 5 3 2 2 5 6 3" xfId="28298" xr:uid="{ACB7B39F-B81F-4E4D-A3EF-D77342F20BC4}"/>
    <cellStyle name="Normal 2 15 4 3 2 3 5 3 2 2 5 6 4" xfId="28147" xr:uid="{5BFA3AF2-1C00-4704-A65C-675D67D9B8C6}"/>
    <cellStyle name="Normal 2 15 4 3 2 3 5 3 2 2 5 7" xfId="18325" xr:uid="{A9A2006A-EC67-4E4B-999E-EE28DD01A81B}"/>
    <cellStyle name="Normal 2 15 4 3 2 3 5 3 2 2 5 7 2" xfId="27738" xr:uid="{CD2D1024-1A88-40D3-818A-F6631E025BD4}"/>
    <cellStyle name="Normal 2 15 4 3 2 3 5 3 2 2 6" xfId="2432" xr:uid="{3AF34881-CFAC-4AA8-A173-11C126C87AE6}"/>
    <cellStyle name="Normal 2 15 4 3 2 3 5 3 2 2 6 2" xfId="3027" xr:uid="{73F482CA-05AD-4D62-9765-6E2461B6F446}"/>
    <cellStyle name="Normal 2 15 4 3 2 3 5 3 2 2 6 3" xfId="3990" xr:uid="{34E0F545-AFBB-4FC2-B826-5DE934BD8E01}"/>
    <cellStyle name="Normal 2 15 4 3 2 3 5 3 2 2 6 3 2" xfId="4650" xr:uid="{BF0435FE-BB6A-4436-9FCA-61C32A79BD73}"/>
    <cellStyle name="Normal 2 15 4 3 2 3 5 3 2 2 6 3 3" xfId="4308" xr:uid="{75D44E8E-5995-4DF0-BB1A-08AACB005F79}"/>
    <cellStyle name="Normal 2 15 4 3 2 3 5 3 2 2 6 3 4" xfId="7872" xr:uid="{AB588A90-F957-4435-8B7C-6A1479D4BF94}"/>
    <cellStyle name="Normal 2 15 4 3 2 3 5 3 2 2 6 3 4 2" xfId="6844" xr:uid="{831067EF-BAA0-4F46-9699-4E3A7BC78DFE}"/>
    <cellStyle name="Normal 2 15 4 3 2 3 5 3 2 2 6 3 4 2 2" xfId="10588" xr:uid="{6450CAD5-B8AE-44CB-ABD1-CB21EB33CFF6}"/>
    <cellStyle name="Normal 2 15 4 3 2 3 5 3 2 2 6 3 4 2 3" xfId="11388" xr:uid="{0BDF6785-3568-4DD7-AFC4-32D9043DA38D}"/>
    <cellStyle name="Normal 2 15 4 3 2 3 5 3 2 2 6 3 4 2 3 2" xfId="21946" xr:uid="{7D42AC0C-5ED1-4AC4-A7B6-FAD4A15B879C}"/>
    <cellStyle name="Normal 2 15 4 3 2 3 5 3 2 2 6 3 4 2 3 3" xfId="21153" xr:uid="{349B2777-F5CF-4831-B6DD-BD14F44C361F}"/>
    <cellStyle name="Normal 2 15 4 3 2 3 5 3 2 2 6 3 4 2 3 3 2" xfId="26375" xr:uid="{7FD68B25-E167-41D9-BD73-FC64BA58BF5A}"/>
    <cellStyle name="Normal 2 15 4 3 2 3 5 3 2 2 6 3 5" xfId="5393" xr:uid="{B080EF8D-209C-4087-8FE1-7CE7EBDA7067}"/>
    <cellStyle name="Normal 2 15 4 3 2 3 5 3 2 2 6 3 5 2" xfId="9949" xr:uid="{B6EB5F00-FB7C-4C00-9EBE-2896CE34FCE6}"/>
    <cellStyle name="Normal 2 15 4 3 2 3 5 3 2 2 6 3 5 3" xfId="12490" xr:uid="{A848A06B-87F4-4082-A458-21874D494CD1}"/>
    <cellStyle name="Normal 2 15 4 3 2 3 5 3 2 2 6 3 5 3 2" xfId="22931" xr:uid="{6530B0A8-37A1-4BCA-A3E4-F6DA416E1343}"/>
    <cellStyle name="Normal 2 15 4 3 2 3 5 3 2 2 6 3 5 3 3" xfId="19933" xr:uid="{E1882C5B-6EA7-43F7-91FE-DE4F4C44F25B}"/>
    <cellStyle name="Normal 2 15 4 3 2 3 5 3 2 2 6 3 5 3 3 2" xfId="25155" xr:uid="{2D828655-9718-45B3-8B1F-E137415E9C38}"/>
    <cellStyle name="Normal 2 15 4 3 2 3 5 3 2 2 6 3 6" xfId="16009" xr:uid="{F19F977B-EDF5-4AEA-B43C-64D98C1162C9}"/>
    <cellStyle name="Normal 2 15 4 3 2 3 5 3 2 2 6 3 7" xfId="18767" xr:uid="{5629FF7F-B12B-49A7-B0AF-CC97EEF21EE4}"/>
    <cellStyle name="Normal 2 15 4 3 2 3 5 3 2 2 6 3 7 2" xfId="23989" xr:uid="{71D26F80-9739-4C1E-927A-C92830AD1433}"/>
    <cellStyle name="Normal 2 15 4 3 2 3 5 3 2 2 6 4" xfId="7237" xr:uid="{17B18E50-9656-4AA4-9D64-10BF01542295}"/>
    <cellStyle name="Normal 2 15 4 3 2 3 5 3 2 2 6 4 2" xfId="8196" xr:uid="{AD0F5B56-25E3-4D50-A229-4A9EA78EC2F8}"/>
    <cellStyle name="Normal 2 15 4 3 2 3 5 3 2 2 6 4 3" xfId="12891" xr:uid="{A7AB1BC5-C5E7-4DC7-A14C-1C11764B526E}"/>
    <cellStyle name="Normal 2 15 4 3 2 3 5 3 2 2 6 4 4" xfId="19539" xr:uid="{CF2E5A51-1C3A-4693-9A6A-81FA96FA628B}"/>
    <cellStyle name="Normal 2 15 4 3 2 3 5 3 2 2 6 4 4 2" xfId="24761" xr:uid="{02797465-2A53-4590-B4EC-3BD45740A0D5}"/>
    <cellStyle name="Normal 2 15 4 3 2 3 5 3 2 2 7" xfId="5154" xr:uid="{78FF8115-50F3-4B7E-93B1-346DC66E7C6F}"/>
    <cellStyle name="Normal 2 15 4 3 2 3 5 3 2 2 7 2" xfId="8755" xr:uid="{B65BB9C7-D406-40D1-822E-6EE63EFE735B}"/>
    <cellStyle name="Normal 2 15 4 3 2 3 5 3 2 2 7 3" xfId="16152" xr:uid="{485B52C5-FB3D-4F8E-A528-FADCB768F54F}"/>
    <cellStyle name="Normal 2 15 4 3 2 3 5 3 2 2 7 3 2" xfId="17302" xr:uid="{2A399350-E063-4C33-ADA3-38981210AC91}"/>
    <cellStyle name="Normal 2 15 4 3 2 3 5 3 2 2 7 3 3" xfId="19694" xr:uid="{91CC76AA-F9F8-444A-8F71-A5E36CBDA719}"/>
    <cellStyle name="Normal 2 15 4 3 2 3 5 3 2 2 7 3 3 2" xfId="24916" xr:uid="{04E91E44-9E35-4FEB-9B12-E248BA859403}"/>
    <cellStyle name="Normal 2 15 4 3 2 3 5 3 2 2 8" xfId="15341" xr:uid="{5D18ADEB-6CFE-42E3-BB98-0791B2FB84E2}"/>
    <cellStyle name="Normal 2 15 4 3 2 3 5 3 2 2 9" xfId="17448" xr:uid="{3848C54F-5813-488B-9B2F-CE55E8BB4C9E}"/>
    <cellStyle name="Normal 2 15 4 3 2 3 5 3 2 2 9 2" xfId="27058" xr:uid="{EE9A94F5-67EE-4D14-98DA-30DC5C0F9AB3}"/>
    <cellStyle name="Normal 2 15 4 3 2 3 5 3 2 2 9 3" xfId="28297" xr:uid="{957526B8-7BFA-4B3D-AF3C-93E915121DFB}"/>
    <cellStyle name="Normal 2 15 4 3 2 3 5 3 2 2 9 4" xfId="28148" xr:uid="{9DCD2BAA-CEFF-4FF2-9EE0-CC223E967C9C}"/>
    <cellStyle name="Normal 2 15 4 3 2 3 5 3 3" xfId="2356" xr:uid="{383BB5CF-5D30-479B-95B6-101416CCA671}"/>
    <cellStyle name="Normal 2 15 4 3 2 3 5 3 3 2" xfId="2951" xr:uid="{B373CF02-AA02-416F-BFAA-8590BF0A96D6}"/>
    <cellStyle name="Normal 2 15 4 3 2 3 5 3 3 3" xfId="3914" xr:uid="{9382A375-98FC-495A-A694-728DF1753489}"/>
    <cellStyle name="Normal 2 15 4 3 2 3 5 3 3 3 2" xfId="5084" xr:uid="{F3B60746-0696-40F2-8C5F-08AF7EC4F346}"/>
    <cellStyle name="Normal 2 15 4 3 2 3 5 3 3 3 3" xfId="3670" xr:uid="{EDDC6038-621B-4CB7-B2BB-F5E96C4CD67C}"/>
    <cellStyle name="Normal 2 15 4 3 2 3 5 3 3 3 4" xfId="8483" xr:uid="{A5FCA6DD-6980-40DD-B463-90ACC4109E87}"/>
    <cellStyle name="Normal 2 15 4 3 2 3 5 3 3 3 4 2" xfId="6828" xr:uid="{3BDB07CB-1956-4E39-9061-7CD4B82F5EFB}"/>
    <cellStyle name="Normal 2 15 4 3 2 3 5 3 3 3 4 2 2" xfId="10572" xr:uid="{086C95A4-48B9-40A3-8C18-457FA307DFC9}"/>
    <cellStyle name="Normal 2 15 4 3 2 3 5 3 3 3 4 2 3" xfId="16937" xr:uid="{F141864F-098D-4D35-B218-A2CCC5EAE406}"/>
    <cellStyle name="Normal 2 15 4 3 2 3 5 3 3 3 4 2 3 2" xfId="23410" xr:uid="{926A0D81-6010-4504-91D5-C0319A2E7D05}"/>
    <cellStyle name="Normal 2 15 4 3 2 3 5 3 3 3 4 2 3 3" xfId="21137" xr:uid="{7B1EE3D0-9E13-4572-861C-6594400B4BF4}"/>
    <cellStyle name="Normal 2 15 4 3 2 3 5 3 3 3 4 2 3 3 2" xfId="26359" xr:uid="{6E18A334-10AC-4E84-89EA-752C6DBDAE03}"/>
    <cellStyle name="Normal 2 15 4 3 2 3 5 3 3 3 5" xfId="6584" xr:uid="{B5E39505-49C2-49E5-ACCA-65F29A5B048B}"/>
    <cellStyle name="Normal 2 15 4 3 2 3 5 3 3 3 5 2" xfId="10330" xr:uid="{A19D1CF4-C0A3-4FFA-9085-255C9EC8F722}"/>
    <cellStyle name="Normal 2 15 4 3 2 3 5 3 3 3 5 3" xfId="16959" xr:uid="{DDCA2180-986A-4417-B540-9BE56822B4A3}"/>
    <cellStyle name="Normal 2 15 4 3 2 3 5 3 3 3 5 3 2" xfId="23432" xr:uid="{F36628EE-CA13-4B62-9861-D8D0A1D3878B}"/>
    <cellStyle name="Normal 2 15 4 3 2 3 5 3 3 3 5 3 3" xfId="20895" xr:uid="{F956FF4F-8AC7-41B3-B280-18CA3CB4A2E0}"/>
    <cellStyle name="Normal 2 15 4 3 2 3 5 3 3 3 5 3 3 2" xfId="26117" xr:uid="{66E4D68C-3EC7-4571-AAC0-EE6ABE16606D}"/>
    <cellStyle name="Normal 2 15 4 3 2 3 5 3 3 3 6" xfId="15937" xr:uid="{7990321F-789C-4E93-9904-16A51D0CBC24}"/>
    <cellStyle name="Normal 2 15 4 3 2 3 5 3 3 3 7" xfId="18691" xr:uid="{22944CC3-B17B-4B71-BABF-3F456FA2E3EF}"/>
    <cellStyle name="Normal 2 15 4 3 2 3 5 3 3 3 7 2" xfId="23913" xr:uid="{8CF2C983-3638-4157-8952-BC65AE92DB6D}"/>
    <cellStyle name="Normal 2 15 4 3 2 3 5 3 3 4" xfId="6164" xr:uid="{1E1F1ADE-65EE-422D-8C4B-B52F6F5DFB00}"/>
    <cellStyle name="Normal 2 15 4 3 2 3 5 3 3 4 2" xfId="7847" xr:uid="{8DE424E8-C720-4395-AB84-A25E837994CF}"/>
    <cellStyle name="Normal 2 15 4 3 2 3 5 3 3 4 3" xfId="13011" xr:uid="{6D1B17F7-6305-4B77-97DF-9895011EBA9A}"/>
    <cellStyle name="Normal 2 15 4 3 2 3 5 3 3 4 4" xfId="19257" xr:uid="{15D0042A-15A9-4CE3-AD11-153359E17FEA}"/>
    <cellStyle name="Normal 2 15 4 3 2 3 5 3 3 4 4 2" xfId="24479" xr:uid="{ACFF46F9-AA89-4D4B-9460-9079D1AC6AAE}"/>
    <cellStyle name="Normal 2 15 4 3 2 3 5 3 4" xfId="5153" xr:uid="{77940A25-9AC3-47C8-A23A-F1916172AFD9}"/>
    <cellStyle name="Normal 2 15 4 3 2 3 5 3 4 2" xfId="8754" xr:uid="{DA2D25AA-F083-40B5-9174-1518C7BFC2D9}"/>
    <cellStyle name="Normal 2 15 4 3 2 3 5 3 4 3" xfId="13885" xr:uid="{37A314F6-F721-46F3-926E-DF9B27111497}"/>
    <cellStyle name="Normal 2 15 4 3 2 3 5 3 4 3 2" xfId="13886" xr:uid="{C3192B91-12F0-40F4-9A95-62B5E82E039A}"/>
    <cellStyle name="Normal 2 15 4 3 2 3 5 3 4 3 3" xfId="16882" xr:uid="{84272E4A-8D25-40B9-AC4D-24370E7231D2}"/>
    <cellStyle name="Normal 2 15 4 3 2 3 5 3 4 3 4" xfId="19693" xr:uid="{155A63DB-11D6-4B24-9C7C-A1B027335D4C}"/>
    <cellStyle name="Normal 2 15 4 3 2 3 5 3 4 3 4 2" xfId="24915" xr:uid="{57E62F4B-D1BC-431C-94AE-EF87D6C3A22D}"/>
    <cellStyle name="Normal 2 15 4 3 2 3 5 3 5" xfId="15187" xr:uid="{4F9910B9-810E-4D3C-A3F0-D95352492A87}"/>
    <cellStyle name="Normal 2 15 4 3 2 3 5 3 6" xfId="15340" xr:uid="{D0B57B53-9655-43A8-8665-8E698D3565DF}"/>
    <cellStyle name="Normal 2 15 4 3 2 3 5 3 7" xfId="17447" xr:uid="{40DC80AB-D1A1-48F7-A78D-45EFB0FFF2E9}"/>
    <cellStyle name="Normal 2 15 4 3 2 3 5 3 7 2" xfId="27057" xr:uid="{BE64FF3B-6F28-48B0-A724-CBDDDCE21D92}"/>
    <cellStyle name="Normal 2 15 4 3 2 3 5 3 7 3" xfId="28296" xr:uid="{C7E1A580-E2F9-4CD1-864A-039B82CCCF44}"/>
    <cellStyle name="Normal 2 15 4 3 2 3 5 3 7 4" xfId="28149" xr:uid="{149C7A80-A6C6-45F1-9490-625C168426A4}"/>
    <cellStyle name="Normal 2 15 4 3 2 3 5 3 8" xfId="18096" xr:uid="{F91F6804-24DF-47C4-8A0F-14FE84543558}"/>
    <cellStyle name="Normal 2 15 4 3 2 3 5 3 8 2" xfId="27664" xr:uid="{AFEB2DE1-4E01-480E-9EEA-1E9BEDC7B494}"/>
    <cellStyle name="Normal 2 15 4 3 2 3 5 4" xfId="13887" xr:uid="{67ED0363-CBBA-4B8F-8170-144C2AC4CC2A}"/>
    <cellStyle name="Normal 2 15 4 3 2 3 5 4 2" xfId="13888" xr:uid="{40D5CFC1-BE4C-499D-B34A-AD66BC260358}"/>
    <cellStyle name="Normal 2 15 4 3 2 3 6" xfId="2216" xr:uid="{9F6272DB-CF2C-4E4C-B009-9F89100756EF}"/>
    <cellStyle name="Normal 2 15 4 3 2 3 6 2" xfId="2811" xr:uid="{FB5F47CA-4CDE-4C48-A9C0-569CC76A7A34}"/>
    <cellStyle name="Normal 2 15 4 3 2 3 6 3" xfId="3774" xr:uid="{F232C5A4-67E9-46A6-A8E1-B179B706E860}"/>
    <cellStyle name="Normal 2 15 4 3 2 3 6 3 2" xfId="4715" xr:uid="{48A11143-ABEB-42AB-AB7F-45956F9740D2}"/>
    <cellStyle name="Normal 2 15 4 3 2 3 6 3 3" xfId="3404" xr:uid="{D325E260-202E-4650-B845-CDB46F7A026B}"/>
    <cellStyle name="Normal 2 15 4 3 2 3 6 3 4" xfId="7573" xr:uid="{E0FC93A3-36FF-4F28-9117-BA1D44A29F59}"/>
    <cellStyle name="Normal 2 15 4 3 2 3 6 3 4 2" xfId="9207" xr:uid="{F14388EA-ABA0-4748-8D73-D75C93C5C838}"/>
    <cellStyle name="Normal 2 15 4 3 2 3 6 3 4 2 2" xfId="10925" xr:uid="{EFB77F0B-69CF-4F37-938B-10073A8AC584}"/>
    <cellStyle name="Normal 2 15 4 3 2 3 6 3 4 2 3" xfId="11354" xr:uid="{1F0F79DF-FFAB-4C3C-9BA6-5CF8CFB58400}"/>
    <cellStyle name="Normal 2 15 4 3 2 3 6 3 4 2 3 2" xfId="21912" xr:uid="{380A14B8-D845-48D0-B151-9FA0086414D7}"/>
    <cellStyle name="Normal 2 15 4 3 2 3 6 3 4 2 3 3" xfId="21490" xr:uid="{87658D93-890B-413A-9DAD-CC7030E0F61D}"/>
    <cellStyle name="Normal 2 15 4 3 2 3 6 3 4 2 3 3 2" xfId="26712" xr:uid="{E9ED234D-6442-49A7-96E9-9863F7406532}"/>
    <cellStyle name="Normal 2 15 4 3 2 3 6 3 5" xfId="6478" xr:uid="{5D32DE99-C8C3-4C92-9BB6-F835F3B20B94}"/>
    <cellStyle name="Normal 2 15 4 3 2 3 6 3 5 2" xfId="10224" xr:uid="{A4AE6B76-5427-4E28-A986-47216CE7AB61}"/>
    <cellStyle name="Normal 2 15 4 3 2 3 6 3 5 3" xfId="12081" xr:uid="{B89D6E5A-5C93-4F1D-8F11-492FAE43C3EC}"/>
    <cellStyle name="Normal 2 15 4 3 2 3 6 3 5 3 2" xfId="22528" xr:uid="{3E038BB0-30F2-41F6-8DFE-AA9D949FBBE2}"/>
    <cellStyle name="Normal 2 15 4 3 2 3 6 3 5 3 3" xfId="20789" xr:uid="{0B46F2E7-EC90-4A96-84C4-CA1E8DEB2CC0}"/>
    <cellStyle name="Normal 2 15 4 3 2 3 6 3 5 3 3 2" xfId="26011" xr:uid="{B86A5E1A-BAA1-4A77-AF90-276B5EE1B4E4}"/>
    <cellStyle name="Normal 2 15 4 3 2 3 6 3 6" xfId="18551" xr:uid="{09229623-B829-4437-982D-8BAF6C94F4B8}"/>
    <cellStyle name="Normal 2 15 4 3 2 3 6 3 6 2" xfId="23773" xr:uid="{C7C25CAE-E6E9-44A6-A3CB-3B02DBBD237F}"/>
    <cellStyle name="Normal 2 15 4 3 2 3 6 4" xfId="7309" xr:uid="{3DA0E783-EA57-4D84-A5A3-D193D0BFBE2E}"/>
    <cellStyle name="Normal 2 15 4 3 2 3 6 4 2" xfId="8268" xr:uid="{B9CCE5E5-FCCD-42DD-BA87-71292AC02206}"/>
    <cellStyle name="Normal 2 15 4 3 2 3 6 4 3" xfId="12977" xr:uid="{A0425D4C-BF3A-4D82-902C-3F38D00861A6}"/>
    <cellStyle name="Normal 2 15 4 3 2 3 6 4 4" xfId="19611" xr:uid="{2375F185-2B02-4E95-96BF-E06AA99AB27C}"/>
    <cellStyle name="Normal 2 15 4 3 2 3 6 4 4 2" xfId="24833" xr:uid="{578C239C-A082-40AF-9376-C5FF3690EDE1}"/>
    <cellStyle name="Normal 2 15 4 3 2 3 7" xfId="17956" xr:uid="{35EDB3E8-7B7F-4345-B57A-A9BA923EF30B}"/>
    <cellStyle name="Normal 2 15 4 3 2 3 7 2" xfId="28938" xr:uid="{A2EBA340-75BB-4209-934F-FFBADA0EFA7F}"/>
    <cellStyle name="Normal 2 15 4 3 2 4" xfId="175" xr:uid="{F84A81C1-20D2-49D4-B68C-3C3BE199C839}"/>
    <cellStyle name="Normal 2 15 4 3 2 5" xfId="176" xr:uid="{E25408FE-DFBB-415A-BC87-CBA01B2298C0}"/>
    <cellStyle name="Normal 2 15 4 3 2 5 2" xfId="177" xr:uid="{4A7601E8-C263-4104-8E5E-A75A339ED695}"/>
    <cellStyle name="Normal 2 15 4 3 2 5 3" xfId="178" xr:uid="{D2659DE9-321F-4787-88D0-06D8BBEAF842}"/>
    <cellStyle name="Normal 2 15 4 3 2 5 3 2" xfId="13889" xr:uid="{91B3F299-1553-4875-8A99-F5F84986F690}"/>
    <cellStyle name="Normal 2 15 4 3 2 5 4" xfId="179" xr:uid="{81FC9A67-6CB7-4B14-9D84-ADD0EF7A0229}"/>
    <cellStyle name="Normal 2 15 4 3 2 5 4 2" xfId="180" xr:uid="{BC89BCCB-8849-41F7-9DB2-5CBE959A63C5}"/>
    <cellStyle name="Normal 2 15 4 3 2 5 4 3" xfId="181" xr:uid="{F8E3C9B2-B0F3-450B-9F9E-2FFED78544D9}"/>
    <cellStyle name="Normal 2 15 4 3 2 5 4 3 2" xfId="182" xr:uid="{93209EC3-FBC2-4520-BDFC-B27BC86198BB}"/>
    <cellStyle name="Normal 2 15 4 3 2 5 4 3 2 2" xfId="183" xr:uid="{8CEA91D1-BDD9-4DA1-85F5-B384C4E572AD}"/>
    <cellStyle name="Normal 2 15 4 3 2 5 4 3 2 2 10" xfId="18173" xr:uid="{A7C67EEE-426A-44F5-BAC7-7C5C1B200795}"/>
    <cellStyle name="Normal 2 15 4 3 2 5 4 3 2 2 10 2" xfId="27673" xr:uid="{B5E440E4-673F-4707-AFB7-EC755A933281}"/>
    <cellStyle name="Normal 2 15 4 3 2 5 4 3 2 2 2" xfId="184" xr:uid="{7657E9E9-9843-4581-9C05-D76794CFC63E}"/>
    <cellStyle name="Normal 2 15 4 3 2 5 4 3 2 2 2 2" xfId="13890" xr:uid="{46A73A5A-A207-4860-8406-74632F8B3A96}"/>
    <cellStyle name="Normal 2 15 4 3 2 5 4 3 2 2 2 3" xfId="13891" xr:uid="{7D444A4D-F1BA-407E-A96F-0161CF5B02E1}"/>
    <cellStyle name="Normal 2 15 4 3 2 5 4 3 2 2 2 3 2" xfId="13892" xr:uid="{D7F68C70-51B9-42C4-A6B1-BEDEBA9ABC41}"/>
    <cellStyle name="Normal 2 15 4 3 2 5 4 3 2 2 3" xfId="185" xr:uid="{A6DE788D-9D0F-4EBE-B25B-2F998FE080AE}"/>
    <cellStyle name="Normal 2 15 4 3 2 5 4 3 2 2 4" xfId="186" xr:uid="{CAE54178-F570-4A35-90DB-D3FF9394EEF1}"/>
    <cellStyle name="Normal 2 15 4 3 2 5 4 3 2 2 5" xfId="187" xr:uid="{E2B3D53D-58E9-4702-A38B-3157147C9286}"/>
    <cellStyle name="Normal 2 15 4 3 2 5 4 3 2 2 5 2" xfId="188" xr:uid="{94BF3509-D3B7-4501-8E16-41EA85B1AB68}"/>
    <cellStyle name="Normal 2 15 4 3 2 5 4 3 2 2 5 3" xfId="2586" xr:uid="{95222185-D0C3-4268-BB7F-ADA8E5F749C7}"/>
    <cellStyle name="Normal 2 15 4 3 2 5 4 3 2 2 5 3 2" xfId="3181" xr:uid="{D1B64C7B-27C7-4C22-A1FF-837D1157209A}"/>
    <cellStyle name="Normal 2 15 4 3 2 5 4 3 2 2 5 3 3" xfId="4144" xr:uid="{A5478AA1-B286-4AB2-9EA7-574DE5CC3808}"/>
    <cellStyle name="Normal 2 15 4 3 2 5 4 3 2 2 5 3 3 2" xfId="4889" xr:uid="{8075A31B-5E43-4765-B8FB-F1A2B84C432A}"/>
    <cellStyle name="Normal 2 15 4 3 2 5 4 3 2 2 5 3 3 3" xfId="3513" xr:uid="{811E280D-C508-424E-9E93-997F87EA9CC1}"/>
    <cellStyle name="Normal 2 15 4 3 2 5 4 3 2 2 5 3 3 4" xfId="8446" xr:uid="{A684829B-6273-4232-B852-4239E228E03D}"/>
    <cellStyle name="Normal 2 15 4 3 2 5 4 3 2 2 5 3 3 4 2" xfId="9283" xr:uid="{9880ADE9-58C4-4993-8263-57401A8FFB18}"/>
    <cellStyle name="Normal 2 15 4 3 2 5 4 3 2 2 5 3 3 4 2 2" xfId="11000" xr:uid="{AC55ED6C-EBFB-4E00-9462-2166E629FE20}"/>
    <cellStyle name="Normal 2 15 4 3 2 5 4 3 2 2 5 3 3 4 2 3" xfId="17168" xr:uid="{EE97786D-7628-46C1-AE1D-39AE647B3AFA}"/>
    <cellStyle name="Normal 2 15 4 3 2 5 4 3 2 2 5 3 3 4 2 3 2" xfId="23640" xr:uid="{CF17C2B8-9F76-4D09-8A12-93FCC8B1BADC}"/>
    <cellStyle name="Normal 2 15 4 3 2 5 4 3 2 2 5 3 3 4 2 3 3" xfId="21565" xr:uid="{BC917442-6D1E-47E9-B59B-0A54B26C445B}"/>
    <cellStyle name="Normal 2 15 4 3 2 5 4 3 2 2 5 3 3 4 2 3 3 2" xfId="26787" xr:uid="{1BF0A3A0-CD79-4473-9248-4FCEE596255D}"/>
    <cellStyle name="Normal 2 15 4 3 2 5 4 3 2 2 5 3 3 5" xfId="5322" xr:uid="{59B63317-ABD8-4420-AEE3-4E416A4C7713}"/>
    <cellStyle name="Normal 2 15 4 3 2 5 4 3 2 2 5 3 3 5 2" xfId="9594" xr:uid="{3C09F0F8-2FFC-4031-95C4-F0A9552F5841}"/>
    <cellStyle name="Normal 2 15 4 3 2 5 4 3 2 2 5 3 3 5 3" xfId="11684" xr:uid="{4291E407-5361-4029-A30E-8AE361758E95}"/>
    <cellStyle name="Normal 2 15 4 3 2 5 4 3 2 2 5 3 3 5 3 2" xfId="22133" xr:uid="{60EC2931-D128-45B1-88FF-A3A2DC61F51C}"/>
    <cellStyle name="Normal 2 15 4 3 2 5 4 3 2 2 5 3 3 5 3 3" xfId="19862" xr:uid="{3A28A082-C17F-4D17-8C5B-7ADD35080F66}"/>
    <cellStyle name="Normal 2 15 4 3 2 5 4 3 2 2 5 3 3 5 3 3 2" xfId="25084" xr:uid="{E087B84F-F7DA-4717-BB28-7EEA3C0A5D9E}"/>
    <cellStyle name="Normal 2 15 4 3 2 5 4 3 2 2 5 3 3 6" xfId="18921" xr:uid="{57A51C98-C439-49A1-9B12-CD704FEAA6A3}"/>
    <cellStyle name="Normal 2 15 4 3 2 5 4 3 2 2 5 3 3 6 2" xfId="24143" xr:uid="{85A63B68-2992-479F-87C6-4CB2D83F3199}"/>
    <cellStyle name="Normal 2 15 4 3 2 5 4 3 2 2 5 3 4" xfId="7368" xr:uid="{BEAE45AF-951A-47D3-BF28-C0826D1BBCD9}"/>
    <cellStyle name="Normal 2 15 4 3 2 5 4 3 2 2 5 3 4 2" xfId="8327" xr:uid="{DC18E6AD-BEB7-4A3D-9E66-5F30C72645BE}"/>
    <cellStyle name="Normal 2 15 4 3 2 5 4 3 2 2 5 3 4 3" xfId="12962" xr:uid="{0551DD33-FCA1-40B9-BDEA-91A2AA96AAE0}"/>
    <cellStyle name="Normal 2 15 4 3 2 5 4 3 2 2 5 3 4 4" xfId="19670" xr:uid="{993B7E3B-4235-4C75-8351-F76367F7FAA0}"/>
    <cellStyle name="Normal 2 15 4 3 2 5 4 3 2 2 5 3 4 4 2" xfId="24892" xr:uid="{10966D2C-8C3B-4D6F-AD02-94BC4034F491}"/>
    <cellStyle name="Normal 2 15 4 3 2 5 4 3 2 2 5 4" xfId="5160" xr:uid="{9F0C8815-1F7A-4BDD-A423-4CE9F1DEA6FE}"/>
    <cellStyle name="Normal 2 15 4 3 2 5 4 3 2 2 5 4 2" xfId="8759" xr:uid="{CDD7FB6A-E8D8-4B10-8464-CBC15089D1E4}"/>
    <cellStyle name="Normal 2 15 4 3 2 5 4 3 2 2 5 4 3" xfId="12033" xr:uid="{D0E7D63C-0780-43EC-8BF6-E1D7202D6F02}"/>
    <cellStyle name="Normal 2 15 4 3 2 5 4 3 2 2 5 4 3 2" xfId="22481" xr:uid="{0B967626-9E7A-4712-A61B-073E9415ACCD}"/>
    <cellStyle name="Normal 2 15 4 3 2 5 4 3 2 2 5 4 3 3" xfId="19700" xr:uid="{793AF5D3-D3B1-44B3-AB09-1DAA667C2E24}"/>
    <cellStyle name="Normal 2 15 4 3 2 5 4 3 2 2 5 4 3 3 2" xfId="24922" xr:uid="{804B1DD6-76A1-4140-AD88-E092DB60C6C0}"/>
    <cellStyle name="Normal 2 15 4 3 2 5 4 3 2 2 5 5" xfId="15345" xr:uid="{F963F96B-3EB8-40AC-884A-3D37608D8267}"/>
    <cellStyle name="Normal 2 15 4 3 2 5 4 3 2 2 5 6" xfId="17452" xr:uid="{41AE1415-026E-4708-B677-D0C735E508B2}"/>
    <cellStyle name="Normal 2 15 4 3 2 5 4 3 2 2 5 6 2" xfId="27062" xr:uid="{1B632F51-E4B1-4820-B3D4-555FBC71F8D2}"/>
    <cellStyle name="Normal 2 15 4 3 2 5 4 3 2 2 5 6 3" xfId="28301" xr:uid="{90DA1C30-F495-4E48-A52D-715D15660697}"/>
    <cellStyle name="Normal 2 15 4 3 2 5 4 3 2 2 5 6 4" xfId="28144" xr:uid="{5BAAC7C9-3F4B-439B-A638-623219B34FC0}"/>
    <cellStyle name="Normal 2 15 4 3 2 5 4 3 2 2 5 7" xfId="18326" xr:uid="{34374668-3F82-464A-8E14-5098ECDA392A}"/>
    <cellStyle name="Normal 2 15 4 3 2 5 4 3 2 2 5 7 2" xfId="27618" xr:uid="{FD3BE7BE-35AC-47D3-A905-BD15F42B07ED}"/>
    <cellStyle name="Normal 2 15 4 3 2 5 4 3 2 2 6" xfId="2433" xr:uid="{EDD6D850-0C23-4B64-8183-77F60345F46F}"/>
    <cellStyle name="Normal 2 15 4 3 2 5 4 3 2 2 6 2" xfId="3028" xr:uid="{36E88733-7381-4716-B77B-9B1E443D6A5D}"/>
    <cellStyle name="Normal 2 15 4 3 2 5 4 3 2 2 6 3" xfId="3991" xr:uid="{2DB41AA1-3632-43F9-BCE3-EC3817CB7812}"/>
    <cellStyle name="Normal 2 15 4 3 2 5 4 3 2 2 6 3 2" xfId="4973" xr:uid="{AE419095-286D-4E48-8601-17D4B864F85A}"/>
    <cellStyle name="Normal 2 15 4 3 2 5 4 3 2 2 6 3 3" xfId="3622" xr:uid="{7BC4B1EB-D76A-4EFE-9E7E-115F63168E99}"/>
    <cellStyle name="Normal 2 15 4 3 2 5 4 3 2 2 6 3 4" xfId="8694" xr:uid="{48826A62-2CAA-4F8C-9590-AC46D7188CCE}"/>
    <cellStyle name="Normal 2 15 4 3 2 5 4 3 2 2 6 3 4 2" xfId="9268" xr:uid="{EA8E84E7-9315-4131-BBCB-155EF87DF6D4}"/>
    <cellStyle name="Normal 2 15 4 3 2 5 4 3 2 2 6 3 4 2 2" xfId="10985" xr:uid="{57D2599B-C2F1-4C86-8F8E-3962AF9854D8}"/>
    <cellStyle name="Normal 2 15 4 3 2 5 4 3 2 2 6 3 4 2 3" xfId="16780" xr:uid="{ACEC1ACA-8B1F-40D9-A444-07F73B5A2EE7}"/>
    <cellStyle name="Normal 2 15 4 3 2 5 4 3 2 2 6 3 4 2 3 2" xfId="23314" xr:uid="{05CDD680-4999-45A7-BC96-86BCF2EDE2E9}"/>
    <cellStyle name="Normal 2 15 4 3 2 5 4 3 2 2 6 3 4 2 3 3" xfId="21550" xr:uid="{05BEB746-82CC-40B6-B36F-622DFF0E6EA3}"/>
    <cellStyle name="Normal 2 15 4 3 2 5 4 3 2 2 6 3 4 2 3 3 2" xfId="26772" xr:uid="{9148EE81-D7F3-4CB3-A8AF-48306EC4716B}"/>
    <cellStyle name="Normal 2 15 4 3 2 5 4 3 2 2 6 3 5" xfId="5391" xr:uid="{D3534220-95A0-4FF4-B993-A53D02CD6D08}"/>
    <cellStyle name="Normal 2 15 4 3 2 5 4 3 2 2 6 3 5 2" xfId="9727" xr:uid="{BC80A53E-9961-4AE9-8640-88AA38AF7E2A}"/>
    <cellStyle name="Normal 2 15 4 3 2 5 4 3 2 2 6 3 5 3" xfId="11438" xr:uid="{4EBD40B3-6334-4413-AFAF-3516C3704670}"/>
    <cellStyle name="Normal 2 15 4 3 2 5 4 3 2 2 6 3 5 3 2" xfId="21996" xr:uid="{75890584-2755-42AA-A024-6F04E56D13B8}"/>
    <cellStyle name="Normal 2 15 4 3 2 5 4 3 2 2 6 3 5 3 3" xfId="19931" xr:uid="{879099EB-1BAB-4ABD-B788-0C1B520ED468}"/>
    <cellStyle name="Normal 2 15 4 3 2 5 4 3 2 2 6 3 5 3 3 2" xfId="25153" xr:uid="{2A1AA039-C23C-4132-9ED3-E051124FDF08}"/>
    <cellStyle name="Normal 2 15 4 3 2 5 4 3 2 2 6 3 6" xfId="16010" xr:uid="{624A2393-86D1-41C9-A8FC-7E15B8C67140}"/>
    <cellStyle name="Normal 2 15 4 3 2 5 4 3 2 2 6 3 7" xfId="18768" xr:uid="{45B9FAE9-FCDD-447F-B739-F1D16480E3E5}"/>
    <cellStyle name="Normal 2 15 4 3 2 5 4 3 2 2 6 3 7 2" xfId="23990" xr:uid="{A48B7E54-850A-4A1B-9A51-06681D1F179C}"/>
    <cellStyle name="Normal 2 15 4 3 2 5 4 3 2 2 6 4" xfId="7118" xr:uid="{3DE8ECFC-6E39-4B14-A2BB-8D254A509BFA}"/>
    <cellStyle name="Normal 2 15 4 3 2 5 4 3 2 2 6 4 2" xfId="8077" xr:uid="{89B7BB0B-BCA0-4B13-8A80-9A20DA0300BB}"/>
    <cellStyle name="Normal 2 15 4 3 2 5 4 3 2 2 6 4 3" xfId="12924" xr:uid="{FC0F6AE4-35A6-4B17-9F58-ED1DB0AC6BA1}"/>
    <cellStyle name="Normal 2 15 4 3 2 5 4 3 2 2 6 4 4" xfId="19420" xr:uid="{C1E97EAD-BE07-4C0D-99DC-DF76BD30686C}"/>
    <cellStyle name="Normal 2 15 4 3 2 5 4 3 2 2 6 4 4 2" xfId="24642" xr:uid="{326E4C3F-BD3E-4EC6-89A0-A51F2B2FB2C9}"/>
    <cellStyle name="Normal 2 15 4 3 2 5 4 3 2 2 7" xfId="5159" xr:uid="{FAF469BC-0A52-4ECA-975D-6CAC96DA2F63}"/>
    <cellStyle name="Normal 2 15 4 3 2 5 4 3 2 2 7 2" xfId="8758" xr:uid="{968C83CC-17FE-4CAD-B095-9408502EA686}"/>
    <cellStyle name="Normal 2 15 4 3 2 5 4 3 2 2 7 3" xfId="16153" xr:uid="{130FBEBC-AB98-4CDE-8671-6B10A8C45E44}"/>
    <cellStyle name="Normal 2 15 4 3 2 5 4 3 2 2 7 3 2" xfId="17303" xr:uid="{6C61A369-C660-42E1-A086-A699B6552548}"/>
    <cellStyle name="Normal 2 15 4 3 2 5 4 3 2 2 7 3 3" xfId="19699" xr:uid="{3095648A-DADB-400A-BE71-9C85DD523A99}"/>
    <cellStyle name="Normal 2 15 4 3 2 5 4 3 2 2 7 3 3 2" xfId="24921" xr:uid="{D75D1CD3-F855-443A-B931-13E9ECAD3BF0}"/>
    <cellStyle name="Normal 2 15 4 3 2 5 4 3 2 2 8" xfId="15344" xr:uid="{2E91CB18-C0BD-4D67-A902-0055DBA464AA}"/>
    <cellStyle name="Normal 2 15 4 3 2 5 4 3 2 2 9" xfId="17451" xr:uid="{8127D432-17F7-49CA-B209-5C4CF16159F7}"/>
    <cellStyle name="Normal 2 15 4 3 2 5 4 3 2 2 9 2" xfId="27061" xr:uid="{5B4509B8-EAA9-4C7D-9DB3-82944F22B07B}"/>
    <cellStyle name="Normal 2 15 4 3 2 5 4 3 2 2 9 3" xfId="28300" xr:uid="{108A8A3A-FF6E-47C5-AA95-8540237F4E8A}"/>
    <cellStyle name="Normal 2 15 4 3 2 5 4 3 2 2 9 4" xfId="28145" xr:uid="{7C0C839A-D603-4FD0-B87E-7DC89B2DAB95}"/>
    <cellStyle name="Normal 2 15 4 3 2 5 4 3 3" xfId="2402" xr:uid="{98A6247C-2C6A-46D4-B753-24480047F89B}"/>
    <cellStyle name="Normal 2 15 4 3 2 5 4 3 3 2" xfId="2997" xr:uid="{49130BBE-4D93-4EA5-AD3C-0ED6646CDF1A}"/>
    <cellStyle name="Normal 2 15 4 3 2 5 4 3 3 3" xfId="3960" xr:uid="{042201BE-3012-441B-B5C0-E51FCDED0183}"/>
    <cellStyle name="Normal 2 15 4 3 2 5 4 3 3 3 2" xfId="5043" xr:uid="{61E7ECE3-85CE-4F14-AD19-4AA92BC5D1FB}"/>
    <cellStyle name="Normal 2 15 4 3 2 5 4 3 3 3 3" xfId="3530" xr:uid="{76A10DB0-234A-47E3-9EA3-EF09A926C605}"/>
    <cellStyle name="Normal 2 15 4 3 2 5 4 3 3 3 4" xfId="8685" xr:uid="{739F7B07-F6D7-4B7B-BDFE-E32E36624034}"/>
    <cellStyle name="Normal 2 15 4 3 2 5 4 3 3 3 4 2" xfId="6244" xr:uid="{F820D1C8-119B-4E22-9AB8-736E8027F182}"/>
    <cellStyle name="Normal 2 15 4 3 2 5 4 3 3 3 4 2 2" xfId="9993" xr:uid="{3D74CE2B-88D1-44EC-8760-A9F214321B62}"/>
    <cellStyle name="Normal 2 15 4 3 2 5 4 3 3 3 4 2 3" xfId="11469" xr:uid="{CD73217B-A878-40A3-94C3-63C94DFD58CC}"/>
    <cellStyle name="Normal 2 15 4 3 2 5 4 3 3 3 4 2 3 2" xfId="22027" xr:uid="{0FA415D8-4566-499F-B25C-41E7DB684BF0}"/>
    <cellStyle name="Normal 2 15 4 3 2 5 4 3 3 3 4 2 3 3" xfId="20558" xr:uid="{F6820B39-F296-4F20-9F46-110A5DB03FE2}"/>
    <cellStyle name="Normal 2 15 4 3 2 5 4 3 3 3 4 2 3 3 2" xfId="25780" xr:uid="{4CC184D7-4AC2-4A49-9760-0946C57E3921}"/>
    <cellStyle name="Normal 2 15 4 3 2 5 4 3 3 3 5" xfId="5405" xr:uid="{236883E8-8382-4D27-AC85-97622ADCA58B}"/>
    <cellStyle name="Normal 2 15 4 3 2 5 4 3 3 3 5 2" xfId="9772" xr:uid="{8EDD357D-C719-4A6A-958A-83DC44842E47}"/>
    <cellStyle name="Normal 2 15 4 3 2 5 4 3 3 3 5 3" xfId="11804" xr:uid="{369BC8CB-872D-4840-AE06-406498AF4D9F}"/>
    <cellStyle name="Normal 2 15 4 3 2 5 4 3 3 3 5 3 2" xfId="22252" xr:uid="{6CE9F8A5-029D-42E4-890A-2D1FEA495497}"/>
    <cellStyle name="Normal 2 15 4 3 2 5 4 3 3 3 5 3 3" xfId="19945" xr:uid="{26E8EB23-15FD-4CB5-9E50-3B8A41838A7D}"/>
    <cellStyle name="Normal 2 15 4 3 2 5 4 3 3 3 5 3 3 2" xfId="25167" xr:uid="{88E03BDC-405D-4180-A45D-C7BEBA09368F}"/>
    <cellStyle name="Normal 2 15 4 3 2 5 4 3 3 3 6" xfId="15983" xr:uid="{7DED9A85-78F9-44A0-86D0-9CE30AF01B40}"/>
    <cellStyle name="Normal 2 15 4 3 2 5 4 3 3 3 7" xfId="18737" xr:uid="{56F8084F-4BDB-4864-8F84-58986C2D4230}"/>
    <cellStyle name="Normal 2 15 4 3 2 5 4 3 3 3 7 2" xfId="23959" xr:uid="{312A5FED-6AA5-483B-84BB-4487B5F3DE27}"/>
    <cellStyle name="Normal 2 15 4 3 2 5 4 3 3 4" xfId="7136" xr:uid="{059A1578-11A2-4117-A905-7E18A86513E8}"/>
    <cellStyle name="Normal 2 15 4 3 2 5 4 3 3 4 2" xfId="8095" xr:uid="{6CE6AC0B-BDE3-493B-9AC8-98D769D67652}"/>
    <cellStyle name="Normal 2 15 4 3 2 5 4 3 3 4 3" xfId="11598" xr:uid="{61F21AED-738F-4B38-9144-4873FE2D185F}"/>
    <cellStyle name="Normal 2 15 4 3 2 5 4 3 3 4 4" xfId="19438" xr:uid="{5E48A9D0-B02F-41B4-9610-2B8D9A50AF95}"/>
    <cellStyle name="Normal 2 15 4 3 2 5 4 3 3 4 4 2" xfId="24660" xr:uid="{F0B19027-4181-453F-8463-D1829847B70B}"/>
    <cellStyle name="Normal 2 15 4 3 2 5 4 3 4" xfId="5158" xr:uid="{2C89205E-F0F8-408D-BF55-DDF58CC2275E}"/>
    <cellStyle name="Normal 2 15 4 3 2 5 4 3 4 2" xfId="8757" xr:uid="{1AF30264-671A-40D9-B38B-7078B5064913}"/>
    <cellStyle name="Normal 2 15 4 3 2 5 4 3 4 3" xfId="13893" xr:uid="{FF535611-6DA0-416A-A53D-3C15930F98C9}"/>
    <cellStyle name="Normal 2 15 4 3 2 5 4 3 4 3 2" xfId="13894" xr:uid="{5363867B-76F2-4CC0-8025-BA7A63118C0E}"/>
    <cellStyle name="Normal 2 15 4 3 2 5 4 3 4 3 3" xfId="16881" xr:uid="{6E14B43F-9915-492F-998D-D39235C5A316}"/>
    <cellStyle name="Normal 2 15 4 3 2 5 4 3 4 3 4" xfId="19698" xr:uid="{4C1A35E3-14EF-463D-947F-F025A76EF6DA}"/>
    <cellStyle name="Normal 2 15 4 3 2 5 4 3 4 3 4 2" xfId="24920" xr:uid="{50EFAEB8-25DF-4AAA-AB76-683BE24BDE4D}"/>
    <cellStyle name="Normal 2 15 4 3 2 5 4 3 5" xfId="15188" xr:uid="{D1FDFF51-540B-4D2A-8B8F-1C034EAE8D9B}"/>
    <cellStyle name="Normal 2 15 4 3 2 5 4 3 6" xfId="15343" xr:uid="{CAFEDEB7-3F52-4444-A85A-B219CD3D35AA}"/>
    <cellStyle name="Normal 2 15 4 3 2 5 4 3 7" xfId="17450" xr:uid="{DE89751E-498B-444C-AC41-7D7F9312D24D}"/>
    <cellStyle name="Normal 2 15 4 3 2 5 4 3 7 2" xfId="27060" xr:uid="{2D9B53C6-DCD3-4C2A-ABE5-8DFB81848670}"/>
    <cellStyle name="Normal 2 15 4 3 2 5 4 3 7 3" xfId="28299" xr:uid="{2921A672-197F-4E49-99C8-6C59C7B260CD}"/>
    <cellStyle name="Normal 2 15 4 3 2 5 4 3 7 4" xfId="28146" xr:uid="{0DC4C029-BDF1-443B-B58B-123416BDDC1F}"/>
    <cellStyle name="Normal 2 15 4 3 2 5 4 3 8" xfId="18142" xr:uid="{FE5DDB75-A4E5-4DD2-8881-76181032E6D4}"/>
    <cellStyle name="Normal 2 15 4 3 2 5 4 3 8 2" xfId="27701" xr:uid="{AD2D26B6-657B-49AA-8BE3-08D60758ABF4}"/>
    <cellStyle name="Normal 2 15 4 3 2 5 4 4" xfId="13895" xr:uid="{3A2A5441-4674-4500-AC44-CF89CB71F2D3}"/>
    <cellStyle name="Normal 2 15 4 3 2 5 4 4 2" xfId="13896" xr:uid="{DC11262A-A35A-45EF-B3FD-7E1333940C21}"/>
    <cellStyle name="Normal 2 15 4 3 2 5 5" xfId="2262" xr:uid="{5419ADA2-FCA3-4FFD-9454-8809E376C5C0}"/>
    <cellStyle name="Normal 2 15 4 3 2 5 5 2" xfId="2857" xr:uid="{C1F84BE6-DF4E-41D5-B1B5-372BBECF6EBA}"/>
    <cellStyle name="Normal 2 15 4 3 2 5 5 3" xfId="3820" xr:uid="{512EBFCF-0E81-4EF1-A788-349067879814}"/>
    <cellStyle name="Normal 2 15 4 3 2 5 5 3 2" xfId="5001" xr:uid="{09F26274-EA03-495B-80DF-29FCED722E68}"/>
    <cellStyle name="Normal 2 15 4 3 2 5 5 3 3" xfId="3546" xr:uid="{E3CE53DC-EC5A-4563-89B6-F673C30F4919}"/>
    <cellStyle name="Normal 2 15 4 3 2 5 5 3 4" xfId="7824" xr:uid="{7C9232D1-482B-405A-AF46-0CB6E8B5A81F}"/>
    <cellStyle name="Normal 2 15 4 3 2 5 5 3 4 2" xfId="9364" xr:uid="{50FB56C2-BE3D-42E5-A701-E6FC4A0082FD}"/>
    <cellStyle name="Normal 2 15 4 3 2 5 5 3 4 2 2" xfId="11078" xr:uid="{F29F05D1-042B-4652-8DDA-6DEB36C70FAB}"/>
    <cellStyle name="Normal 2 15 4 3 2 5 5 3 4 2 3" xfId="12642" xr:uid="{E6A16BF5-5C75-4F2B-AC2D-3CC825411E4D}"/>
    <cellStyle name="Normal 2 15 4 3 2 5 5 3 4 2 3 2" xfId="23082" xr:uid="{692A962A-3BD2-46A6-B096-A1A23FAE290A}"/>
    <cellStyle name="Normal 2 15 4 3 2 5 5 3 4 2 3 3" xfId="21643" xr:uid="{82792DE5-45BA-4240-8151-25CE0C3CFB6B}"/>
    <cellStyle name="Normal 2 15 4 3 2 5 5 3 4 2 3 3 2" xfId="26865" xr:uid="{EC33AB11-4754-44D9-9E38-32A88D2386F4}"/>
    <cellStyle name="Normal 2 15 4 3 2 5 5 3 5" xfId="6393" xr:uid="{9ADA3968-D3B7-4B93-88D5-534066246E65}"/>
    <cellStyle name="Normal 2 15 4 3 2 5 5 3 5 2" xfId="10139" xr:uid="{9F2771D4-5E81-4E22-97E8-5D6ED876D449}"/>
    <cellStyle name="Normal 2 15 4 3 2 5 5 3 5 3" xfId="12522" xr:uid="{28EBA04C-8FEF-4DBF-B941-74C9D637686C}"/>
    <cellStyle name="Normal 2 15 4 3 2 5 5 3 5 3 2" xfId="22963" xr:uid="{6DD11E81-8BF0-4D4B-B3E7-7049C14C7388}"/>
    <cellStyle name="Normal 2 15 4 3 2 5 5 3 5 3 3" xfId="20704" xr:uid="{2DD86855-DD4C-4446-BCD2-5DA80A6E02CC}"/>
    <cellStyle name="Normal 2 15 4 3 2 5 5 3 5 3 3 2" xfId="25926" xr:uid="{EE06D5B8-0C7C-41F9-837C-91022834CFEC}"/>
    <cellStyle name="Normal 2 15 4 3 2 5 5 3 6" xfId="18597" xr:uid="{478EB814-17A3-4551-94F1-9122E4C3258C}"/>
    <cellStyle name="Normal 2 15 4 3 2 5 5 3 6 2" xfId="23819" xr:uid="{D5D22299-EA33-4A20-9FCC-744A4CDD49A6}"/>
    <cellStyle name="Normal 2 15 4 3 2 5 5 4" xfId="7335" xr:uid="{52558A63-9C82-4717-83EC-D59EC70F81CF}"/>
    <cellStyle name="Normal 2 15 4 3 2 5 5 4 2" xfId="8294" xr:uid="{577A8064-2E19-40FA-8A8C-91239A518743}"/>
    <cellStyle name="Normal 2 15 4 3 2 5 5 4 3" xfId="13056" xr:uid="{420647CC-9CF0-41DF-B180-17FDE9A15A34}"/>
    <cellStyle name="Normal 2 15 4 3 2 5 5 4 4" xfId="19637" xr:uid="{2A273899-E1C1-4373-99A6-A28E858D74FE}"/>
    <cellStyle name="Normal 2 15 4 3 2 5 5 4 4 2" xfId="24859" xr:uid="{31A85EC1-4E69-4CBD-9430-CECEC850F273}"/>
    <cellStyle name="Normal 2 15 4 3 2 5 6" xfId="18002" xr:uid="{DCC1CEFF-1B47-4EF0-BE2D-C5D09C369396}"/>
    <cellStyle name="Normal 2 15 4 3 2 5 6 2" xfId="28234" xr:uid="{B7AFE4CE-3D70-4BB0-86AE-302CD12F91B0}"/>
    <cellStyle name="Normal 2 15 4 3 2 6" xfId="189" xr:uid="{C318335F-A154-456F-8BE9-33BDB7EA444A}"/>
    <cellStyle name="Normal 2 15 4 3 2 6 2" xfId="190" xr:uid="{6E05DACC-49C1-4861-AC9C-0AC845DAAD8C}"/>
    <cellStyle name="Normal 2 15 4 3 2 6 3" xfId="191" xr:uid="{F12DC86A-9F30-46FB-A13D-D6CF3FC89624}"/>
    <cellStyle name="Normal 2 15 4 3 2 6 3 2" xfId="192" xr:uid="{BB9C7AB3-7789-4A0F-A5D5-991F3AD9BC10}"/>
    <cellStyle name="Normal 2 15 4 3 2 6 3 2 2" xfId="193" xr:uid="{135DCAA9-87FB-4967-831E-26E1ACF190FC}"/>
    <cellStyle name="Normal 2 15 4 3 2 6 3 2 2 10" xfId="18174" xr:uid="{7A47AE4A-1662-428F-950C-8F0079A8F984}"/>
    <cellStyle name="Normal 2 15 4 3 2 6 3 2 2 10 2" xfId="28744" xr:uid="{FF677883-7175-4773-9F7A-0DFF6B873C19}"/>
    <cellStyle name="Normal 2 15 4 3 2 6 3 2 2 2" xfId="194" xr:uid="{E794FE83-987B-47B6-8BBA-E37A0100738B}"/>
    <cellStyle name="Normal 2 15 4 3 2 6 3 2 2 2 2" xfId="13897" xr:uid="{D004A5C2-D268-4E48-8E3D-DCD432F55F40}"/>
    <cellStyle name="Normal 2 15 4 3 2 6 3 2 2 2 3" xfId="13898" xr:uid="{AAF8D719-2F06-434D-9DA1-5B710A7D6960}"/>
    <cellStyle name="Normal 2 15 4 3 2 6 3 2 2 2 3 2" xfId="13899" xr:uid="{A86FFE8E-4A84-415E-88E1-77E68599C07F}"/>
    <cellStyle name="Normal 2 15 4 3 2 6 3 2 2 3" xfId="195" xr:uid="{5F319E42-358B-414E-9F9D-88151A7E899B}"/>
    <cellStyle name="Normal 2 15 4 3 2 6 3 2 2 4" xfId="196" xr:uid="{FCC9239A-827A-4A04-85D8-057612677481}"/>
    <cellStyle name="Normal 2 15 4 3 2 6 3 2 2 5" xfId="197" xr:uid="{B5BC852B-D053-4BC0-9031-D071A7AAFB91}"/>
    <cellStyle name="Normal 2 15 4 3 2 6 3 2 2 5 2" xfId="198" xr:uid="{6F7A41E2-8574-466A-BFC9-E6637D234181}"/>
    <cellStyle name="Normal 2 15 4 3 2 6 3 2 2 5 3" xfId="2587" xr:uid="{F2EF8B16-E0F1-40EE-9CCF-E83C8DAF3436}"/>
    <cellStyle name="Normal 2 15 4 3 2 6 3 2 2 5 3 2" xfId="3182" xr:uid="{DF3C735C-A83A-4E38-AB0F-ECA66FC62748}"/>
    <cellStyle name="Normal 2 15 4 3 2 6 3 2 2 5 3 3" xfId="4145" xr:uid="{A7F4B12A-C909-44FE-92C0-692B18A82AD0}"/>
    <cellStyle name="Normal 2 15 4 3 2 6 3 2 2 5 3 3 2" xfId="4858" xr:uid="{3D0C3947-26EC-4B0E-841D-CC0168C3CF0E}"/>
    <cellStyle name="Normal 2 15 4 3 2 6 3 2 2 5 3 3 3" xfId="3657" xr:uid="{FABE5EA2-B239-40AD-823A-8117D15EF444}"/>
    <cellStyle name="Normal 2 15 4 3 2 6 3 2 2 5 3 3 4" xfId="8680" xr:uid="{A3FDDC92-8047-4D45-82E2-AC3542400E79}"/>
    <cellStyle name="Normal 2 15 4 3 2 6 3 2 2 5 3 3 4 2" xfId="7385" xr:uid="{381B04FA-9687-4C3C-A80F-EB875490748E}"/>
    <cellStyle name="Normal 2 15 4 3 2 6 3 2 2 5 3 3 4 2 2" xfId="10755" xr:uid="{7483EF3D-2222-499E-8D2B-4EA719C5CF32}"/>
    <cellStyle name="Normal 2 15 4 3 2 6 3 2 2 5 3 3 4 2 3" xfId="12098" xr:uid="{7789CD83-8816-4B01-A10F-03C2CC197138}"/>
    <cellStyle name="Normal 2 15 4 3 2 6 3 2 2 5 3 3 4 2 3 2" xfId="22545" xr:uid="{1BB642F2-8432-49CC-AE9E-DD29BA280130}"/>
    <cellStyle name="Normal 2 15 4 3 2 6 3 2 2 5 3 3 4 2 3 3" xfId="21320" xr:uid="{AD4457F0-7DE9-4CA8-A469-11B56DAEF197}"/>
    <cellStyle name="Normal 2 15 4 3 2 6 3 2 2 5 3 3 4 2 3 3 2" xfId="26542" xr:uid="{4E652307-8C9E-4BE4-9328-685D2F68663B}"/>
    <cellStyle name="Normal 2 15 4 3 2 6 3 2 2 5 3 3 5" xfId="5321" xr:uid="{C25A8E02-1790-41B6-9BA6-5F083A923E46}"/>
    <cellStyle name="Normal 2 15 4 3 2 6 3 2 2 5 3 3 5 2" xfId="9638" xr:uid="{1701C9D7-BCE1-4327-88FC-9A2FA923D20E}"/>
    <cellStyle name="Normal 2 15 4 3 2 6 3 2 2 5 3 3 5 3" xfId="11319" xr:uid="{4FA57707-E6EC-4DEC-AD99-AD5AA9FA4F45}"/>
    <cellStyle name="Normal 2 15 4 3 2 6 3 2 2 5 3 3 5 3 2" xfId="21877" xr:uid="{9A1AA68D-5772-4425-BA0E-4B90AC5F10BB}"/>
    <cellStyle name="Normal 2 15 4 3 2 6 3 2 2 5 3 3 5 3 3" xfId="19861" xr:uid="{B0CA2E6B-5656-4C25-B1CF-F632CBD596E6}"/>
    <cellStyle name="Normal 2 15 4 3 2 6 3 2 2 5 3 3 5 3 3 2" xfId="25083" xr:uid="{CEACDBFA-A18E-4F2D-B316-A6C768F52DD8}"/>
    <cellStyle name="Normal 2 15 4 3 2 6 3 2 2 5 3 3 6" xfId="18922" xr:uid="{F3D5E954-949A-4E01-B836-1DD707BF28A6}"/>
    <cellStyle name="Normal 2 15 4 3 2 6 3 2 2 5 3 3 6 2" xfId="24144" xr:uid="{2BB710DE-95D7-4CE7-B9A3-B4692ED9B811}"/>
    <cellStyle name="Normal 2 15 4 3 2 6 3 2 2 5 3 4" xfId="7073" xr:uid="{850ECA51-5114-425F-81C0-CC4C604EA456}"/>
    <cellStyle name="Normal 2 15 4 3 2 6 3 2 2 5 3 4 2" xfId="8032" xr:uid="{3C835744-005F-4304-A6C8-53358E86F518}"/>
    <cellStyle name="Normal 2 15 4 3 2 6 3 2 2 5 3 4 3" xfId="11596" xr:uid="{6881ED77-83D0-4E66-B651-9FBD1258E796}"/>
    <cellStyle name="Normal 2 15 4 3 2 6 3 2 2 5 3 4 4" xfId="19375" xr:uid="{8DE4615C-E15C-4453-8390-038FD7EBADF6}"/>
    <cellStyle name="Normal 2 15 4 3 2 6 3 2 2 5 3 4 4 2" xfId="24597" xr:uid="{EBD47A35-1AB5-4C6E-AC62-81B3204AFADC}"/>
    <cellStyle name="Normal 2 15 4 3 2 6 3 2 2 5 4" xfId="5164" xr:uid="{FFC1784B-C423-4525-A631-BE1BD21FA1B9}"/>
    <cellStyle name="Normal 2 15 4 3 2 6 3 2 2 5 4 2" xfId="8762" xr:uid="{54940515-85F2-419B-A03E-A2D47576916F}"/>
    <cellStyle name="Normal 2 15 4 3 2 6 3 2 2 5 4 3" xfId="12079" xr:uid="{F6A122B2-56E3-4EFD-B89D-4F1736CF680F}"/>
    <cellStyle name="Normal 2 15 4 3 2 6 3 2 2 5 4 3 2" xfId="22526" xr:uid="{BB5E23BF-A0E7-445A-AB55-CAB76999A542}"/>
    <cellStyle name="Normal 2 15 4 3 2 6 3 2 2 5 4 3 3" xfId="19704" xr:uid="{B4C2BA5B-01C4-4BDD-9997-4D6919748E4F}"/>
    <cellStyle name="Normal 2 15 4 3 2 6 3 2 2 5 4 3 3 2" xfId="24926" xr:uid="{36BE8CE2-F456-4BE0-80F5-AA9ED18C4DEE}"/>
    <cellStyle name="Normal 2 15 4 3 2 6 3 2 2 5 5" xfId="15348" xr:uid="{C2FC6527-B72D-4673-B57B-AB0E4C577CB4}"/>
    <cellStyle name="Normal 2 15 4 3 2 6 3 2 2 5 6" xfId="17455" xr:uid="{30249F46-463C-4B85-B6A6-81FAB09C491C}"/>
    <cellStyle name="Normal 2 15 4 3 2 6 3 2 2 5 6 2" xfId="27065" xr:uid="{3148D519-9E6B-47D3-9553-87AC06739FE3}"/>
    <cellStyle name="Normal 2 15 4 3 2 6 3 2 2 5 6 3" xfId="28304" xr:uid="{44A5B449-2BE2-4870-83C4-4767ECFDEA02}"/>
    <cellStyle name="Normal 2 15 4 3 2 6 3 2 2 5 6 4" xfId="28141" xr:uid="{0F1D7AFC-644E-4D96-8BCB-2666ED9784D1}"/>
    <cellStyle name="Normal 2 15 4 3 2 6 3 2 2 5 7" xfId="18327" xr:uid="{8C92CE8F-8F3A-4156-AEC8-9A64ED54EF6A}"/>
    <cellStyle name="Normal 2 15 4 3 2 6 3 2 2 5 7 2" xfId="28158" xr:uid="{78D35FB0-E5A8-4C55-9238-1D2F4FAE351D}"/>
    <cellStyle name="Normal 2 15 4 3 2 6 3 2 2 6" xfId="2434" xr:uid="{07BD21C0-4618-463B-9A8C-614ADE57D7D6}"/>
    <cellStyle name="Normal 2 15 4 3 2 6 3 2 2 6 2" xfId="3029" xr:uid="{D36FA3B3-4F59-4863-B1BE-DDC09FE38071}"/>
    <cellStyle name="Normal 2 15 4 3 2 6 3 2 2 6 3" xfId="3992" xr:uid="{11EB1B75-5BD8-4A1F-B162-DBB4B2525942}"/>
    <cellStyle name="Normal 2 15 4 3 2 6 3 2 2 6 3 2" xfId="4921" xr:uid="{E3C72E2A-1B34-4998-B497-4FC591084B6B}"/>
    <cellStyle name="Normal 2 15 4 3 2 6 3 2 2 6 3 3" xfId="3509" xr:uid="{56727E27-801F-4DFD-BE17-48832C4AC36E}"/>
    <cellStyle name="Normal 2 15 4 3 2 6 3 2 2 6 3 4" xfId="8465" xr:uid="{FF63BF35-710D-429C-8CF0-6E682F63D203}"/>
    <cellStyle name="Normal 2 15 4 3 2 6 3 2 2 6 3 4 2" xfId="9524" xr:uid="{FC54BC33-D4E1-477D-8F8D-F8877206BDB7}"/>
    <cellStyle name="Normal 2 15 4 3 2 6 3 2 2 6 3 4 2 2" xfId="11237" xr:uid="{A4A52475-7E14-4AD1-92ED-4B481DC69EF9}"/>
    <cellStyle name="Normal 2 15 4 3 2 6 3 2 2 6 3 4 2 3" xfId="16884" xr:uid="{65D153AF-31B4-4016-AC2C-823FF73EF467}"/>
    <cellStyle name="Normal 2 15 4 3 2 6 3 2 2 6 3 4 2 3 2" xfId="23357" xr:uid="{8693E9C4-0CDB-4B9B-9BEF-2EEC3017242B}"/>
    <cellStyle name="Normal 2 15 4 3 2 6 3 2 2 6 3 4 2 3 3" xfId="21802" xr:uid="{E6B0AFEC-EE0B-4628-9944-31D87768421A}"/>
    <cellStyle name="Normal 2 15 4 3 2 6 3 2 2 6 3 4 2 3 3 2" xfId="27024" xr:uid="{B315E085-411A-4805-B514-53DA5811F8F3}"/>
    <cellStyle name="Normal 2 15 4 3 2 6 3 2 2 6 3 5" xfId="5389" xr:uid="{57543FE7-513C-4BEE-BC43-DAAC594985F0}"/>
    <cellStyle name="Normal 2 15 4 3 2 6 3 2 2 6 3 5 2" xfId="9875" xr:uid="{561D8645-2F86-42D9-AAF2-01D91C1AE08B}"/>
    <cellStyle name="Normal 2 15 4 3 2 6 3 2 2 6 3 5 3" xfId="11700" xr:uid="{14D6B57C-7D13-4F7A-8C58-25F64A30541D}"/>
    <cellStyle name="Normal 2 15 4 3 2 6 3 2 2 6 3 5 3 2" xfId="22148" xr:uid="{5E888FBA-2B76-4514-A4D6-B341F1A2A9AD}"/>
    <cellStyle name="Normal 2 15 4 3 2 6 3 2 2 6 3 5 3 3" xfId="19929" xr:uid="{430915FD-2F08-46A2-8110-A15FC5AEA5F8}"/>
    <cellStyle name="Normal 2 15 4 3 2 6 3 2 2 6 3 5 3 3 2" xfId="25151" xr:uid="{D00AEA7E-8882-41EE-9F14-10C4A082AA6F}"/>
    <cellStyle name="Normal 2 15 4 3 2 6 3 2 2 6 3 6" xfId="16011" xr:uid="{D3540EAD-F85B-427F-B5C7-8E4828EEE45D}"/>
    <cellStyle name="Normal 2 15 4 3 2 6 3 2 2 6 3 7" xfId="18769" xr:uid="{C1BF96D7-F826-4DBE-8394-D14A8500E935}"/>
    <cellStyle name="Normal 2 15 4 3 2 6 3 2 2 6 3 7 2" xfId="23991" xr:uid="{CF4C133B-74CD-4340-B827-7FDC72D3E3D1}"/>
    <cellStyle name="Normal 2 15 4 3 2 6 3 2 2 6 4" xfId="6054" xr:uid="{09ED93F9-3FC0-4B5B-A47D-A4B72998E509}"/>
    <cellStyle name="Normal 2 15 4 3 2 6 3 2 2 6 4 2" xfId="7851" xr:uid="{AD79EF6A-7B9D-4CC9-B5C5-7C8C71DAC38D}"/>
    <cellStyle name="Normal 2 15 4 3 2 6 3 2 2 6 4 3" xfId="12983" xr:uid="{AC65A02B-53EF-4AD7-BCB6-A68188FB90B5}"/>
    <cellStyle name="Normal 2 15 4 3 2 6 3 2 2 6 4 4" xfId="19147" xr:uid="{62BCAED9-1F07-42A5-8110-87113E369BDC}"/>
    <cellStyle name="Normal 2 15 4 3 2 6 3 2 2 6 4 4 2" xfId="24369" xr:uid="{61D91BBB-15EB-471B-9A95-5D2B7C6717DB}"/>
    <cellStyle name="Normal 2 15 4 3 2 6 3 2 2 7" xfId="5163" xr:uid="{9B3B00A7-343D-4EF0-B7D5-3B91E60215A7}"/>
    <cellStyle name="Normal 2 15 4 3 2 6 3 2 2 7 2" xfId="8761" xr:uid="{CDC7C4BB-8B3A-4642-A1C0-516DB794D66D}"/>
    <cellStyle name="Normal 2 15 4 3 2 6 3 2 2 7 3" xfId="16154" xr:uid="{BD80C567-3CC6-4CB6-B167-E2F0AF525711}"/>
    <cellStyle name="Normal 2 15 4 3 2 6 3 2 2 7 3 2" xfId="17304" xr:uid="{DBEE4926-8EEC-4A51-A2C3-0D1E2440FF73}"/>
    <cellStyle name="Normal 2 15 4 3 2 6 3 2 2 7 3 3" xfId="19703" xr:uid="{C9FEC478-58EC-4F10-BC84-904E3ABD266F}"/>
    <cellStyle name="Normal 2 15 4 3 2 6 3 2 2 7 3 3 2" xfId="24925" xr:uid="{C5A26B5A-E194-4DE0-9176-B36D1FE04566}"/>
    <cellStyle name="Normal 2 15 4 3 2 6 3 2 2 8" xfId="15347" xr:uid="{C6B44B26-6B3F-42BC-B403-01A318C1FBE9}"/>
    <cellStyle name="Normal 2 15 4 3 2 6 3 2 2 9" xfId="17454" xr:uid="{61E9349E-F19A-4A9F-B073-222DA35DB6A6}"/>
    <cellStyle name="Normal 2 15 4 3 2 6 3 2 2 9 2" xfId="27064" xr:uid="{EB543BC2-3526-4B8A-97A6-1B7AC071F070}"/>
    <cellStyle name="Normal 2 15 4 3 2 6 3 2 2 9 3" xfId="28303" xr:uid="{D38123B9-9BD0-4A7D-A3E0-9390369ED1D1}"/>
    <cellStyle name="Normal 2 15 4 3 2 6 3 2 2 9 4" xfId="28142" xr:uid="{147C83A5-ECBC-4EE0-BC44-D0562993F2F1}"/>
    <cellStyle name="Normal 2 15 4 3 2 6 3 3" xfId="2333" xr:uid="{AD804825-6109-4365-9D34-FCC907542C9C}"/>
    <cellStyle name="Normal 2 15 4 3 2 6 3 3 2" xfId="2928" xr:uid="{3B36105A-D6C9-4DA3-8D2E-348DF2522A58}"/>
    <cellStyle name="Normal 2 15 4 3 2 6 3 3 3" xfId="3891" xr:uid="{47534E08-D92D-471A-9BC5-BF79410D368D}"/>
    <cellStyle name="Normal 2 15 4 3 2 6 3 3 3 2" xfId="4983" xr:uid="{B709FBF3-7E43-456F-B6F9-0C8BE3232F93}"/>
    <cellStyle name="Normal 2 15 4 3 2 6 3 3 3 3" xfId="3653" xr:uid="{1B7DA468-FD7B-4D30-A542-EFACD6B4A94F}"/>
    <cellStyle name="Normal 2 15 4 3 2 6 3 3 3 4" xfId="8521" xr:uid="{9E5B70BB-E93D-49C3-B21F-E19A043A0626}"/>
    <cellStyle name="Normal 2 15 4 3 2 6 3 3 3 4 2" xfId="6506" xr:uid="{959DB30C-83C4-47A4-89B0-93B0DB348D98}"/>
    <cellStyle name="Normal 2 15 4 3 2 6 3 3 3 4 2 2" xfId="10252" xr:uid="{F67BFBE1-D44B-4612-A59B-09D3CF50F725}"/>
    <cellStyle name="Normal 2 15 4 3 2 6 3 3 3 4 2 3" xfId="12096" xr:uid="{F3F0BF17-B03C-477C-B8FE-CEC9A127D701}"/>
    <cellStyle name="Normal 2 15 4 3 2 6 3 3 3 4 2 3 2" xfId="22543" xr:uid="{0D8AC7DE-46E6-422B-BDBD-29621730C255}"/>
    <cellStyle name="Normal 2 15 4 3 2 6 3 3 3 4 2 3 3" xfId="20817" xr:uid="{FB963C0D-2E1A-4294-BE16-202F72275D80}"/>
    <cellStyle name="Normal 2 15 4 3 2 6 3 3 3 4 2 3 3 2" xfId="26039" xr:uid="{173B2FF8-8908-477C-9641-82672DF6A779}"/>
    <cellStyle name="Normal 2 15 4 3 2 6 3 3 3 5" xfId="6894" xr:uid="{24360EF2-82A7-4D40-AA05-6CCBF9070768}"/>
    <cellStyle name="Normal 2 15 4 3 2 6 3 3 3 5 2" xfId="10638" xr:uid="{D10A1BB7-6CB6-480E-85BF-C05BC73E21A0}"/>
    <cellStyle name="Normal 2 15 4 3 2 6 3 3 3 5 3" xfId="16762" xr:uid="{60E9B969-2676-4F29-9AA9-CEED693F6DA3}"/>
    <cellStyle name="Normal 2 15 4 3 2 6 3 3 3 5 3 2" xfId="23296" xr:uid="{6D3E49D6-7FAD-4624-91C1-F06F6ADE19EE}"/>
    <cellStyle name="Normal 2 15 4 3 2 6 3 3 3 5 3 3" xfId="21203" xr:uid="{952FD104-F8D4-42FD-A483-661D49909FA7}"/>
    <cellStyle name="Normal 2 15 4 3 2 6 3 3 3 5 3 3 2" xfId="26425" xr:uid="{4E6646B5-CC04-4B46-9A52-5D27E878C860}"/>
    <cellStyle name="Normal 2 15 4 3 2 6 3 3 3 6" xfId="15914" xr:uid="{B752B873-6E1B-4E8C-AEC6-E96B511E186A}"/>
    <cellStyle name="Normal 2 15 4 3 2 6 3 3 3 7" xfId="18668" xr:uid="{6967B591-D134-43A4-BCBB-C4AF42FC3A68}"/>
    <cellStyle name="Normal 2 15 4 3 2 6 3 3 3 7 2" xfId="23890" xr:uid="{A2DE53BA-2C27-41D9-8457-7870250890E0}"/>
    <cellStyle name="Normal 2 15 4 3 2 6 3 3 4" xfId="7199" xr:uid="{A0ED6130-2193-4682-9C9D-38E16B2622EC}"/>
    <cellStyle name="Normal 2 15 4 3 2 6 3 3 4 2" xfId="8158" xr:uid="{D5EA343C-5088-4B1F-B543-2708A82A56D6}"/>
    <cellStyle name="Normal 2 15 4 3 2 6 3 3 4 3" xfId="13076" xr:uid="{C764C118-6E02-42A4-ACD4-AE4BB91420A6}"/>
    <cellStyle name="Normal 2 15 4 3 2 6 3 3 4 4" xfId="19501" xr:uid="{161DE89F-F46B-4249-8536-C93C6F71ECF4}"/>
    <cellStyle name="Normal 2 15 4 3 2 6 3 3 4 4 2" xfId="24723" xr:uid="{B2DB9554-BFC7-42CC-8C0C-0D5DC5143F92}"/>
    <cellStyle name="Normal 2 15 4 3 2 6 3 4" xfId="5162" xr:uid="{92C15D5A-7CB9-4CD9-A1E1-78107E64C0BF}"/>
    <cellStyle name="Normal 2 15 4 3 2 6 3 4 2" xfId="8760" xr:uid="{9E793D80-ACDD-4A57-8D59-82E50A8F6026}"/>
    <cellStyle name="Normal 2 15 4 3 2 6 3 4 3" xfId="13900" xr:uid="{56E8C264-D88C-48DA-9B7F-13D526DEBA72}"/>
    <cellStyle name="Normal 2 15 4 3 2 6 3 4 3 2" xfId="13901" xr:uid="{CBC4873E-FC24-458E-823C-DF4DD853A3E2}"/>
    <cellStyle name="Normal 2 15 4 3 2 6 3 4 3 3" xfId="16880" xr:uid="{B00374B4-18C2-4BB0-B7FA-F34886E5ED6C}"/>
    <cellStyle name="Normal 2 15 4 3 2 6 3 4 3 4" xfId="19702" xr:uid="{30BF9FCB-2D54-4CF1-B6DD-E3C5516ECE00}"/>
    <cellStyle name="Normal 2 15 4 3 2 6 3 4 3 4 2" xfId="24924" xr:uid="{A63D145E-9F99-4DF3-8C4F-BFB08A9582A7}"/>
    <cellStyle name="Normal 2 15 4 3 2 6 3 5" xfId="15189" xr:uid="{D5093414-D3A0-4FA9-9E7D-76DDE87CDADC}"/>
    <cellStyle name="Normal 2 15 4 3 2 6 3 6" xfId="15346" xr:uid="{70902C01-CAF5-4741-87A3-2C97FC82E453}"/>
    <cellStyle name="Normal 2 15 4 3 2 6 3 7" xfId="17453" xr:uid="{272BE727-AF60-4CED-99C9-098CFDF1F8C9}"/>
    <cellStyle name="Normal 2 15 4 3 2 6 3 7 2" xfId="27063" xr:uid="{F3DFAAD3-851D-4250-B5A7-D3892D944E88}"/>
    <cellStyle name="Normal 2 15 4 3 2 6 3 7 3" xfId="28302" xr:uid="{4D01ED37-B941-4AA3-832E-00242F987CF1}"/>
    <cellStyle name="Normal 2 15 4 3 2 6 3 7 4" xfId="28143" xr:uid="{494CE9D7-0AA4-4915-80B1-B5B4F418D961}"/>
    <cellStyle name="Normal 2 15 4 3 2 6 3 8" xfId="18073" xr:uid="{D6CA8820-111C-408A-BF93-C0B23D108EFA}"/>
    <cellStyle name="Normal 2 15 4 3 2 6 3 8 2" xfId="28839" xr:uid="{EC443AAD-5863-4122-A08C-568A2565CFCD}"/>
    <cellStyle name="Normal 2 15 4 3 2 6 4" xfId="13902" xr:uid="{556F63D3-E030-4B39-97AB-AE0AE0EBAB78}"/>
    <cellStyle name="Normal 2 15 4 3 2 6 4 2" xfId="13903" xr:uid="{14A4F11E-31FA-404B-8CD7-4CA989953AC9}"/>
    <cellStyle name="Normal 2 15 4 3 2 7" xfId="2193" xr:uid="{52DC8F60-A56E-4F00-B6E2-AF7B3FDB946B}"/>
    <cellStyle name="Normal 2 15 4 3 2 7 2" xfId="2788" xr:uid="{2D5544F6-FB93-4467-8B84-E83916965CE7}"/>
    <cellStyle name="Normal 2 15 4 3 2 7 3" xfId="3751" xr:uid="{9451E2C2-8A05-489F-BF3F-FAD7F9D3B674}"/>
    <cellStyle name="Normal 2 15 4 3 2 7 3 2" xfId="4675" xr:uid="{80695373-D161-4E36-8398-267E44D124EA}"/>
    <cellStyle name="Normal 2 15 4 3 2 7 3 3" xfId="3419" xr:uid="{DED2977E-AA5C-4657-8C3C-438FE406B1D5}"/>
    <cellStyle name="Normal 2 15 4 3 2 7 3 4" xfId="8484" xr:uid="{3C20EDE6-E8B8-452E-B91F-BEF47F5D1F27}"/>
    <cellStyle name="Normal 2 15 4 3 2 7 3 4 2" xfId="9428" xr:uid="{EA1853E5-6FAB-4E87-A989-61FA8077791F}"/>
    <cellStyle name="Normal 2 15 4 3 2 7 3 4 2 2" xfId="11141" xr:uid="{AE43A7C5-C1DA-4F5C-BA79-610BFE1C9DE9}"/>
    <cellStyle name="Normal 2 15 4 3 2 7 3 4 2 3" xfId="11396" xr:uid="{C812E944-4607-46F9-91FE-AB02E1495337}"/>
    <cellStyle name="Normal 2 15 4 3 2 7 3 4 2 3 2" xfId="21954" xr:uid="{2E5ABFBD-4350-44B0-B009-752E47D85593}"/>
    <cellStyle name="Normal 2 15 4 3 2 7 3 4 2 3 3" xfId="21706" xr:uid="{D9985EF9-7B01-4538-8A39-30A937C94094}"/>
    <cellStyle name="Normal 2 15 4 3 2 7 3 4 2 3 3 2" xfId="26928" xr:uid="{81940A93-B603-4EFD-B803-10A1E10B0E5A}"/>
    <cellStyle name="Normal 2 15 4 3 2 7 3 5" xfId="6684" xr:uid="{A1EB0F34-451B-49EC-9184-EF2E04794772}"/>
    <cellStyle name="Normal 2 15 4 3 2 7 3 5 2" xfId="10429" xr:uid="{E45DB516-73E2-4112-BEF8-F890985A21AF}"/>
    <cellStyle name="Normal 2 15 4 3 2 7 3 5 3" xfId="16949" xr:uid="{A6D99499-DF51-4B67-B215-AF3A0694B344}"/>
    <cellStyle name="Normal 2 15 4 3 2 7 3 5 3 2" xfId="23422" xr:uid="{7652EB73-925E-4641-946B-A1912010B600}"/>
    <cellStyle name="Normal 2 15 4 3 2 7 3 5 3 3" xfId="20994" xr:uid="{4AB74FDC-E207-4171-A2D0-8DF767671F6C}"/>
    <cellStyle name="Normal 2 15 4 3 2 7 3 5 3 3 2" xfId="26216" xr:uid="{7E15B5C9-A9C1-40A3-8D36-8623FE9693C8}"/>
    <cellStyle name="Normal 2 15 4 3 2 7 3 6" xfId="18528" xr:uid="{0148A9A5-552A-4B96-8777-A587AB4AF6C4}"/>
    <cellStyle name="Normal 2 15 4 3 2 7 3 6 2" xfId="23750" xr:uid="{585ACF3E-8384-44AB-88F5-CB8DF9A23489}"/>
    <cellStyle name="Normal 2 15 4 3 2 7 4" xfId="6051" xr:uid="{B1D7CD0E-240A-420C-A6E5-945A8B77F866}"/>
    <cellStyle name="Normal 2 15 4 3 2 7 4 2" xfId="7839" xr:uid="{B9D8771C-9ECB-439E-941D-C3E6D65CC396}"/>
    <cellStyle name="Normal 2 15 4 3 2 7 4 3" xfId="13241" xr:uid="{FDEC100B-751E-4FA1-B61A-B4F68AADD2A0}"/>
    <cellStyle name="Normal 2 15 4 3 2 7 4 4" xfId="19144" xr:uid="{CE705714-41C9-4A11-ABAA-EDE4FA11A110}"/>
    <cellStyle name="Normal 2 15 4 3 2 7 4 4 2" xfId="24366" xr:uid="{495331BD-49DD-42CC-BC02-0AFD6291A8E0}"/>
    <cellStyle name="Normal 2 15 4 3 2 8" xfId="17933" xr:uid="{DF771B1E-57E2-419C-9E37-A759ADC19C6C}"/>
    <cellStyle name="Normal 2 15 4 3 2 8 2" xfId="27631" xr:uid="{C48A5B0F-D44C-4D6D-A4B1-58C79C730414}"/>
    <cellStyle name="Normal 2 15 4 3 3" xfId="199" xr:uid="{9EA28FEB-5197-4E02-BEFA-26A43DDB84B0}"/>
    <cellStyle name="Normal 2 15 4 3 3 2" xfId="13904" xr:uid="{40A7072D-CF0B-47AA-9DF6-72FF06898000}"/>
    <cellStyle name="Normal 2 15 4 3 4" xfId="200" xr:uid="{795F801B-6D72-4121-8C25-24F9819BA669}"/>
    <cellStyle name="Normal 2 15 4 3 4 2" xfId="201" xr:uid="{5E7D3807-D5CB-4B6D-BE2F-3E1EB0D7E2C5}"/>
    <cellStyle name="Normal 2 15 4 3 4 3" xfId="202" xr:uid="{EC349B62-B61B-417D-BEAA-FFE01973B1CD}"/>
    <cellStyle name="Normal 2 15 4 3 4 3 2" xfId="13905" xr:uid="{5B1E3463-1F6C-4B94-BBC5-1D1D81138461}"/>
    <cellStyle name="Normal 2 15 4 3 4 4" xfId="203" xr:uid="{74937029-279D-424B-A43F-56A59E40C93D}"/>
    <cellStyle name="Normal 2 15 4 3 4 4 2" xfId="204" xr:uid="{9062C2F0-4C43-4012-BF42-1E5E5A58A88C}"/>
    <cellStyle name="Normal 2 15 4 3 4 4 3" xfId="205" xr:uid="{A9E753D5-D3DE-4644-BD2A-9BB9FD296648}"/>
    <cellStyle name="Normal 2 15 4 3 4 4 3 2" xfId="206" xr:uid="{3BF6F4EB-F889-4BC5-B085-50BD4ECC94B1}"/>
    <cellStyle name="Normal 2 15 4 3 4 4 3 2 2" xfId="207" xr:uid="{FAF320F7-C9DA-47C0-904E-9B490EB2DCDD}"/>
    <cellStyle name="Normal 2 15 4 3 4 4 3 2 2 10" xfId="18175" xr:uid="{372B685B-E51E-4740-AA45-1E2F7CECE75E}"/>
    <cellStyle name="Normal 2 15 4 3 4 4 3 2 2 10 2" xfId="28841" xr:uid="{AAC0FFBE-67DE-40D7-8150-EF7A61E96FE4}"/>
    <cellStyle name="Normal 2 15 4 3 4 4 3 2 2 2" xfId="208" xr:uid="{951A7676-F242-499F-A559-A3DE677B034F}"/>
    <cellStyle name="Normal 2 15 4 3 4 4 3 2 2 2 2" xfId="13906" xr:uid="{AB25951B-15E1-47B6-A65C-E1CCCE6BFF08}"/>
    <cellStyle name="Normal 2 15 4 3 4 4 3 2 2 2 3" xfId="13907" xr:uid="{05F2ECBE-4B57-4263-93AC-6CBE20F7479D}"/>
    <cellStyle name="Normal 2 15 4 3 4 4 3 2 2 2 3 2" xfId="13908" xr:uid="{56BF9831-7211-4985-BA21-7B7941A19940}"/>
    <cellStyle name="Normal 2 15 4 3 4 4 3 2 2 3" xfId="209" xr:uid="{14DCEDF4-7105-478C-A752-4CF9A69B8B24}"/>
    <cellStyle name="Normal 2 15 4 3 4 4 3 2 2 4" xfId="210" xr:uid="{CB60F519-CC81-443B-A27D-95DCA8551BD7}"/>
    <cellStyle name="Normal 2 15 4 3 4 4 3 2 2 5" xfId="211" xr:uid="{67C23D47-71A8-4592-B8F8-A62205F43570}"/>
    <cellStyle name="Normal 2 15 4 3 4 4 3 2 2 5 2" xfId="212" xr:uid="{8AB22394-D275-4255-8C87-CF8163311EA6}"/>
    <cellStyle name="Normal 2 15 4 3 4 4 3 2 2 5 3" xfId="2588" xr:uid="{5EAAD875-94B9-4C44-BE12-7000243094E2}"/>
    <cellStyle name="Normal 2 15 4 3 4 4 3 2 2 5 3 2" xfId="3183" xr:uid="{767FF9E0-EB7E-4C94-A125-B1C677947B09}"/>
    <cellStyle name="Normal 2 15 4 3 4 4 3 2 2 5 3 3" xfId="4146" xr:uid="{51A205FA-BF25-4141-BD14-6C478B52DCA1}"/>
    <cellStyle name="Normal 2 15 4 3 4 4 3 2 2 5 3 3 2" xfId="4787" xr:uid="{2D712D61-4AF8-4C60-8544-E22DF88A9A43}"/>
    <cellStyle name="Normal 2 15 4 3 4 4 3 2 2 5 3 3 3" xfId="3424" xr:uid="{BD3A3327-E384-475A-B604-262D29D9E7CB}"/>
    <cellStyle name="Normal 2 15 4 3 4 4 3 2 2 5 3 3 4" xfId="7762" xr:uid="{5756173D-D4C5-4F29-82B2-690E5A15A261}"/>
    <cellStyle name="Normal 2 15 4 3 4 4 3 2 2 5 3 3 4 2" xfId="9540" xr:uid="{6FDF7955-713E-4AF9-90BD-5BE30380EBDC}"/>
    <cellStyle name="Normal 2 15 4 3 4 4 3 2 2 5 3 3 4 2 2" xfId="11253" xr:uid="{B5AA9E5E-9345-44C8-B8CC-DE338C33021B}"/>
    <cellStyle name="Normal 2 15 4 3 4 4 3 2 2 5 3 3 4 2 3" xfId="12560" xr:uid="{49C55D82-DC87-4012-956C-F655485AEC31}"/>
    <cellStyle name="Normal 2 15 4 3 4 4 3 2 2 5 3 3 4 2 3 2" xfId="23001" xr:uid="{5A1D1F91-67CC-4CB6-9F2B-6E0A53992290}"/>
    <cellStyle name="Normal 2 15 4 3 4 4 3 2 2 5 3 3 4 2 3 3" xfId="21818" xr:uid="{17818C3A-7DBA-4353-B2D2-01A8FE321320}"/>
    <cellStyle name="Normal 2 15 4 3 4 4 3 2 2 5 3 3 4 2 3 3 2" xfId="27040" xr:uid="{152777D7-8208-4E1F-86C5-7916DA910109}"/>
    <cellStyle name="Normal 2 15 4 3 4 4 3 2 2 5 3 3 5" xfId="5320" xr:uid="{F6AF2E2C-1667-4CE6-A1CC-E06BAA72348F}"/>
    <cellStyle name="Normal 2 15 4 3 4 4 3 2 2 5 3 3 5 2" xfId="9920" xr:uid="{10460A2A-FD59-4B33-AB4A-8AE388006E60}"/>
    <cellStyle name="Normal 2 15 4 3 4 4 3 2 2 5 3 3 5 3" xfId="12801" xr:uid="{6416217E-CE47-48FB-82A5-EEA428B4A5C2}"/>
    <cellStyle name="Normal 2 15 4 3 4 4 3 2 2 5 3 3 5 3 2" xfId="23239" xr:uid="{F24B1945-8BEF-4851-84DD-35D73E53CB35}"/>
    <cellStyle name="Normal 2 15 4 3 4 4 3 2 2 5 3 3 5 3 3" xfId="19860" xr:uid="{3963934C-FE70-4E6E-A606-C54601865576}"/>
    <cellStyle name="Normal 2 15 4 3 4 4 3 2 2 5 3 3 5 3 3 2" xfId="25082" xr:uid="{D6470079-A6C1-4CEE-9E15-7ADAC936DDCE}"/>
    <cellStyle name="Normal 2 15 4 3 4 4 3 2 2 5 3 3 6" xfId="18923" xr:uid="{85E8714D-D841-438E-8744-0E458AE75652}"/>
    <cellStyle name="Normal 2 15 4 3 4 4 3 2 2 5 3 3 6 2" xfId="24145" xr:uid="{8E8ED08C-97FD-4C8F-A99A-7F187764B3DD}"/>
    <cellStyle name="Normal 2 15 4 3 4 4 3 2 2 5 3 4" xfId="5986" xr:uid="{500E8C23-4E37-47E6-BF8D-3416A2BCBAC4}"/>
    <cellStyle name="Normal 2 15 4 3 4 4 3 2 2 5 3 4 2" xfId="7687" xr:uid="{28FDFE94-2DAC-42D8-8375-929BD85B2127}"/>
    <cellStyle name="Normal 2 15 4 3 4 4 3 2 2 5 3 4 3" xfId="11564" xr:uid="{C4AF0E6C-1030-4C9C-AD3B-98F73D5D3705}"/>
    <cellStyle name="Normal 2 15 4 3 4 4 3 2 2 5 3 4 4" xfId="19079" xr:uid="{C63FFF29-B5F6-43A2-818C-BD43EFE9C69E}"/>
    <cellStyle name="Normal 2 15 4 3 4 4 3 2 2 5 3 4 4 2" xfId="24301" xr:uid="{B974828E-83BF-49E9-8C6B-A552C59CE6BD}"/>
    <cellStyle name="Normal 2 15 4 3 4 4 3 2 2 5 4" xfId="5170" xr:uid="{01F02ACF-FD7B-4C4C-A271-9B7C949B950F}"/>
    <cellStyle name="Normal 2 15 4 3 4 4 3 2 2 5 4 2" xfId="8765" xr:uid="{B7B41F6D-E17A-4E42-BB3E-EF36EC553FB6}"/>
    <cellStyle name="Normal 2 15 4 3 4 4 3 2 2 5 4 3" xfId="12209" xr:uid="{B701E89C-F5C5-4F44-BD41-7A79E437C777}"/>
    <cellStyle name="Normal 2 15 4 3 4 4 3 2 2 5 4 3 2" xfId="22655" xr:uid="{0D343758-7555-4F9A-9FC6-2589184A0E4A}"/>
    <cellStyle name="Normal 2 15 4 3 4 4 3 2 2 5 4 3 3" xfId="19710" xr:uid="{D7C50036-524C-45DE-8A89-665AC02AFFA8}"/>
    <cellStyle name="Normal 2 15 4 3 4 4 3 2 2 5 4 3 3 2" xfId="24932" xr:uid="{A035B339-D965-492B-A3D0-39D87D388841}"/>
    <cellStyle name="Normal 2 15 4 3 4 4 3 2 2 5 5" xfId="15351" xr:uid="{43C1FAD6-72E2-4DED-A52A-1377C30A2552}"/>
    <cellStyle name="Normal 2 15 4 3 4 4 3 2 2 5 6" xfId="17458" xr:uid="{F8400532-B5E9-4E2C-8E81-1A133CF4DEF3}"/>
    <cellStyle name="Normal 2 15 4 3 4 4 3 2 2 5 6 2" xfId="27068" xr:uid="{823E9DA1-BB93-4475-8935-B8BEDAD004C3}"/>
    <cellStyle name="Normal 2 15 4 3 4 4 3 2 2 5 6 3" xfId="28307" xr:uid="{3A257B94-9E00-401E-BE8A-F1FA31774453}"/>
    <cellStyle name="Normal 2 15 4 3 4 4 3 2 2 5 6 4" xfId="28138" xr:uid="{34868ED8-2747-4748-AC1C-75D81B5F6D1A}"/>
    <cellStyle name="Normal 2 15 4 3 4 4 3 2 2 5 7" xfId="18328" xr:uid="{324ACF87-EB2B-4E08-B7D7-D4C7E1988F39}"/>
    <cellStyle name="Normal 2 15 4 3 4 4 3 2 2 5 7 2" xfId="28961" xr:uid="{2E31F4FF-1E35-4617-A743-F142CCDB4C4D}"/>
    <cellStyle name="Normal 2 15 4 3 4 4 3 2 2 6" xfId="2435" xr:uid="{9017FFD2-5A99-4F5D-990F-A3D81B53B44F}"/>
    <cellStyle name="Normal 2 15 4 3 4 4 3 2 2 6 2" xfId="3030" xr:uid="{9F46D006-3D9C-48B1-86E7-5AF2F828E28A}"/>
    <cellStyle name="Normal 2 15 4 3 4 4 3 2 2 6 3" xfId="3993" xr:uid="{29F2DC02-FA96-44D0-A204-A50EAC2EF986}"/>
    <cellStyle name="Normal 2 15 4 3 4 4 3 2 2 6 3 2" xfId="4716" xr:uid="{288A8E4D-F921-4D16-88DE-6ECF9A8302EE}"/>
    <cellStyle name="Normal 2 15 4 3 4 4 3 2 2 6 3 3" xfId="4304" xr:uid="{745F40EB-532B-49CE-B489-5E3BC3F6679E}"/>
    <cellStyle name="Normal 2 15 4 3 4 4 3 2 2 6 3 4" xfId="8541" xr:uid="{37F98873-D6CA-43BA-90B6-3C6F54AD3923}"/>
    <cellStyle name="Normal 2 15 4 3 4 4 3 2 2 6 3 4 2" xfId="7667" xr:uid="{6DEEF7FC-0D54-4DEC-B6FF-2F377EF706C2}"/>
    <cellStyle name="Normal 2 15 4 3 4 4 3 2 2 6 3 4 2 2" xfId="10855" xr:uid="{D167A204-680B-4AE6-AA9E-1EB39ED5EDB7}"/>
    <cellStyle name="Normal 2 15 4 3 4 4 3 2 2 6 3 4 2 3" xfId="11899" xr:uid="{B10A043C-9BB7-4AAB-BA38-ECA497A8E314}"/>
    <cellStyle name="Normal 2 15 4 3 4 4 3 2 2 6 3 4 2 3 2" xfId="22347" xr:uid="{96C5E415-FFEA-4BF6-AF93-3A35AB519498}"/>
    <cellStyle name="Normal 2 15 4 3 4 4 3 2 2 6 3 4 2 3 3" xfId="21420" xr:uid="{9245062F-282A-4565-AE2F-3FE880CB351B}"/>
    <cellStyle name="Normal 2 15 4 3 4 4 3 2 2 6 3 4 2 3 3 2" xfId="26642" xr:uid="{C7DB3C49-1CB4-4238-9069-9C6F668F3A65}"/>
    <cellStyle name="Normal 2 15 4 3 4 4 3 2 2 6 3 5" xfId="5388" xr:uid="{25DDC92D-7473-45A7-B527-8AED2B66C2EE}"/>
    <cellStyle name="Normal 2 15 4 3 4 4 3 2 2 6 3 5 2" xfId="9934" xr:uid="{4D904024-A08A-4C10-96C4-3CD57035D188}"/>
    <cellStyle name="Normal 2 15 4 3 4 4 3 2 2 6 3 5 3" xfId="16757" xr:uid="{4FDB6DA9-62DE-4FEB-BA8D-599ECF2976B0}"/>
    <cellStyle name="Normal 2 15 4 3 4 4 3 2 2 6 3 5 3 2" xfId="23291" xr:uid="{B9089C2C-D2CD-4630-8DD7-A5439A575C7B}"/>
    <cellStyle name="Normal 2 15 4 3 4 4 3 2 2 6 3 5 3 3" xfId="19928" xr:uid="{3154FB3E-AB96-4760-A18C-C04C89D38DA4}"/>
    <cellStyle name="Normal 2 15 4 3 4 4 3 2 2 6 3 5 3 3 2" xfId="25150" xr:uid="{F7B7A212-F69C-481F-8296-083FA25222EA}"/>
    <cellStyle name="Normal 2 15 4 3 4 4 3 2 2 6 3 6" xfId="16012" xr:uid="{4186F10E-4730-4EE2-8157-D39623132CD5}"/>
    <cellStyle name="Normal 2 15 4 3 4 4 3 2 2 6 3 7" xfId="18770" xr:uid="{E3B3C49D-33BB-49FC-80D3-FADC4F9B67AB}"/>
    <cellStyle name="Normal 2 15 4 3 4 4 3 2 2 6 3 7 2" xfId="23992" xr:uid="{40FE7E14-9EF9-496F-9E27-4619B1AE47C1}"/>
    <cellStyle name="Normal 2 15 4 3 4 4 3 2 2 6 4" xfId="7091" xr:uid="{02C1ACEC-D1C6-42FB-A1F1-9D7F393120AE}"/>
    <cellStyle name="Normal 2 15 4 3 4 4 3 2 2 6 4 2" xfId="8050" xr:uid="{73718422-E0C1-4499-A8AF-3279C98E311C}"/>
    <cellStyle name="Normal 2 15 4 3 4 4 3 2 2 6 4 3" xfId="13027" xr:uid="{E79C2512-E867-47D7-9888-96530B807A18}"/>
    <cellStyle name="Normal 2 15 4 3 4 4 3 2 2 6 4 4" xfId="19393" xr:uid="{0D1F7AF3-F1CD-4322-A7C1-127CBE031F57}"/>
    <cellStyle name="Normal 2 15 4 3 4 4 3 2 2 6 4 4 2" xfId="24615" xr:uid="{EDC89480-E2D5-45C4-9499-E70C0699CD7E}"/>
    <cellStyle name="Normal 2 15 4 3 4 4 3 2 2 7" xfId="5169" xr:uid="{EB01E5BB-552F-4AAD-89E9-B6C065BFA5F2}"/>
    <cellStyle name="Normal 2 15 4 3 4 4 3 2 2 7 2" xfId="8764" xr:uid="{957BF2EE-94CD-4930-9D83-CBB3F98EFE41}"/>
    <cellStyle name="Normal 2 15 4 3 4 4 3 2 2 7 3" xfId="16155" xr:uid="{F959190C-8E96-4301-96AA-84108784439F}"/>
    <cellStyle name="Normal 2 15 4 3 4 4 3 2 2 7 3 2" xfId="17305" xr:uid="{CC9AE44E-D03B-48F5-BE7B-85C71DA81C71}"/>
    <cellStyle name="Normal 2 15 4 3 4 4 3 2 2 7 3 3" xfId="19709" xr:uid="{9BDD1286-6BA4-4166-9F57-AFB53EB48B85}"/>
    <cellStyle name="Normal 2 15 4 3 4 4 3 2 2 7 3 3 2" xfId="24931" xr:uid="{41F25D2C-7B6D-49C0-99D3-6A78D5A9B410}"/>
    <cellStyle name="Normal 2 15 4 3 4 4 3 2 2 8" xfId="15350" xr:uid="{EE601119-937E-42FC-B7FF-786779C2B733}"/>
    <cellStyle name="Normal 2 15 4 3 4 4 3 2 2 9" xfId="17457" xr:uid="{4ACD2043-5E13-4054-8389-55023C7A625D}"/>
    <cellStyle name="Normal 2 15 4 3 4 4 3 2 2 9 2" xfId="27067" xr:uid="{02AFB637-92B6-42FA-87C9-CF511C723BB9}"/>
    <cellStyle name="Normal 2 15 4 3 4 4 3 2 2 9 3" xfId="28306" xr:uid="{BA015DA1-DC03-46DB-B309-F76CF39A2340}"/>
    <cellStyle name="Normal 2 15 4 3 4 4 3 2 2 9 4" xfId="28139" xr:uid="{6532094A-0830-4DD1-854D-18A838AB47DB}"/>
    <cellStyle name="Normal 2 15 4 3 4 4 3 3" xfId="2379" xr:uid="{742C5C39-CB7F-44D8-8A1D-04E071774F5A}"/>
    <cellStyle name="Normal 2 15 4 3 4 4 3 3 2" xfId="2974" xr:uid="{5FFF614E-B1D2-4494-B41A-6073C25B959E}"/>
    <cellStyle name="Normal 2 15 4 3 4 4 3 3 3" xfId="3937" xr:uid="{6F4246EB-287C-4BB1-A265-EB63E45F35DA}"/>
    <cellStyle name="Normal 2 15 4 3 4 4 3 3 3 2" xfId="4959" xr:uid="{F25C3A54-28FB-4A62-BF48-3BDDB6AD8666}"/>
    <cellStyle name="Normal 2 15 4 3 4 4 3 3 3 3" xfId="3685" xr:uid="{EFB8A50D-ECFB-4700-A36E-FF586AA993BC}"/>
    <cellStyle name="Normal 2 15 4 3 4 4 3 3 3 4" xfId="8432" xr:uid="{1889F18B-2D5E-454C-A836-9F7F0D847CF4}"/>
    <cellStyle name="Normal 2 15 4 3 4 4 3 3 3 4 2" xfId="6620" xr:uid="{589198C1-B4CD-4307-9558-AA031246AF97}"/>
    <cellStyle name="Normal 2 15 4 3 4 4 3 3 3 4 2 2" xfId="10366" xr:uid="{1E9C072B-35EE-462C-AE5B-0755133C080D}"/>
    <cellStyle name="Normal 2 15 4 3 4 4 3 3 3 4 2 3" xfId="12032" xr:uid="{BA8E9A15-74EF-4459-878F-7A1D04B63BE8}"/>
    <cellStyle name="Normal 2 15 4 3 4 4 3 3 3 4 2 3 2" xfId="22480" xr:uid="{7524071E-D637-4A19-A66F-6C4F062AAA78}"/>
    <cellStyle name="Normal 2 15 4 3 4 4 3 3 3 4 2 3 3" xfId="20931" xr:uid="{21127794-08AB-40B6-B1FA-9D35DD076628}"/>
    <cellStyle name="Normal 2 15 4 3 4 4 3 3 3 4 2 3 3 2" xfId="26153" xr:uid="{C60F87E9-7B51-405D-A06D-0F1FFF2DE97D}"/>
    <cellStyle name="Normal 2 15 4 3 4 4 3 3 3 5" xfId="6935" xr:uid="{0856BCD5-77EC-4FEE-837A-4C5F40F064A4}"/>
    <cellStyle name="Normal 2 15 4 3 4 4 3 3 3 5 2" xfId="10679" xr:uid="{87B81384-EF5B-49E6-843F-D78DC8DB7438}"/>
    <cellStyle name="Normal 2 15 4 3 4 4 3 3 3 5 3" xfId="12009" xr:uid="{48B6141A-BB1B-4860-A4F8-48FB75C1E37B}"/>
    <cellStyle name="Normal 2 15 4 3 4 4 3 3 3 5 3 2" xfId="22457" xr:uid="{D0BAB016-3985-4D1E-9DC2-ED0AE12E67E4}"/>
    <cellStyle name="Normal 2 15 4 3 4 4 3 3 3 5 3 3" xfId="21244" xr:uid="{B3E1A6A6-778A-4D42-B4AD-ABA5C5B93C77}"/>
    <cellStyle name="Normal 2 15 4 3 4 4 3 3 3 5 3 3 2" xfId="26466" xr:uid="{EAB55519-36F8-4F78-A43C-4D3665C983AB}"/>
    <cellStyle name="Normal 2 15 4 3 4 4 3 3 3 6" xfId="15960" xr:uid="{53932E11-506D-45CB-8132-031723706335}"/>
    <cellStyle name="Normal 2 15 4 3 4 4 3 3 3 7" xfId="18714" xr:uid="{BFDBE627-C162-4369-9258-682BAA41AEFD}"/>
    <cellStyle name="Normal 2 15 4 3 4 4 3 3 3 7 2" xfId="23936" xr:uid="{8325F28F-AF12-4084-B7A9-161EEF1BEAAE}"/>
    <cellStyle name="Normal 2 15 4 3 4 4 3 3 4" xfId="5995" xr:uid="{6C97F3DD-1C14-44AD-A2F5-095B8511A54C}"/>
    <cellStyle name="Normal 2 15 4 3 4 4 3 3 4 2" xfId="7588" xr:uid="{AEEDAA80-FD45-4A91-A0D1-ED5EC59EDC4A}"/>
    <cellStyle name="Normal 2 15 4 3 4 4 3 3 4 3" xfId="11534" xr:uid="{E4A6EFAC-F886-4FD0-9EE5-4A61B08DA79B}"/>
    <cellStyle name="Normal 2 15 4 3 4 4 3 3 4 4" xfId="19088" xr:uid="{9813F332-3643-4150-B786-499B3476A241}"/>
    <cellStyle name="Normal 2 15 4 3 4 4 3 3 4 4 2" xfId="24310" xr:uid="{8AD35413-1490-42BD-953A-FD5194B05B5B}"/>
    <cellStyle name="Normal 2 15 4 3 4 4 3 4" xfId="5167" xr:uid="{74B745D6-0C4A-459D-8918-4EB7A8E1F5C2}"/>
    <cellStyle name="Normal 2 15 4 3 4 4 3 4 2" xfId="8763" xr:uid="{D14939D3-5665-4E52-BF26-15DFB988196F}"/>
    <cellStyle name="Normal 2 15 4 3 4 4 3 4 3" xfId="13909" xr:uid="{E8289861-0844-4406-B7DB-8C893F9DB80B}"/>
    <cellStyle name="Normal 2 15 4 3 4 4 3 4 3 2" xfId="13910" xr:uid="{764283E9-10D3-4709-9233-CEDBD4712535}"/>
    <cellStyle name="Normal 2 15 4 3 4 4 3 4 3 3" xfId="16879" xr:uid="{7BA81116-7B38-47B7-9F88-1F02861DAC18}"/>
    <cellStyle name="Normal 2 15 4 3 4 4 3 4 3 4" xfId="19707" xr:uid="{419BFC63-A10F-4113-BC4C-CC40C436B426}"/>
    <cellStyle name="Normal 2 15 4 3 4 4 3 4 3 4 2" xfId="24929" xr:uid="{0231C9E9-DCF4-489B-BC05-275CA8AADAC6}"/>
    <cellStyle name="Normal 2 15 4 3 4 4 3 5" xfId="15190" xr:uid="{E809DF86-9A98-4278-AFC9-B90596656BC1}"/>
    <cellStyle name="Normal 2 15 4 3 4 4 3 6" xfId="15349" xr:uid="{CAD1329C-E074-4F8F-A8E5-19B584A7CCD4}"/>
    <cellStyle name="Normal 2 15 4 3 4 4 3 7" xfId="17456" xr:uid="{9FF20060-A176-4631-A667-2B9611DA27DE}"/>
    <cellStyle name="Normal 2 15 4 3 4 4 3 7 2" xfId="27066" xr:uid="{4EED015C-DB17-403D-B9B1-1CB5085D3385}"/>
    <cellStyle name="Normal 2 15 4 3 4 4 3 7 3" xfId="28305" xr:uid="{00D43721-D287-4593-842E-9C0E1FB340F0}"/>
    <cellStyle name="Normal 2 15 4 3 4 4 3 7 4" xfId="28140" xr:uid="{F7E3D9E8-08AB-4A74-8375-4608AFA568E4}"/>
    <cellStyle name="Normal 2 15 4 3 4 4 3 8" xfId="18119" xr:uid="{BF5131C2-08BC-451B-AFF7-01824470E7E7}"/>
    <cellStyle name="Normal 2 15 4 3 4 4 3 8 2" xfId="28955" xr:uid="{392B651A-BC76-4F26-A977-34A88F9DB0F9}"/>
    <cellStyle name="Normal 2 15 4 3 4 4 4" xfId="13911" xr:uid="{AD70A014-412B-4B4C-9472-0B35874E5FFE}"/>
    <cellStyle name="Normal 2 15 4 3 4 4 4 2" xfId="13912" xr:uid="{D34E6802-0672-4D72-8D63-37A867488300}"/>
    <cellStyle name="Normal 2 15 4 3 4 4 5" xfId="13913" xr:uid="{1B7913FD-2C98-4080-990F-413849693FB1}"/>
    <cellStyle name="Normal 2 15 4 3 4 4 5 2" xfId="13914" xr:uid="{870B9104-267E-4863-B446-F41D6C092858}"/>
    <cellStyle name="Normal 2 15 4 3 4 5" xfId="2239" xr:uid="{5F105B08-02CC-4B6C-A4DB-12F9DF88E0A2}"/>
    <cellStyle name="Normal 2 15 4 3 4 5 2" xfId="2834" xr:uid="{9B7EA66E-551E-4B2D-8F72-A26BE6D78F3F}"/>
    <cellStyle name="Normal 2 15 4 3 4 5 3" xfId="3797" xr:uid="{B374A71A-099D-4600-81E4-24F01D88ECFD}"/>
    <cellStyle name="Normal 2 15 4 3 4 5 3 2" xfId="5117" xr:uid="{A1458A5D-EA55-4BD5-AB50-2700D575FF2D}"/>
    <cellStyle name="Normal 2 15 4 3 4 5 3 3" xfId="3644" xr:uid="{A6918ABE-2037-40D8-A717-F6AA7D9B5FAA}"/>
    <cellStyle name="Normal 2 15 4 3 4 5 3 4" xfId="8576" xr:uid="{10D6DABE-EA7F-4E81-8BD3-73D7D516D3E2}"/>
    <cellStyle name="Normal 2 15 4 3 4 5 3 4 2" xfId="9227" xr:uid="{87D8CA27-8503-456E-B1EA-F003E9251317}"/>
    <cellStyle name="Normal 2 15 4 3 4 5 3 4 2 2" xfId="10944" xr:uid="{725C239D-9337-4551-9C23-9A986AA7F1DE}"/>
    <cellStyle name="Normal 2 15 4 3 4 5 3 4 2 3" xfId="11886" xr:uid="{748E0F3E-F42A-4CFC-AF0A-D3803957BE98}"/>
    <cellStyle name="Normal 2 15 4 3 4 5 3 4 2 3 2" xfId="22334" xr:uid="{E327215D-ADC3-4B8B-B2B7-86871D81ACBF}"/>
    <cellStyle name="Normal 2 15 4 3 4 5 3 4 2 3 3" xfId="21509" xr:uid="{0C992919-8A07-45F7-98FD-F5E36ACC074C}"/>
    <cellStyle name="Normal 2 15 4 3 4 5 3 4 2 3 3 2" xfId="26731" xr:uid="{2688C4BE-0781-4C03-A015-75956E57445E}"/>
    <cellStyle name="Normal 2 15 4 3 4 5 3 5" xfId="6670" xr:uid="{902D1E5F-7B77-4C3B-943F-9A2082F416B1}"/>
    <cellStyle name="Normal 2 15 4 3 4 5 3 5 2" xfId="10416" xr:uid="{17CCCE9A-4E7E-407E-A64D-2BF82222C229}"/>
    <cellStyle name="Normal 2 15 4 3 4 5 3 5 3" xfId="11278" xr:uid="{0B45F788-29C4-4EBA-9058-081848B78FBF}"/>
    <cellStyle name="Normal 2 15 4 3 4 5 3 5 3 2" xfId="21836" xr:uid="{D52EECD7-0551-42A3-8ECE-78E47BE24640}"/>
    <cellStyle name="Normal 2 15 4 3 4 5 3 5 3 3" xfId="20981" xr:uid="{72087D5B-B231-4A1F-990D-AE09F6768FC7}"/>
    <cellStyle name="Normal 2 15 4 3 4 5 3 5 3 3 2" xfId="26203" xr:uid="{C2402451-8414-4F31-90BA-B7DA3FF60437}"/>
    <cellStyle name="Normal 2 15 4 3 4 5 3 6" xfId="18574" xr:uid="{EBAB5DFC-643D-4A84-92F2-90D0901C9763}"/>
    <cellStyle name="Normal 2 15 4 3 4 5 3 6 2" xfId="23796" xr:uid="{6DEDD729-C3D4-4A71-A8C1-65AB603CE2A5}"/>
    <cellStyle name="Normal 2 15 4 3 4 5 4" xfId="7251" xr:uid="{0E516A4A-5E78-4819-9D21-B4710E896687}"/>
    <cellStyle name="Normal 2 15 4 3 4 5 4 2" xfId="8210" xr:uid="{EA42D5EC-55E0-4EFC-B8F8-5A19D2792C19}"/>
    <cellStyle name="Normal 2 15 4 3 4 5 4 3" xfId="13226" xr:uid="{604CA6FB-5242-4A25-A415-B357DC6B0765}"/>
    <cellStyle name="Normal 2 15 4 3 4 5 4 4" xfId="19553" xr:uid="{2DC65AD0-E2AE-4B6F-9E2F-A766222B16AD}"/>
    <cellStyle name="Normal 2 15 4 3 4 5 4 4 2" xfId="24775" xr:uid="{1DCACFA9-D2E0-451C-91CB-696491016B25}"/>
    <cellStyle name="Normal 2 15 4 3 4 6" xfId="17979" xr:uid="{5B049FA4-515F-436F-9ABB-F8203F078B0A}"/>
    <cellStyle name="Normal 2 15 4 3 4 6 2" xfId="27582" xr:uid="{D4F053D9-9170-4C4D-98DE-8B2DBA73E4D5}"/>
    <cellStyle name="Normal 2 15 4 3 5" xfId="213" xr:uid="{4E6B0A33-65C6-420C-845D-0C7C718448A4}"/>
    <cellStyle name="Normal 2 15 4 3 5 2" xfId="214" xr:uid="{FE55BD5D-51C4-49A5-841D-94BFDF14C2DE}"/>
    <cellStyle name="Normal 2 15 4 3 5 3" xfId="215" xr:uid="{E8000745-48A0-4289-8217-B7719833E94C}"/>
    <cellStyle name="Normal 2 15 4 3 5 3 2" xfId="216" xr:uid="{27E507CB-DEA0-4B7D-8863-8E579856E2A0}"/>
    <cellStyle name="Normal 2 15 4 3 5 3 2 2" xfId="217" xr:uid="{CC6E5055-D5EE-499A-BBE4-6AB7FD57AE46}"/>
    <cellStyle name="Normal 2 15 4 3 5 3 2 2 10" xfId="18176" xr:uid="{E0D8575B-BCDC-459C-B3D7-F8BC6DAD0A42}"/>
    <cellStyle name="Normal 2 15 4 3 5 3 2 2 10 2" xfId="28919" xr:uid="{14403A41-DCFD-421D-B851-EDF53DF8D7A4}"/>
    <cellStyle name="Normal 2 15 4 3 5 3 2 2 2" xfId="218" xr:uid="{235DA8E0-5F5A-464E-98B3-9B1FF4B76263}"/>
    <cellStyle name="Normal 2 15 4 3 5 3 2 2 2 2" xfId="13915" xr:uid="{E31DD878-5DA7-4F32-A9A2-232ABD68CF18}"/>
    <cellStyle name="Normal 2 15 4 3 5 3 2 2 2 3" xfId="13916" xr:uid="{095328AF-D94C-42F3-9E5F-6239EA4DD9EC}"/>
    <cellStyle name="Normal 2 15 4 3 5 3 2 2 2 3 2" xfId="13917" xr:uid="{27A6CF50-1886-4B96-A8A4-E2F21A46DFAF}"/>
    <cellStyle name="Normal 2 15 4 3 5 3 2 2 3" xfId="219" xr:uid="{6D9ED88D-D22F-4EFA-8821-164404F2C445}"/>
    <cellStyle name="Normal 2 15 4 3 5 3 2 2 4" xfId="220" xr:uid="{24B374DC-F925-4DCC-9DE6-9E953EC06A2D}"/>
    <cellStyle name="Normal 2 15 4 3 5 3 2 2 5" xfId="221" xr:uid="{95C509B9-733E-4F2C-9A9B-40B76161D2E9}"/>
    <cellStyle name="Normal 2 15 4 3 5 3 2 2 5 2" xfId="222" xr:uid="{D7DED682-BB61-4246-B0FF-00D9E66D8A52}"/>
    <cellStyle name="Normal 2 15 4 3 5 3 2 2 5 3" xfId="2589" xr:uid="{B25A537A-33A3-4528-9372-6A5A4B4C3DD4}"/>
    <cellStyle name="Normal 2 15 4 3 5 3 2 2 5 3 2" xfId="3184" xr:uid="{2049E543-7131-41A2-A681-D9F019A5DF1D}"/>
    <cellStyle name="Normal 2 15 4 3 5 3 2 2 5 3 3" xfId="4147" xr:uid="{9732313A-1C36-48DC-8C37-89101A880BB0}"/>
    <cellStyle name="Normal 2 15 4 3 5 3 2 2 5 3 3 2" xfId="4957" xr:uid="{2F2BB009-F618-4C2B-A969-8E6FF84E7CC8}"/>
    <cellStyle name="Normal 2 15 4 3 5 3 2 2 5 3 3 3" xfId="4306" xr:uid="{C86AA56F-690B-4851-AC06-51F4EC31CBA0}"/>
    <cellStyle name="Normal 2 15 4 3 5 3 2 2 5 3 3 4" xfId="8604" xr:uid="{07C5074C-719B-42F9-A464-A9CB16459509}"/>
    <cellStyle name="Normal 2 15 4 3 5 3 2 2 5 3 3 4 2" xfId="5755" xr:uid="{E0657A64-98D9-40F0-9EDE-F03BE38AF942}"/>
    <cellStyle name="Normal 2 15 4 3 5 3 2 2 5 3 3 4 2 2" xfId="9879" xr:uid="{9D8155A9-EFD5-478B-AB80-77797160F0F9}"/>
    <cellStyle name="Normal 2 15 4 3 5 3 2 2 5 3 3 4 2 3" xfId="12085" xr:uid="{BD133A16-A687-43ED-AF8A-64BEC6EB3660}"/>
    <cellStyle name="Normal 2 15 4 3 5 3 2 2 5 3 3 4 2 3 2" xfId="22532" xr:uid="{B2D2698E-EF23-4750-8E07-3DB9548A3C36}"/>
    <cellStyle name="Normal 2 15 4 3 5 3 2 2 5 3 3 4 2 3 3" xfId="20294" xr:uid="{588BD29C-2C72-4369-A1E6-2CDA5F1E0956}"/>
    <cellStyle name="Normal 2 15 4 3 5 3 2 2 5 3 3 4 2 3 3 2" xfId="25516" xr:uid="{D001C7D9-CD30-4105-B4D3-E8B22C008469}"/>
    <cellStyle name="Normal 2 15 4 3 5 3 2 2 5 3 3 5" xfId="6527" xr:uid="{F0CDD64A-59C6-4235-9A95-69914D9E9766}"/>
    <cellStyle name="Normal 2 15 4 3 5 3 2 2 5 3 3 5 2" xfId="10273" xr:uid="{AD1370AD-AFA8-4ECE-A650-B6A0B97C52D8}"/>
    <cellStyle name="Normal 2 15 4 3 5 3 2 2 5 3 3 5 3" xfId="11861" xr:uid="{AE5E3082-B84F-470A-86E6-D653BFF125E9}"/>
    <cellStyle name="Normal 2 15 4 3 5 3 2 2 5 3 3 5 3 2" xfId="22309" xr:uid="{E63ECC01-6A20-479A-86F2-54E69D4A681C}"/>
    <cellStyle name="Normal 2 15 4 3 5 3 2 2 5 3 3 5 3 3" xfId="20838" xr:uid="{8DA94113-9171-4F5C-BD43-762DDA577F05}"/>
    <cellStyle name="Normal 2 15 4 3 5 3 2 2 5 3 3 5 3 3 2" xfId="26060" xr:uid="{7EFDEC14-A162-4BE3-8C59-867D33971BDA}"/>
    <cellStyle name="Normal 2 15 4 3 5 3 2 2 5 3 3 6" xfId="18924" xr:uid="{430E9796-FE82-4A3E-8AC1-D6CE5EC8944E}"/>
    <cellStyle name="Normal 2 15 4 3 5 3 2 2 5 3 3 6 2" xfId="24146" xr:uid="{64D9BE10-36DB-4A52-ADAF-B5C45816ACE8}"/>
    <cellStyle name="Normal 2 15 4 3 5 3 2 2 5 3 4" xfId="6147" xr:uid="{276F67E0-B94A-447B-91F6-55BC487A26CA}"/>
    <cellStyle name="Normal 2 15 4 3 5 3 2 2 5 3 4 2" xfId="7545" xr:uid="{176B516F-024D-4AE2-AFA0-73564E5FDA45}"/>
    <cellStyle name="Normal 2 15 4 3 5 3 2 2 5 3 4 3" xfId="13126" xr:uid="{3484B5EF-7369-47B3-8EE2-F173B925861F}"/>
    <cellStyle name="Normal 2 15 4 3 5 3 2 2 5 3 4 4" xfId="19240" xr:uid="{66A8D2D5-7BD4-4536-99C1-CA4817C46252}"/>
    <cellStyle name="Normal 2 15 4 3 5 3 2 2 5 3 4 4 2" xfId="24462" xr:uid="{171E2271-5F04-441B-9188-105581EB1578}"/>
    <cellStyle name="Normal 2 15 4 3 5 3 2 2 5 4" xfId="5174" xr:uid="{35757428-1CDE-48E8-B7FB-72A46A6A9FBE}"/>
    <cellStyle name="Normal 2 15 4 3 5 3 2 2 5 4 2" xfId="8768" xr:uid="{95CD73A8-7280-4C44-85B1-9B3B82C69D83}"/>
    <cellStyle name="Normal 2 15 4 3 5 3 2 2 5 4 3" xfId="12478" xr:uid="{7EB3494B-3CD3-4FE9-A9B6-99A23CEB0110}"/>
    <cellStyle name="Normal 2 15 4 3 5 3 2 2 5 4 3 2" xfId="22919" xr:uid="{3DF69BDE-C977-466C-BC0C-C04AE11C77C8}"/>
    <cellStyle name="Normal 2 15 4 3 5 3 2 2 5 4 3 3" xfId="19714" xr:uid="{D4ED9C32-F6D5-4278-9CC3-65CA974BEE78}"/>
    <cellStyle name="Normal 2 15 4 3 5 3 2 2 5 4 3 3 2" xfId="24936" xr:uid="{5B590943-2FC4-4737-8E7F-8A8333448584}"/>
    <cellStyle name="Normal 2 15 4 3 5 3 2 2 5 5" xfId="15354" xr:uid="{1C746BC5-E16B-4B7C-AF33-E505B5089D92}"/>
    <cellStyle name="Normal 2 15 4 3 5 3 2 2 5 6" xfId="17461" xr:uid="{434BF3A0-B059-4A70-B8F3-385511DE61DB}"/>
    <cellStyle name="Normal 2 15 4 3 5 3 2 2 5 6 2" xfId="27071" xr:uid="{80EA95DC-DA02-4676-8C31-97AA36949D03}"/>
    <cellStyle name="Normal 2 15 4 3 5 3 2 2 5 6 3" xfId="28310" xr:uid="{4431AD25-B082-4F85-B380-A31874372B82}"/>
    <cellStyle name="Normal 2 15 4 3 5 3 2 2 5 6 4" xfId="28135" xr:uid="{28BED329-7C46-4EF4-ABDE-4F507A0C6CF8}"/>
    <cellStyle name="Normal 2 15 4 3 5 3 2 2 5 7" xfId="18329" xr:uid="{866974A9-9835-4DE9-A499-C6DA580B6861}"/>
    <cellStyle name="Normal 2 15 4 3 5 3 2 2 5 7 2" xfId="27626" xr:uid="{8F125C03-FEAE-4B7F-B29E-A18D9FF44111}"/>
    <cellStyle name="Normal 2 15 4 3 5 3 2 2 6" xfId="2436" xr:uid="{E5140FE0-921E-4C72-9A1B-120017B8B0F7}"/>
    <cellStyle name="Normal 2 15 4 3 5 3 2 2 6 2" xfId="3031" xr:uid="{0D2F58CB-0DA9-4BB0-9556-23D2AFE02BDC}"/>
    <cellStyle name="Normal 2 15 4 3 5 3 2 2 6 3" xfId="3994" xr:uid="{E81A45C0-FB0D-40E7-87C8-C4F451041E87}"/>
    <cellStyle name="Normal 2 15 4 3 5 3 2 2 6 3 2" xfId="4976" xr:uid="{86DA94D7-CB28-4781-A1A6-0052871CBBF8}"/>
    <cellStyle name="Normal 2 15 4 3 5 3 2 2 6 3 3" xfId="3361" xr:uid="{B63042AF-1224-4657-929F-A55832E31291}"/>
    <cellStyle name="Normal 2 15 4 3 5 3 2 2 6 3 4" xfId="7544" xr:uid="{F79DEC0C-7872-4134-A9E2-BDB440E9072B}"/>
    <cellStyle name="Normal 2 15 4 3 5 3 2 2 6 3 4 2" xfId="6241" xr:uid="{0E71E770-67F3-4C0C-BD5E-164FA3B9E3B0}"/>
    <cellStyle name="Normal 2 15 4 3 5 3 2 2 6 3 4 2 2" xfId="9990" xr:uid="{8A122570-6EE3-405D-BE2D-6614049011C6}"/>
    <cellStyle name="Normal 2 15 4 3 5 3 2 2 6 3 4 2 3" xfId="12187" xr:uid="{768B601F-2063-4978-87E1-BCE61F53C4CC}"/>
    <cellStyle name="Normal 2 15 4 3 5 3 2 2 6 3 4 2 3 2" xfId="22634" xr:uid="{275A6630-C201-4C5C-B7C8-FBEBF15ACCB4}"/>
    <cellStyle name="Normal 2 15 4 3 5 3 2 2 6 3 4 2 3 3" xfId="20555" xr:uid="{DCA0D4EE-87C5-4E4D-9D07-1ECA656DB4F3}"/>
    <cellStyle name="Normal 2 15 4 3 5 3 2 2 6 3 4 2 3 3 2" xfId="25777" xr:uid="{2B06617D-C595-4685-A4D9-8CAD4EFD8EF6}"/>
    <cellStyle name="Normal 2 15 4 3 5 3 2 2 6 3 5" xfId="6598" xr:uid="{35F7DAB2-2F1F-4C87-8517-2366E9D8B2A2}"/>
    <cellStyle name="Normal 2 15 4 3 5 3 2 2 6 3 5 2" xfId="10344" xr:uid="{7D7618F4-0FB6-4AF3-AC3D-51D74719C8A3}"/>
    <cellStyle name="Normal 2 15 4 3 5 3 2 2 6 3 5 3" xfId="17137" xr:uid="{10566431-ED4B-44A0-A3FC-EB57D154260A}"/>
    <cellStyle name="Normal 2 15 4 3 5 3 2 2 6 3 5 3 2" xfId="23609" xr:uid="{B00417E3-2E7D-4BC5-A821-A2D65209A1E5}"/>
    <cellStyle name="Normal 2 15 4 3 5 3 2 2 6 3 5 3 3" xfId="20909" xr:uid="{8E4857AA-E840-46FA-B898-770D96ED8DDC}"/>
    <cellStyle name="Normal 2 15 4 3 5 3 2 2 6 3 5 3 3 2" xfId="26131" xr:uid="{0F017FC9-6921-4810-A6D7-DD15CF7CC127}"/>
    <cellStyle name="Normal 2 15 4 3 5 3 2 2 6 3 6" xfId="16013" xr:uid="{F4976F43-02E8-4FEC-82D0-81ECEC070446}"/>
    <cellStyle name="Normal 2 15 4 3 5 3 2 2 6 3 7" xfId="18771" xr:uid="{C252277D-14E3-424E-A59D-23D4AF352D16}"/>
    <cellStyle name="Normal 2 15 4 3 5 3 2 2 6 3 7 2" xfId="23993" xr:uid="{DFECAC66-20B3-4390-A2C5-B268E24C751C}"/>
    <cellStyle name="Normal 2 15 4 3 5 3 2 2 6 4" xfId="6075" xr:uid="{18253AED-E263-446B-BD06-8DD233A3CCC1}"/>
    <cellStyle name="Normal 2 15 4 3 5 3 2 2 6 4 2" xfId="7523" xr:uid="{3169FD08-965C-483B-8EDD-8FD5D655D971}"/>
    <cellStyle name="Normal 2 15 4 3 5 3 2 2 6 4 3" xfId="13153" xr:uid="{95754E9A-5729-4B96-BB07-8B61FDE77E82}"/>
    <cellStyle name="Normal 2 15 4 3 5 3 2 2 6 4 4" xfId="19168" xr:uid="{B74235B5-6FE0-4D8B-BFD7-B32E1A39F7FE}"/>
    <cellStyle name="Normal 2 15 4 3 5 3 2 2 6 4 4 2" xfId="24390" xr:uid="{7D63C856-CB99-4274-93AE-BF3CACF5525D}"/>
    <cellStyle name="Normal 2 15 4 3 5 3 2 2 7" xfId="5173" xr:uid="{6D506AB4-23FB-474E-97EA-FBA6E6F20957}"/>
    <cellStyle name="Normal 2 15 4 3 5 3 2 2 7 2" xfId="8767" xr:uid="{88CF7C96-786A-424A-BE99-BA37BADB1914}"/>
    <cellStyle name="Normal 2 15 4 3 5 3 2 2 7 3" xfId="16156" xr:uid="{FE665B36-E702-4996-A542-490ABA74D763}"/>
    <cellStyle name="Normal 2 15 4 3 5 3 2 2 7 3 2" xfId="17306" xr:uid="{59933FB6-7415-4D67-A772-13DA7927D7C9}"/>
    <cellStyle name="Normal 2 15 4 3 5 3 2 2 7 3 3" xfId="19713" xr:uid="{F1680FC3-44E6-4E35-81E5-D99FF16B9AF0}"/>
    <cellStyle name="Normal 2 15 4 3 5 3 2 2 7 3 3 2" xfId="24935" xr:uid="{5B1CAEFB-4613-4C44-82E9-287F4F0A9305}"/>
    <cellStyle name="Normal 2 15 4 3 5 3 2 2 8" xfId="15353" xr:uid="{0FD0B684-FCFF-4B56-AAF9-179BAA490262}"/>
    <cellStyle name="Normal 2 15 4 3 5 3 2 2 9" xfId="17460" xr:uid="{E7921DD5-FA44-4C0B-B43B-B40FB8A44410}"/>
    <cellStyle name="Normal 2 15 4 3 5 3 2 2 9 2" xfId="27070" xr:uid="{FAE8ABDD-8781-4E7A-90BA-0E2988E1725F}"/>
    <cellStyle name="Normal 2 15 4 3 5 3 2 2 9 3" xfId="28309" xr:uid="{39FB470B-EE34-43B7-A904-89D6CC2159BB}"/>
    <cellStyle name="Normal 2 15 4 3 5 3 2 2 9 4" xfId="28136" xr:uid="{F2693DAE-40DF-48B6-996D-B61F2B974D5E}"/>
    <cellStyle name="Normal 2 15 4 3 5 3 3" xfId="2310" xr:uid="{8EDF99F2-44BE-4BEC-91C2-0EE69ACE7A87}"/>
    <cellStyle name="Normal 2 15 4 3 5 3 3 2" xfId="2905" xr:uid="{D95F555D-E82B-4271-A6B2-B2E8DF0D975E}"/>
    <cellStyle name="Normal 2 15 4 3 5 3 3 3" xfId="3868" xr:uid="{00B75381-A082-4FD8-BE90-EA8F283286FC}"/>
    <cellStyle name="Normal 2 15 4 3 5 3 3 3 2" xfId="4775" xr:uid="{391BC9D4-C5AA-49A9-8F75-4866CEC317BA}"/>
    <cellStyle name="Normal 2 15 4 3 5 3 3 3 3" xfId="3691" xr:uid="{B1FBC2ED-F06A-4F35-8BFE-139D11356E48}"/>
    <cellStyle name="Normal 2 15 4 3 5 3 3 3 4" xfId="7488" xr:uid="{20192F4B-8984-48D3-BC61-BE63655C22D1}"/>
    <cellStyle name="Normal 2 15 4 3 5 3 3 3 4 2" xfId="7456" xr:uid="{B0CEAD71-B1D6-40D4-AD62-4D1642D87BEC}"/>
    <cellStyle name="Normal 2 15 4 3 5 3 3 3 4 2 2" xfId="10826" xr:uid="{E442D5B9-C5FC-42FD-969A-026D2FE2F44B}"/>
    <cellStyle name="Normal 2 15 4 3 5 3 3 3 4 2 3" xfId="12719" xr:uid="{F70484F0-D6CF-4071-A8C7-B6690504CC2B}"/>
    <cellStyle name="Normal 2 15 4 3 5 3 3 3 4 2 3 2" xfId="23158" xr:uid="{BDE8A1A5-5119-4FB7-83B0-DEB39DBA951D}"/>
    <cellStyle name="Normal 2 15 4 3 5 3 3 3 4 2 3 3" xfId="21391" xr:uid="{E4012BE1-307D-4F69-ABB1-2387ACE29AD2}"/>
    <cellStyle name="Normal 2 15 4 3 5 3 3 3 4 2 3 3 2" xfId="26613" xr:uid="{30F9715D-4BEE-4B06-B2ED-1259727B76FC}"/>
    <cellStyle name="Normal 2 15 4 3 5 3 3 3 5" xfId="5448" xr:uid="{DC3F8466-D0A6-4788-A476-230D5AB3DA52}"/>
    <cellStyle name="Normal 2 15 4 3 5 3 3 3 5 2" xfId="9907" xr:uid="{F8A3E70F-5748-4BEB-8D2B-4B867B149C78}"/>
    <cellStyle name="Normal 2 15 4 3 5 3 3 3 5 3" xfId="12518" xr:uid="{D323C2F2-8FAE-4C2A-90B3-A897A2E7496E}"/>
    <cellStyle name="Normal 2 15 4 3 5 3 3 3 5 3 2" xfId="22959" xr:uid="{79327B37-4B9D-4F27-9E44-1413AD1E84FB}"/>
    <cellStyle name="Normal 2 15 4 3 5 3 3 3 5 3 3" xfId="19988" xr:uid="{5BD02908-250F-44B4-977B-93D811903B18}"/>
    <cellStyle name="Normal 2 15 4 3 5 3 3 3 5 3 3 2" xfId="25210" xr:uid="{45D5843D-1004-4200-8511-7F3AEE029564}"/>
    <cellStyle name="Normal 2 15 4 3 5 3 3 3 6" xfId="15891" xr:uid="{9669FD50-7A94-4041-8A19-46EFAD3104E5}"/>
    <cellStyle name="Normal 2 15 4 3 5 3 3 3 7" xfId="18645" xr:uid="{459493F0-6882-4009-972B-31BA3BD26E55}"/>
    <cellStyle name="Normal 2 15 4 3 5 3 3 3 7 2" xfId="23867" xr:uid="{D711BED6-9F18-489F-AAAC-F01738A93DB7}"/>
    <cellStyle name="Normal 2 15 4 3 5 3 3 4" xfId="7050" xr:uid="{93659FC8-5B39-4541-A120-885DA85A2FB4}"/>
    <cellStyle name="Normal 2 15 4 3 5 3 3 4 2" xfId="8009" xr:uid="{50607457-6AD4-47C7-980B-F83D860C6538}"/>
    <cellStyle name="Normal 2 15 4 3 5 3 3 4 3" xfId="12863" xr:uid="{83DC0AEB-2E83-4BEB-A433-AB85B9A5444F}"/>
    <cellStyle name="Normal 2 15 4 3 5 3 3 4 4" xfId="19352" xr:uid="{E44A9650-B02F-4FBE-ACA7-6062A072EAC4}"/>
    <cellStyle name="Normal 2 15 4 3 5 3 3 4 4 2" xfId="24574" xr:uid="{DC7AA5AF-3879-44C4-B531-CE7DB968DA36}"/>
    <cellStyle name="Normal 2 15 4 3 5 3 4" xfId="5172" xr:uid="{7DE1BC7F-D0B5-4E2D-9234-4EAD2D18B9BB}"/>
    <cellStyle name="Normal 2 15 4 3 5 3 4 2" xfId="8766" xr:uid="{171DA890-FB43-4103-9B08-F4CF26FCC56D}"/>
    <cellStyle name="Normal 2 15 4 3 5 3 4 3" xfId="13918" xr:uid="{068E276E-9686-470A-84C5-CD125E3421A1}"/>
    <cellStyle name="Normal 2 15 4 3 5 3 4 3 2" xfId="13919" xr:uid="{D959E0D2-9A5B-43AB-84C3-7110E2DF63CC}"/>
    <cellStyle name="Normal 2 15 4 3 5 3 4 3 3" xfId="16878" xr:uid="{8EF3CFC7-EF4F-40DC-A7E9-DF67A10E68A7}"/>
    <cellStyle name="Normal 2 15 4 3 5 3 4 3 4" xfId="19712" xr:uid="{4566AFF3-E4A4-42B2-BFF6-61FBCA533039}"/>
    <cellStyle name="Normal 2 15 4 3 5 3 4 3 4 2" xfId="24934" xr:uid="{D70BFF33-DB8C-4D79-8BE8-31C2AFA46FF9}"/>
    <cellStyle name="Normal 2 15 4 3 5 3 5" xfId="15191" xr:uid="{C653582F-633D-47E7-A128-20F74701BB88}"/>
    <cellStyle name="Normal 2 15 4 3 5 3 6" xfId="15352" xr:uid="{0F5E7F2B-4D11-4630-BDD3-2A975D5634C4}"/>
    <cellStyle name="Normal 2 15 4 3 5 3 7" xfId="17459" xr:uid="{098DEE0F-951E-4285-84EF-185241BE3971}"/>
    <cellStyle name="Normal 2 15 4 3 5 3 7 2" xfId="27069" xr:uid="{B0B2DCEC-A46E-41C5-9953-5916E66BBBEB}"/>
    <cellStyle name="Normal 2 15 4 3 5 3 7 3" xfId="28308" xr:uid="{0F7D1572-386E-4CAF-BDE7-1A232470BA6C}"/>
    <cellStyle name="Normal 2 15 4 3 5 3 7 4" xfId="28137" xr:uid="{6B8C3EDF-267D-4D21-A8C7-6264B3D231C0}"/>
    <cellStyle name="Normal 2 15 4 3 5 3 8" xfId="18050" xr:uid="{D71B6731-D6D2-43D4-BB9E-658A9D954637}"/>
    <cellStyle name="Normal 2 15 4 3 5 3 8 2" xfId="27563" xr:uid="{D0845429-219E-482F-A3F2-D88144FA4B51}"/>
    <cellStyle name="Normal 2 15 4 3 5 4" xfId="13920" xr:uid="{685FA569-91A5-4B47-99E2-A51D81AC1609}"/>
    <cellStyle name="Normal 2 15 4 3 5 4 2" xfId="13921" xr:uid="{182CFF82-F36D-466F-AEC9-1EB4D17B4B94}"/>
    <cellStyle name="Normal 2 15 4 3 5 5" xfId="13922" xr:uid="{ED44AB2E-7A3E-48F2-AE01-72DCB63546D7}"/>
    <cellStyle name="Normal 2 15 4 3 5 5 2" xfId="13923" xr:uid="{060EA8FF-A2D5-4800-965F-71CDE8BEFD7B}"/>
    <cellStyle name="Normal 2 15 4 3 6" xfId="2170" xr:uid="{C38998EF-0A78-4B83-A05F-8CB6EB8699EE}"/>
    <cellStyle name="Normal 2 15 4 3 6 2" xfId="2765" xr:uid="{B7B226B0-438B-4D45-A037-D9AC8B13F4E6}"/>
    <cellStyle name="Normal 2 15 4 3 6 3" xfId="3728" xr:uid="{367B3CEC-0BD3-400E-95CC-5484038CA20A}"/>
    <cellStyle name="Normal 2 15 4 3 6 3 2" xfId="4902" xr:uid="{F044B553-5C9B-4645-8136-0A11D4EE864B}"/>
    <cellStyle name="Normal 2 15 4 3 6 3 3" xfId="3408" xr:uid="{067C466C-8F98-4417-BE9A-02B2E944AD71}"/>
    <cellStyle name="Normal 2 15 4 3 6 3 4" xfId="8453" xr:uid="{582D2A9E-C9E3-470B-A1BD-04143F63A8FF}"/>
    <cellStyle name="Normal 2 15 4 3 6 3 4 2" xfId="6483" xr:uid="{AF9D7017-D980-48FD-8E1D-EA9267064661}"/>
    <cellStyle name="Normal 2 15 4 3 6 3 4 2 2" xfId="10229" xr:uid="{A3B0E6DB-9CA2-42C1-916E-BC0D5EAAD75E}"/>
    <cellStyle name="Normal 2 15 4 3 6 3 4 2 3" xfId="12410" xr:uid="{F58A154E-6D0A-4A14-B79F-63545B8522C4}"/>
    <cellStyle name="Normal 2 15 4 3 6 3 4 2 3 2" xfId="22851" xr:uid="{715DCE63-3DED-446C-9CCC-84461B5F97DA}"/>
    <cellStyle name="Normal 2 15 4 3 6 3 4 2 3 3" xfId="20794" xr:uid="{A9AB39E7-B3DA-4427-A376-5E889DE4C37B}"/>
    <cellStyle name="Normal 2 15 4 3 6 3 4 2 3 3 2" xfId="26016" xr:uid="{93C5ED32-2E1C-49A5-961F-5205EF0595B2}"/>
    <cellStyle name="Normal 2 15 4 3 6 3 5" xfId="6862" xr:uid="{4C1DB569-7511-486B-AA8A-A089448369BC}"/>
    <cellStyle name="Normal 2 15 4 3 6 3 5 2" xfId="10606" xr:uid="{6CF04AF3-0595-470A-B7F0-867C3BE0CCC1}"/>
    <cellStyle name="Normal 2 15 4 3 6 3 5 3" xfId="12577" xr:uid="{C2B8F5E2-47BC-42BE-A6C0-BE45311920E7}"/>
    <cellStyle name="Normal 2 15 4 3 6 3 5 3 2" xfId="23018" xr:uid="{18DC5B89-3ACE-4C84-9B1B-A7C157264339}"/>
    <cellStyle name="Normal 2 15 4 3 6 3 5 3 3" xfId="21171" xr:uid="{D0B0AA74-28F4-43BD-8CFE-135CE06CDEC9}"/>
    <cellStyle name="Normal 2 15 4 3 6 3 5 3 3 2" xfId="26393" xr:uid="{14676DE8-D46F-46F4-96DB-2F7FBBB6E478}"/>
    <cellStyle name="Normal 2 15 4 3 6 3 6" xfId="18505" xr:uid="{14BAEF98-F374-491A-A466-23510FA952D6}"/>
    <cellStyle name="Normal 2 15 4 3 6 3 6 2" xfId="23727" xr:uid="{055537AB-AE73-4596-B28E-E0000A37D390}"/>
    <cellStyle name="Normal 2 15 4 3 6 4" xfId="7056" xr:uid="{980ECB01-AEC3-469B-9FDE-634464876F11}"/>
    <cellStyle name="Normal 2 15 4 3 6 4 2" xfId="8015" xr:uid="{CCB12C5A-4998-4083-8655-6911AD858173}"/>
    <cellStyle name="Normal 2 15 4 3 6 4 3" xfId="13144" xr:uid="{58615DE3-46C3-4E4F-909A-660F791EA567}"/>
    <cellStyle name="Normal 2 15 4 3 6 4 4" xfId="19358" xr:uid="{2D490286-97FE-4774-AE18-839576EE7E22}"/>
    <cellStyle name="Normal 2 15 4 3 6 4 4 2" xfId="24580" xr:uid="{B17A54A2-BD29-415F-824F-4BE85FAC32B2}"/>
    <cellStyle name="Normal 2 15 4 3 7" xfId="17910" xr:uid="{70E7679E-E78D-4B3C-8F39-2258BAB2F153}"/>
    <cellStyle name="Normal 2 15 4 3 7 2" xfId="28777" xr:uid="{2DE5A2D4-C482-4C5A-9265-6A2C3B080EB9}"/>
    <cellStyle name="Normal 2 15 4 4" xfId="13924" xr:uid="{EE5A84DF-2BE1-4133-8E4C-85E2C14A3905}"/>
    <cellStyle name="Normal 2 15 4 4 2" xfId="13925" xr:uid="{A802AD1E-1F11-45A3-83AF-BB627607700F}"/>
    <cellStyle name="Normal 2 15 4 4 2 2" xfId="13926" xr:uid="{C3B3D366-38D3-42AC-8393-49AEBAFE7FD2}"/>
    <cellStyle name="Normal 2 15 4 4 3" xfId="13927" xr:uid="{940EF60F-F26E-4FB2-9F8B-7BA7353F85FA}"/>
    <cellStyle name="Normal 2 15 5" xfId="223" xr:uid="{7E4BEB9F-5979-4F4B-8096-E11B6BE8E4F6}"/>
    <cellStyle name="Normal 2 15 5 2" xfId="224" xr:uid="{D619329F-BE59-49C9-AD2C-B6FDD51902FE}"/>
    <cellStyle name="Normal 2 15 5 2 2" xfId="225" xr:uid="{7C4E5749-621F-42FD-9189-736E7DDFB947}"/>
    <cellStyle name="Normal 2 15 5 2 2 2" xfId="13928" xr:uid="{48007580-4EF7-46A0-8BCD-7686AC518F9B}"/>
    <cellStyle name="Normal 2 15 5 2 3" xfId="226" xr:uid="{A7E5E006-78F5-4011-8554-BC6A2E0B15DC}"/>
    <cellStyle name="Normal 2 15 5 2 3 2" xfId="227" xr:uid="{02202737-38E6-4230-AFB4-C4B7496D467D}"/>
    <cellStyle name="Normal 2 15 5 2 3 3" xfId="228" xr:uid="{12225F34-F3F1-4371-A355-094332C44A98}"/>
    <cellStyle name="Normal 2 15 5 2 3 4" xfId="229" xr:uid="{83104229-896B-4414-836F-AD534BD06410}"/>
    <cellStyle name="Normal 2 15 5 2 3 4 2" xfId="230" xr:uid="{12C406C6-1D06-4788-895F-837A51833BE5}"/>
    <cellStyle name="Normal 2 15 5 2 3 4 3" xfId="231" xr:uid="{9886A0AB-40E6-485B-BC3E-DF4CEAF186D3}"/>
    <cellStyle name="Normal 2 15 5 2 3 4 3 2" xfId="13929" xr:uid="{55AB27BB-D678-4B2B-B7CA-34A91704F3C1}"/>
    <cellStyle name="Normal 2 15 5 2 3 4 4" xfId="232" xr:uid="{E30F5877-8AB0-4F95-86B9-DB8009101B83}"/>
    <cellStyle name="Normal 2 15 5 2 3 4 4 2" xfId="233" xr:uid="{BE35302D-85EC-4B85-89BB-9E048816CF10}"/>
    <cellStyle name="Normal 2 15 5 2 3 4 4 3" xfId="234" xr:uid="{8549C029-32C7-46EE-BE54-B7891A6E7159}"/>
    <cellStyle name="Normal 2 15 5 2 3 4 4 3 2" xfId="235" xr:uid="{FB32A0AB-E952-47E6-895A-2BF512EA2015}"/>
    <cellStyle name="Normal 2 15 5 2 3 4 4 3 2 2" xfId="236" xr:uid="{B66C49EA-E19C-49DF-B257-E8838E3B4CA3}"/>
    <cellStyle name="Normal 2 15 5 2 3 4 4 3 2 2 10" xfId="18177" xr:uid="{5C9D6D03-912A-4164-B7CF-AFB2BC249682}"/>
    <cellStyle name="Normal 2 15 5 2 3 4 4 3 2 2 10 2" xfId="27532" xr:uid="{665CE4A5-CFFF-400C-9918-76BA51891FCB}"/>
    <cellStyle name="Normal 2 15 5 2 3 4 4 3 2 2 2" xfId="237" xr:uid="{617291F9-916D-4800-AFF5-FC3A98C909A5}"/>
    <cellStyle name="Normal 2 15 5 2 3 4 4 3 2 2 2 2" xfId="13930" xr:uid="{F6886BB4-7B6F-46EA-A981-588AB08B62F5}"/>
    <cellStyle name="Normal 2 15 5 2 3 4 4 3 2 2 2 3" xfId="13931" xr:uid="{565F46A8-F275-4F5A-A15E-291C7288EFB3}"/>
    <cellStyle name="Normal 2 15 5 2 3 4 4 3 2 2 2 3 2" xfId="13932" xr:uid="{AFB0D071-9999-428D-AF8F-C5FACE521BD4}"/>
    <cellStyle name="Normal 2 15 5 2 3 4 4 3 2 2 3" xfId="238" xr:uid="{FD723E0C-3C6A-4AEA-9615-63B87414D714}"/>
    <cellStyle name="Normal 2 15 5 2 3 4 4 3 2 2 4" xfId="239" xr:uid="{1D4D253D-E957-41AC-BB7C-A3D481DBF3DF}"/>
    <cellStyle name="Normal 2 15 5 2 3 4 4 3 2 2 5" xfId="240" xr:uid="{648D8483-E11C-4ECE-B55B-812811573C71}"/>
    <cellStyle name="Normal 2 15 5 2 3 4 4 3 2 2 5 2" xfId="241" xr:uid="{A94DD504-9E60-4A7F-A9AD-CC0C70C4FF07}"/>
    <cellStyle name="Normal 2 15 5 2 3 4 4 3 2 2 5 3" xfId="2590" xr:uid="{33D60057-F431-4E26-9EDC-EEC6EE1A222C}"/>
    <cellStyle name="Normal 2 15 5 2 3 4 4 3 2 2 5 3 2" xfId="3185" xr:uid="{E8AFA7B4-A842-45B9-9E22-B48D772B1106}"/>
    <cellStyle name="Normal 2 15 5 2 3 4 4 3 2 2 5 3 3" xfId="4148" xr:uid="{86B7E35E-DE35-46DD-9075-DB1CF06E8C8A}"/>
    <cellStyle name="Normal 2 15 5 2 3 4 4 3 2 2 5 3 3 2" xfId="5106" xr:uid="{5DF90C80-E360-4DBD-B651-BF8C4440F1CB}"/>
    <cellStyle name="Normal 2 15 5 2 3 4 4 3 2 2 5 3 3 3" xfId="4385" xr:uid="{52354F0B-1468-4227-A2D0-84687784EDAE}"/>
    <cellStyle name="Normal 2 15 5 2 3 4 4 3 2 2 5 3 3 4" xfId="8365" xr:uid="{D5C0AC4D-FC39-4CAB-A01E-EC4FA20AA8A1}"/>
    <cellStyle name="Normal 2 15 5 2 3 4 4 3 2 2 5 3 3 4 2" xfId="6727" xr:uid="{3758BBF3-900E-41BB-BF4F-916296F8D2CE}"/>
    <cellStyle name="Normal 2 15 5 2 3 4 4 3 2 2 5 3 3 4 2 2" xfId="10472" xr:uid="{764EF2C9-82DB-4289-8F2B-3086DEC1341C}"/>
    <cellStyle name="Normal 2 15 5 2 3 4 4 3 2 2 5 3 3 4 2 3" xfId="12515" xr:uid="{A05BBCD7-7446-425B-9427-E790111DD530}"/>
    <cellStyle name="Normal 2 15 5 2 3 4 4 3 2 2 5 3 3 4 2 3 2" xfId="22956" xr:uid="{4C718F3C-7546-4303-B71A-0AA7F350F994}"/>
    <cellStyle name="Normal 2 15 5 2 3 4 4 3 2 2 5 3 3 4 2 3 3" xfId="21037" xr:uid="{8FE6045B-BD64-4E6D-9D86-23D6BDE5C363}"/>
    <cellStyle name="Normal 2 15 5 2 3 4 4 3 2 2 5 3 3 4 2 3 3 2" xfId="26259" xr:uid="{5BD93247-F745-412B-A102-F479BEA58AC6}"/>
    <cellStyle name="Normal 2 15 5 2 3 4 4 3 2 2 5 3 3 5" xfId="6859" xr:uid="{17E2FC0B-F9E9-45FD-83EA-EE4597C64BCE}"/>
    <cellStyle name="Normal 2 15 5 2 3 4 4 3 2 2 5 3 3 5 2" xfId="10603" xr:uid="{1713EDC8-05F6-49CD-803B-D4C4B5D3A99A}"/>
    <cellStyle name="Normal 2 15 5 2 3 4 4 3 2 2 5 3 3 5 3" xfId="13329" xr:uid="{D2B5CAF1-C8DD-4AA9-A5CD-04C56C420E4A}"/>
    <cellStyle name="Normal 2 15 5 2 3 4 4 3 2 2 5 3 3 5 3 2" xfId="23279" xr:uid="{5DD86B34-2B91-4A7B-8359-B6862CB78DFA}"/>
    <cellStyle name="Normal 2 15 5 2 3 4 4 3 2 2 5 3 3 5 3 3" xfId="21168" xr:uid="{9DB8BF75-7537-4A84-B05E-2E98C734E653}"/>
    <cellStyle name="Normal 2 15 5 2 3 4 4 3 2 2 5 3 3 5 3 3 2" xfId="26390" xr:uid="{04DA3192-DA60-4F9F-8B4E-081561A47FB9}"/>
    <cellStyle name="Normal 2 15 5 2 3 4 4 3 2 2 5 3 3 6" xfId="18925" xr:uid="{150FD495-F117-47BE-A65C-E570819658CA}"/>
    <cellStyle name="Normal 2 15 5 2 3 4 4 3 2 2 5 3 3 6 2" xfId="24147" xr:uid="{915002CC-C25C-4E62-97EB-B9FA92CDB307}"/>
    <cellStyle name="Normal 2 15 5 2 3 4 4 3 2 2 5 3 4" xfId="7088" xr:uid="{5A497120-2D37-46F6-B3FF-2CD448AA6FCA}"/>
    <cellStyle name="Normal 2 15 5 2 3 4 4 3 2 2 5 3 4 2" xfId="8047" xr:uid="{4F4DD088-EEBB-4762-B3ED-EFCA3733D210}"/>
    <cellStyle name="Normal 2 15 5 2 3 4 4 3 2 2 5 3 4 3" xfId="13145" xr:uid="{879CAB43-E1D3-4560-AE85-6514B3E928DB}"/>
    <cellStyle name="Normal 2 15 5 2 3 4 4 3 2 2 5 3 4 4" xfId="19390" xr:uid="{C39477BF-484C-417C-B72E-11C1F0462E45}"/>
    <cellStyle name="Normal 2 15 5 2 3 4 4 3 2 2 5 3 4 4 2" xfId="24612" xr:uid="{AA506C23-8A2D-4BC1-B2BD-A6EE7E0B257A}"/>
    <cellStyle name="Normal 2 15 5 2 3 4 4 3 2 2 5 4" xfId="5182" xr:uid="{229A5A75-1C98-4A0A-AF00-8DE0E9363AE9}"/>
    <cellStyle name="Normal 2 15 5 2 3 4 4 3 2 2 5 4 2" xfId="8771" xr:uid="{CC0230F5-AC3C-47F9-8A91-D8DCC9C71AF3}"/>
    <cellStyle name="Normal 2 15 5 2 3 4 4 3 2 2 5 4 3" xfId="17204" xr:uid="{14170474-79BA-4FDB-91A7-0BD3E53502AC}"/>
    <cellStyle name="Normal 2 15 5 2 3 4 4 3 2 2 5 4 3 2" xfId="23675" xr:uid="{E21A3A60-EDF1-4970-9DB2-D3B5C2F8215C}"/>
    <cellStyle name="Normal 2 15 5 2 3 4 4 3 2 2 5 4 3 3" xfId="19722" xr:uid="{6F9D309D-6CAC-4D58-B263-917174FF1049}"/>
    <cellStyle name="Normal 2 15 5 2 3 4 4 3 2 2 5 4 3 3 2" xfId="24944" xr:uid="{6A77BA7D-68B7-41BB-BBB4-4CC6D90EBDD6}"/>
    <cellStyle name="Normal 2 15 5 2 3 4 4 3 2 2 5 5" xfId="15357" xr:uid="{EBEEEA00-BEBD-4EAB-B0FC-6240B232359D}"/>
    <cellStyle name="Normal 2 15 5 2 3 4 4 3 2 2 5 6" xfId="17464" xr:uid="{7A8E9D12-7110-4F12-B174-FE45A1FBF17C}"/>
    <cellStyle name="Normal 2 15 5 2 3 4 4 3 2 2 5 6 2" xfId="27074" xr:uid="{24DDDE53-5834-477C-AD71-C998B137AFA6}"/>
    <cellStyle name="Normal 2 15 5 2 3 4 4 3 2 2 5 6 3" xfId="28313" xr:uid="{458559A8-A6A7-4A7C-8A91-A429DD917FC5}"/>
    <cellStyle name="Normal 2 15 5 2 3 4 4 3 2 2 5 6 4" xfId="28133" xr:uid="{72CA273B-3A01-40C2-846D-683A020431FC}"/>
    <cellStyle name="Normal 2 15 5 2 3 4 4 3 2 2 5 7" xfId="18330" xr:uid="{E5FC43CB-4F38-4E53-8906-F7AC67C725DA}"/>
    <cellStyle name="Normal 2 15 5 2 3 4 4 3 2 2 5 7 2" xfId="28198" xr:uid="{EFA02015-82BA-4245-B21A-C63AAA094119}"/>
    <cellStyle name="Normal 2 15 5 2 3 4 4 3 2 2 6" xfId="2437" xr:uid="{C15B6BF0-F216-4DE0-A615-C35B5FC96A21}"/>
    <cellStyle name="Normal 2 15 5 2 3 4 4 3 2 2 6 2" xfId="3032" xr:uid="{081E29C5-6621-4809-B89F-6D9AF73AD5F9}"/>
    <cellStyle name="Normal 2 15 5 2 3 4 4 3 2 2 6 3" xfId="3995" xr:uid="{0F78578B-CC2D-4349-A0F1-A7235A40F81D}"/>
    <cellStyle name="Normal 2 15 5 2 3 4 4 3 2 2 6 3 2" xfId="4655" xr:uid="{A4DBC971-4878-4FFA-9DAF-D632C8D32EF4}"/>
    <cellStyle name="Normal 2 15 5 2 3 4 4 3 2 2 6 3 3" xfId="3682" xr:uid="{852965A5-3411-4F8C-990C-DC012DE30376}"/>
    <cellStyle name="Normal 2 15 5 2 3 4 4 3 2 2 6 3 4" xfId="7798" xr:uid="{7ED541E8-2D61-4C76-B07A-B6E5D818B7B3}"/>
    <cellStyle name="Normal 2 15 5 2 3 4 4 3 2 2 6 3 4 2" xfId="5134" xr:uid="{0B6C2B5F-9397-4D1F-B259-C52B8BE65311}"/>
    <cellStyle name="Normal 2 15 5 2 3 4 4 3 2 2 6 3 4 2 2" xfId="9782" xr:uid="{4F209876-7C91-47DE-AF58-7C5700D34FFE}"/>
    <cellStyle name="Normal 2 15 5 2 3 4 4 3 2 2 6 3 4 2 3" xfId="17058" xr:uid="{2299A8F1-8D0F-4B5E-955A-105F45AEA14B}"/>
    <cellStyle name="Normal 2 15 5 2 3 4 4 3 2 2 6 3 4 2 3 2" xfId="23531" xr:uid="{56FA9C04-516E-46D4-8961-02B622BD4688}"/>
    <cellStyle name="Normal 2 15 5 2 3 4 4 3 2 2 6 3 4 2 3 3" xfId="19674" xr:uid="{BF77900F-40DE-4B8C-83D4-A1126EEE3103}"/>
    <cellStyle name="Normal 2 15 5 2 3 4 4 3 2 2 6 3 4 2 3 3 2" xfId="24896" xr:uid="{D49ECECE-A1E4-42F4-8830-618C1A702807}"/>
    <cellStyle name="Normal 2 15 5 2 3 4 4 3 2 2 6 3 5" xfId="6936" xr:uid="{363404FF-93D7-4AE6-B234-11AE0370700C}"/>
    <cellStyle name="Normal 2 15 5 2 3 4 4 3 2 2 6 3 5 2" xfId="10680" xr:uid="{41183E04-52DF-4259-AD6E-58D3B13EF4E7}"/>
    <cellStyle name="Normal 2 15 5 2 3 4 4 3 2 2 6 3 5 3" xfId="12643" xr:uid="{80DA86EF-88D9-428E-A0D9-01A5C3EAA56D}"/>
    <cellStyle name="Normal 2 15 5 2 3 4 4 3 2 2 6 3 5 3 2" xfId="23083" xr:uid="{8F110927-45DC-4D71-8F8E-B35B46CF4364}"/>
    <cellStyle name="Normal 2 15 5 2 3 4 4 3 2 2 6 3 5 3 3" xfId="21245" xr:uid="{759F1C2A-12CF-4324-852D-A6F690C840B8}"/>
    <cellStyle name="Normal 2 15 5 2 3 4 4 3 2 2 6 3 5 3 3 2" xfId="26467" xr:uid="{F179EA67-1D55-43E7-B6DF-2C93B15E14DA}"/>
    <cellStyle name="Normal 2 15 5 2 3 4 4 3 2 2 6 3 6" xfId="16014" xr:uid="{96B5155B-9012-40A8-8DB9-D62827DD883A}"/>
    <cellStyle name="Normal 2 15 5 2 3 4 4 3 2 2 6 3 7" xfId="18772" xr:uid="{350BB621-773B-4280-8B08-46DDFCBA70A5}"/>
    <cellStyle name="Normal 2 15 5 2 3 4 4 3 2 2 6 3 7 2" xfId="23994" xr:uid="{048B7726-9169-41ED-964C-6C06E266FEC8}"/>
    <cellStyle name="Normal 2 15 5 2 3 4 4 3 2 2 6 4" xfId="7148" xr:uid="{A264D950-0089-4573-BAB5-F7854D2CCBBA}"/>
    <cellStyle name="Normal 2 15 5 2 3 4 4 3 2 2 6 4 2" xfId="8107" xr:uid="{B3E194CD-ADD8-4F10-B828-1A1847750DBE}"/>
    <cellStyle name="Normal 2 15 5 2 3 4 4 3 2 2 6 4 3" xfId="13290" xr:uid="{57CA6C3F-9B3F-4C7B-8475-8FF7A939800C}"/>
    <cellStyle name="Normal 2 15 5 2 3 4 4 3 2 2 6 4 4" xfId="19450" xr:uid="{3333371E-6D4A-4B82-A5B9-C75F26084DE2}"/>
    <cellStyle name="Normal 2 15 5 2 3 4 4 3 2 2 6 4 4 2" xfId="24672" xr:uid="{BA2DD947-4261-4747-A813-2340ACB59CE7}"/>
    <cellStyle name="Normal 2 15 5 2 3 4 4 3 2 2 7" xfId="5181" xr:uid="{A7DB66C3-B5C0-4BF3-A23F-22767E7E80FC}"/>
    <cellStyle name="Normal 2 15 5 2 3 4 4 3 2 2 7 2" xfId="8770" xr:uid="{FD92A81B-FCD5-4DBB-B1F1-4CF9D9CA1E1F}"/>
    <cellStyle name="Normal 2 15 5 2 3 4 4 3 2 2 7 3" xfId="16157" xr:uid="{06A2F5A4-B430-4F3D-97E6-7262DB19677C}"/>
    <cellStyle name="Normal 2 15 5 2 3 4 4 3 2 2 7 3 2" xfId="17307" xr:uid="{BC178A54-4673-43AF-9C31-F33478CFC0EA}"/>
    <cellStyle name="Normal 2 15 5 2 3 4 4 3 2 2 7 3 3" xfId="19721" xr:uid="{6DB4BECA-C72A-4C4E-9323-E6A665627D7A}"/>
    <cellStyle name="Normal 2 15 5 2 3 4 4 3 2 2 7 3 3 2" xfId="24943" xr:uid="{ABCB7AB2-A84A-4A5F-907B-F710A0C7B93B}"/>
    <cellStyle name="Normal 2 15 5 2 3 4 4 3 2 2 8" xfId="15356" xr:uid="{001A797D-B216-4088-956F-2AD7BF105E52}"/>
    <cellStyle name="Normal 2 15 5 2 3 4 4 3 2 2 9" xfId="17463" xr:uid="{D9F620A7-AF20-40C3-A71E-C2DC7235D73D}"/>
    <cellStyle name="Normal 2 15 5 2 3 4 4 3 2 2 9 2" xfId="27073" xr:uid="{135EF296-DF6D-4EE2-88D9-80B43558870D}"/>
    <cellStyle name="Normal 2 15 5 2 3 4 4 3 2 2 9 3" xfId="28312" xr:uid="{362C01AF-E349-4F45-86F7-5CC350DB19C2}"/>
    <cellStyle name="Normal 2 15 5 2 3 4 4 3 2 2 9 4" xfId="28132" xr:uid="{AFA51D07-2429-4461-AD83-1F35C8ABFE66}"/>
    <cellStyle name="Normal 2 15 5 2 3 4 4 3 3" xfId="2419" xr:uid="{100DD211-C4E6-4C59-8343-F1063F2D3B93}"/>
    <cellStyle name="Normal 2 15 5 2 3 4 4 3 3 2" xfId="3014" xr:uid="{8F566E3C-3FB3-433D-8924-9BFF9AC4E465}"/>
    <cellStyle name="Normal 2 15 5 2 3 4 4 3 3 3" xfId="3977" xr:uid="{1C0AD0E5-DD6E-4E80-884A-B148D892FBC4}"/>
    <cellStyle name="Normal 2 15 5 2 3 4 4 3 3 3 2" xfId="5059" xr:uid="{F5BEBC42-CD47-4D6E-9E30-08AA7A3D1BF4}"/>
    <cellStyle name="Normal 2 15 5 2 3 4 4 3 3 3 3" xfId="3378" xr:uid="{58517CA5-0AA9-4BD1-9E22-BBEA2E49691F}"/>
    <cellStyle name="Normal 2 15 5 2 3 4 4 3 3 3 4" xfId="7952" xr:uid="{36136A88-ABEF-4752-8883-F2BCE3810601}"/>
    <cellStyle name="Normal 2 15 5 2 3 4 4 3 3 3 4 2" xfId="6700" xr:uid="{A64D5D9A-0726-4EE5-A789-3AF6C39A5919}"/>
    <cellStyle name="Normal 2 15 5 2 3 4 4 3 3 3 4 2 2" xfId="10445" xr:uid="{283692F1-9461-4402-932D-ACD98E1154E2}"/>
    <cellStyle name="Normal 2 15 5 2 3 4 4 3 3 3 4 2 3" xfId="12680" xr:uid="{A1E959FC-F05B-4607-B88F-E2D21AA787B1}"/>
    <cellStyle name="Normal 2 15 5 2 3 4 4 3 3 3 4 2 3 2" xfId="23119" xr:uid="{43E7F933-D09A-42E2-A973-FEEAAD9B2327}"/>
    <cellStyle name="Normal 2 15 5 2 3 4 4 3 3 3 4 2 3 3" xfId="21010" xr:uid="{9E18B78B-4F80-4A89-BD9B-BAB10DEC4915}"/>
    <cellStyle name="Normal 2 15 5 2 3 4 4 3 3 3 4 2 3 3 2" xfId="26232" xr:uid="{0639AA82-CA81-4F9B-9B55-6EDA2B784EC5}"/>
    <cellStyle name="Normal 2 15 5 2 3 4 4 3 3 3 5" xfId="6793" xr:uid="{E3F844AD-78A0-4ADE-B449-CBD1C891B2CF}"/>
    <cellStyle name="Normal 2 15 5 2 3 4 4 3 3 3 5 2" xfId="10537" xr:uid="{DAAE138D-F123-40F6-861D-011D674DBF25}"/>
    <cellStyle name="Normal 2 15 5 2 3 4 4 3 3 3 5 3" xfId="17225" xr:uid="{D081B591-68F0-4EEB-913B-0741C87F5BBE}"/>
    <cellStyle name="Normal 2 15 5 2 3 4 4 3 3 3 5 3 2" xfId="23696" xr:uid="{6B0B275C-59AE-49AE-B861-7F4968B02F1A}"/>
    <cellStyle name="Normal 2 15 5 2 3 4 4 3 3 3 5 3 3" xfId="21102" xr:uid="{BBBD0DB4-9E89-42C8-893E-B2FF402CF90D}"/>
    <cellStyle name="Normal 2 15 5 2 3 4 4 3 3 3 5 3 3 2" xfId="26324" xr:uid="{132CF14D-B68B-4562-87CD-1D6650C61102}"/>
    <cellStyle name="Normal 2 15 5 2 3 4 4 3 3 3 6" xfId="16000" xr:uid="{5407D6A8-D475-43E5-AFDC-1FA200E5B5BC}"/>
    <cellStyle name="Normal 2 15 5 2 3 4 4 3 3 3 7" xfId="18754" xr:uid="{33498E08-7025-44CF-9390-1E006D14630D}"/>
    <cellStyle name="Normal 2 15 5 2 3 4 4 3 3 3 7 2" xfId="23976" xr:uid="{75F8891C-2BB4-40D7-851E-2AFA406DE92A}"/>
    <cellStyle name="Normal 2 15 5 2 3 4 4 3 3 4" xfId="7362" xr:uid="{47A66A83-FF19-44BA-9164-EAD506BC909B}"/>
    <cellStyle name="Normal 2 15 5 2 3 4 4 3 3 4 2" xfId="8321" xr:uid="{0FCF5A9D-6FE5-419A-97A4-CD79DC04AC7E}"/>
    <cellStyle name="Normal 2 15 5 2 3 4 4 3 3 4 3" xfId="11535" xr:uid="{5A24B4EE-119E-46CA-A40A-CC365333499C}"/>
    <cellStyle name="Normal 2 15 5 2 3 4 4 3 3 4 4" xfId="19664" xr:uid="{43AB5A51-69C3-413C-9FB6-B49CA0A3F1CB}"/>
    <cellStyle name="Normal 2 15 5 2 3 4 4 3 3 4 4 2" xfId="24886" xr:uid="{D3C30826-B5F1-433C-9F8D-F6EB9927FE54}"/>
    <cellStyle name="Normal 2 15 5 2 3 4 4 3 4" xfId="5179" xr:uid="{6FD05240-4209-480B-9336-96D514265A82}"/>
    <cellStyle name="Normal 2 15 5 2 3 4 4 3 4 2" xfId="8769" xr:uid="{AF32E6F2-1AF6-4225-96ED-57C081553EF2}"/>
    <cellStyle name="Normal 2 15 5 2 3 4 4 3 4 3" xfId="13933" xr:uid="{D4D8DD74-8570-41A0-862E-F1839DA1C638}"/>
    <cellStyle name="Normal 2 15 5 2 3 4 4 3 4 3 2" xfId="13934" xr:uid="{5D77D1B2-59C5-4920-9F08-F3DA8E2ED9AD}"/>
    <cellStyle name="Normal 2 15 5 2 3 4 4 3 4 3 3" xfId="16877" xr:uid="{8169C99D-3993-4072-9C08-52178BE205BF}"/>
    <cellStyle name="Normal 2 15 5 2 3 4 4 3 4 3 4" xfId="19719" xr:uid="{31221461-6A8B-41AF-B5A9-B139AB785B72}"/>
    <cellStyle name="Normal 2 15 5 2 3 4 4 3 4 3 4 2" xfId="24941" xr:uid="{45FB0A4A-7303-41A5-BA35-FE75C71A43B5}"/>
    <cellStyle name="Normal 2 15 5 2 3 4 4 3 5" xfId="15192" xr:uid="{CAC01745-F761-48E1-B0A1-02CEEA1F57E8}"/>
    <cellStyle name="Normal 2 15 5 2 3 4 4 3 6" xfId="15355" xr:uid="{4CD4B907-35E8-452D-81E5-3FC0B089424D}"/>
    <cellStyle name="Normal 2 15 5 2 3 4 4 3 7" xfId="17462" xr:uid="{EBA1F719-CD03-4982-853B-46FBC03F2830}"/>
    <cellStyle name="Normal 2 15 5 2 3 4 4 3 7 2" xfId="27072" xr:uid="{C748642D-202D-4E2F-A46D-1DE12C328C17}"/>
    <cellStyle name="Normal 2 15 5 2 3 4 4 3 7 3" xfId="28311" xr:uid="{3E579ACF-FC00-4527-B700-21F25BBE3A08}"/>
    <cellStyle name="Normal 2 15 5 2 3 4 4 3 7 4" xfId="28134" xr:uid="{C4FEEE0D-3A1B-4B22-A188-F8BBD77E3D84}"/>
    <cellStyle name="Normal 2 15 5 2 3 4 4 3 8" xfId="18159" xr:uid="{3C1E7620-E255-4485-9143-5A8B8C135D0F}"/>
    <cellStyle name="Normal 2 15 5 2 3 4 4 3 8 2" xfId="28791" xr:uid="{95CE9571-FCB9-46E9-990A-C44673E6F977}"/>
    <cellStyle name="Normal 2 15 5 2 3 4 4 4" xfId="13935" xr:uid="{FA6181AF-ED9B-42A3-81A2-3B48E0B745D5}"/>
    <cellStyle name="Normal 2 15 5 2 3 4 4 4 2" xfId="13936" xr:uid="{5855C584-9893-4F50-A385-A6513D3F735F}"/>
    <cellStyle name="Normal 2 15 5 2 3 4 5" xfId="2279" xr:uid="{F0471015-FCFB-48F4-B00F-6605D7E8191D}"/>
    <cellStyle name="Normal 2 15 5 2 3 4 5 2" xfId="2874" xr:uid="{661C5AFE-5767-41B7-979D-DBC8FEF7AA1E}"/>
    <cellStyle name="Normal 2 15 5 2 3 4 5 3" xfId="3837" xr:uid="{4C30C88C-A08A-4610-A67E-BC9ED25DCB71}"/>
    <cellStyle name="Normal 2 15 5 2 3 4 5 3 2" xfId="5090" xr:uid="{9BACB894-204E-4B95-8A93-5A6E18E553C7}"/>
    <cellStyle name="Normal 2 15 5 2 3 4 5 3 3" xfId="3646" xr:uid="{B6A2D054-31DB-444C-8D8F-C0040D1380B5}"/>
    <cellStyle name="Normal 2 15 5 2 3 4 5 3 4" xfId="7637" xr:uid="{BA54859D-1248-44F4-9ECC-15AAE7256FFB}"/>
    <cellStyle name="Normal 2 15 5 2 3 4 5 3 4 2" xfId="9342" xr:uid="{E2603DD3-BACC-4AC2-B97D-8791C3CB3C17}"/>
    <cellStyle name="Normal 2 15 5 2 3 4 5 3 4 2 2" xfId="11056" xr:uid="{4C197A45-26E3-4BC8-840B-11EC7D888B00}"/>
    <cellStyle name="Normal 2 15 5 2 3 4 5 3 4 2 3" xfId="12457" xr:uid="{876D6C95-F520-4128-8754-9923E41C30A1}"/>
    <cellStyle name="Normal 2 15 5 2 3 4 5 3 4 2 3 2" xfId="22898" xr:uid="{4597935B-A025-4051-AD87-B637BF061FEC}"/>
    <cellStyle name="Normal 2 15 5 2 3 4 5 3 4 2 3 3" xfId="21621" xr:uid="{B00CE518-B87A-4BE2-B011-A7D0A0FBFFE2}"/>
    <cellStyle name="Normal 2 15 5 2 3 4 5 3 4 2 3 3 2" xfId="26843" xr:uid="{1F58E638-CB8B-4FF6-BC2C-727FFE40245B}"/>
    <cellStyle name="Normal 2 15 5 2 3 4 5 3 5" xfId="5462" xr:uid="{E66842AC-1F63-48C9-8553-EB790597DC61}"/>
    <cellStyle name="Normal 2 15 5 2 3 4 5 3 5 2" xfId="9943" xr:uid="{384BF532-8773-4CA9-9635-B909A6FD0AC2}"/>
    <cellStyle name="Normal 2 15 5 2 3 4 5 3 5 3" xfId="17160" xr:uid="{01D0935C-6E9E-4180-A745-32E6801BDBA7}"/>
    <cellStyle name="Normal 2 15 5 2 3 4 5 3 5 3 2" xfId="23632" xr:uid="{1AB684AE-B9D8-4F84-85C9-88A7621D9B6B}"/>
    <cellStyle name="Normal 2 15 5 2 3 4 5 3 5 3 3" xfId="20002" xr:uid="{12AC331C-21F7-49CE-B670-6EBF300B025E}"/>
    <cellStyle name="Normal 2 15 5 2 3 4 5 3 5 3 3 2" xfId="25224" xr:uid="{766C5F70-1DFA-45B6-832D-95BC8B911F19}"/>
    <cellStyle name="Normal 2 15 5 2 3 4 5 3 6" xfId="18614" xr:uid="{70AF85CD-06DF-4F6F-A3A8-14E595487A84}"/>
    <cellStyle name="Normal 2 15 5 2 3 4 5 3 6 2" xfId="23836" xr:uid="{A6ADE086-820A-48B7-8A97-7CC0D6C2C293}"/>
    <cellStyle name="Normal 2 15 5 2 3 4 5 4" xfId="7311" xr:uid="{2CD7ACE9-9EB8-4DC2-BBD3-3DC7083F6023}"/>
    <cellStyle name="Normal 2 15 5 2 3 4 5 4 2" xfId="8270" xr:uid="{555082E9-14E0-4389-8346-F7D033390E98}"/>
    <cellStyle name="Normal 2 15 5 2 3 4 5 4 3" xfId="13192" xr:uid="{0BACDF43-B5A3-417F-AA0B-F0BD0D438212}"/>
    <cellStyle name="Normal 2 15 5 2 3 4 5 4 4" xfId="19613" xr:uid="{55DC9833-D2D1-4339-9EE6-1867D9DAA811}"/>
    <cellStyle name="Normal 2 15 5 2 3 4 5 4 4 2" xfId="24835" xr:uid="{648CD8C2-0864-4639-A683-1818A7C5DBBC}"/>
    <cellStyle name="Normal 2 15 5 2 3 4 6" xfId="18019" xr:uid="{3AAF6335-A1BA-4383-8292-9AD4E2EDE690}"/>
    <cellStyle name="Normal 2 15 5 2 3 4 6 2" xfId="28899" xr:uid="{09B0551E-2D89-4454-A367-0B4B58BDFDB6}"/>
    <cellStyle name="Normal 2 15 5 2 3 5" xfId="242" xr:uid="{9BCEA447-3B99-4EAF-B136-1529F82537BC}"/>
    <cellStyle name="Normal 2 15 5 2 3 5 2" xfId="243" xr:uid="{DD3EB306-4558-4D31-9982-7CBE05916A2D}"/>
    <cellStyle name="Normal 2 15 5 2 3 5 3" xfId="244" xr:uid="{9D99E6C7-7FA2-495A-9B76-68D14370D43F}"/>
    <cellStyle name="Normal 2 15 5 2 3 5 3 2" xfId="245" xr:uid="{0116A83C-6613-44F8-B263-C7B6987E6FB7}"/>
    <cellStyle name="Normal 2 15 5 2 3 5 3 2 2" xfId="246" xr:uid="{2FD7283B-7077-4871-8909-D50C83DA0A0A}"/>
    <cellStyle name="Normal 2 15 5 2 3 5 3 2 2 10" xfId="18178" xr:uid="{28ADAE94-C44A-4C4B-B347-5D0DABD83784}"/>
    <cellStyle name="Normal 2 15 5 2 3 5 3 2 2 10 2" xfId="27752" xr:uid="{780DC055-07B5-475D-BE75-D174D0461550}"/>
    <cellStyle name="Normal 2 15 5 2 3 5 3 2 2 2" xfId="247" xr:uid="{6C3B32C1-F288-4967-9AC2-0B2FCE340AA2}"/>
    <cellStyle name="Normal 2 15 5 2 3 5 3 2 2 2 2" xfId="13937" xr:uid="{0914A5D0-23BE-4900-A4EE-0F1E50889318}"/>
    <cellStyle name="Normal 2 15 5 2 3 5 3 2 2 2 3" xfId="13938" xr:uid="{B42A2AF9-A175-48F2-913D-5BF04875EC8E}"/>
    <cellStyle name="Normal 2 15 5 2 3 5 3 2 2 2 3 2" xfId="13939" xr:uid="{3A1C30B7-4CDD-4820-B14A-194756EE6064}"/>
    <cellStyle name="Normal 2 15 5 2 3 5 3 2 2 3" xfId="248" xr:uid="{39A8A6D2-4A15-4E6F-B25C-96CAAD829CC8}"/>
    <cellStyle name="Normal 2 15 5 2 3 5 3 2 2 4" xfId="249" xr:uid="{B9097880-ADF1-4D2F-A955-8AC45511B45A}"/>
    <cellStyle name="Normal 2 15 5 2 3 5 3 2 2 5" xfId="250" xr:uid="{4179E839-E8CF-4860-929C-338B40D66EB4}"/>
    <cellStyle name="Normal 2 15 5 2 3 5 3 2 2 5 2" xfId="251" xr:uid="{BC63C139-F98F-45AF-984B-D0D6A43EA056}"/>
    <cellStyle name="Normal 2 15 5 2 3 5 3 2 2 5 3" xfId="2591" xr:uid="{958EBAB8-04A8-46E5-BA45-BD0D199DD066}"/>
    <cellStyle name="Normal 2 15 5 2 3 5 3 2 2 5 3 2" xfId="3186" xr:uid="{6A431903-F372-4757-B52F-AC4B74969CD1}"/>
    <cellStyle name="Normal 2 15 5 2 3 5 3 2 2 5 3 3" xfId="4149" xr:uid="{C9D73F8A-9D51-4DF5-B182-507D7704699F}"/>
    <cellStyle name="Normal 2 15 5 2 3 5 3 2 2 5 3 3 2" xfId="5049" xr:uid="{E58F6766-7CBB-4B39-A39D-99FF8613E029}"/>
    <cellStyle name="Normal 2 15 5 2 3 5 3 2 2 5 3 3 3" xfId="4386" xr:uid="{29E69794-EAFC-45B7-9BA0-3D6D3BA346FA}"/>
    <cellStyle name="Normal 2 15 5 2 3 5 3 2 2 5 3 3 4" xfId="8566" xr:uid="{4BD3F789-9AA1-4C21-909E-1E2CBDDC30EC}"/>
    <cellStyle name="Normal 2 15 5 2 3 5 3 2 2 5 3 3 4 2" xfId="6220" xr:uid="{5798DAE7-31D7-4E29-B6CF-93BB5699C673}"/>
    <cellStyle name="Normal 2 15 5 2 3 5 3 2 2 5 3 3 4 2 2" xfId="9969" xr:uid="{D069F991-851E-4328-8634-A362606E7734}"/>
    <cellStyle name="Normal 2 15 5 2 3 5 3 2 2 5 3 3 4 2 3" xfId="16987" xr:uid="{8B9B2072-5998-4063-85E1-F879D6E2F56D}"/>
    <cellStyle name="Normal 2 15 5 2 3 5 3 2 2 5 3 3 4 2 3 2" xfId="23460" xr:uid="{493ACAE4-9097-43C4-B3C1-A835C6B5EAC1}"/>
    <cellStyle name="Normal 2 15 5 2 3 5 3 2 2 5 3 3 4 2 3 3" xfId="20534" xr:uid="{A00670F9-8420-4752-8E51-72CB4594A7BD}"/>
    <cellStyle name="Normal 2 15 5 2 3 5 3 2 2 5 3 3 4 2 3 3 2" xfId="25756" xr:uid="{0FE442F1-C319-4AF5-9DC2-BA6858162FA2}"/>
    <cellStyle name="Normal 2 15 5 2 3 5 3 2 2 5 3 3 5" xfId="6635" xr:uid="{9DCE2F54-8EC5-4B17-808A-9833CA301E5E}"/>
    <cellStyle name="Normal 2 15 5 2 3 5 3 2 2 5 3 3 5 2" xfId="10381" xr:uid="{57DBD78C-3440-432D-92AD-4E607E1EBC68}"/>
    <cellStyle name="Normal 2 15 5 2 3 5 3 2 2 5 3 3 5 3" xfId="17220" xr:uid="{0C3DC816-EA9B-4184-B4F4-BAEE0C9070C3}"/>
    <cellStyle name="Normal 2 15 5 2 3 5 3 2 2 5 3 3 5 3 2" xfId="23691" xr:uid="{E6B2D32D-7C02-4645-B41C-F5CBB768F8EF}"/>
    <cellStyle name="Normal 2 15 5 2 3 5 3 2 2 5 3 3 5 3 3" xfId="20946" xr:uid="{699CE268-B4AF-4F9F-86A3-737C78E3BC42}"/>
    <cellStyle name="Normal 2 15 5 2 3 5 3 2 2 5 3 3 5 3 3 2" xfId="26168" xr:uid="{D70D0C29-8657-4204-8F21-71031FA77102}"/>
    <cellStyle name="Normal 2 15 5 2 3 5 3 2 2 5 3 3 6" xfId="18926" xr:uid="{FB996A51-0D43-49C5-B489-B1B7EE77B361}"/>
    <cellStyle name="Normal 2 15 5 2 3 5 3 2 2 5 3 3 6 2" xfId="24148" xr:uid="{F721B189-D499-4C4A-8D72-82DB47D2F97C}"/>
    <cellStyle name="Normal 2 15 5 2 3 5 3 2 2 5 3 4" xfId="6114" xr:uid="{CD71E2B3-E062-48D8-A6B7-9F012B39599D}"/>
    <cellStyle name="Normal 2 15 5 2 3 5 3 2 2 5 3 4 2" xfId="7607" xr:uid="{A4C21421-8307-4911-8A64-5EA5A92BA97E}"/>
    <cellStyle name="Normal 2 15 5 2 3 5 3 2 2 5 3 4 3" xfId="13100" xr:uid="{DBC4AA68-D127-4B06-B388-2610E657ADDE}"/>
    <cellStyle name="Normal 2 15 5 2 3 5 3 2 2 5 3 4 4" xfId="19207" xr:uid="{BA0D7DE1-85C9-4ED8-BBCB-5DBAC67F342A}"/>
    <cellStyle name="Normal 2 15 5 2 3 5 3 2 2 5 3 4 4 2" xfId="24429" xr:uid="{89180B57-060F-4E26-A1AE-DEDBB52A630C}"/>
    <cellStyle name="Normal 2 15 5 2 3 5 3 2 2 5 4" xfId="5187" xr:uid="{ECF2F089-4E1F-4D02-B5C8-CE5A7F99FDA4}"/>
    <cellStyle name="Normal 2 15 5 2 3 5 3 2 2 5 4 2" xfId="8774" xr:uid="{F57EE91A-4A2B-4500-9A2C-37D81C2BDF65}"/>
    <cellStyle name="Normal 2 15 5 2 3 5 3 2 2 5 4 3" xfId="12288" xr:uid="{3BA15180-6234-4FA1-B905-3A193121E2D3}"/>
    <cellStyle name="Normal 2 15 5 2 3 5 3 2 2 5 4 3 2" xfId="22730" xr:uid="{42A89DFD-0DDF-4AD5-8993-D564B9409A5E}"/>
    <cellStyle name="Normal 2 15 5 2 3 5 3 2 2 5 4 3 3" xfId="19727" xr:uid="{218B8EB8-0D0B-4185-AC9C-0FB64BE3BA45}"/>
    <cellStyle name="Normal 2 15 5 2 3 5 3 2 2 5 4 3 3 2" xfId="24949" xr:uid="{A121F5E5-4FCA-46BC-AE00-76FCE27E03CF}"/>
    <cellStyle name="Normal 2 15 5 2 3 5 3 2 2 5 5" xfId="15360" xr:uid="{B9C52740-39BC-4306-AFFD-A8DCC6F154AD}"/>
    <cellStyle name="Normal 2 15 5 2 3 5 3 2 2 5 6" xfId="17467" xr:uid="{230244EF-B3CD-4258-AEA1-42EF648EADD3}"/>
    <cellStyle name="Normal 2 15 5 2 3 5 3 2 2 5 6 2" xfId="27077" xr:uid="{3111E750-3B93-4C6C-9872-94BBB7DB2B25}"/>
    <cellStyle name="Normal 2 15 5 2 3 5 3 2 2 5 6 3" xfId="28316" xr:uid="{7BE25BF9-8828-4843-8596-40F08D102EFA}"/>
    <cellStyle name="Normal 2 15 5 2 3 5 3 2 2 5 6 4" xfId="28130" xr:uid="{BE39197D-45C9-4D21-AD44-2A3B9D0E3C23}"/>
    <cellStyle name="Normal 2 15 5 2 3 5 3 2 2 5 7" xfId="18331" xr:uid="{B43DB527-1A42-4BB1-8FDE-31396946F6B5}"/>
    <cellStyle name="Normal 2 15 5 2 3 5 3 2 2 5 7 2" xfId="28237" xr:uid="{3E186D21-6226-45DE-800F-67E3B56C26B0}"/>
    <cellStyle name="Normal 2 15 5 2 3 5 3 2 2 6" xfId="2438" xr:uid="{2D29C1E2-7B50-446C-B7BB-B3E7BAE3D253}"/>
    <cellStyle name="Normal 2 15 5 2 3 5 3 2 2 6 2" xfId="3033" xr:uid="{512E5CFA-ADC2-465A-AFFC-95B22338C22E}"/>
    <cellStyle name="Normal 2 15 5 2 3 5 3 2 2 6 3" xfId="3996" xr:uid="{2E6E4C14-78FC-4BB1-A26B-DD8ED7B0F4B5}"/>
    <cellStyle name="Normal 2 15 5 2 3 5 3 2 2 6 3 2" xfId="4863" xr:uid="{1CC00146-A559-4E6D-9F36-93243889C2C5}"/>
    <cellStyle name="Normal 2 15 5 2 3 5 3 2 2 6 3 3" xfId="4382" xr:uid="{59C4A137-CE73-4521-8045-DC84D221ED85}"/>
    <cellStyle name="Normal 2 15 5 2 3 5 3 2 2 6 3 4" xfId="7672" xr:uid="{C64C71E9-40BE-48E9-8604-62B7A935AAF6}"/>
    <cellStyle name="Normal 2 15 5 2 3 5 3 2 2 6 3 4 2" xfId="9201" xr:uid="{2FFDCDAD-45C8-4666-81C0-807B97203375}"/>
    <cellStyle name="Normal 2 15 5 2 3 5 3 2 2 6 3 4 2 2" xfId="10919" xr:uid="{7002D9AA-9FD0-46BA-BAB5-B6E0F2220800}"/>
    <cellStyle name="Normal 2 15 5 2 3 5 3 2 2 6 3 4 2 3" xfId="11871" xr:uid="{02F16F90-A03C-42DA-B7EE-8AF9CF74ACBF}"/>
    <cellStyle name="Normal 2 15 5 2 3 5 3 2 2 6 3 4 2 3 2" xfId="22319" xr:uid="{17137013-5430-4A62-AF6C-9F760EB904E9}"/>
    <cellStyle name="Normal 2 15 5 2 3 5 3 2 2 6 3 4 2 3 3" xfId="21484" xr:uid="{75491349-61B6-4EE0-AF34-7F538537F53B}"/>
    <cellStyle name="Normal 2 15 5 2 3 5 3 2 2 6 3 4 2 3 3 2" xfId="26706" xr:uid="{29919614-A415-4355-A2EE-A8610125C3A4}"/>
    <cellStyle name="Normal 2 15 5 2 3 5 3 2 2 6 3 5" xfId="6650" xr:uid="{A0A480CD-362D-4BA9-9ADC-3C4B79B58E6C}"/>
    <cellStyle name="Normal 2 15 5 2 3 5 3 2 2 6 3 5 2" xfId="10396" xr:uid="{39A1E8F6-54E8-4682-A712-4A9B5B9DE5C3}"/>
    <cellStyle name="Normal 2 15 5 2 3 5 3 2 2 6 3 5 3" xfId="11691" xr:uid="{46AC7818-E8A3-434E-A045-0DD21EF14A18}"/>
    <cellStyle name="Normal 2 15 5 2 3 5 3 2 2 6 3 5 3 2" xfId="22139" xr:uid="{F0DB9C60-36D7-4005-8B3B-015B1A8E7FAA}"/>
    <cellStyle name="Normal 2 15 5 2 3 5 3 2 2 6 3 5 3 3" xfId="20961" xr:uid="{9FA37425-04AC-44B1-99EE-A91EEA587293}"/>
    <cellStyle name="Normal 2 15 5 2 3 5 3 2 2 6 3 5 3 3 2" xfId="26183" xr:uid="{AA482060-D326-46EF-B32F-907EA00167EF}"/>
    <cellStyle name="Normal 2 15 5 2 3 5 3 2 2 6 3 6" xfId="16015" xr:uid="{1108F8F5-11F6-4B7C-876C-7787548C48D0}"/>
    <cellStyle name="Normal 2 15 5 2 3 5 3 2 2 6 3 7" xfId="18773" xr:uid="{0174E9C9-1860-4003-9813-3FAEFF162C2F}"/>
    <cellStyle name="Normal 2 15 5 2 3 5 3 2 2 6 3 7 2" xfId="23995" xr:uid="{22E76A4D-1229-477C-849B-FC71DAB33E2D}"/>
    <cellStyle name="Normal 2 15 5 2 3 5 3 2 2 6 4" xfId="7276" xr:uid="{502C93E3-E606-4EE7-A2AF-588C0DE692FC}"/>
    <cellStyle name="Normal 2 15 5 2 3 5 3 2 2 6 4 2" xfId="8235" xr:uid="{88A719D7-8683-4196-8F6C-5BEAC0A168E3}"/>
    <cellStyle name="Normal 2 15 5 2 3 5 3 2 2 6 4 3" xfId="11571" xr:uid="{5C4FE4FD-6E33-43F8-976E-DA0243A948AA}"/>
    <cellStyle name="Normal 2 15 5 2 3 5 3 2 2 6 4 4" xfId="19578" xr:uid="{7AAAACA4-4FF1-4528-99FC-CCA59DCAE715}"/>
    <cellStyle name="Normal 2 15 5 2 3 5 3 2 2 6 4 4 2" xfId="24800" xr:uid="{64F41394-B8E1-4273-ACA6-75AFDD20D923}"/>
    <cellStyle name="Normal 2 15 5 2 3 5 3 2 2 7" xfId="5185" xr:uid="{45D8331D-3DD3-4575-9AEC-20DF187E619D}"/>
    <cellStyle name="Normal 2 15 5 2 3 5 3 2 2 7 2" xfId="8773" xr:uid="{93F5DA65-91B7-4043-80B1-7A81B2BCF36F}"/>
    <cellStyle name="Normal 2 15 5 2 3 5 3 2 2 7 3" xfId="16158" xr:uid="{090156EA-2D3F-43B9-9EB6-60C7DC912ECE}"/>
    <cellStyle name="Normal 2 15 5 2 3 5 3 2 2 7 3 2" xfId="17308" xr:uid="{5DF87716-B2ED-40EC-A029-F0440FCFBED6}"/>
    <cellStyle name="Normal 2 15 5 2 3 5 3 2 2 7 3 3" xfId="19725" xr:uid="{0A6B16FE-D0D6-4EEB-AD0E-650BE8E6D021}"/>
    <cellStyle name="Normal 2 15 5 2 3 5 3 2 2 7 3 3 2" xfId="24947" xr:uid="{6A2C8A5E-DF7C-4094-9B72-FD76FEA407C1}"/>
    <cellStyle name="Normal 2 15 5 2 3 5 3 2 2 8" xfId="15359" xr:uid="{5F50D760-7CDF-4DCD-8FD6-5EAA389834F5}"/>
    <cellStyle name="Normal 2 15 5 2 3 5 3 2 2 9" xfId="17466" xr:uid="{89B36319-08FB-441D-934C-8C84534D8028}"/>
    <cellStyle name="Normal 2 15 5 2 3 5 3 2 2 9 2" xfId="27076" xr:uid="{B6AF29F3-BFCE-4E3D-87BB-25BB1C021C86}"/>
    <cellStyle name="Normal 2 15 5 2 3 5 3 2 2 9 3" xfId="28315" xr:uid="{FA494A10-E821-42B1-8AA8-82B4A7E1709D}"/>
    <cellStyle name="Normal 2 15 5 2 3 5 3 2 2 9 4" xfId="28131" xr:uid="{E87824F6-3027-4F21-8542-0D6103F93558}"/>
    <cellStyle name="Normal 2 15 5 2 3 5 3 3" xfId="2350" xr:uid="{FA0F4460-FF4E-4110-9BAC-99444795E643}"/>
    <cellStyle name="Normal 2 15 5 2 3 5 3 3 2" xfId="2945" xr:uid="{92CE7CE3-1743-4DD5-94CE-2E5282577B47}"/>
    <cellStyle name="Normal 2 15 5 2 3 5 3 3 3" xfId="3908" xr:uid="{0FA8205A-0FCB-4978-AAAD-EC3F6159A6EB}"/>
    <cellStyle name="Normal 2 15 5 2 3 5 3 3 3 2" xfId="4689" xr:uid="{A271ECA4-D02D-40DE-AAF4-4821846E9148}"/>
    <cellStyle name="Normal 2 15 5 2 3 5 3 3 3 3" xfId="3395" xr:uid="{6EEB46E9-D2C7-4200-B57D-D42E0A28E686}"/>
    <cellStyle name="Normal 2 15 5 2 3 5 3 3 3 4" xfId="8672" xr:uid="{3DB85B4E-64BC-46B3-9D55-1838513A93C1}"/>
    <cellStyle name="Normal 2 15 5 2 3 5 3 3 3 4 2" xfId="6592" xr:uid="{929D8657-F95C-47B6-AFED-F19E6BE0085F}"/>
    <cellStyle name="Normal 2 15 5 2 3 5 3 3 3 4 2 2" xfId="10338" xr:uid="{78E36880-DC31-4955-99E1-0AA72CCE24EF}"/>
    <cellStyle name="Normal 2 15 5 2 3 5 3 3 3 4 2 3" xfId="11300" xr:uid="{121DA32D-7AFC-4186-B69D-88B5D59B7CDF}"/>
    <cellStyle name="Normal 2 15 5 2 3 5 3 3 3 4 2 3 2" xfId="21858" xr:uid="{8C5EE795-3433-4FC0-ADF4-F81B92BF8490}"/>
    <cellStyle name="Normal 2 15 5 2 3 5 3 3 3 4 2 3 3" xfId="20903" xr:uid="{6AA8F453-2E28-4621-8029-967832C056DE}"/>
    <cellStyle name="Normal 2 15 5 2 3 5 3 3 3 4 2 3 3 2" xfId="26125" xr:uid="{7F541E4A-D577-4ED5-86AC-905D8369780E}"/>
    <cellStyle name="Normal 2 15 5 2 3 5 3 3 3 5" xfId="5422" xr:uid="{AEF44692-3C68-4DFA-8329-FBD632736E8B}"/>
    <cellStyle name="Normal 2 15 5 2 3 5 3 3 3 5 2" xfId="9686" xr:uid="{19AAA6E0-40FC-4FC0-B1C4-CDE579AD2B37}"/>
    <cellStyle name="Normal 2 15 5 2 3 5 3 3 3 5 3" xfId="12386" xr:uid="{8090C11E-BCE7-46A9-9085-97823950CD94}"/>
    <cellStyle name="Normal 2 15 5 2 3 5 3 3 3 5 3 2" xfId="22827" xr:uid="{FF58E574-C161-43FD-84CF-CEFA83527D76}"/>
    <cellStyle name="Normal 2 15 5 2 3 5 3 3 3 5 3 3" xfId="19962" xr:uid="{C8BA535D-0A2E-433F-9A58-E69D7E33618B}"/>
    <cellStyle name="Normal 2 15 5 2 3 5 3 3 3 5 3 3 2" xfId="25184" xr:uid="{245E7F18-47A9-48C1-99B9-851E47CC6740}"/>
    <cellStyle name="Normal 2 15 5 2 3 5 3 3 3 6" xfId="15931" xr:uid="{37186A13-E622-4F8D-A40B-0766082BC953}"/>
    <cellStyle name="Normal 2 15 5 2 3 5 3 3 3 7" xfId="18685" xr:uid="{2BA969E2-721B-42FD-9B1D-E30B7BD212D7}"/>
    <cellStyle name="Normal 2 15 5 2 3 5 3 3 3 7 2" xfId="23907" xr:uid="{41498F4B-647B-490A-997C-46C245018592}"/>
    <cellStyle name="Normal 2 15 5 2 3 5 3 3 4" xfId="6136" xr:uid="{33E69EE1-ADA2-4B01-BBF3-3DCDED9A73A6}"/>
    <cellStyle name="Normal 2 15 5 2 3 5 3 3 4 2" xfId="7858" xr:uid="{E47E8CB8-31BC-4DEE-891A-755DBB558E51}"/>
    <cellStyle name="Normal 2 15 5 2 3 5 3 3 4 3" xfId="11593" xr:uid="{8C7E9EBA-B5ED-430F-9FB1-12A228729CD1}"/>
    <cellStyle name="Normal 2 15 5 2 3 5 3 3 4 4" xfId="19229" xr:uid="{7E6E8F9E-96FC-410F-82A1-6DA066A4602D}"/>
    <cellStyle name="Normal 2 15 5 2 3 5 3 3 4 4 2" xfId="24451" xr:uid="{F42F71CA-F587-4184-95F1-EA2D4B419DB0}"/>
    <cellStyle name="Normal 2 15 5 2 3 5 3 4" xfId="5184" xr:uid="{70BBD484-ADAA-49FF-B46D-51301F35081B}"/>
    <cellStyle name="Normal 2 15 5 2 3 5 3 4 2" xfId="8772" xr:uid="{2FB02BBF-4606-4A24-B7DF-BB740490A9E7}"/>
    <cellStyle name="Normal 2 15 5 2 3 5 3 4 3" xfId="13940" xr:uid="{A786C73D-AD81-47B5-B7C8-C03C4914FFF2}"/>
    <cellStyle name="Normal 2 15 5 2 3 5 3 4 3 2" xfId="13941" xr:uid="{AF3B431A-1C3A-4AAB-8AA8-5D46DDBD4B47}"/>
    <cellStyle name="Normal 2 15 5 2 3 5 3 4 3 3" xfId="16876" xr:uid="{2DA877AD-7F7C-48DA-AF09-037C1E7AAB81}"/>
    <cellStyle name="Normal 2 15 5 2 3 5 3 4 3 4" xfId="19724" xr:uid="{FED7D396-AF9F-4AB5-AA27-6920BB936EB9}"/>
    <cellStyle name="Normal 2 15 5 2 3 5 3 4 3 4 2" xfId="24946" xr:uid="{64AB7F47-56C6-4E92-9355-637E53C3B8EB}"/>
    <cellStyle name="Normal 2 15 5 2 3 5 3 5" xfId="15193" xr:uid="{880717E1-4A31-4D21-A423-2D7512492E93}"/>
    <cellStyle name="Normal 2 15 5 2 3 5 3 6" xfId="15358" xr:uid="{EC0862E6-9772-43FC-8326-47418F1206C2}"/>
    <cellStyle name="Normal 2 15 5 2 3 5 3 7" xfId="17465" xr:uid="{4048D028-0242-4189-A273-F1C329ACD048}"/>
    <cellStyle name="Normal 2 15 5 2 3 5 3 7 2" xfId="27075" xr:uid="{CAACE3B3-38E9-4AB8-AAF0-F63AC97165C8}"/>
    <cellStyle name="Normal 2 15 5 2 3 5 3 7 3" xfId="28314" xr:uid="{7965FDF8-3956-4410-BA52-CD42EF34A267}"/>
    <cellStyle name="Normal 2 15 5 2 3 5 3 7 4" xfId="27522" xr:uid="{DB5A9A99-9A75-4FA6-897E-59B87B0F5B3C}"/>
    <cellStyle name="Normal 2 15 5 2 3 5 3 8" xfId="18090" xr:uid="{B9F1D41D-8439-4261-B07C-CCD703511DE3}"/>
    <cellStyle name="Normal 2 15 5 2 3 5 3 8 2" xfId="27768" xr:uid="{EBE54A75-3C26-4680-94F6-3191C16080F9}"/>
    <cellStyle name="Normal 2 15 5 2 3 5 4" xfId="13942" xr:uid="{CCAE9553-EC0B-43CC-B8DF-44FF7D9285AF}"/>
    <cellStyle name="Normal 2 15 5 2 3 5 4 2" xfId="13943" xr:uid="{50B971FF-356D-489A-BACB-4C89FB4085FA}"/>
    <cellStyle name="Normal 2 15 5 2 3 6" xfId="2210" xr:uid="{B4EF20B6-20A9-4FAA-AABE-EAA42BFB4CB9}"/>
    <cellStyle name="Normal 2 15 5 2 3 6 2" xfId="2805" xr:uid="{1D3DF0AC-8745-4AC1-9436-D2A2B066951E}"/>
    <cellStyle name="Normal 2 15 5 2 3 6 3" xfId="3768" xr:uid="{BA11EC5B-F066-4166-8A6C-FBAC88EB0DB4}"/>
    <cellStyle name="Normal 2 15 5 2 3 6 3 2" xfId="4890" xr:uid="{31CFA201-951D-4CA9-AC11-CE584FFC012F}"/>
    <cellStyle name="Normal 2 15 5 2 3 6 3 3" xfId="3418" xr:uid="{BC20D4FE-6318-4585-8070-15096588E448}"/>
    <cellStyle name="Normal 2 15 5 2 3 6 3 4" xfId="8674" xr:uid="{2BBE3101-DF75-4F47-8C3E-79D87F2ED34B}"/>
    <cellStyle name="Normal 2 15 5 2 3 6 3 4 2" xfId="6316" xr:uid="{C7A7B189-CBEF-46B1-A59B-F3F0CD6B8AE2}"/>
    <cellStyle name="Normal 2 15 5 2 3 6 3 4 2 2" xfId="10064" xr:uid="{D9744912-2810-4324-ACDF-52CFA96F5186}"/>
    <cellStyle name="Normal 2 15 5 2 3 6 3 4 2 3" xfId="12684" xr:uid="{D791951C-81BA-41BC-B906-09655C08907C}"/>
    <cellStyle name="Normal 2 15 5 2 3 6 3 4 2 3 2" xfId="23123" xr:uid="{DBD7BE04-C1AB-4396-B01B-3DCFF9827491}"/>
    <cellStyle name="Normal 2 15 5 2 3 6 3 4 2 3 3" xfId="20629" xr:uid="{446FA659-DDD6-441D-8F52-32EA95BC0BDA}"/>
    <cellStyle name="Normal 2 15 5 2 3 6 3 4 2 3 3 2" xfId="25851" xr:uid="{DB24E7AB-A733-46E8-8E32-EE9F78A72CD5}"/>
    <cellStyle name="Normal 2 15 5 2 3 6 3 5" xfId="5486" xr:uid="{D1AF2027-795C-4447-A7E9-A6396F244BE7}"/>
    <cellStyle name="Normal 2 15 5 2 3 6 3 5 2" xfId="9656" xr:uid="{42988990-B059-437B-9906-C1F44D013DD4}"/>
    <cellStyle name="Normal 2 15 5 2 3 6 3 5 3" xfId="11661" xr:uid="{5557A422-4EFD-44EE-9FC0-CB2095D52F29}"/>
    <cellStyle name="Normal 2 15 5 2 3 6 3 5 3 2" xfId="22110" xr:uid="{2C15A805-B036-4BFA-AF80-B36A1DACCF39}"/>
    <cellStyle name="Normal 2 15 5 2 3 6 3 5 3 3" xfId="20026" xr:uid="{813D9B85-6828-4710-BEAF-09574077790B}"/>
    <cellStyle name="Normal 2 15 5 2 3 6 3 5 3 3 2" xfId="25248" xr:uid="{B8FE7ACF-69B5-49F5-8515-4CC30263AC62}"/>
    <cellStyle name="Normal 2 15 5 2 3 6 3 6" xfId="18545" xr:uid="{F32730AC-676E-40CE-8223-7F404BF8EC15}"/>
    <cellStyle name="Normal 2 15 5 2 3 6 3 6 2" xfId="23767" xr:uid="{FCFF244E-D77C-4426-BA12-120B89A389E4}"/>
    <cellStyle name="Normal 2 15 5 2 3 6 4" xfId="7282" xr:uid="{3738FB70-4C2E-4ADC-A9CF-D78C47381287}"/>
    <cellStyle name="Normal 2 15 5 2 3 6 4 2" xfId="8241" xr:uid="{5184034A-22CD-4FC9-9DE7-A743150540A2}"/>
    <cellStyle name="Normal 2 15 5 2 3 6 4 3" xfId="12892" xr:uid="{67A70A95-4127-4C38-A472-AC25226F4244}"/>
    <cellStyle name="Normal 2 15 5 2 3 6 4 4" xfId="19584" xr:uid="{6B488D8F-3976-4628-9534-0B22746510A7}"/>
    <cellStyle name="Normal 2 15 5 2 3 6 4 4 2" xfId="24806" xr:uid="{A41D41C4-1193-40FC-B264-70DC53164FFE}"/>
    <cellStyle name="Normal 2 15 5 2 3 7" xfId="17950" xr:uid="{AE679294-DC89-4E18-A8BB-48EEC2A04F3D}"/>
    <cellStyle name="Normal 2 15 5 2 3 7 2" xfId="28875" xr:uid="{C65D1E1B-A70C-4359-A368-D5566C54E6D5}"/>
    <cellStyle name="Normal 2 15 5 2 4" xfId="252" xr:uid="{D306A215-7F49-40B6-B32F-D0792AA80DBB}"/>
    <cellStyle name="Normal 2 15 5 2 5" xfId="253" xr:uid="{1531F917-95C3-4CF3-BF69-E76E655279AF}"/>
    <cellStyle name="Normal 2 15 5 2 5 2" xfId="254" xr:uid="{D32F760E-2631-448F-BED0-959F5A4F7E55}"/>
    <cellStyle name="Normal 2 15 5 2 5 3" xfId="255" xr:uid="{585CCA6F-F0D0-4E28-8909-0B2F9321D569}"/>
    <cellStyle name="Normal 2 15 5 2 5 3 2" xfId="13944" xr:uid="{F91FD3E2-A7C2-4590-90FF-6E560EDEA3D7}"/>
    <cellStyle name="Normal 2 15 5 2 5 4" xfId="256" xr:uid="{49D17EFC-A0CD-4433-8DA7-72072F7F7D68}"/>
    <cellStyle name="Normal 2 15 5 2 5 4 2" xfId="257" xr:uid="{AD8D77D3-9F09-4345-93DA-B69298013A06}"/>
    <cellStyle name="Normal 2 15 5 2 5 4 3" xfId="258" xr:uid="{396C62A8-11D7-44A6-88BE-7BFAD5C093DE}"/>
    <cellStyle name="Normal 2 15 5 2 5 4 3 2" xfId="259" xr:uid="{3E7414BC-C3D8-4A39-BDB2-BCC2912FC97F}"/>
    <cellStyle name="Normal 2 15 5 2 5 4 3 2 2" xfId="260" xr:uid="{0F9566BB-964C-4F50-9764-EA61EABB7339}"/>
    <cellStyle name="Normal 2 15 5 2 5 4 3 2 2 10" xfId="18179" xr:uid="{FC707A41-6F6A-460B-9B84-4FB66C14303F}"/>
    <cellStyle name="Normal 2 15 5 2 5 4 3 2 2 10 2" xfId="28787" xr:uid="{0290BA92-AC38-45EF-8BCA-4A30F44E4CB7}"/>
    <cellStyle name="Normal 2 15 5 2 5 4 3 2 2 2" xfId="261" xr:uid="{8A140726-B01F-4A07-98F8-99023634B32A}"/>
    <cellStyle name="Normal 2 15 5 2 5 4 3 2 2 2 2" xfId="13945" xr:uid="{3E8139A0-68AC-48AF-BBE1-C167F76A88C4}"/>
    <cellStyle name="Normal 2 15 5 2 5 4 3 2 2 2 3" xfId="13946" xr:uid="{C83DA506-A2D1-4A92-99F8-EE28741BC5C0}"/>
    <cellStyle name="Normal 2 15 5 2 5 4 3 2 2 2 3 2" xfId="13947" xr:uid="{33BF12FE-74CC-4232-9AAF-D49ABDC331F0}"/>
    <cellStyle name="Normal 2 15 5 2 5 4 3 2 2 3" xfId="262" xr:uid="{951904D4-8F2B-4ED0-B400-E7D70CAD69AB}"/>
    <cellStyle name="Normal 2 15 5 2 5 4 3 2 2 4" xfId="263" xr:uid="{C1646A9B-B17B-466C-97A2-9C7756E7891C}"/>
    <cellStyle name="Normal 2 15 5 2 5 4 3 2 2 5" xfId="264" xr:uid="{051139A4-0B1D-48DE-9FDE-430F3B1DC5EC}"/>
    <cellStyle name="Normal 2 15 5 2 5 4 3 2 2 5 2" xfId="265" xr:uid="{523E1F3F-87FC-4886-BFDA-BCFE42DEADE6}"/>
    <cellStyle name="Normal 2 15 5 2 5 4 3 2 2 5 3" xfId="2592" xr:uid="{15D164BD-2174-495E-955E-9A34581D1012}"/>
    <cellStyle name="Normal 2 15 5 2 5 4 3 2 2 5 3 2" xfId="3187" xr:uid="{A0DC7507-7E16-4F20-9220-230571D7C54C}"/>
    <cellStyle name="Normal 2 15 5 2 5 4 3 2 2 5 3 3" xfId="4150" xr:uid="{B910AC43-3415-45F6-BD31-B295BE75CD2E}"/>
    <cellStyle name="Normal 2 15 5 2 5 4 3 2 2 5 3 3 2" xfId="4713" xr:uid="{45ADFEE2-129D-4828-84AE-24D9CCBFED12}"/>
    <cellStyle name="Normal 2 15 5 2 5 4 3 2 2 5 3 3 3" xfId="4387" xr:uid="{A2B46902-F478-4F09-97A1-FB6B6A10BE54}"/>
    <cellStyle name="Normal 2 15 5 2 5 4 3 2 2 5 3 3 4" xfId="8486" xr:uid="{89AB3BD1-3E51-4CF6-A969-3356F2D8B8B0}"/>
    <cellStyle name="Normal 2 15 5 2 5 4 3 2 2 5 3 3 4 2" xfId="9209" xr:uid="{B8AEA78F-AB98-4AE7-B581-C743941B2D4B}"/>
    <cellStyle name="Normal 2 15 5 2 5 4 3 2 2 5 3 3 4 2 2" xfId="10927" xr:uid="{921EDB7D-0A2F-4123-9548-EECC9A362D18}"/>
    <cellStyle name="Normal 2 15 5 2 5 4 3 2 2 5 3 3 4 2 3" xfId="11432" xr:uid="{6A1A71E9-2184-43FD-B760-57EE12FD9C1F}"/>
    <cellStyle name="Normal 2 15 5 2 5 4 3 2 2 5 3 3 4 2 3 2" xfId="21990" xr:uid="{DAA26544-89C1-4D0E-9B72-2C5B3BDC5530}"/>
    <cellStyle name="Normal 2 15 5 2 5 4 3 2 2 5 3 3 4 2 3 3" xfId="21492" xr:uid="{B7A9BD0D-D320-4DB6-B886-2A4369BA0547}"/>
    <cellStyle name="Normal 2 15 5 2 5 4 3 2 2 5 3 3 4 2 3 3 2" xfId="26714" xr:uid="{2A2930F1-D5C4-4BAA-9BFE-B15A21951130}"/>
    <cellStyle name="Normal 2 15 5 2 5 4 3 2 2 5 3 3 5" xfId="6381" xr:uid="{42C32739-F427-4E93-A420-AA6BDBB4C874}"/>
    <cellStyle name="Normal 2 15 5 2 5 4 3 2 2 5 3 3 5 2" xfId="10127" xr:uid="{5B4A3A73-2419-41DA-84C2-B49432A6C5E0}"/>
    <cellStyle name="Normal 2 15 5 2 5 4 3 2 2 5 3 3 5 3" xfId="17197" xr:uid="{D0C5C8A3-244E-43BC-8418-080ABD3D48F5}"/>
    <cellStyle name="Normal 2 15 5 2 5 4 3 2 2 5 3 3 5 3 2" xfId="23668" xr:uid="{01FDD96A-A6C7-46D1-9892-2D3F8F8747CB}"/>
    <cellStyle name="Normal 2 15 5 2 5 4 3 2 2 5 3 3 5 3 3" xfId="20692" xr:uid="{CB52466E-73FE-40C2-AD67-87537598575D}"/>
    <cellStyle name="Normal 2 15 5 2 5 4 3 2 2 5 3 3 5 3 3 2" xfId="25914" xr:uid="{51AD362F-96B3-4C52-AB37-9D10FC7248B7}"/>
    <cellStyle name="Normal 2 15 5 2 5 4 3 2 2 5 3 3 6" xfId="18927" xr:uid="{DE4329A1-F1F8-4DBC-B2ED-801A8C528189}"/>
    <cellStyle name="Normal 2 15 5 2 5 4 3 2 2 5 3 3 6 2" xfId="24149" xr:uid="{E294D936-3802-4C75-AA96-149B30FBE838}"/>
    <cellStyle name="Normal 2 15 5 2 5 4 3 2 2 5 3 4" xfId="6094" xr:uid="{E4E7EB5C-1FCF-496F-B635-96DCEBE8B633}"/>
    <cellStyle name="Normal 2 15 5 2 5 4 3 2 2 5 3 4 2" xfId="7815" xr:uid="{737F64B3-0D9E-463C-A156-B0D83D80876C}"/>
    <cellStyle name="Normal 2 15 5 2 5 4 3 2 2 5 3 4 3" xfId="13211" xr:uid="{839A9884-7920-4B1A-A06D-CE105C97DF25}"/>
    <cellStyle name="Normal 2 15 5 2 5 4 3 2 2 5 3 4 4" xfId="19187" xr:uid="{50DA8623-35A2-42C6-BEC9-97120FA80F61}"/>
    <cellStyle name="Normal 2 15 5 2 5 4 3 2 2 5 3 4 4 2" xfId="24409" xr:uid="{710C4584-51AE-471A-A6BF-AB7CD7163AB1}"/>
    <cellStyle name="Normal 2 15 5 2 5 4 3 2 2 5 4" xfId="5192" xr:uid="{C7BEE1CE-1791-4E89-8A04-0F83F005DA2C}"/>
    <cellStyle name="Normal 2 15 5 2 5 4 3 2 2 5 4 2" xfId="8777" xr:uid="{74A554A9-C5C3-45AA-8FC7-A053686FC8C2}"/>
    <cellStyle name="Normal 2 15 5 2 5 4 3 2 2 5 4 3" xfId="11433" xr:uid="{9519023B-70F0-40AB-9C51-FC7695C13782}"/>
    <cellStyle name="Normal 2 15 5 2 5 4 3 2 2 5 4 3 2" xfId="21991" xr:uid="{5336389A-E8A0-428F-BCEC-AED4F87075E7}"/>
    <cellStyle name="Normal 2 15 5 2 5 4 3 2 2 5 4 3 3" xfId="19732" xr:uid="{F1094A01-2711-4FE1-B6C1-BD6E46401036}"/>
    <cellStyle name="Normal 2 15 5 2 5 4 3 2 2 5 4 3 3 2" xfId="24954" xr:uid="{67B4743E-9AAD-49C4-B428-4B6E41A0D7A5}"/>
    <cellStyle name="Normal 2 15 5 2 5 4 3 2 2 5 5" xfId="15363" xr:uid="{750F863E-DC1F-47D5-BBEC-CE8B3D9113F4}"/>
    <cellStyle name="Normal 2 15 5 2 5 4 3 2 2 5 6" xfId="17470" xr:uid="{EEC69EF6-DECB-4AF2-9562-7791A24ED67E}"/>
    <cellStyle name="Normal 2 15 5 2 5 4 3 2 2 5 6 2" xfId="27080" xr:uid="{8796D7EA-B9CD-48E4-8FD3-0D6E92B5B236}"/>
    <cellStyle name="Normal 2 15 5 2 5 4 3 2 2 5 6 3" xfId="28319" xr:uid="{1BC50B29-180C-4960-B9C7-9498D7C85E53}"/>
    <cellStyle name="Normal 2 15 5 2 5 4 3 2 2 5 6 4" xfId="28127" xr:uid="{87AF689F-4C1E-4DA8-84C7-BB085833A48F}"/>
    <cellStyle name="Normal 2 15 5 2 5 4 3 2 2 5 7" xfId="18332" xr:uid="{8B3913EC-B9E6-414C-84C2-A7A5E3EDC688}"/>
    <cellStyle name="Normal 2 15 5 2 5 4 3 2 2 5 7 2" xfId="27679" xr:uid="{EBECCE3C-3593-4BAA-91FF-B64B889AD8F5}"/>
    <cellStyle name="Normal 2 15 5 2 5 4 3 2 2 6" xfId="2439" xr:uid="{EFD1D76D-1090-43C8-9850-3C5D5FE3B836}"/>
    <cellStyle name="Normal 2 15 5 2 5 4 3 2 2 6 2" xfId="3034" xr:uid="{C3883083-7554-4D7E-BC03-6980361CEEA4}"/>
    <cellStyle name="Normal 2 15 5 2 5 4 3 2 2 6 3" xfId="3997" xr:uid="{951BC305-2D9A-4158-BC65-1D909E48C35B}"/>
    <cellStyle name="Normal 2 15 5 2 5 4 3 2 2 6 3 2" xfId="4791" xr:uid="{1AC313A7-876F-4A95-9BBC-34F96D06FAA8}"/>
    <cellStyle name="Normal 2 15 5 2 5 4 3 2 2 6 3 3" xfId="3403" xr:uid="{04ED6BBE-F414-4CB1-AE91-93A933CFBDDF}"/>
    <cellStyle name="Normal 2 15 5 2 5 4 3 2 2 6 3 4" xfId="7680" xr:uid="{ED9CD7A0-3646-4ADB-9B8B-289CFAD9E0B0}"/>
    <cellStyle name="Normal 2 15 5 2 5 4 3 2 2 6 3 4 2" xfId="6524" xr:uid="{42AA2E88-B045-4BA2-89C0-11C831A5C3FA}"/>
    <cellStyle name="Normal 2 15 5 2 5 4 3 2 2 6 3 4 2 2" xfId="10270" xr:uid="{27E266BE-796F-4960-8D64-55E93E798626}"/>
    <cellStyle name="Normal 2 15 5 2 5 4 3 2 2 6 3 4 2 3" xfId="17206" xr:uid="{97B652B6-D87E-46C0-837B-4DAD14717A30}"/>
    <cellStyle name="Normal 2 15 5 2 5 4 3 2 2 6 3 4 2 3 2" xfId="23677" xr:uid="{CB87ECDA-6A34-43AC-BF3F-228303B57BFF}"/>
    <cellStyle name="Normal 2 15 5 2 5 4 3 2 2 6 3 4 2 3 3" xfId="20835" xr:uid="{12882B1B-504E-4370-A1DB-364013B42A0F}"/>
    <cellStyle name="Normal 2 15 5 2 5 4 3 2 2 6 3 4 2 3 3 2" xfId="26057" xr:uid="{9C1CD291-1618-4368-B2C2-628D7EEAC370}"/>
    <cellStyle name="Normal 2 15 5 2 5 4 3 2 2 6 3 5" xfId="6397" xr:uid="{B45A7099-49DE-4BC6-B776-D5C1F465359B}"/>
    <cellStyle name="Normal 2 15 5 2 5 4 3 2 2 6 3 5 2" xfId="10143" xr:uid="{DA7DB042-B671-4E80-9B9C-CF14F18BB6BE}"/>
    <cellStyle name="Normal 2 15 5 2 5 4 3 2 2 6 3 5 3" xfId="12057" xr:uid="{998C4BDF-68EC-472B-8262-DD21CE394126}"/>
    <cellStyle name="Normal 2 15 5 2 5 4 3 2 2 6 3 5 3 2" xfId="22504" xr:uid="{57AAC5DF-5DD6-4514-AF3F-E94B86888445}"/>
    <cellStyle name="Normal 2 15 5 2 5 4 3 2 2 6 3 5 3 3" xfId="20708" xr:uid="{82D9E755-4B74-4E20-BD8F-ADFAD96AB15B}"/>
    <cellStyle name="Normal 2 15 5 2 5 4 3 2 2 6 3 5 3 3 2" xfId="25930" xr:uid="{3F117B6E-9D55-4457-B161-D95D3EFBAEA5}"/>
    <cellStyle name="Normal 2 15 5 2 5 4 3 2 2 6 3 6" xfId="16016" xr:uid="{1984EA78-3B20-4DD6-96A1-F2FAF28061B1}"/>
    <cellStyle name="Normal 2 15 5 2 5 4 3 2 2 6 3 7" xfId="18774" xr:uid="{696BEE61-CC92-484B-9F8D-9EEB0F95960D}"/>
    <cellStyle name="Normal 2 15 5 2 5 4 3 2 2 6 3 7 2" xfId="23996" xr:uid="{9C5F8AAD-0E6D-47BB-A9F0-C365BAAA521F}"/>
    <cellStyle name="Normal 2 15 5 2 5 4 3 2 2 6 4" xfId="7100" xr:uid="{F50838F3-3995-4A22-BDA7-3C873ECCACC1}"/>
    <cellStyle name="Normal 2 15 5 2 5 4 3 2 2 6 4 2" xfId="8059" xr:uid="{C37B48AA-728F-4D47-A892-3A40FC52BAB2}"/>
    <cellStyle name="Normal 2 15 5 2 5 4 3 2 2 6 4 3" xfId="13317" xr:uid="{D1E8C50F-65F4-41E7-921F-B5E752DF609A}"/>
    <cellStyle name="Normal 2 15 5 2 5 4 3 2 2 6 4 4" xfId="19402" xr:uid="{ADD5D6C6-E444-44DC-BD54-0888C4EAF17F}"/>
    <cellStyle name="Normal 2 15 5 2 5 4 3 2 2 6 4 4 2" xfId="24624" xr:uid="{09AB0374-01A3-4EDB-A34F-E59402AA3DDE}"/>
    <cellStyle name="Normal 2 15 5 2 5 4 3 2 2 7" xfId="5190" xr:uid="{CAA1D25B-C058-4347-BCF5-591ED3A04028}"/>
    <cellStyle name="Normal 2 15 5 2 5 4 3 2 2 7 2" xfId="8776" xr:uid="{83FA1C8F-C49E-414C-85BD-6509015CA6BE}"/>
    <cellStyle name="Normal 2 15 5 2 5 4 3 2 2 7 3" xfId="16159" xr:uid="{F8346D31-1B09-4BF9-9A6F-F96AA4C50347}"/>
    <cellStyle name="Normal 2 15 5 2 5 4 3 2 2 7 3 2" xfId="17309" xr:uid="{80FE9610-0AFF-4C74-A9C0-88040641820A}"/>
    <cellStyle name="Normal 2 15 5 2 5 4 3 2 2 7 3 3" xfId="19730" xr:uid="{1345DCDD-F66D-4325-96D3-B36B8907BA6C}"/>
    <cellStyle name="Normal 2 15 5 2 5 4 3 2 2 7 3 3 2" xfId="24952" xr:uid="{E957CEC9-21E9-40F8-95DC-6927595FD6F5}"/>
    <cellStyle name="Normal 2 15 5 2 5 4 3 2 2 8" xfId="15362" xr:uid="{FD684AF3-56AC-4779-A859-3FECD2266C4E}"/>
    <cellStyle name="Normal 2 15 5 2 5 4 3 2 2 9" xfId="17469" xr:uid="{3BB273E4-7906-414E-89C4-A6BA105ADBA1}"/>
    <cellStyle name="Normal 2 15 5 2 5 4 3 2 2 9 2" xfId="27079" xr:uid="{265AFBC4-520A-4113-89CB-05B8D4B5A261}"/>
    <cellStyle name="Normal 2 15 5 2 5 4 3 2 2 9 3" xfId="28318" xr:uid="{9958C2AD-67FE-4DB3-A745-53CBCB0981A4}"/>
    <cellStyle name="Normal 2 15 5 2 5 4 3 2 2 9 4" xfId="28128" xr:uid="{AC372641-C7B4-4126-8B54-198825E9F99E}"/>
    <cellStyle name="Normal 2 15 5 2 5 4 3 3" xfId="2396" xr:uid="{30929599-0AF6-48B5-9F3B-69D71644FC9B}"/>
    <cellStyle name="Normal 2 15 5 2 5 4 3 3 2" xfId="2991" xr:uid="{6F455525-CF1F-4453-B95E-0BE41679A80A}"/>
    <cellStyle name="Normal 2 15 5 2 5 4 3 3 3" xfId="3954" xr:uid="{99D1A3C7-F54C-4F01-B060-6BA0096452E8}"/>
    <cellStyle name="Normal 2 15 5 2 5 4 3 3 3 2" xfId="4943" xr:uid="{473F3C11-F1A4-4517-B2B8-EEE5D68EA971}"/>
    <cellStyle name="Normal 2 15 5 2 5 4 3 3 3 3" xfId="4323" xr:uid="{E7512843-F455-41B4-AB00-94B095495ADC}"/>
    <cellStyle name="Normal 2 15 5 2 5 4 3 3 3 4" xfId="8557" xr:uid="{FC080EE6-8AF5-439D-A267-4951E187DE1F}"/>
    <cellStyle name="Normal 2 15 5 2 5 4 3 3 3 4 2" xfId="9296" xr:uid="{76EFABF2-57DB-4DC4-B40C-1D4DBA02AABE}"/>
    <cellStyle name="Normal 2 15 5 2 5 4 3 3 3 4 2 2" xfId="11013" xr:uid="{26CCEB1E-9196-469B-900B-0AD138959212}"/>
    <cellStyle name="Normal 2 15 5 2 5 4 3 3 3 4 2 3" xfId="11434" xr:uid="{32806220-11B4-4CD9-9D31-97E185FC7C9D}"/>
    <cellStyle name="Normal 2 15 5 2 5 4 3 3 3 4 2 3 2" xfId="21992" xr:uid="{1D7A1E20-20D7-49E0-86D4-97EC60687843}"/>
    <cellStyle name="Normal 2 15 5 2 5 4 3 3 3 4 2 3 3" xfId="21578" xr:uid="{75A190E3-769F-4E7A-9A19-64F1B27C8561}"/>
    <cellStyle name="Normal 2 15 5 2 5 4 3 3 3 4 2 3 3 2" xfId="26800" xr:uid="{F75976C6-87C9-455E-ACED-A810D2F650E4}"/>
    <cellStyle name="Normal 2 15 5 2 5 4 3 3 3 5" xfId="6494" xr:uid="{7CD7B947-AA72-4D68-8A06-5E7E6EC701AF}"/>
    <cellStyle name="Normal 2 15 5 2 5 4 3 3 3 5 2" xfId="10240" xr:uid="{38767702-E9B7-42B3-A3B6-31C8C9AB1DEB}"/>
    <cellStyle name="Normal 2 15 5 2 5 4 3 3 3 5 3" xfId="12359" xr:uid="{C52B7275-ED35-4F64-9349-7F932CDD846A}"/>
    <cellStyle name="Normal 2 15 5 2 5 4 3 3 3 5 3 2" xfId="22800" xr:uid="{1855D0BB-E35A-44EE-8FA5-58B2543A9D37}"/>
    <cellStyle name="Normal 2 15 5 2 5 4 3 3 3 5 3 3" xfId="20805" xr:uid="{41AAE4ED-E191-4CB0-98E3-1B03C40EE6C8}"/>
    <cellStyle name="Normal 2 15 5 2 5 4 3 3 3 5 3 3 2" xfId="26027" xr:uid="{4E369CAD-39D7-4789-BFAF-4E635006F9D7}"/>
    <cellStyle name="Normal 2 15 5 2 5 4 3 3 3 6" xfId="15977" xr:uid="{728071B2-42E6-4A44-B196-02771AE288A1}"/>
    <cellStyle name="Normal 2 15 5 2 5 4 3 3 3 7" xfId="18731" xr:uid="{AEF2EF40-BA84-44DC-AC5A-3328BB60ACD4}"/>
    <cellStyle name="Normal 2 15 5 2 5 4 3 3 3 7 2" xfId="23953" xr:uid="{0962B7E3-91F6-4ADD-A4CD-0957D7678AFC}"/>
    <cellStyle name="Normal 2 15 5 2 5 4 3 3 4" xfId="6069" xr:uid="{D7E67E3A-DA9A-4B43-BD5E-809FEA723DC2}"/>
    <cellStyle name="Normal 2 15 5 2 5 4 3 3 4 2" xfId="7562" xr:uid="{5018DD4C-FDCD-4351-AA7C-9A66AAF17A88}"/>
    <cellStyle name="Normal 2 15 5 2 5 4 3 3 4 3" xfId="13305" xr:uid="{410F7249-D5F8-4D8C-85F1-3D3EFEE3D8E7}"/>
    <cellStyle name="Normal 2 15 5 2 5 4 3 3 4 4" xfId="19162" xr:uid="{782001EC-E2FE-448D-8251-772162DDD571}"/>
    <cellStyle name="Normal 2 15 5 2 5 4 3 3 4 4 2" xfId="24384" xr:uid="{18F4A08D-C643-4D2C-BA3C-408EE6582734}"/>
    <cellStyle name="Normal 2 15 5 2 5 4 3 4" xfId="5189" xr:uid="{95A066B9-8838-475C-8D59-2739890F4512}"/>
    <cellStyle name="Normal 2 15 5 2 5 4 3 4 2" xfId="8775" xr:uid="{5C2C1400-45CF-4160-BC86-40CBADF72C30}"/>
    <cellStyle name="Normal 2 15 5 2 5 4 3 4 3" xfId="13948" xr:uid="{FA30D89A-3446-46E6-8C19-A8B846295DAE}"/>
    <cellStyle name="Normal 2 15 5 2 5 4 3 4 3 2" xfId="13949" xr:uid="{07C2F5AB-9529-47DF-8286-42E5E1A7DDC7}"/>
    <cellStyle name="Normal 2 15 5 2 5 4 3 4 3 3" xfId="16875" xr:uid="{39B62F11-98A4-47DD-A759-1D9BD489D09D}"/>
    <cellStyle name="Normal 2 15 5 2 5 4 3 4 3 4" xfId="19729" xr:uid="{8BF02B35-5C17-4ED2-9685-9FCAEB798B7F}"/>
    <cellStyle name="Normal 2 15 5 2 5 4 3 4 3 4 2" xfId="24951" xr:uid="{1632D342-481E-457D-B292-697662B7E67A}"/>
    <cellStyle name="Normal 2 15 5 2 5 4 3 5" xfId="15194" xr:uid="{83F27647-81E1-47B4-8CB4-97D9F8B94055}"/>
    <cellStyle name="Normal 2 15 5 2 5 4 3 6" xfId="15361" xr:uid="{45AFF53B-D9B0-4700-8BCE-584D88B26270}"/>
    <cellStyle name="Normal 2 15 5 2 5 4 3 7" xfId="17468" xr:uid="{9AAA2A0B-C6F0-4451-8F9A-57923295244A}"/>
    <cellStyle name="Normal 2 15 5 2 5 4 3 7 2" xfId="27078" xr:uid="{46507284-3E1D-48C7-92DF-93BA47DEFC3B}"/>
    <cellStyle name="Normal 2 15 5 2 5 4 3 7 3" xfId="28317" xr:uid="{B6A1CA16-AAF5-4DCF-9F57-422905F0F451}"/>
    <cellStyle name="Normal 2 15 5 2 5 4 3 7 4" xfId="28129" xr:uid="{80D3988E-2F24-43D9-AA7A-33C0843A27E7}"/>
    <cellStyle name="Normal 2 15 5 2 5 4 3 8" xfId="18136" xr:uid="{ACE2338E-E172-49AE-AC9B-8B2152BB5C34}"/>
    <cellStyle name="Normal 2 15 5 2 5 4 3 8 2" xfId="27655" xr:uid="{9A894E16-38ED-40D1-9E2F-CA6AC1CB4725}"/>
    <cellStyle name="Normal 2 15 5 2 5 4 4" xfId="13950" xr:uid="{8D089E2F-D34C-4E87-9BA1-37FD85925881}"/>
    <cellStyle name="Normal 2 15 5 2 5 4 4 2" xfId="13951" xr:uid="{47F54244-E8B6-4DFE-A1A2-D0C73B62D5B4}"/>
    <cellStyle name="Normal 2 15 5 2 5 5" xfId="2256" xr:uid="{D35B62F2-4A33-4A7D-A78C-61F987E67E6C}"/>
    <cellStyle name="Normal 2 15 5 2 5 5 2" xfId="2851" xr:uid="{CA701BBC-F09E-41F9-9B3D-87AD7DD1672F}"/>
    <cellStyle name="Normal 2 15 5 2 5 5 3" xfId="3814" xr:uid="{F1BC7EE6-28B7-4C9E-9094-DED8D67B9522}"/>
    <cellStyle name="Normal 2 15 5 2 5 5 3 2" xfId="5058" xr:uid="{644718B4-E00E-420F-9152-0D5C82656533}"/>
    <cellStyle name="Normal 2 15 5 2 5 5 3 3" xfId="3609" xr:uid="{D217051D-BD7F-482E-B293-075C7EE3117D}"/>
    <cellStyle name="Normal 2 15 5 2 5 5 3 4" xfId="7948" xr:uid="{CD0BC36E-98AC-4753-BD5C-246021EE649E}"/>
    <cellStyle name="Normal 2 15 5 2 5 5 3 4 2" xfId="7904" xr:uid="{E1CF1B9F-4753-4497-9556-D3FB6ED76EA3}"/>
    <cellStyle name="Normal 2 15 5 2 5 5 3 4 2 2" xfId="10864" xr:uid="{5FC711A4-D870-46E0-9CD0-C54A710999CE}"/>
    <cellStyle name="Normal 2 15 5 2 5 5 3 4 2 3" xfId="12837" xr:uid="{7B228DAA-F921-458D-B3DB-679CCE0CBCA4}"/>
    <cellStyle name="Normal 2 15 5 2 5 5 3 4 2 3 2" xfId="23275" xr:uid="{180BD541-C0AC-4877-ABFF-C3FA776047AE}"/>
    <cellStyle name="Normal 2 15 5 2 5 5 3 4 2 3 3" xfId="21429" xr:uid="{76B37E1B-2471-446D-AD99-E9A28C007762}"/>
    <cellStyle name="Normal 2 15 5 2 5 5 3 4 2 3 3 2" xfId="26651" xr:uid="{F9C488F0-D7A4-4100-82E3-898F2D7120C1}"/>
    <cellStyle name="Normal 2 15 5 2 5 5 3 5" xfId="5466" xr:uid="{3BFD7532-6512-4174-82A4-870054A0AC68}"/>
    <cellStyle name="Normal 2 15 5 2 5 5 3 5 2" xfId="9801" xr:uid="{92F30AD0-FFC9-4C5D-899A-032297CBB7FA}"/>
    <cellStyle name="Normal 2 15 5 2 5 5 3 5 3" xfId="11904" xr:uid="{ED7D3096-5C66-4E47-AAEA-308563DDC841}"/>
    <cellStyle name="Normal 2 15 5 2 5 5 3 5 3 2" xfId="22352" xr:uid="{3798C769-780C-4EBC-BBEF-AB6BD75EE1D0}"/>
    <cellStyle name="Normal 2 15 5 2 5 5 3 5 3 3" xfId="20006" xr:uid="{C4F1AD53-B5D2-403B-A8D3-FE9C3E8570B4}"/>
    <cellStyle name="Normal 2 15 5 2 5 5 3 5 3 3 2" xfId="25228" xr:uid="{E4224045-E814-4A98-A6EA-72C666C2A879}"/>
    <cellStyle name="Normal 2 15 5 2 5 5 3 6" xfId="18591" xr:uid="{371A1E4F-9445-4535-8AD7-142C31F9811E}"/>
    <cellStyle name="Normal 2 15 5 2 5 5 3 6 2" xfId="23813" xr:uid="{5BEFD62A-6511-4722-B2EC-D869B929CBE5}"/>
    <cellStyle name="Normal 2 15 5 2 5 5 4" xfId="7062" xr:uid="{181D7311-5D55-4D9D-B836-B18218ACF085}"/>
    <cellStyle name="Normal 2 15 5 2 5 5 4 2" xfId="8021" xr:uid="{781A387A-D9DE-4F66-A8B0-C1CF300D144B}"/>
    <cellStyle name="Normal 2 15 5 2 5 5 4 3" xfId="13029" xr:uid="{0E68DF25-ED65-4C0B-93E2-42866E7E9AA8}"/>
    <cellStyle name="Normal 2 15 5 2 5 5 4 4" xfId="19364" xr:uid="{334DDA27-B91F-4DDE-AE7A-F838B2814528}"/>
    <cellStyle name="Normal 2 15 5 2 5 5 4 4 2" xfId="24586" xr:uid="{57ADAA63-9264-4836-9018-261D94E917F3}"/>
    <cellStyle name="Normal 2 15 5 2 5 6" xfId="17996" xr:uid="{BB822903-492E-4569-BAFD-3C595C92969E}"/>
    <cellStyle name="Normal 2 15 5 2 5 6 2" xfId="28170" xr:uid="{D24F8570-11CF-45BA-B389-D4CF80640A75}"/>
    <cellStyle name="Normal 2 15 5 2 6" xfId="266" xr:uid="{F473A481-7860-4F49-8D83-AE967834143D}"/>
    <cellStyle name="Normal 2 15 5 2 6 2" xfId="267" xr:uid="{73F2930A-D46C-4313-B487-D06F75ACB28A}"/>
    <cellStyle name="Normal 2 15 5 2 6 3" xfId="268" xr:uid="{CC42F0D7-FB00-4AF5-A387-EF29D8FB20A0}"/>
    <cellStyle name="Normal 2 15 5 2 6 3 2" xfId="269" xr:uid="{76E754F1-5019-408E-B414-5F23386734B1}"/>
    <cellStyle name="Normal 2 15 5 2 6 3 2 2" xfId="270" xr:uid="{4111A18C-0392-4273-B098-10C5F6F2EF57}"/>
    <cellStyle name="Normal 2 15 5 2 6 3 2 2 10" xfId="18180" xr:uid="{1F44DEF0-A34C-443F-92F2-C2D9AC8CA1E4}"/>
    <cellStyle name="Normal 2 15 5 2 6 3 2 2 10 2" xfId="27613" xr:uid="{84175140-71BA-4DE8-A5F8-3BE12F60536C}"/>
    <cellStyle name="Normal 2 15 5 2 6 3 2 2 2" xfId="271" xr:uid="{AD491E34-5883-4472-A89B-B0886712F75D}"/>
    <cellStyle name="Normal 2 15 5 2 6 3 2 2 2 2" xfId="13952" xr:uid="{E66DB287-511D-457A-9DAB-5B65B0856D99}"/>
    <cellStyle name="Normal 2 15 5 2 6 3 2 2 2 3" xfId="13953" xr:uid="{2B66E9FD-6303-43C4-9AF2-B5AB0477D223}"/>
    <cellStyle name="Normal 2 15 5 2 6 3 2 2 2 3 2" xfId="13954" xr:uid="{6E4B2287-87D6-4A68-A1BD-BA78F6FDE05F}"/>
    <cellStyle name="Normal 2 15 5 2 6 3 2 2 3" xfId="272" xr:uid="{4A8CC852-8557-43E1-9C31-044E746AC376}"/>
    <cellStyle name="Normal 2 15 5 2 6 3 2 2 4" xfId="273" xr:uid="{6D8DBE78-BA93-4864-95F6-8079258DE110}"/>
    <cellStyle name="Normal 2 15 5 2 6 3 2 2 5" xfId="274" xr:uid="{D236C305-665C-4130-8361-127B719A5BA4}"/>
    <cellStyle name="Normal 2 15 5 2 6 3 2 2 5 2" xfId="275" xr:uid="{45F38510-B944-44C2-9CFB-7CC8071ECCAE}"/>
    <cellStyle name="Normal 2 15 5 2 6 3 2 2 5 3" xfId="2593" xr:uid="{6A99EB27-F5E2-4DA0-9953-52ABF00BE821}"/>
    <cellStyle name="Normal 2 15 5 2 6 3 2 2 5 3 2" xfId="3188" xr:uid="{AC04B05F-E5E2-44A0-B793-4B9B1F2DD57E}"/>
    <cellStyle name="Normal 2 15 5 2 6 3 2 2 5 3 3" xfId="4151" xr:uid="{9883AA84-1890-4A10-BEDE-DA4FA0D79D3A}"/>
    <cellStyle name="Normal 2 15 5 2 6 3 2 2 5 3 3 2" xfId="4550" xr:uid="{105753E3-298F-4EB9-943A-916667F8C231}"/>
    <cellStyle name="Normal 2 15 5 2 6 3 2 2 5 3 3 3" xfId="4388" xr:uid="{AC1288ED-65BE-40E5-8C8F-2E98F72A2445}"/>
    <cellStyle name="Normal 2 15 5 2 6 3 2 2 5 3 3 4" xfId="7486" xr:uid="{264DE607-E89F-4DDF-8D58-FEE2750061D6}"/>
    <cellStyle name="Normal 2 15 5 2 6 3 2 2 5 3 3 4 2" xfId="6407" xr:uid="{C1230661-1256-42E5-8D75-AC89E9C67496}"/>
    <cellStyle name="Normal 2 15 5 2 6 3 2 2 5 3 3 4 2 2" xfId="10153" xr:uid="{BE96598F-DF81-4643-9F97-36E07927C15C}"/>
    <cellStyle name="Normal 2 15 5 2 6 3 2 2 5 3 3 4 2 3" xfId="11297" xr:uid="{78221B35-44FE-403F-84DD-5566FF27ABD1}"/>
    <cellStyle name="Normal 2 15 5 2 6 3 2 2 5 3 3 4 2 3 2" xfId="21855" xr:uid="{A16D5A93-6C94-4B61-9089-A58097AB8165}"/>
    <cellStyle name="Normal 2 15 5 2 6 3 2 2 5 3 3 4 2 3 3" xfId="20718" xr:uid="{30A23444-46F2-4095-AA1D-DEBA0BD8F6DE}"/>
    <cellStyle name="Normal 2 15 5 2 6 3 2 2 5 3 3 4 2 3 3 2" xfId="25940" xr:uid="{E838E228-24E3-4056-9FC1-38BFAF71E5C9}"/>
    <cellStyle name="Normal 2 15 5 2 6 3 2 2 5 3 3 5" xfId="6211" xr:uid="{1C566ACE-1140-41E3-9983-CDEE41836CB9}"/>
    <cellStyle name="Normal 2 15 5 2 6 3 2 2 5 3 3 5 2" xfId="9960" xr:uid="{13E8C6FB-BB07-4A9F-B128-E34C841F4368}"/>
    <cellStyle name="Normal 2 15 5 2 6 3 2 2 5 3 3 5 3" xfId="11441" xr:uid="{32289E5B-8F08-4360-9D44-BDA6C4C9CEDB}"/>
    <cellStyle name="Normal 2 15 5 2 6 3 2 2 5 3 3 5 3 2" xfId="21999" xr:uid="{5214C74E-1DFA-41F9-985D-4ADC7B108DD7}"/>
    <cellStyle name="Normal 2 15 5 2 6 3 2 2 5 3 3 5 3 3" xfId="20525" xr:uid="{595A86DE-254A-4972-AF57-433B7604BB72}"/>
    <cellStyle name="Normal 2 15 5 2 6 3 2 2 5 3 3 5 3 3 2" xfId="25747" xr:uid="{9F75140B-7CF7-4399-81ED-45DF292D9DCF}"/>
    <cellStyle name="Normal 2 15 5 2 6 3 2 2 5 3 3 6" xfId="18928" xr:uid="{03611C6C-172E-4030-8C79-62E434453AB0}"/>
    <cellStyle name="Normal 2 15 5 2 6 3 2 2 5 3 3 6 2" xfId="24150" xr:uid="{82FF7454-41BF-44BD-B72E-0646ECF99589}"/>
    <cellStyle name="Normal 2 15 5 2 6 3 2 2 5 3 4" xfId="7297" xr:uid="{188DF6E3-FE20-4D3B-970B-515A80B377C7}"/>
    <cellStyle name="Normal 2 15 5 2 6 3 2 2 5 3 4 2" xfId="8256" xr:uid="{A1E1A2DE-846B-4C1E-AF58-6EA684B5ED13}"/>
    <cellStyle name="Normal 2 15 5 2 6 3 2 2 5 3 4 3" xfId="12966" xr:uid="{563DCF58-4DE4-454E-8896-7393EA0A6D87}"/>
    <cellStyle name="Normal 2 15 5 2 6 3 2 2 5 3 4 4" xfId="19599" xr:uid="{8ABACA04-0EDD-4496-AEF2-6C98B0CD33E4}"/>
    <cellStyle name="Normal 2 15 5 2 6 3 2 2 5 3 4 4 2" xfId="24821" xr:uid="{325B57A7-29D8-436C-B510-56B05C657248}"/>
    <cellStyle name="Normal 2 15 5 2 6 3 2 2 5 4" xfId="5196" xr:uid="{07731D06-7496-4498-91FA-B5E19D90FA3A}"/>
    <cellStyle name="Normal 2 15 5 2 6 3 2 2 5 4 2" xfId="8780" xr:uid="{62223E07-0D9B-4F98-879E-23326085ECE0}"/>
    <cellStyle name="Normal 2 15 5 2 6 3 2 2 5 4 3" xfId="12417" xr:uid="{931C5DA4-3F30-4973-A0C3-9D89FB1FF54A}"/>
    <cellStyle name="Normal 2 15 5 2 6 3 2 2 5 4 3 2" xfId="22858" xr:uid="{520CE92B-B73F-499A-B662-C168A6ACF8AB}"/>
    <cellStyle name="Normal 2 15 5 2 6 3 2 2 5 4 3 3" xfId="19736" xr:uid="{E2C5CC43-41BE-4AE8-808D-E0FE128BA449}"/>
    <cellStyle name="Normal 2 15 5 2 6 3 2 2 5 4 3 3 2" xfId="24958" xr:uid="{1543783E-CB17-4AD4-AF3F-0901470A1E2E}"/>
    <cellStyle name="Normal 2 15 5 2 6 3 2 2 5 5" xfId="15366" xr:uid="{E633FDB6-C4B5-4B54-AE55-28C66CA863F8}"/>
    <cellStyle name="Normal 2 15 5 2 6 3 2 2 5 6" xfId="17473" xr:uid="{45632524-C3E5-452B-A4E1-586972C3D531}"/>
    <cellStyle name="Normal 2 15 5 2 6 3 2 2 5 6 2" xfId="27083" xr:uid="{E289CE06-35E8-483F-8F9B-64D89372DBF0}"/>
    <cellStyle name="Normal 2 15 5 2 6 3 2 2 5 6 3" xfId="28322" xr:uid="{4B432DD3-E6E9-478B-AC11-CDAB69D1B5D7}"/>
    <cellStyle name="Normal 2 15 5 2 6 3 2 2 5 6 4" xfId="28124" xr:uid="{B5BCCDED-C014-40BE-9AAF-9B555EB71433}"/>
    <cellStyle name="Normal 2 15 5 2 6 3 2 2 5 7" xfId="18333" xr:uid="{F84D4637-7E01-4014-9103-BE07C85E35E0}"/>
    <cellStyle name="Normal 2 15 5 2 6 3 2 2 5 7 2" xfId="28226" xr:uid="{E8C9E7F6-BA87-4043-98D9-158FE4F17157}"/>
    <cellStyle name="Normal 2 15 5 2 6 3 2 2 6" xfId="2440" xr:uid="{D41C5B9E-3469-49CF-B20C-851242E2C025}"/>
    <cellStyle name="Normal 2 15 5 2 6 3 2 2 6 2" xfId="3035" xr:uid="{9890EB77-CC48-4683-84D9-1E900200D0F4}"/>
    <cellStyle name="Normal 2 15 5 2 6 3 2 2 6 3" xfId="3998" xr:uid="{4A65B705-FE2B-4D27-B168-EA1A4DD274C1}"/>
    <cellStyle name="Normal 2 15 5 2 6 3 2 2 6 3 2" xfId="4762" xr:uid="{9B9958E9-9506-4AAC-9847-BB36EF5911E3}"/>
    <cellStyle name="Normal 2 15 5 2 6 3 2 2 6 3 3" xfId="3501" xr:uid="{458E050B-3D3D-4C25-BE47-7DB5FB450F40}"/>
    <cellStyle name="Normal 2 15 5 2 6 3 2 2 6 3 4" xfId="8519" xr:uid="{E19C6A67-6B04-432C-AC54-82D3F1691FEC}"/>
    <cellStyle name="Normal 2 15 5 2 6 3 2 2 6 3 4 2" xfId="5944" xr:uid="{0D015215-2C48-4A98-95D9-3B77ED4AC560}"/>
    <cellStyle name="Normal 2 15 5 2 6 3 2 2 6 3 4 2 2" xfId="9618" xr:uid="{AA62ABDC-B154-4969-925F-6B89661F0BF0}"/>
    <cellStyle name="Normal 2 15 5 2 6 3 2 2 6 3 4 2 3" xfId="17131" xr:uid="{6B0E4380-00C2-412E-9E6E-CBAA6323BFD4}"/>
    <cellStyle name="Normal 2 15 5 2 6 3 2 2 6 3 4 2 3 2" xfId="23603" xr:uid="{D724B46E-6E7C-40DF-9E62-37B57D832F38}"/>
    <cellStyle name="Normal 2 15 5 2 6 3 2 2 6 3 4 2 3 3" xfId="20479" xr:uid="{A6798A01-352F-4FF3-B3BD-90A6C2A6D2F2}"/>
    <cellStyle name="Normal 2 15 5 2 6 3 2 2 6 3 4 2 3 3 2" xfId="25701" xr:uid="{9A8DFFE2-CC1C-401D-9680-0A9D5CCD1828}"/>
    <cellStyle name="Normal 2 15 5 2 6 3 2 2 6 3 5" xfId="6232" xr:uid="{0EB8D19A-786A-41D6-89A4-7FFF1B7FEB62}"/>
    <cellStyle name="Normal 2 15 5 2 6 3 2 2 6 3 5 2" xfId="9981" xr:uid="{B0219849-89CC-4B6C-9743-4F70CB10CA52}"/>
    <cellStyle name="Normal 2 15 5 2 6 3 2 2 6 3 5 3" xfId="12111" xr:uid="{D4F27CED-51E6-47E6-A012-56D7F8AE049D}"/>
    <cellStyle name="Normal 2 15 5 2 6 3 2 2 6 3 5 3 2" xfId="22558" xr:uid="{C5234CD1-1CAB-4FCB-B9AE-A9E37503CEF7}"/>
    <cellStyle name="Normal 2 15 5 2 6 3 2 2 6 3 5 3 3" xfId="20546" xr:uid="{52758574-5C51-4BDD-B711-025E244794FB}"/>
    <cellStyle name="Normal 2 15 5 2 6 3 2 2 6 3 5 3 3 2" xfId="25768" xr:uid="{DA0BF703-4D38-4996-A3B2-5066DB40278F}"/>
    <cellStyle name="Normal 2 15 5 2 6 3 2 2 6 3 6" xfId="16017" xr:uid="{C9045027-ABAB-4F4D-985F-119FB3903763}"/>
    <cellStyle name="Normal 2 15 5 2 6 3 2 2 6 3 7" xfId="18775" xr:uid="{A34CF4A0-AEBA-45B0-BCC4-BA3D6BCDE55A}"/>
    <cellStyle name="Normal 2 15 5 2 6 3 2 2 6 3 7 2" xfId="23997" xr:uid="{FC41D729-1B34-420C-A5F6-BA357A4540D9}"/>
    <cellStyle name="Normal 2 15 5 2 6 3 2 2 6 4" xfId="7146" xr:uid="{544B7BD3-BEC1-4C74-AA95-5328E1046C00}"/>
    <cellStyle name="Normal 2 15 5 2 6 3 2 2 6 4 2" xfId="8105" xr:uid="{3EE2BE65-B707-463E-B7EB-93EE41CBFA7B}"/>
    <cellStyle name="Normal 2 15 5 2 6 3 2 2 6 4 3" xfId="11602" xr:uid="{D86D5F7A-634B-43BD-9C56-DEFC24418C19}"/>
    <cellStyle name="Normal 2 15 5 2 6 3 2 2 6 4 4" xfId="19448" xr:uid="{BDE1EDFE-A6F5-4EEC-9BF0-02EECE255A8A}"/>
    <cellStyle name="Normal 2 15 5 2 6 3 2 2 6 4 4 2" xfId="24670" xr:uid="{767F19C8-A9C1-4921-9ED5-3F778EAC833D}"/>
    <cellStyle name="Normal 2 15 5 2 6 3 2 2 7" xfId="5194" xr:uid="{BF3C578F-09F3-4C38-B02F-FE3DDA8E1A1D}"/>
    <cellStyle name="Normal 2 15 5 2 6 3 2 2 7 2" xfId="8779" xr:uid="{521093B7-9ED9-43D7-AE11-9341D7D38DE8}"/>
    <cellStyle name="Normal 2 15 5 2 6 3 2 2 7 3" xfId="16160" xr:uid="{5C88E8C9-047F-4F9E-873D-954739EBCACF}"/>
    <cellStyle name="Normal 2 15 5 2 6 3 2 2 7 3 2" xfId="17310" xr:uid="{9D5ACFC3-CA9C-4ECA-98AD-26CC8CBB9540}"/>
    <cellStyle name="Normal 2 15 5 2 6 3 2 2 7 3 3" xfId="19734" xr:uid="{476C0870-634D-4E1F-81AE-61E82FC497E8}"/>
    <cellStyle name="Normal 2 15 5 2 6 3 2 2 7 3 3 2" xfId="24956" xr:uid="{C7ED1ABD-6015-44E2-820A-B5B8AA014BB4}"/>
    <cellStyle name="Normal 2 15 5 2 6 3 2 2 8" xfId="15365" xr:uid="{D127CA96-2176-4949-B88A-3C4C83D4FD92}"/>
    <cellStyle name="Normal 2 15 5 2 6 3 2 2 9" xfId="17472" xr:uid="{CC8D681B-3508-42E3-B9DD-BE792266385A}"/>
    <cellStyle name="Normal 2 15 5 2 6 3 2 2 9 2" xfId="27082" xr:uid="{AE23955A-1703-44B8-B4D3-026696D96F1A}"/>
    <cellStyle name="Normal 2 15 5 2 6 3 2 2 9 3" xfId="28321" xr:uid="{46E1ED0B-571A-44CE-A97D-DB51E323CCF0}"/>
    <cellStyle name="Normal 2 15 5 2 6 3 2 2 9 4" xfId="28125" xr:uid="{792805CD-E7B8-4465-A6AD-5BC809D5A908}"/>
    <cellStyle name="Normal 2 15 5 2 6 3 3" xfId="2327" xr:uid="{D840F3E2-F732-4E0A-8AB2-8BA3958A22CA}"/>
    <cellStyle name="Normal 2 15 5 2 6 3 3 2" xfId="2922" xr:uid="{05221FCA-B7D5-4DD7-8CDC-71872B7D603E}"/>
    <cellStyle name="Normal 2 15 5 2 6 3 3 3" xfId="3885" xr:uid="{46EDC8DA-163D-48A3-B5C2-E52FEA3444FA}"/>
    <cellStyle name="Normal 2 15 5 2 6 3 3 3 2" xfId="4601" xr:uid="{5B47A708-26E4-4A71-BED5-6BE1C0F6F63D}"/>
    <cellStyle name="Normal 2 15 5 2 6 3 3 3 3" xfId="3652" xr:uid="{59370A1E-5BAE-48BB-8567-BDCC934D18D3}"/>
    <cellStyle name="Normal 2 15 5 2 6 3 3 3 4" xfId="8503" xr:uid="{52F96293-D55F-451F-B6A1-F02C8C30BAB6}"/>
    <cellStyle name="Normal 2 15 5 2 6 3 3 3 4 2" xfId="9535" xr:uid="{05E6A8A5-9D69-4ABB-8562-85B654BE254B}"/>
    <cellStyle name="Normal 2 15 5 2 6 3 3 3 4 2 2" xfId="11248" xr:uid="{890231DF-13FF-4860-BFE0-7EFAFDBFBEE6}"/>
    <cellStyle name="Normal 2 15 5 2 6 3 3 3 4 2 3" xfId="12247" xr:uid="{EFAA0F2F-2278-4456-8005-31B4CE8BD353}"/>
    <cellStyle name="Normal 2 15 5 2 6 3 3 3 4 2 3 2" xfId="22690" xr:uid="{3F87D8F3-9D61-4C89-B7ED-D85B99B25F29}"/>
    <cellStyle name="Normal 2 15 5 2 6 3 3 3 4 2 3 3" xfId="21813" xr:uid="{5CF7E050-EA08-4BB2-B8A9-8EFBA757C272}"/>
    <cellStyle name="Normal 2 15 5 2 6 3 3 3 4 2 3 3 2" xfId="27035" xr:uid="{6900D9B3-0FB1-42CB-A6EF-DFA7AF43CA11}"/>
    <cellStyle name="Normal 2 15 5 2 6 3 3 3 5" xfId="6783" xr:uid="{904809A4-82FD-4135-A2E6-54E5082169C2}"/>
    <cellStyle name="Normal 2 15 5 2 6 3 3 3 5 2" xfId="10527" xr:uid="{BD0B71FB-D9AE-4D73-AC28-42C5BD1A1763}"/>
    <cellStyle name="Normal 2 15 5 2 6 3 3 3 5 3" xfId="16941" xr:uid="{E978A962-30EF-4503-9E3C-A7FB144C5371}"/>
    <cellStyle name="Normal 2 15 5 2 6 3 3 3 5 3 2" xfId="23414" xr:uid="{27740CEE-BE58-4114-9F3E-843A30FD252D}"/>
    <cellStyle name="Normal 2 15 5 2 6 3 3 3 5 3 3" xfId="21092" xr:uid="{6C134BFB-969D-4F0E-97EB-1841F7C81018}"/>
    <cellStyle name="Normal 2 15 5 2 6 3 3 3 5 3 3 2" xfId="26314" xr:uid="{985B5832-09ED-4527-9EA2-255856B0C61F}"/>
    <cellStyle name="Normal 2 15 5 2 6 3 3 3 6" xfId="15908" xr:uid="{18BDDAE8-005A-49DA-8455-39FEEF693066}"/>
    <cellStyle name="Normal 2 15 5 2 6 3 3 3 7" xfId="18662" xr:uid="{313B0666-34D1-473A-A70C-EC59309972A5}"/>
    <cellStyle name="Normal 2 15 5 2 6 3 3 3 7 2" xfId="23884" xr:uid="{24B1DE13-B96C-426B-A8B6-71BA4E83C6ED}"/>
    <cellStyle name="Normal 2 15 5 2 6 3 3 4" xfId="7352" xr:uid="{78EA687F-2B19-4A1A-A2D7-7F1AB229624D}"/>
    <cellStyle name="Normal 2 15 5 2 6 3 3 4 2" xfId="8311" xr:uid="{3F62601B-182F-4BCD-81B4-D4A733B57A7F}"/>
    <cellStyle name="Normal 2 15 5 2 6 3 3 4 3" xfId="11559" xr:uid="{B91E0BED-99D2-4B65-B61B-CD85D652E716}"/>
    <cellStyle name="Normal 2 15 5 2 6 3 3 4 4" xfId="19654" xr:uid="{C4AB7AF2-9E12-4CC3-B16C-A1883E67EFBB}"/>
    <cellStyle name="Normal 2 15 5 2 6 3 3 4 4 2" xfId="24876" xr:uid="{686E839F-7FEE-42F4-BA25-F90359D4AEF9}"/>
    <cellStyle name="Normal 2 15 5 2 6 3 4" xfId="5193" xr:uid="{30C4E710-0F1E-4673-A279-F94E0B30AC5A}"/>
    <cellStyle name="Normal 2 15 5 2 6 3 4 2" xfId="8778" xr:uid="{D3F0E5F5-BCCC-467C-83C3-7B0102163452}"/>
    <cellStyle name="Normal 2 15 5 2 6 3 4 3" xfId="13955" xr:uid="{C71555A9-9892-4776-87BB-B5E99D108DC9}"/>
    <cellStyle name="Normal 2 15 5 2 6 3 4 3 2" xfId="13956" xr:uid="{A3AE2F2E-3BF9-449E-8209-C9F9EFCB2D26}"/>
    <cellStyle name="Normal 2 15 5 2 6 3 4 3 3" xfId="16874" xr:uid="{6A052908-188E-42F1-9D7F-AE732F803E07}"/>
    <cellStyle name="Normal 2 15 5 2 6 3 4 3 4" xfId="19733" xr:uid="{9053CBF6-4012-4654-895C-D1AF5B7E5434}"/>
    <cellStyle name="Normal 2 15 5 2 6 3 4 3 4 2" xfId="24955" xr:uid="{4D00D2CA-0B59-47CD-A35D-643BF4F44CAC}"/>
    <cellStyle name="Normal 2 15 5 2 6 3 5" xfId="15195" xr:uid="{5841BF52-07A9-494B-8CE0-E0DE2013A9DE}"/>
    <cellStyle name="Normal 2 15 5 2 6 3 6" xfId="15364" xr:uid="{92537004-FA26-4391-9E45-196E688A8789}"/>
    <cellStyle name="Normal 2 15 5 2 6 3 7" xfId="17471" xr:uid="{BDDBD56E-7B14-4E6C-8ACF-2BE37DA92EC8}"/>
    <cellStyle name="Normal 2 15 5 2 6 3 7 2" xfId="27081" xr:uid="{A0D9322C-16F0-449C-B03F-0F0E0FFE192B}"/>
    <cellStyle name="Normal 2 15 5 2 6 3 7 3" xfId="28320" xr:uid="{EB991D6A-BD7A-4F0F-87A3-D34436F6A1EB}"/>
    <cellStyle name="Normal 2 15 5 2 6 3 7 4" xfId="28126" xr:uid="{A5BB8318-4645-4DF0-ADEA-1571872BDB3B}"/>
    <cellStyle name="Normal 2 15 5 2 6 3 8" xfId="18067" xr:uid="{ECC3BCAF-1A6F-4AEC-A32C-86E0F2723703}"/>
    <cellStyle name="Normal 2 15 5 2 6 3 8 2" xfId="27558" xr:uid="{9455C417-408B-432F-A3E1-722D89D88110}"/>
    <cellStyle name="Normal 2 15 5 2 6 4" xfId="13957" xr:uid="{A179CCE8-14FB-4696-B892-FCACD98D7ACE}"/>
    <cellStyle name="Normal 2 15 5 2 6 4 2" xfId="13958" xr:uid="{BAD41F50-3640-4ED3-B560-0A04CCC7A54D}"/>
    <cellStyle name="Normal 2 15 5 2 7" xfId="2187" xr:uid="{8995D393-1B87-4D17-A517-60EB93A7C11C}"/>
    <cellStyle name="Normal 2 15 5 2 7 2" xfId="2782" xr:uid="{A821FD36-D80D-4BEE-8648-3F98DAEC813E}"/>
    <cellStyle name="Normal 2 15 5 2 7 3" xfId="3745" xr:uid="{2E1C9304-F81E-4619-A457-9078EA1B175E}"/>
    <cellStyle name="Normal 2 15 5 2 7 3 2" xfId="4723" xr:uid="{97FB1738-8396-45D0-8A7B-2FD9D3731B2E}"/>
    <cellStyle name="Normal 2 15 5 2 7 3 3" xfId="3615" xr:uid="{9876076E-E492-4726-B5BC-F7335B573084}"/>
    <cellStyle name="Normal 2 15 5 2 7 3 4" xfId="8445" xr:uid="{30381BE2-51E7-4753-A5D0-3C94435CE3C5}"/>
    <cellStyle name="Normal 2 15 5 2 7 3 4 2" xfId="6382" xr:uid="{C4C1FA62-8714-49E6-8928-C29C13947141}"/>
    <cellStyle name="Normal 2 15 5 2 7 3 4 2 2" xfId="10128" xr:uid="{1B66D99A-74DE-421F-BC5D-B6CD53E40EAA}"/>
    <cellStyle name="Normal 2 15 5 2 7 3 4 2 3" xfId="16776" xr:uid="{B57124AA-CF97-46C6-A66F-292F234A3204}"/>
    <cellStyle name="Normal 2 15 5 2 7 3 4 2 3 2" xfId="23310" xr:uid="{F2C6D264-0AD9-4C75-8987-71F8160A9642}"/>
    <cellStyle name="Normal 2 15 5 2 7 3 4 2 3 3" xfId="20693" xr:uid="{5D3088B6-B4BF-4D25-B54C-8D5E6453BF55}"/>
    <cellStyle name="Normal 2 15 5 2 7 3 4 2 3 3 2" xfId="25915" xr:uid="{7FD6A329-B38B-43A6-A837-6E30B01CAF7C}"/>
    <cellStyle name="Normal 2 15 5 2 7 3 5" xfId="6974" xr:uid="{E7D38E08-EA41-40AC-B104-1C905C980136}"/>
    <cellStyle name="Normal 2 15 5 2 7 3 5 2" xfId="10718" xr:uid="{D84EBC8C-1A30-4F83-9E86-41D0B80F92E5}"/>
    <cellStyle name="Normal 2 15 5 2 7 3 5 3" xfId="12105" xr:uid="{09757977-F669-43CB-A992-9DD331F1B4F8}"/>
    <cellStyle name="Normal 2 15 5 2 7 3 5 3 2" xfId="22552" xr:uid="{A5B30D73-2838-4FC3-9E38-56121E5C8830}"/>
    <cellStyle name="Normal 2 15 5 2 7 3 5 3 3" xfId="21283" xr:uid="{6E34E441-EDB8-4F76-8EA2-8BF063269738}"/>
    <cellStyle name="Normal 2 15 5 2 7 3 5 3 3 2" xfId="26505" xr:uid="{C99E4A03-15D7-450F-9DDF-15DF9FE012A2}"/>
    <cellStyle name="Normal 2 15 5 2 7 3 6" xfId="18522" xr:uid="{0AC63B5D-568E-4AD3-916A-0D8D82E496F5}"/>
    <cellStyle name="Normal 2 15 5 2 7 3 6 2" xfId="23744" xr:uid="{14E6963D-6F1D-4B5F-AB80-4B8AF5675909}"/>
    <cellStyle name="Normal 2 15 5 2 7 4" xfId="6142" xr:uid="{6A5587A1-FD98-442B-8AA8-D85DEB86EDC7}"/>
    <cellStyle name="Normal 2 15 5 2 7 4 2" xfId="7827" xr:uid="{E313F469-93BF-4467-B19A-D47E4C6290BF}"/>
    <cellStyle name="Normal 2 15 5 2 7 4 3" xfId="13269" xr:uid="{0B05384B-7764-4773-9715-C427C40733C2}"/>
    <cellStyle name="Normal 2 15 5 2 7 4 4" xfId="19235" xr:uid="{383C9AE7-57AD-40DC-A416-C9E11F53DDAB}"/>
    <cellStyle name="Normal 2 15 5 2 7 4 4 2" xfId="24457" xr:uid="{C29B8307-CCC4-4BD9-BA51-55900B737C32}"/>
    <cellStyle name="Normal 2 15 5 2 8" xfId="17927" xr:uid="{ABE1CA6E-A6AB-47D9-B5F7-B608FDEACE61}"/>
    <cellStyle name="Normal 2 15 5 2 8 2" xfId="28867" xr:uid="{75552506-8A61-4340-BB35-27FFEE42C539}"/>
    <cellStyle name="Normal 2 15 5 3" xfId="276" xr:uid="{53E2C8D7-BA26-4199-8F2A-B2DB7FE2FF95}"/>
    <cellStyle name="Normal 2 15 5 3 2" xfId="13959" xr:uid="{4771233D-F84D-43E1-B133-4B6DA5A903E8}"/>
    <cellStyle name="Normal 2 15 5 4" xfId="277" xr:uid="{12ADE561-1902-406F-B468-C345FC741E50}"/>
    <cellStyle name="Normal 2 15 5 4 2" xfId="278" xr:uid="{82A5E5DE-8523-4F8C-9C68-46DF88FF7301}"/>
    <cellStyle name="Normal 2 15 5 4 3" xfId="279" xr:uid="{C780B012-34CC-40D3-B957-9828D9EDAA83}"/>
    <cellStyle name="Normal 2 15 5 4 3 2" xfId="13960" xr:uid="{5049A3D0-7330-4995-8FC9-560B474D80A9}"/>
    <cellStyle name="Normal 2 15 5 4 4" xfId="280" xr:uid="{A90DA0B8-2C8A-4742-B608-B4C06E63C0EB}"/>
    <cellStyle name="Normal 2 15 5 4 4 2" xfId="281" xr:uid="{1E480375-17E5-4A81-AACF-853E6A47E2CF}"/>
    <cellStyle name="Normal 2 15 5 4 4 3" xfId="282" xr:uid="{1CD61810-D848-43A2-8D6E-C4795E294537}"/>
    <cellStyle name="Normal 2 15 5 4 4 3 2" xfId="283" xr:uid="{DD8BA5D6-11F3-4F7B-A2AB-ECE2C36A815C}"/>
    <cellStyle name="Normal 2 15 5 4 4 3 2 2" xfId="284" xr:uid="{03B9B1BA-E2BD-426B-A956-BCAC54FDCDE3}"/>
    <cellStyle name="Normal 2 15 5 4 4 3 2 2 10" xfId="18181" xr:uid="{CCABE4B0-2891-49D9-A906-D38C5B27772F}"/>
    <cellStyle name="Normal 2 15 5 4 4 3 2 2 10 2" xfId="28942" xr:uid="{237DE71A-17B1-454D-941B-5B51D44D510C}"/>
    <cellStyle name="Normal 2 15 5 4 4 3 2 2 2" xfId="285" xr:uid="{2BCAC500-0EC3-4BD8-A19F-DEDE147949B1}"/>
    <cellStyle name="Normal 2 15 5 4 4 3 2 2 2 2" xfId="13961" xr:uid="{A5CAF6A8-481C-4526-A21F-1C5BC481CECA}"/>
    <cellStyle name="Normal 2 15 5 4 4 3 2 2 2 3" xfId="13962" xr:uid="{6C5AE22E-3781-4648-A7DF-AB6187969007}"/>
    <cellStyle name="Normal 2 15 5 4 4 3 2 2 2 3 2" xfId="13963" xr:uid="{8C8D41B5-E6AE-4307-8916-9347BB06F4BA}"/>
    <cellStyle name="Normal 2 15 5 4 4 3 2 2 3" xfId="286" xr:uid="{45E97235-3AFC-46ED-A54C-F3F0F9A4C55D}"/>
    <cellStyle name="Normal 2 15 5 4 4 3 2 2 4" xfId="287" xr:uid="{4F872BC3-7DFC-4919-A5E9-917BF283A105}"/>
    <cellStyle name="Normal 2 15 5 4 4 3 2 2 5" xfId="288" xr:uid="{8EB46299-5CF5-4D14-8599-A58706A0228F}"/>
    <cellStyle name="Normal 2 15 5 4 4 3 2 2 5 2" xfId="289" xr:uid="{705CF66E-D0D3-44EC-8514-761C13FF59F9}"/>
    <cellStyle name="Normal 2 15 5 4 4 3 2 2 5 3" xfId="2594" xr:uid="{958663C9-6A8F-4307-A05B-91CD9F554D17}"/>
    <cellStyle name="Normal 2 15 5 4 4 3 2 2 5 3 2" xfId="3189" xr:uid="{44784D52-7D84-4FF1-A314-CF610049C89C}"/>
    <cellStyle name="Normal 2 15 5 4 4 3 2 2 5 3 3" xfId="4152" xr:uid="{C9947ECC-54F1-4F9B-9687-D070742472F4}"/>
    <cellStyle name="Normal 2 15 5 4 4 3 2 2 5 3 3 2" xfId="4701" xr:uid="{E6DCE842-FEEA-4710-B38B-B3876E00474F}"/>
    <cellStyle name="Normal 2 15 5 4 4 3 2 2 5 3 3 3" xfId="4389" xr:uid="{363A39C4-5DB9-48F8-B87F-D90171F051E3}"/>
    <cellStyle name="Normal 2 15 5 4 4 3 2 2 5 3 3 4" xfId="7496" xr:uid="{013DAACE-44F9-4730-8054-03B6F6B3EA7B}"/>
    <cellStyle name="Normal 2 15 5 4 4 3 2 2 5 3 3 4 2" xfId="5671" xr:uid="{9920D195-5859-4BAD-B1A7-CFB02FA0E8D1}"/>
    <cellStyle name="Normal 2 15 5 4 4 3 2 2 5 3 3 4 2 2" xfId="9941" xr:uid="{9A1635DC-A78C-40D2-8BBB-B5C1C512A7B2}"/>
    <cellStyle name="Normal 2 15 5 4 4 3 2 2 5 3 3 4 2 3" xfId="11712" xr:uid="{60FECFC0-1C6B-481C-A681-9721EE2FFF2F}"/>
    <cellStyle name="Normal 2 15 5 4 4 3 2 2 5 3 3 4 2 3 2" xfId="22160" xr:uid="{715CEEDF-40DB-451B-8429-DE2888F09653}"/>
    <cellStyle name="Normal 2 15 5 4 4 3 2 2 5 3 3 4 2 3 3" xfId="20211" xr:uid="{68924681-B13F-48BB-B651-5E81EA671759}"/>
    <cellStyle name="Normal 2 15 5 4 4 3 2 2 5 3 3 4 2 3 3 2" xfId="25433" xr:uid="{7BC89FA7-88CB-484D-BABF-C84B3E539745}"/>
    <cellStyle name="Normal 2 15 5 4 4 3 2 2 5 3 3 5" xfId="6619" xr:uid="{3958A9B5-B5CE-4B7F-B762-10FC0FA538F7}"/>
    <cellStyle name="Normal 2 15 5 4 4 3 2 2 5 3 3 5 2" xfId="10365" xr:uid="{B825DBC3-2BDE-46BD-B106-5CE368BDF8C5}"/>
    <cellStyle name="Normal 2 15 5 4 4 3 2 2 5 3 3 5 3" xfId="17153" xr:uid="{C10EDB3A-AADE-4581-99B1-75EAD02C6614}"/>
    <cellStyle name="Normal 2 15 5 4 4 3 2 2 5 3 3 5 3 2" xfId="23625" xr:uid="{20774BF6-58F9-4101-8682-F7AAB987A144}"/>
    <cellStyle name="Normal 2 15 5 4 4 3 2 2 5 3 3 5 3 3" xfId="20930" xr:uid="{A8FF4D59-7118-47CA-97BE-872D60434530}"/>
    <cellStyle name="Normal 2 15 5 4 4 3 2 2 5 3 3 5 3 3 2" xfId="26152" xr:uid="{07F0C792-C534-4157-A61F-81C2EA7FC9A1}"/>
    <cellStyle name="Normal 2 15 5 4 4 3 2 2 5 3 3 6" xfId="18929" xr:uid="{5CE81189-412B-41BC-9123-BFEAF1CBDE4E}"/>
    <cellStyle name="Normal 2 15 5 4 4 3 2 2 5 3 3 6 2" xfId="24151" xr:uid="{80FABF31-B76C-4871-A0DA-7B16227A7CB5}"/>
    <cellStyle name="Normal 2 15 5 4 4 3 2 2 5 3 4" xfId="7182" xr:uid="{550F7B0D-2C4D-4526-8C28-5480B29A9F30}"/>
    <cellStyle name="Normal 2 15 5 4 4 3 2 2 5 3 4 2" xfId="8141" xr:uid="{3B38F0E0-7236-45DE-B902-2D77844BEC99}"/>
    <cellStyle name="Normal 2 15 5 4 4 3 2 2 5 3 4 3" xfId="13327" xr:uid="{D4420411-FFC3-4DAF-B7A1-1AFC05362014}"/>
    <cellStyle name="Normal 2 15 5 4 4 3 2 2 5 3 4 4" xfId="19484" xr:uid="{D3C118F0-A39F-4592-BE58-771EA985D3AC}"/>
    <cellStyle name="Normal 2 15 5 4 4 3 2 2 5 3 4 4 2" xfId="24706" xr:uid="{5EA67E93-D82C-4AB8-890C-6BFD38F76666}"/>
    <cellStyle name="Normal 2 15 5 4 4 3 2 2 5 4" xfId="5200" xr:uid="{DC512C2E-6014-4276-BC53-6E6C2081AAD4}"/>
    <cellStyle name="Normal 2 15 5 4 4 3 2 2 5 4 2" xfId="8783" xr:uid="{8AF3845E-BD7C-4522-9A1E-21FF4CD27885}"/>
    <cellStyle name="Normal 2 15 5 4 4 3 2 2 5 4 3" xfId="17034" xr:uid="{F4FF32E2-10CB-4685-9849-352A85A2845A}"/>
    <cellStyle name="Normal 2 15 5 4 4 3 2 2 5 4 3 2" xfId="23507" xr:uid="{21362DC9-92AC-4655-BBDB-908EC002A9E2}"/>
    <cellStyle name="Normal 2 15 5 4 4 3 2 2 5 4 3 3" xfId="19740" xr:uid="{ADEE16F6-5051-45BD-B97A-BF752EBE25F9}"/>
    <cellStyle name="Normal 2 15 5 4 4 3 2 2 5 4 3 3 2" xfId="24962" xr:uid="{5D3B8FC6-359A-4E9D-9B16-052E704E3281}"/>
    <cellStyle name="Normal 2 15 5 4 4 3 2 2 5 5" xfId="15369" xr:uid="{C3AE460B-A93D-43C1-8F3A-206CB7D34EE1}"/>
    <cellStyle name="Normal 2 15 5 4 4 3 2 2 5 6" xfId="17476" xr:uid="{B66AC8FE-D4AF-4B7F-AD18-34422B39A24E}"/>
    <cellStyle name="Normal 2 15 5 4 4 3 2 2 5 6 2" xfId="27086" xr:uid="{E335D78C-67F1-4DE2-B709-F3A4F926A6D9}"/>
    <cellStyle name="Normal 2 15 5 4 4 3 2 2 5 6 3" xfId="28325" xr:uid="{E0FFE8A3-5534-4BB2-AB07-5BB421A9A7FA}"/>
    <cellStyle name="Normal 2 15 5 4 4 3 2 2 5 6 4" xfId="28121" xr:uid="{33762563-C515-47F0-9971-E281F54C036C}"/>
    <cellStyle name="Normal 2 15 5 4 4 3 2 2 5 7" xfId="18334" xr:uid="{66584636-457E-405E-8DDF-FCFB1DF674B5}"/>
    <cellStyle name="Normal 2 15 5 4 4 3 2 2 5 7 2" xfId="28154" xr:uid="{1BBBC7C5-6E62-4218-960E-93556E671FC4}"/>
    <cellStyle name="Normal 2 15 5 4 4 3 2 2 6" xfId="2441" xr:uid="{5568738A-CC50-42F3-92A2-B53F0EA13857}"/>
    <cellStyle name="Normal 2 15 5 4 4 3 2 2 6 2" xfId="3036" xr:uid="{58DACC8B-DD8C-4185-939A-E2EE8A6CFC29}"/>
    <cellStyle name="Normal 2 15 5 4 4 3 2 2 6 3" xfId="3999" xr:uid="{5F0BBD0C-A0AE-4C08-93B7-DF617E9F04BD}"/>
    <cellStyle name="Normal 2 15 5 4 4 3 2 2 6 3 2" xfId="4847" xr:uid="{6B033A1D-9A30-4D2D-B6D7-C5D93B943D05}"/>
    <cellStyle name="Normal 2 15 5 4 4 3 2 2 6 3 3" xfId="3490" xr:uid="{37F8B1DE-AFF0-44CF-8520-82AAC956AA2B}"/>
    <cellStyle name="Normal 2 15 5 4 4 3 2 2 6 3 4" xfId="7764" xr:uid="{EDD2284A-9C97-4067-8763-B3EEA1C6B33E}"/>
    <cellStyle name="Normal 2 15 5 4 4 3 2 2 6 3 4 2" xfId="5152" xr:uid="{6970EB5A-5AA6-4042-9891-9CBF2796DF85}"/>
    <cellStyle name="Normal 2 15 5 4 4 3 2 2 6 3 4 2 2" xfId="9810" xr:uid="{F317ADE3-5E4E-4046-9E81-562BA8C1F61E}"/>
    <cellStyle name="Normal 2 15 5 4 4 3 2 2 6 3 4 2 3" xfId="12600" xr:uid="{D610E4FC-17C9-4C65-AFAA-18AA3523D4B8}"/>
    <cellStyle name="Normal 2 15 5 4 4 3 2 2 6 3 4 2 3 2" xfId="23041" xr:uid="{0378564D-FC08-4AD9-AA47-4869D11914B9}"/>
    <cellStyle name="Normal 2 15 5 4 4 3 2 2 6 3 4 2 3 3" xfId="19692" xr:uid="{58ABD9DF-790E-443C-9F99-8AADF37081B3}"/>
    <cellStyle name="Normal 2 15 5 4 4 3 2 2 6 3 4 2 3 3 2" xfId="24914" xr:uid="{92DDB8BA-7C27-4F3C-827E-1BB30FDAA814}"/>
    <cellStyle name="Normal 2 15 5 4 4 3 2 2 6 3 5" xfId="6596" xr:uid="{1074460C-F3DF-44FF-AA32-7965FB1A289C}"/>
    <cellStyle name="Normal 2 15 5 4 4 3 2 2 6 3 5 2" xfId="10342" xr:uid="{6F9CC392-434E-4C23-93B4-859BCB9CB2AE}"/>
    <cellStyle name="Normal 2 15 5 4 4 3 2 2 6 3 5 3" xfId="12483" xr:uid="{B6BE5659-98CD-4C03-BDD8-F473204672F0}"/>
    <cellStyle name="Normal 2 15 5 4 4 3 2 2 6 3 5 3 2" xfId="22924" xr:uid="{3313887D-1CD5-4FDC-B5C8-C0C6CE1CC95F}"/>
    <cellStyle name="Normal 2 15 5 4 4 3 2 2 6 3 5 3 3" xfId="20907" xr:uid="{0486F0AA-22FC-4687-9905-B60B35905B83}"/>
    <cellStyle name="Normal 2 15 5 4 4 3 2 2 6 3 5 3 3 2" xfId="26129" xr:uid="{FD2EBB05-5A82-4947-B0E7-228F6481C18B}"/>
    <cellStyle name="Normal 2 15 5 4 4 3 2 2 6 3 6" xfId="16018" xr:uid="{139C408B-7D71-46EE-93D8-159000D8E16D}"/>
    <cellStyle name="Normal 2 15 5 4 4 3 2 2 6 3 7" xfId="18776" xr:uid="{33EC20CB-59FF-40E1-BA3E-965A36E48D8A}"/>
    <cellStyle name="Normal 2 15 5 4 4 3 2 2 6 3 7 2" xfId="23998" xr:uid="{C4643C82-49AB-45A7-8894-EFD649A41016}"/>
    <cellStyle name="Normal 2 15 5 4 4 3 2 2 6 4" xfId="6064" xr:uid="{CCEBF6C3-73DA-4409-B99C-FD672932B7A0}"/>
    <cellStyle name="Normal 2 15 5 4 4 3 2 2 6 4 2" xfId="7597" xr:uid="{8B8C70D4-6528-40EE-B433-EEE114DB978D}"/>
    <cellStyle name="Normal 2 15 5 4 4 3 2 2 6 4 3" xfId="12975" xr:uid="{318B5341-CF2C-494E-AB60-332654924847}"/>
    <cellStyle name="Normal 2 15 5 4 4 3 2 2 6 4 4" xfId="19157" xr:uid="{57C47479-325F-4801-9EEE-A299EA0151B4}"/>
    <cellStyle name="Normal 2 15 5 4 4 3 2 2 6 4 4 2" xfId="24379" xr:uid="{732F5C9F-E453-4EA9-A867-C94949D068B6}"/>
    <cellStyle name="Normal 2 15 5 4 4 3 2 2 7" xfId="5199" xr:uid="{1DB1E285-BA86-49E5-8347-570AAFCDDA90}"/>
    <cellStyle name="Normal 2 15 5 4 4 3 2 2 7 2" xfId="8782" xr:uid="{0F20468F-D9F6-4387-8057-77A644E69ADB}"/>
    <cellStyle name="Normal 2 15 5 4 4 3 2 2 7 3" xfId="16161" xr:uid="{878234CC-31C3-4973-96BA-88C3F22DF3F7}"/>
    <cellStyle name="Normal 2 15 5 4 4 3 2 2 7 3 2" xfId="17311" xr:uid="{1028CD5B-2A34-418B-A3DB-9BF8B26DF5ED}"/>
    <cellStyle name="Normal 2 15 5 4 4 3 2 2 7 3 3" xfId="19739" xr:uid="{0E81ED7C-69B4-415D-9D1C-9BA54811A2E2}"/>
    <cellStyle name="Normal 2 15 5 4 4 3 2 2 7 3 3 2" xfId="24961" xr:uid="{DB8EEA93-5584-4BF7-A96A-8FD235BDF756}"/>
    <cellStyle name="Normal 2 15 5 4 4 3 2 2 8" xfId="15368" xr:uid="{2A0B3BA3-EE34-4ABF-9BBA-20A733DF2F2E}"/>
    <cellStyle name="Normal 2 15 5 4 4 3 2 2 9" xfId="17475" xr:uid="{EF193BB0-63E8-44A4-AA50-C3227041FDE9}"/>
    <cellStyle name="Normal 2 15 5 4 4 3 2 2 9 2" xfId="27085" xr:uid="{292A3725-B8FF-49FC-ACB6-22620FF240CD}"/>
    <cellStyle name="Normal 2 15 5 4 4 3 2 2 9 3" xfId="28324" xr:uid="{BA332889-AEE8-4672-B673-B7C22DE1523E}"/>
    <cellStyle name="Normal 2 15 5 4 4 3 2 2 9 4" xfId="28122" xr:uid="{1BDC3507-88A6-4614-8254-752FFC1437C7}"/>
    <cellStyle name="Normal 2 15 5 4 4 3 3" xfId="2373" xr:uid="{513F0E6F-5D22-485C-A966-9901141EBA65}"/>
    <cellStyle name="Normal 2 15 5 4 4 3 3 2" xfId="2968" xr:uid="{507D033A-F38D-4B31-943A-1D347C6410BE}"/>
    <cellStyle name="Normal 2 15 5 4 4 3 3 3" xfId="3931" xr:uid="{AEFDBFE3-67F8-4AA8-B162-85DA4B611871}"/>
    <cellStyle name="Normal 2 15 5 4 4 3 3 3 2" xfId="4883" xr:uid="{EFC871EF-85B9-46CB-92D5-1B3E01535925}"/>
    <cellStyle name="Normal 2 15 5 4 4 3 3 3 3" xfId="3406" xr:uid="{36DC0252-0841-43D5-B411-1DF9419150B9}"/>
    <cellStyle name="Normal 2 15 5 4 4 3 3 3 4" xfId="8725" xr:uid="{19540C4F-B303-4349-93AB-1739CDCC745A}"/>
    <cellStyle name="Normal 2 15 5 4 4 3 3 3 4 2" xfId="9392" xr:uid="{160045D2-7851-4746-9D21-ED681151FB47}"/>
    <cellStyle name="Normal 2 15 5 4 4 3 3 3 4 2 2" xfId="11106" xr:uid="{B4FF00CD-B8FA-48DA-B6B5-BA3A3AC2828A}"/>
    <cellStyle name="Normal 2 15 5 4 4 3 3 3 4 2 3" xfId="12425" xr:uid="{9D7E879D-BF0B-4982-9423-E92902A7CB57}"/>
    <cellStyle name="Normal 2 15 5 4 4 3 3 3 4 2 3 2" xfId="22866" xr:uid="{177A4643-6B4B-4B9F-B8DF-736DA9E2DC2C}"/>
    <cellStyle name="Normal 2 15 5 4 4 3 3 3 4 2 3 3" xfId="21671" xr:uid="{46FA8487-6FBA-43AD-AA9F-EB09ED79E44A}"/>
    <cellStyle name="Normal 2 15 5 4 4 3 3 3 4 2 3 3 2" xfId="26893" xr:uid="{CC5CCEF2-EDBC-41AD-BDFD-EE2AE4109F0A}"/>
    <cellStyle name="Normal 2 15 5 4 4 3 3 3 5" xfId="5418" xr:uid="{7190E037-FF01-4B3F-BA4C-542DD78CB48E}"/>
    <cellStyle name="Normal 2 15 5 4 4 3 3 3 5 2" xfId="9826" xr:uid="{B469EED3-57B3-4AC7-9216-DD61168D7704}"/>
    <cellStyle name="Normal 2 15 5 4 4 3 3 3 5 3" xfId="12070" xr:uid="{F2BDFA42-9ED6-4EB0-AA7A-9670EBCA57A9}"/>
    <cellStyle name="Normal 2 15 5 4 4 3 3 3 5 3 2" xfId="22517" xr:uid="{9D514BDC-3A85-49C8-B980-9BFB9C74AC92}"/>
    <cellStyle name="Normal 2 15 5 4 4 3 3 3 5 3 3" xfId="19958" xr:uid="{4BB44CFE-62EC-4C24-B5A6-B6B51120A2A0}"/>
    <cellStyle name="Normal 2 15 5 4 4 3 3 3 5 3 3 2" xfId="25180" xr:uid="{3FAA0605-68A5-4417-BCE7-6EFCF0AC82A7}"/>
    <cellStyle name="Normal 2 15 5 4 4 3 3 3 6" xfId="15954" xr:uid="{DF82FD7D-76D4-413E-8B84-BD1B00F81183}"/>
    <cellStyle name="Normal 2 15 5 4 4 3 3 3 7" xfId="18708" xr:uid="{D54B96B8-128E-44CB-B200-565A7833DD46}"/>
    <cellStyle name="Normal 2 15 5 4 4 3 3 3 7 2" xfId="23930" xr:uid="{8DF47C93-E5FF-4CEA-BA7B-F9C1ED102562}"/>
    <cellStyle name="Normal 2 15 5 4 4 3 3 4" xfId="7336" xr:uid="{B8AD13C5-BADE-4BCB-961C-1CD55569E228}"/>
    <cellStyle name="Normal 2 15 5 4 4 3 3 4 2" xfId="8295" xr:uid="{3EF9A3FB-354E-4087-B2C3-749EB6B25CAB}"/>
    <cellStyle name="Normal 2 15 5 4 4 3 3 4 3" xfId="12864" xr:uid="{85B49B49-D5F0-4586-A026-F1EAC580AD3A}"/>
    <cellStyle name="Normal 2 15 5 4 4 3 3 4 4" xfId="19638" xr:uid="{9117C3BC-1033-44D2-B6C5-EFC90D6B7C86}"/>
    <cellStyle name="Normal 2 15 5 4 4 3 3 4 4 2" xfId="24860" xr:uid="{915D2D8B-E2E8-454F-8138-90B49ABC3095}"/>
    <cellStyle name="Normal 2 15 5 4 4 3 4" xfId="5198" xr:uid="{3744C51B-1957-418D-99DE-4B4E42C77973}"/>
    <cellStyle name="Normal 2 15 5 4 4 3 4 2" xfId="8781" xr:uid="{B465DC4A-287E-4B2D-B0DD-DA8DFEE9A1CA}"/>
    <cellStyle name="Normal 2 15 5 4 4 3 4 3" xfId="13964" xr:uid="{1BE5A04A-E898-43CC-9782-AD035E84AE1B}"/>
    <cellStyle name="Normal 2 15 5 4 4 3 4 3 2" xfId="13965" xr:uid="{715BD6B3-9503-4DC3-9D02-24C04CD404D6}"/>
    <cellStyle name="Normal 2 15 5 4 4 3 4 3 3" xfId="16873" xr:uid="{9B2884FF-8615-46B0-AF93-68119066C660}"/>
    <cellStyle name="Normal 2 15 5 4 4 3 4 3 4" xfId="19738" xr:uid="{AF2317FC-7AA9-44DB-BDCA-F9E493B14E1B}"/>
    <cellStyle name="Normal 2 15 5 4 4 3 4 3 4 2" xfId="24960" xr:uid="{F5A11CB0-E577-4457-BEDE-1BECF28768AD}"/>
    <cellStyle name="Normal 2 15 5 4 4 3 5" xfId="15196" xr:uid="{8163214B-1E7C-4822-87A2-DDFE378A533E}"/>
    <cellStyle name="Normal 2 15 5 4 4 3 6" xfId="15367" xr:uid="{57B63AFF-987E-457F-8073-C1F6B20F8A01}"/>
    <cellStyle name="Normal 2 15 5 4 4 3 7" xfId="17474" xr:uid="{35919C05-166B-4E12-BAA0-A6F87C9FBD47}"/>
    <cellStyle name="Normal 2 15 5 4 4 3 7 2" xfId="27084" xr:uid="{49AC584D-5A10-44CE-9C44-36C7E5E420EC}"/>
    <cellStyle name="Normal 2 15 5 4 4 3 7 3" xfId="28323" xr:uid="{4FF22880-740A-4485-B1D2-ADA71BB50E9E}"/>
    <cellStyle name="Normal 2 15 5 4 4 3 7 4" xfId="28123" xr:uid="{ADDD37E1-F6A6-4AD6-8DB6-6AAF68136717}"/>
    <cellStyle name="Normal 2 15 5 4 4 3 8" xfId="18113" xr:uid="{C91248C0-111A-42A1-89DC-05EEAEEBF2E1}"/>
    <cellStyle name="Normal 2 15 5 4 4 3 8 2" xfId="28167" xr:uid="{1E35F3BB-61B1-4720-80E7-5D16D47804DE}"/>
    <cellStyle name="Normal 2 15 5 4 4 4" xfId="13966" xr:uid="{2F5F282A-20F7-4F36-AF1F-86D274084B45}"/>
    <cellStyle name="Normal 2 15 5 4 4 4 2" xfId="13967" xr:uid="{D5C3BD15-537E-4333-AA69-A5D7C77661D4}"/>
    <cellStyle name="Normal 2 15 5 4 4 5" xfId="13968" xr:uid="{10C6AE1E-9DF2-4EA3-8DC3-D6DB56BEC511}"/>
    <cellStyle name="Normal 2 15 5 4 4 5 2" xfId="13969" xr:uid="{BD62EEE0-5960-4300-8F6C-9E21C9A0AABD}"/>
    <cellStyle name="Normal 2 15 5 4 5" xfId="2233" xr:uid="{A9007159-E270-4EC3-801B-472FDD63A156}"/>
    <cellStyle name="Normal 2 15 5 4 5 2" xfId="2828" xr:uid="{82CFC856-17CE-4073-9263-5574BD3D467F}"/>
    <cellStyle name="Normal 2 15 5 4 5 3" xfId="3791" xr:uid="{51C09B17-DFB5-4C93-8B8E-F1DD72E96083}"/>
    <cellStyle name="Normal 2 15 5 4 5 3 2" xfId="5079" xr:uid="{FA416FBC-76DD-4ED9-A1AC-DDE7AFB8DBC4}"/>
    <cellStyle name="Normal 2 15 5 4 5 3 3" xfId="3519" xr:uid="{F36AEEBD-E05A-492E-B8EB-08A451DCF3FC}"/>
    <cellStyle name="Normal 2 15 5 4 5 3 4" xfId="8397" xr:uid="{2E2C8B57-A18D-498A-8DC2-7400C98A9A5D}"/>
    <cellStyle name="Normal 2 15 5 4 5 3 4 2" xfId="7944" xr:uid="{020B6122-E58C-42BD-8EC5-F5762C60820C}"/>
    <cellStyle name="Normal 2 15 5 4 5 3 4 2 2" xfId="10903" xr:uid="{5FF0E05C-BE9C-4EC9-8DC6-FDB2466C5BDC}"/>
    <cellStyle name="Normal 2 15 5 4 5 3 4 2 3" xfId="11310" xr:uid="{42153A66-459C-4559-9612-A55A15665856}"/>
    <cellStyle name="Normal 2 15 5 4 5 3 4 2 3 2" xfId="21868" xr:uid="{3744AA3F-CBAD-44AA-9383-982EAB9D1B74}"/>
    <cellStyle name="Normal 2 15 5 4 5 3 4 2 3 3" xfId="21468" xr:uid="{8A53266F-EA69-4753-8C0C-E1C253D0E2F5}"/>
    <cellStyle name="Normal 2 15 5 4 5 3 4 2 3 3 2" xfId="26690" xr:uid="{A268D621-DB9E-4E82-87F6-FB87600AB50D}"/>
    <cellStyle name="Normal 2 15 5 4 5 3 5" xfId="6959" xr:uid="{2295174B-CB12-4D49-B9BB-22834E170701}"/>
    <cellStyle name="Normal 2 15 5 4 5 3 5 2" xfId="10703" xr:uid="{292610B0-4BE7-475B-A703-8A0DDBCC48CA}"/>
    <cellStyle name="Normal 2 15 5 4 5 3 5 3" xfId="12392" xr:uid="{0EE96A9A-273C-40F9-839E-9205115D1600}"/>
    <cellStyle name="Normal 2 15 5 4 5 3 5 3 2" xfId="22833" xr:uid="{0B3F6A95-9525-4548-883C-0B7A1A41A673}"/>
    <cellStyle name="Normal 2 15 5 4 5 3 5 3 3" xfId="21268" xr:uid="{CA35CE2B-EA43-40A7-B010-DE6BC3C98633}"/>
    <cellStyle name="Normal 2 15 5 4 5 3 5 3 3 2" xfId="26490" xr:uid="{F7AC8C9D-AB6B-4E36-A3BB-424CCA66B3A0}"/>
    <cellStyle name="Normal 2 15 5 4 5 3 6" xfId="18568" xr:uid="{150C8F55-F436-44C0-AFB2-78A2A90E4884}"/>
    <cellStyle name="Normal 2 15 5 4 5 3 6 2" xfId="23790" xr:uid="{4211EFCF-DD2E-4250-ACAA-E268B4994968}"/>
    <cellStyle name="Normal 2 15 5 4 5 4" xfId="7328" xr:uid="{6965471D-5E83-456C-89EC-4CA43FF73763}"/>
    <cellStyle name="Normal 2 15 5 4 5 4 2" xfId="8287" xr:uid="{640B92E6-61A2-4577-9983-910E18402CAC}"/>
    <cellStyle name="Normal 2 15 5 4 5 4 3" xfId="12972" xr:uid="{3E506274-2A60-46E8-B4B3-10C1F85287A0}"/>
    <cellStyle name="Normal 2 15 5 4 5 4 4" xfId="19630" xr:uid="{BE54DA11-CCFA-4437-BEBC-2A0E4C8003F9}"/>
    <cellStyle name="Normal 2 15 5 4 5 4 4 2" xfId="24852" xr:uid="{4F1221B7-28A1-4C7E-813A-A71EECEF58B3}"/>
    <cellStyle name="Normal 2 15 5 4 6" xfId="17973" xr:uid="{70BC4D4D-C8E0-4F23-9D0E-B01F55BB7372}"/>
    <cellStyle name="Normal 2 15 5 4 6 2" xfId="28887" xr:uid="{0B731426-A55C-452B-8D8F-AA357D2AA47C}"/>
    <cellStyle name="Normal 2 15 5 5" xfId="290" xr:uid="{552D9959-E03E-41E9-80E9-8BEE6E458700}"/>
    <cellStyle name="Normal 2 15 5 5 2" xfId="291" xr:uid="{E9F1A352-6249-4347-B0D8-8EC3FB347C3A}"/>
    <cellStyle name="Normal 2 15 5 5 3" xfId="292" xr:uid="{2FBF0B76-7DDE-4863-9567-E5717F5DB34D}"/>
    <cellStyle name="Normal 2 15 5 5 3 2" xfId="293" xr:uid="{EB3BE9D2-E89D-4C09-B5CB-593C37461410}"/>
    <cellStyle name="Normal 2 15 5 5 3 2 2" xfId="294" xr:uid="{F94E648E-7A7E-46BD-AE1F-5C779E746EFE}"/>
    <cellStyle name="Normal 2 15 5 5 3 2 2 10" xfId="18182" xr:uid="{2CC12960-B101-410E-A97F-7C37157A3828}"/>
    <cellStyle name="Normal 2 15 5 5 3 2 2 10 2" xfId="27761" xr:uid="{ABA91937-AFE6-488C-997F-9AB801973DD9}"/>
    <cellStyle name="Normal 2 15 5 5 3 2 2 2" xfId="295" xr:uid="{CEF5337B-E6B4-4E05-92FC-4716A4D196C6}"/>
    <cellStyle name="Normal 2 15 5 5 3 2 2 2 2" xfId="13970" xr:uid="{2DC51146-8632-4B04-9F96-CE3FEC64AAA1}"/>
    <cellStyle name="Normal 2 15 5 5 3 2 2 2 3" xfId="13971" xr:uid="{B5D5C972-D142-484C-BADD-D0C7B4C83D21}"/>
    <cellStyle name="Normal 2 15 5 5 3 2 2 2 3 2" xfId="13972" xr:uid="{8A5357F6-2913-4ECE-B7DA-AB323497133C}"/>
    <cellStyle name="Normal 2 15 5 5 3 2 2 3" xfId="296" xr:uid="{749F649D-E8F5-4947-AF35-5CD48BFB26B7}"/>
    <cellStyle name="Normal 2 15 5 5 3 2 2 4" xfId="297" xr:uid="{ED888022-2BE8-4D0B-8D37-41FDB6C3FD3C}"/>
    <cellStyle name="Normal 2 15 5 5 3 2 2 5" xfId="298" xr:uid="{468ADF50-9DDB-46DD-B933-63BBC50C9A4D}"/>
    <cellStyle name="Normal 2 15 5 5 3 2 2 5 2" xfId="299" xr:uid="{9BD48171-DEF1-47D7-AC4C-2ADE30119CC6}"/>
    <cellStyle name="Normal 2 15 5 5 3 2 2 5 3" xfId="2595" xr:uid="{B812DAB1-E276-4209-AD67-3035B1EE015F}"/>
    <cellStyle name="Normal 2 15 5 5 3 2 2 5 3 2" xfId="3190" xr:uid="{C7FB5FD9-85E2-4C59-AAEB-2BF25C012AAC}"/>
    <cellStyle name="Normal 2 15 5 5 3 2 2 5 3 3" xfId="4153" xr:uid="{5998F9B0-E7CF-49E6-9AFE-E35A641862A0}"/>
    <cellStyle name="Normal 2 15 5 5 3 2 2 5 3 3 2" xfId="5006" xr:uid="{A170B601-CCB4-4FDB-A644-A1F08010D052}"/>
    <cellStyle name="Normal 2 15 5 5 3 2 2 5 3 3 3" xfId="4390" xr:uid="{B68E2B53-67F6-4016-AC12-433E248A867B}"/>
    <cellStyle name="Normal 2 15 5 5 3 2 2 5 3 3 4" xfId="8625" xr:uid="{23786E85-57E4-4523-B90C-8BD0C9EBE914}"/>
    <cellStyle name="Normal 2 15 5 5 3 2 2 5 3 3 4 2" xfId="6966" xr:uid="{EA3698CD-2FEE-4FBA-B060-1F179EACF132}"/>
    <cellStyle name="Normal 2 15 5 5 3 2 2 5 3 3 4 2 2" xfId="10710" xr:uid="{0BE17D70-DD8C-414E-9E55-DAE62ACC6E8E}"/>
    <cellStyle name="Normal 2 15 5 5 3 2 2 5 3 3 4 2 3" xfId="12383" xr:uid="{8FBC6836-EE55-4AD6-A17D-83BAA28B90A5}"/>
    <cellStyle name="Normal 2 15 5 5 3 2 2 5 3 3 4 2 3 2" xfId="22824" xr:uid="{BDC9669B-E624-4F1F-9C1E-BA3814199C87}"/>
    <cellStyle name="Normal 2 15 5 5 3 2 2 5 3 3 4 2 3 3" xfId="21275" xr:uid="{DB1D1B60-76F0-4A4F-9B71-D1BC94EFBCBE}"/>
    <cellStyle name="Normal 2 15 5 5 3 2 2 5 3 3 4 2 3 3 2" xfId="26497" xr:uid="{C990BC2E-B787-44BA-AEA3-A895F4D0F2E8}"/>
    <cellStyle name="Normal 2 15 5 5 3 2 2 5 3 3 5" xfId="6899" xr:uid="{33172A76-D3DB-4AD1-BAF0-6D13097CBE0E}"/>
    <cellStyle name="Normal 2 15 5 5 3 2 2 5 3 3 5 2" xfId="10643" xr:uid="{977F4551-A331-4A5C-BE4D-2A2FB8D7DC8F}"/>
    <cellStyle name="Normal 2 15 5 5 3 2 2 5 3 3 5 3" xfId="17083" xr:uid="{9F086AA5-B22C-40D7-B629-CE30C4025CD2}"/>
    <cellStyle name="Normal 2 15 5 5 3 2 2 5 3 3 5 3 2" xfId="23555" xr:uid="{A6FB84E2-278D-499C-9DA4-858B4BDE496A}"/>
    <cellStyle name="Normal 2 15 5 5 3 2 2 5 3 3 5 3 3" xfId="21208" xr:uid="{77F79E61-9A01-4AE4-AD7B-4105E7281715}"/>
    <cellStyle name="Normal 2 15 5 5 3 2 2 5 3 3 5 3 3 2" xfId="26430" xr:uid="{FDA50CFE-B525-480A-8EEE-40798ED8ED2B}"/>
    <cellStyle name="Normal 2 15 5 5 3 2 2 5 3 3 6" xfId="18930" xr:uid="{4F951D26-755B-4571-9829-F8BDC3BCE988}"/>
    <cellStyle name="Normal 2 15 5 5 3 2 2 5 3 3 6 2" xfId="24152" xr:uid="{DDF18EC6-76C2-4C30-B31F-1958B8F7C7FF}"/>
    <cellStyle name="Normal 2 15 5 5 3 2 2 5 3 4" xfId="7369" xr:uid="{2714B87C-0F1D-418C-82C3-3E7F698D0E09}"/>
    <cellStyle name="Normal 2 15 5 5 3 2 2 5 3 4 2" xfId="8328" xr:uid="{F5E1E561-374F-41D6-B677-90A62A694993}"/>
    <cellStyle name="Normal 2 15 5 5 3 2 2 5 3 4 3" xfId="13168" xr:uid="{57B02431-9F72-492B-8D15-95FAC5252B48}"/>
    <cellStyle name="Normal 2 15 5 5 3 2 2 5 3 4 4" xfId="19671" xr:uid="{4CC9B099-CD47-4F55-AB92-0AF8FA70EFF1}"/>
    <cellStyle name="Normal 2 15 5 5 3 2 2 5 3 4 4 2" xfId="24893" xr:uid="{34D77371-A229-4091-99A0-082D729DAF6B}"/>
    <cellStyle name="Normal 2 15 5 5 3 2 2 5 4" xfId="5203" xr:uid="{DA55D1E2-0017-4563-B97A-7310261F2AC0}"/>
    <cellStyle name="Normal 2 15 5 5 3 2 2 5 4 2" xfId="8786" xr:uid="{A97E7A44-6142-4738-9D21-C86799D461F7}"/>
    <cellStyle name="Normal 2 15 5 5 3 2 2 5 4 3" xfId="11473" xr:uid="{A836D163-8F16-4253-8A60-585AE59AD636}"/>
    <cellStyle name="Normal 2 15 5 5 3 2 2 5 4 3 2" xfId="22031" xr:uid="{2B75B4B6-2B55-4A88-955B-F9F991C7F0CB}"/>
    <cellStyle name="Normal 2 15 5 5 3 2 2 5 4 3 3" xfId="19743" xr:uid="{E2315C70-0C64-4337-B9F1-0608CD24370B}"/>
    <cellStyle name="Normal 2 15 5 5 3 2 2 5 4 3 3 2" xfId="24965" xr:uid="{048140E8-E06E-4AAE-AC88-150E4BDD0A88}"/>
    <cellStyle name="Normal 2 15 5 5 3 2 2 5 5" xfId="15372" xr:uid="{879B650C-CF07-4B0D-BFB3-06AD9A44CAE5}"/>
    <cellStyle name="Normal 2 15 5 5 3 2 2 5 6" xfId="17479" xr:uid="{3510F78B-F25A-4B85-B54F-A0181EE39F47}"/>
    <cellStyle name="Normal 2 15 5 5 3 2 2 5 6 2" xfId="27089" xr:uid="{21EE124C-B6BE-4F51-AA38-F5007561AB72}"/>
    <cellStyle name="Normal 2 15 5 5 3 2 2 5 6 3" xfId="28328" xr:uid="{49A530FD-55BC-4E5D-A501-8CEB95653554}"/>
    <cellStyle name="Normal 2 15 5 5 3 2 2 5 6 4" xfId="28118" xr:uid="{BD22AE7A-1575-4333-9FDC-2F625884744A}"/>
    <cellStyle name="Normal 2 15 5 5 3 2 2 5 7" xfId="18335" xr:uid="{C88B892E-B5EF-4EA7-9FB0-B393F6EDBE8C}"/>
    <cellStyle name="Normal 2 15 5 5 3 2 2 5 7 2" xfId="27625" xr:uid="{9C72CCD4-2D9C-4285-8AE0-3B161699B5F8}"/>
    <cellStyle name="Normal 2 15 5 5 3 2 2 6" xfId="2442" xr:uid="{1ED8904F-A2F7-4B65-BF6F-C051F2FF7B06}"/>
    <cellStyle name="Normal 2 15 5 5 3 2 2 6 2" xfId="3037" xr:uid="{E8BE4572-F7E6-485C-902B-68BAB2C68B3E}"/>
    <cellStyle name="Normal 2 15 5 5 3 2 2 6 3" xfId="4000" xr:uid="{B28E8C87-F4B9-42FC-906A-AC97A08ADBAA}"/>
    <cellStyle name="Normal 2 15 5 5 3 2 2 6 3 2" xfId="4551" xr:uid="{64CBA812-A70F-4E9D-B1AA-AF45AD82C0C1}"/>
    <cellStyle name="Normal 2 15 5 5 3 2 2 6 3 3" xfId="4357" xr:uid="{6BD8A5F1-6C48-4681-ADEF-43038298144E}"/>
    <cellStyle name="Normal 2 15 5 5 3 2 2 6 3 4" xfId="8594" xr:uid="{EC1F7369-1735-41D4-9871-5C2AD52C2274}"/>
    <cellStyle name="Normal 2 15 5 5 3 2 2 6 3 4 2" xfId="7431" xr:uid="{DF62553F-33F2-4369-A271-8EEFC044F9BF}"/>
    <cellStyle name="Normal 2 15 5 5 3 2 2 6 3 4 2 2" xfId="10801" xr:uid="{67CDAA54-B19F-4261-B5B2-609CEDFE94AA}"/>
    <cellStyle name="Normal 2 15 5 5 3 2 2 6 3 4 2 3" xfId="12752" xr:uid="{8A866876-7909-4214-B74A-2F1C86FC6ECD}"/>
    <cellStyle name="Normal 2 15 5 5 3 2 2 6 3 4 2 3 2" xfId="23191" xr:uid="{741833C6-BB6A-4AC9-BDD2-6FC43C485DDF}"/>
    <cellStyle name="Normal 2 15 5 5 3 2 2 6 3 4 2 3 3" xfId="21366" xr:uid="{5BAD184A-574E-4BC5-B4D9-96842BAB1DB6}"/>
    <cellStyle name="Normal 2 15 5 5 3 2 2 6 3 4 2 3 3 2" xfId="26588" xr:uid="{3E4117D8-44C4-46FF-9486-89E0C80EBC6A}"/>
    <cellStyle name="Normal 2 15 5 5 3 2 2 6 3 5" xfId="6988" xr:uid="{F86DAA5D-EA35-462C-8138-545B9E131441}"/>
    <cellStyle name="Normal 2 15 5 5 3 2 2 6 3 5 2" xfId="10732" xr:uid="{4AFCB548-7CB2-4F00-8B82-2D9052EC5F51}"/>
    <cellStyle name="Normal 2 15 5 5 3 2 2 6 3 5 3" xfId="11737" xr:uid="{17BF5325-0FB7-49B2-9326-D8EA36EA003B}"/>
    <cellStyle name="Normal 2 15 5 5 3 2 2 6 3 5 3 2" xfId="22185" xr:uid="{300F80DE-8402-4C4D-9E9B-7F2B637B41DF}"/>
    <cellStyle name="Normal 2 15 5 5 3 2 2 6 3 5 3 3" xfId="21297" xr:uid="{74D5E31A-3CA3-402C-8B04-6C9A0BC0793D}"/>
    <cellStyle name="Normal 2 15 5 5 3 2 2 6 3 5 3 3 2" xfId="26519" xr:uid="{FB88497E-271A-4516-A1B6-C07F81A24A46}"/>
    <cellStyle name="Normal 2 15 5 5 3 2 2 6 3 6" xfId="16019" xr:uid="{F2986139-EF6A-4F83-9E57-7AEA9A6225E3}"/>
    <cellStyle name="Normal 2 15 5 5 3 2 2 6 3 7" xfId="18777" xr:uid="{A94687BF-52E2-40EF-925D-72C1FE690404}"/>
    <cellStyle name="Normal 2 15 5 5 3 2 2 6 3 7 2" xfId="23999" xr:uid="{1509BA74-DD4A-4301-86E0-953E80088CA0}"/>
    <cellStyle name="Normal 2 15 5 5 3 2 2 6 4" xfId="6997" xr:uid="{6C71DB47-0B65-42F0-879E-F87419F9256A}"/>
    <cellStyle name="Normal 2 15 5 5 3 2 2 6 4 2" xfId="7956" xr:uid="{C353FA1D-F173-4E97-9999-EC6BFD1E9E25}"/>
    <cellStyle name="Normal 2 15 5 5 3 2 2 6 4 3" xfId="12932" xr:uid="{48795B52-47AC-43D6-9284-FA30E316AC56}"/>
    <cellStyle name="Normal 2 15 5 5 3 2 2 6 4 4" xfId="19299" xr:uid="{3E8322A4-F4FD-492D-B219-E7069AEA56DA}"/>
    <cellStyle name="Normal 2 15 5 5 3 2 2 6 4 4 2" xfId="24521" xr:uid="{D25030BD-9D0B-4012-AC45-9E43EA6BF531}"/>
    <cellStyle name="Normal 2 15 5 5 3 2 2 7" xfId="5202" xr:uid="{01F4D854-1200-439E-86B1-941ABD137000}"/>
    <cellStyle name="Normal 2 15 5 5 3 2 2 7 2" xfId="8785" xr:uid="{0EE57F37-335E-4362-A5EA-EB33DA05C23E}"/>
    <cellStyle name="Normal 2 15 5 5 3 2 2 7 3" xfId="16162" xr:uid="{845D913B-ED5A-4984-8B1B-8DAC9C00F2DE}"/>
    <cellStyle name="Normal 2 15 5 5 3 2 2 7 3 2" xfId="17312" xr:uid="{AEE8159E-6EBF-4E38-A5C9-9D793F314491}"/>
    <cellStyle name="Normal 2 15 5 5 3 2 2 7 3 3" xfId="19742" xr:uid="{AE86D78E-A2CB-45B2-8173-827C9C08222F}"/>
    <cellStyle name="Normal 2 15 5 5 3 2 2 7 3 3 2" xfId="24964" xr:uid="{14B9B54E-C8AB-4A0D-8BA5-ECE8F2F51CA9}"/>
    <cellStyle name="Normal 2 15 5 5 3 2 2 8" xfId="15371" xr:uid="{F9BD5398-1D60-4D44-B27F-0CDF65627679}"/>
    <cellStyle name="Normal 2 15 5 5 3 2 2 9" xfId="17478" xr:uid="{E37372B1-DEBB-42A9-A160-E93D04E0DB1D}"/>
    <cellStyle name="Normal 2 15 5 5 3 2 2 9 2" xfId="27088" xr:uid="{8AA6559D-96A2-4354-BF7E-799D5011DB17}"/>
    <cellStyle name="Normal 2 15 5 5 3 2 2 9 3" xfId="28327" xr:uid="{E598E5AE-305D-4068-8B5A-3BF6F0E8F1BD}"/>
    <cellStyle name="Normal 2 15 5 5 3 2 2 9 4" xfId="28119" xr:uid="{5ECA377D-C911-4AF3-91F2-D603E3792390}"/>
    <cellStyle name="Normal 2 15 5 5 3 3" xfId="2304" xr:uid="{CD8E7AFD-E3B3-45AF-B399-5A5044D0C38E}"/>
    <cellStyle name="Normal 2 15 5 5 3 3 2" xfId="2899" xr:uid="{04DC58A7-8BCF-4D80-931B-17EEC04B4E38}"/>
    <cellStyle name="Normal 2 15 5 5 3 3 3" xfId="3862" xr:uid="{52917D47-7F77-4C8C-8E94-2DF074440606}"/>
    <cellStyle name="Normal 2 15 5 5 3 3 3 2" xfId="5122" xr:uid="{55CC9B35-8B45-4267-8D70-7F77FF860405}"/>
    <cellStyle name="Normal 2 15 5 5 3 3 3 3" xfId="3532" xr:uid="{A128C3A2-628A-4318-B6E6-5E7D8A022FE9}"/>
    <cellStyle name="Normal 2 15 5 5 3 3 3 4" xfId="7823" xr:uid="{F698ADC1-122F-40C3-97C4-B89F984714F0}"/>
    <cellStyle name="Normal 2 15 5 5 3 3 3 4 2" xfId="9437" xr:uid="{8A5D4A6E-F523-498A-A8FF-DB75666DB4E2}"/>
    <cellStyle name="Normal 2 15 5 5 3 3 3 4 2 2" xfId="11150" xr:uid="{EACE50AD-5393-4655-B7A4-AC5569BEDAB1}"/>
    <cellStyle name="Normal 2 15 5 5 3 3 3 4 2 3" xfId="17063" xr:uid="{829A3C20-5E01-4B50-BF6C-1C7C372BF207}"/>
    <cellStyle name="Normal 2 15 5 5 3 3 3 4 2 3 2" xfId="23535" xr:uid="{A44F408C-7A31-481E-AC45-24952EF37AEB}"/>
    <cellStyle name="Normal 2 15 5 5 3 3 3 4 2 3 3" xfId="21715" xr:uid="{F6B1278A-B793-48FE-ADEF-462301B11000}"/>
    <cellStyle name="Normal 2 15 5 5 3 3 3 4 2 3 3 2" xfId="26937" xr:uid="{8BDBF00B-A048-42D9-92E9-14CAAC2D4076}"/>
    <cellStyle name="Normal 2 15 5 5 3 3 3 5" xfId="6299" xr:uid="{EE039879-7D1C-41E0-AAC9-FA92EE99FBA0}"/>
    <cellStyle name="Normal 2 15 5 5 3 3 3 5 2" xfId="10048" xr:uid="{518294E9-9406-4733-AAAA-FB031C687E34}"/>
    <cellStyle name="Normal 2 15 5 5 3 3 3 5 3" xfId="16763" xr:uid="{189CD7AD-EDCE-4341-AF30-6F242E27A3A8}"/>
    <cellStyle name="Normal 2 15 5 5 3 3 3 5 3 2" xfId="23297" xr:uid="{9664A21D-4A09-46C0-ACEB-BFE235DDD372}"/>
    <cellStyle name="Normal 2 15 5 5 3 3 3 5 3 3" xfId="20613" xr:uid="{3B5BB8CB-CE28-4E5C-86FF-91E60D379891}"/>
    <cellStyle name="Normal 2 15 5 5 3 3 3 5 3 3 2" xfId="25835" xr:uid="{80EEFD06-9CB6-4719-875B-FEB21CB8272A}"/>
    <cellStyle name="Normal 2 15 5 5 3 3 3 6" xfId="15885" xr:uid="{0AB2C9C0-50DC-4B01-9F41-02D61ADA56A9}"/>
    <cellStyle name="Normal 2 15 5 5 3 3 3 7" xfId="18639" xr:uid="{E9A039F3-11D4-4D6A-8939-F9A3B276F693}"/>
    <cellStyle name="Normal 2 15 5 5 3 3 3 7 2" xfId="23861" xr:uid="{B89B6693-6884-48EF-A522-8A2B09CDE89C}"/>
    <cellStyle name="Normal 2 15 5 5 3 3 4" xfId="7153" xr:uid="{BC9B8988-DD58-41CD-8DB6-98C83CEECD58}"/>
    <cellStyle name="Normal 2 15 5 5 3 3 4 2" xfId="8112" xr:uid="{0EDEFE93-3E4C-4668-A5B4-B5986193064A}"/>
    <cellStyle name="Normal 2 15 5 5 3 3 4 3" xfId="13036" xr:uid="{5021C89E-2731-4791-8025-AC5ADD604E01}"/>
    <cellStyle name="Normal 2 15 5 5 3 3 4 4" xfId="19455" xr:uid="{C0610377-A83E-4026-A793-D801AD926848}"/>
    <cellStyle name="Normal 2 15 5 5 3 3 4 4 2" xfId="24677" xr:uid="{F9186502-8A5A-40B2-928D-91299F3EF38C}"/>
    <cellStyle name="Normal 2 15 5 5 3 4" xfId="5201" xr:uid="{EFEFA152-2867-49E9-9C62-B5F50E8788FF}"/>
    <cellStyle name="Normal 2 15 5 5 3 4 2" xfId="8784" xr:uid="{786852AB-9B20-4190-9891-0B666D1B4948}"/>
    <cellStyle name="Normal 2 15 5 5 3 4 3" xfId="13973" xr:uid="{49949564-5573-407C-AC5B-8FCBE3F2FCAA}"/>
    <cellStyle name="Normal 2 15 5 5 3 4 3 2" xfId="13974" xr:uid="{B2E636FE-CAF3-47CC-9C86-84DD7AB11572}"/>
    <cellStyle name="Normal 2 15 5 5 3 4 3 3" xfId="16872" xr:uid="{0C233F95-96AB-4E88-8B51-589691F40B9B}"/>
    <cellStyle name="Normal 2 15 5 5 3 4 3 4" xfId="19741" xr:uid="{6F099336-C095-47B0-881F-985858599E2F}"/>
    <cellStyle name="Normal 2 15 5 5 3 4 3 4 2" xfId="24963" xr:uid="{2B089662-2BB0-485B-89E5-6FFB4EE41610}"/>
    <cellStyle name="Normal 2 15 5 5 3 5" xfId="15197" xr:uid="{84929627-0EFA-481D-A345-65A6B6745FBF}"/>
    <cellStyle name="Normal 2 15 5 5 3 6" xfId="15370" xr:uid="{92256432-1A97-4CE9-97D5-FE44B3E77F1C}"/>
    <cellStyle name="Normal 2 15 5 5 3 7" xfId="17477" xr:uid="{6842BA5F-1186-4EF0-8F4C-D1299814A513}"/>
    <cellStyle name="Normal 2 15 5 5 3 7 2" xfId="27087" xr:uid="{F93D3C73-D8CF-4B7C-8C6C-CAE30E8C82E4}"/>
    <cellStyle name="Normal 2 15 5 5 3 7 3" xfId="28326" xr:uid="{0D515444-DB14-42A4-9EB7-D219AA06663D}"/>
    <cellStyle name="Normal 2 15 5 5 3 7 4" xfId="28120" xr:uid="{467873CE-C9EC-427D-8D4E-7389224FDEA6}"/>
    <cellStyle name="Normal 2 15 5 5 3 8" xfId="18044" xr:uid="{FFDDCA1B-2B58-4485-97C2-D37D5CF625B3}"/>
    <cellStyle name="Normal 2 15 5 5 3 8 2" xfId="28828" xr:uid="{C16B4AE7-9225-4CBC-8478-76A9E32C5771}"/>
    <cellStyle name="Normal 2 15 5 5 4" xfId="13975" xr:uid="{ACAAD6CA-1F19-4D38-A4CA-E749817CAB49}"/>
    <cellStyle name="Normal 2 15 5 5 4 2" xfId="13976" xr:uid="{9B871F10-BF28-4D53-A78B-9C9D6EB5569B}"/>
    <cellStyle name="Normal 2 15 5 5 5" xfId="13977" xr:uid="{762CCB55-4B92-42F8-9265-0A90E5B66CE8}"/>
    <cellStyle name="Normal 2 15 5 5 5 2" xfId="13978" xr:uid="{A68FCDFE-DA1D-441F-9902-A12D13DA4737}"/>
    <cellStyle name="Normal 2 15 5 6" xfId="2164" xr:uid="{6F47D446-1529-4B17-9DF6-7E485C7E15E7}"/>
    <cellStyle name="Normal 2 15 5 6 2" xfId="2759" xr:uid="{A5C26FFD-EA4E-4004-9B94-B257D56B98D3}"/>
    <cellStyle name="Normal 2 15 5 6 3" xfId="3722" xr:uid="{2ED6F047-9F57-40FC-B6CC-5197DF1DF011}"/>
    <cellStyle name="Normal 2 15 5 6 3 2" xfId="5014" xr:uid="{D4179BD4-5D55-4EFE-9AD2-D86B9E37B43A}"/>
    <cellStyle name="Normal 2 15 5 6 3 3" xfId="3639" xr:uid="{A5AFD6E9-E2BF-4283-ABF0-FEDBE468921C}"/>
    <cellStyle name="Normal 2 15 5 6 3 4" xfId="8549" xr:uid="{355A14E5-556C-4445-B482-84EC7BA6C593}"/>
    <cellStyle name="Normal 2 15 5 6 3 4 2" xfId="7661" xr:uid="{42D86B3D-07D0-4C3D-B013-D584B0EAB4B1}"/>
    <cellStyle name="Normal 2 15 5 6 3 4 2 2" xfId="10849" xr:uid="{1D4F10AC-87A7-44B8-BE93-1EA838E57C9F}"/>
    <cellStyle name="Normal 2 15 5 6 3 4 2 3" xfId="12630" xr:uid="{71BA22DB-D1E2-44A0-9E9A-48345DDCE506}"/>
    <cellStyle name="Normal 2 15 5 6 3 4 2 3 2" xfId="23070" xr:uid="{40F5D50F-55AE-48BB-BBBF-DE1BF6775AEC}"/>
    <cellStyle name="Normal 2 15 5 6 3 4 2 3 3" xfId="21414" xr:uid="{9E0F1823-E5FD-454D-BEAC-E1CE51CFDF84}"/>
    <cellStyle name="Normal 2 15 5 6 3 4 2 3 3 2" xfId="26636" xr:uid="{307EF96C-6AE3-4569-8310-8D00FE863C5A}"/>
    <cellStyle name="Normal 2 15 5 6 3 5" xfId="6589" xr:uid="{E833C47B-8FCF-40A3-95BB-4A1354C58B5A}"/>
    <cellStyle name="Normal 2 15 5 6 3 5 2" xfId="10335" xr:uid="{08148642-2B77-4A6D-93F7-ECACA1E3ABB9}"/>
    <cellStyle name="Normal 2 15 5 6 3 5 3" xfId="16956" xr:uid="{7782E6AF-5D65-43BB-9D84-410F338B63A2}"/>
    <cellStyle name="Normal 2 15 5 6 3 5 3 2" xfId="23429" xr:uid="{3EB2B36B-F50C-48DD-A130-ADEE6F9AC663}"/>
    <cellStyle name="Normal 2 15 5 6 3 5 3 3" xfId="20900" xr:uid="{5EDF73D8-723C-45AF-990C-D175BD4BFC03}"/>
    <cellStyle name="Normal 2 15 5 6 3 5 3 3 2" xfId="26122" xr:uid="{95B6CAC1-F211-418B-AD42-E89CAE0FBF42}"/>
    <cellStyle name="Normal 2 15 5 6 3 6" xfId="18499" xr:uid="{FD4627E5-BB19-44E1-A22A-46227C0F18B6}"/>
    <cellStyle name="Normal 2 15 5 6 3 6 2" xfId="23721" xr:uid="{5A6F74CC-F657-4DC9-8A8D-8A0A511188A2}"/>
    <cellStyle name="Normal 2 15 5 6 4" xfId="6023" xr:uid="{9EF09951-128F-4410-B97E-DC6F838F6A9D}"/>
    <cellStyle name="Normal 2 15 5 6 4 2" xfId="7734" xr:uid="{F58CF3D9-F406-42A7-A083-CD2CEC233949}"/>
    <cellStyle name="Normal 2 15 5 6 4 3" xfId="12848" xr:uid="{5B05B1F3-B789-4F0D-BC19-0F98925D6A2A}"/>
    <cellStyle name="Normal 2 15 5 6 4 4" xfId="19116" xr:uid="{7B033508-70F1-4730-8595-BB359DC446E1}"/>
    <cellStyle name="Normal 2 15 5 6 4 4 2" xfId="24338" xr:uid="{FC9D6EA4-F61A-4F29-A277-888A712604F5}"/>
    <cellStyle name="Normal 2 15 5 7" xfId="17904" xr:uid="{94ED73D2-F987-4EBC-BAEE-D717A4848E0A}"/>
    <cellStyle name="Normal 2 15 5 7 2" xfId="27717" xr:uid="{C55F9738-3470-4451-A0B2-0FF41231BDAA}"/>
    <cellStyle name="Normal 2 15 6" xfId="300" xr:uid="{43103C31-689E-4617-85D5-2465F53555B8}"/>
    <cellStyle name="Normal 2 15 6 2" xfId="301" xr:uid="{34024BAC-7BF1-41C4-88CA-BEC1DC35D102}"/>
    <cellStyle name="Normal 2 15 6 2 2" xfId="302" xr:uid="{D1699DA9-CB24-4C13-A405-1F7E7048FF25}"/>
    <cellStyle name="Normal 2 15 6 2 3" xfId="303" xr:uid="{3CFFBE28-47C3-4A54-9190-F10929B873EE}"/>
    <cellStyle name="Normal 2 15 6 2 4" xfId="304" xr:uid="{7C6F855A-B689-45FB-9624-A274E2532359}"/>
    <cellStyle name="Normal 2 15 6 2 4 2" xfId="305" xr:uid="{FF681C9F-AC96-47CC-8B5A-FC4823853515}"/>
    <cellStyle name="Normal 2 15 6 2 4 3" xfId="306" xr:uid="{E5ECFBE2-06B2-4472-B1A9-AC595083C390}"/>
    <cellStyle name="Normal 2 15 6 2 4 3 2" xfId="13979" xr:uid="{5F55C029-7B8F-4686-A065-01B729D2F5AA}"/>
    <cellStyle name="Normal 2 15 6 2 4 4" xfId="307" xr:uid="{F021A464-8705-4F98-8119-D0C68F670597}"/>
    <cellStyle name="Normal 2 15 6 2 4 4 2" xfId="308" xr:uid="{8C5178A7-01E2-4BB6-AEB6-BB40A08CB4A4}"/>
    <cellStyle name="Normal 2 15 6 2 4 4 3" xfId="309" xr:uid="{D4C89A20-2E3F-4032-8FD8-C14E56C974A6}"/>
    <cellStyle name="Normal 2 15 6 2 4 4 3 2" xfId="310" xr:uid="{613B8E87-27E0-47AE-9B00-77908EC7EB3A}"/>
    <cellStyle name="Normal 2 15 6 2 4 4 3 2 2" xfId="311" xr:uid="{913D0B20-5323-4966-92A0-79A2F9FE87CF}"/>
    <cellStyle name="Normal 2 15 6 2 4 4 3 2 2 10" xfId="18183" xr:uid="{DB8D4C8A-AEBC-4430-A093-3482FDAEF73A}"/>
    <cellStyle name="Normal 2 15 6 2 4 4 3 2 2 10 2" xfId="27567" xr:uid="{321522C5-F6FB-4031-A0AD-341E7431B6B1}"/>
    <cellStyle name="Normal 2 15 6 2 4 4 3 2 2 2" xfId="312" xr:uid="{4E318C4F-CD7C-4D94-B24B-3BD292D64C8D}"/>
    <cellStyle name="Normal 2 15 6 2 4 4 3 2 2 2 2" xfId="13980" xr:uid="{ABB46942-5D11-4426-994B-5085EC5301CE}"/>
    <cellStyle name="Normal 2 15 6 2 4 4 3 2 2 2 3" xfId="13981" xr:uid="{53BE81E6-53F8-44C7-A3CE-6570BE4C9AF8}"/>
    <cellStyle name="Normal 2 15 6 2 4 4 3 2 2 2 3 2" xfId="13982" xr:uid="{8C6CBE3C-A431-41B7-915E-F1C1BE733925}"/>
    <cellStyle name="Normal 2 15 6 2 4 4 3 2 2 3" xfId="313" xr:uid="{D573DACC-9271-4AA9-A286-D195589128A8}"/>
    <cellStyle name="Normal 2 15 6 2 4 4 3 2 2 4" xfId="314" xr:uid="{2E9997F3-F726-4C88-9CF1-567D23CCC986}"/>
    <cellStyle name="Normal 2 15 6 2 4 4 3 2 2 5" xfId="315" xr:uid="{95774A15-A678-4BB9-9356-731C42C87A8F}"/>
    <cellStyle name="Normal 2 15 6 2 4 4 3 2 2 5 2" xfId="316" xr:uid="{E4DAC6D3-2ACD-44DA-A984-10B9614605F4}"/>
    <cellStyle name="Normal 2 15 6 2 4 4 3 2 2 5 3" xfId="2596" xr:uid="{C8C3E08A-2A35-4950-9980-575A6462C5B0}"/>
    <cellStyle name="Normal 2 15 6 2 4 4 3 2 2 5 3 2" xfId="3191" xr:uid="{FFD9B8B4-677A-43B5-9E76-EC9E08504A4D}"/>
    <cellStyle name="Normal 2 15 6 2 4 4 3 2 2 5 3 3" xfId="4154" xr:uid="{BE48805C-5F53-45E7-80C1-8D9186842955}"/>
    <cellStyle name="Normal 2 15 6 2 4 4 3 2 2 5 3 3 2" xfId="4633" xr:uid="{42EA82C3-2C70-4729-A5EE-ED3BEE6E1653}"/>
    <cellStyle name="Normal 2 15 6 2 4 4 3 2 2 5 3 3 3" xfId="4391" xr:uid="{C569A5A0-E469-4622-B22E-DE714CA2C320}"/>
    <cellStyle name="Normal 2 15 6 2 4 4 3 2 2 5 3 3 4" xfId="8368" xr:uid="{9D4C2E18-8ED8-4CA4-ABAF-60BBA91B630C}"/>
    <cellStyle name="Normal 2 15 6 2 4 4 3 2 2 5 3 3 4 2" xfId="5935" xr:uid="{E6A8AAE9-7F9A-4E77-8331-51725235E77C}"/>
    <cellStyle name="Normal 2 15 6 2 4 4 3 2 2 5 3 3 4 2 2" xfId="9916" xr:uid="{7333DE44-D115-451A-AD52-8A98D65B9A78}"/>
    <cellStyle name="Normal 2 15 6 2 4 4 3 2 2 5 3 3 4 2 3" xfId="16988" xr:uid="{6E87C73C-AAE8-4294-AD8C-A6DBAC394A8E}"/>
    <cellStyle name="Normal 2 15 6 2 4 4 3 2 2 5 3 3 4 2 3 2" xfId="23461" xr:uid="{D48FD95E-3A6D-40F8-AD00-82E3FABE1781}"/>
    <cellStyle name="Normal 2 15 6 2 4 4 3 2 2 5 3 3 4 2 3 3" xfId="20470" xr:uid="{07799B11-01F8-45FD-B778-A67D33142310}"/>
    <cellStyle name="Normal 2 15 6 2 4 4 3 2 2 5 3 3 4 2 3 3 2" xfId="25692" xr:uid="{1A3F0243-4026-43D8-8733-4523C8199FA6}"/>
    <cellStyle name="Normal 2 15 6 2 4 4 3 2 2 5 3 3 5" xfId="6671" xr:uid="{2019AC3F-C198-472C-B3E6-484195A56656}"/>
    <cellStyle name="Normal 2 15 6 2 4 4 3 2 2 5 3 3 5 2" xfId="10417" xr:uid="{2407B1EA-9061-401F-BC8E-4F0C09906023}"/>
    <cellStyle name="Normal 2 15 6 2 4 4 3 2 2 5 3 3 5 3" xfId="11332" xr:uid="{11040049-B95E-4473-911D-EBCB95484A3A}"/>
    <cellStyle name="Normal 2 15 6 2 4 4 3 2 2 5 3 3 5 3 2" xfId="21890" xr:uid="{43E2C700-0965-4AA1-8219-F6B44DBD8683}"/>
    <cellStyle name="Normal 2 15 6 2 4 4 3 2 2 5 3 3 5 3 3" xfId="20982" xr:uid="{CD594AA1-431B-4087-B784-29314F50E6A8}"/>
    <cellStyle name="Normal 2 15 6 2 4 4 3 2 2 5 3 3 5 3 3 2" xfId="26204" xr:uid="{4B48D376-08D1-4272-8B84-311641EAE791}"/>
    <cellStyle name="Normal 2 15 6 2 4 4 3 2 2 5 3 3 6" xfId="18931" xr:uid="{6D7CA025-1E44-4D18-9F6A-8A3ED6E37B7F}"/>
    <cellStyle name="Normal 2 15 6 2 4 4 3 2 2 5 3 3 6 2" xfId="24153" xr:uid="{55E3839C-E502-4F98-96F1-FBF8E79881C3}"/>
    <cellStyle name="Normal 2 15 6 2 4 4 3 2 2 5 3 4" xfId="7203" xr:uid="{36F6C59B-8734-40CB-B027-BB38ABEAFF27}"/>
    <cellStyle name="Normal 2 15 6 2 4 4 3 2 2 5 3 4 2" xfId="8162" xr:uid="{9E6BF534-D906-474A-9222-65DCF3F923CC}"/>
    <cellStyle name="Normal 2 15 6 2 4 4 3 2 2 5 3 4 3" xfId="12971" xr:uid="{BAEA5DCA-F0AF-4C8C-9778-9E3D2ACAB748}"/>
    <cellStyle name="Normal 2 15 6 2 4 4 3 2 2 5 3 4 4" xfId="19505" xr:uid="{CC55F382-43CB-4584-9DB2-AA5298F0FECF}"/>
    <cellStyle name="Normal 2 15 6 2 4 4 3 2 2 5 3 4 4 2" xfId="24727" xr:uid="{156C7EB4-CE0E-49D8-902D-863D9DEB7697}"/>
    <cellStyle name="Normal 2 15 6 2 4 4 3 2 2 5 4" xfId="5210" xr:uid="{D2F88A88-1E12-4957-AA54-F8E5F82159B4}"/>
    <cellStyle name="Normal 2 15 6 2 4 4 3 2 2 5 4 2" xfId="8789" xr:uid="{3F4D0830-EB62-41E9-8703-DBB4AAACD615}"/>
    <cellStyle name="Normal 2 15 6 2 4 4 3 2 2 5 4 3" xfId="12115" xr:uid="{ED526F7F-B29F-46D4-92AB-6B3D760176CF}"/>
    <cellStyle name="Normal 2 15 6 2 4 4 3 2 2 5 4 3 2" xfId="22562" xr:uid="{E64F23AF-11C9-42EB-A889-D65E1924CFB1}"/>
    <cellStyle name="Normal 2 15 6 2 4 4 3 2 2 5 4 3 3" xfId="19750" xr:uid="{5DDE23B6-A86C-4C17-9A41-4F5F9ED93CCA}"/>
    <cellStyle name="Normal 2 15 6 2 4 4 3 2 2 5 4 3 3 2" xfId="24972" xr:uid="{079BC005-30F0-4078-A3BF-66D2D7BCA2F4}"/>
    <cellStyle name="Normal 2 15 6 2 4 4 3 2 2 5 5" xfId="15375" xr:uid="{D2836E46-8B33-4F69-8D2B-64842B9F6724}"/>
    <cellStyle name="Normal 2 15 6 2 4 4 3 2 2 5 6" xfId="17482" xr:uid="{3B03B6F7-F907-4878-9503-D098A279349E}"/>
    <cellStyle name="Normal 2 15 6 2 4 4 3 2 2 5 6 2" xfId="27092" xr:uid="{78004104-3A3D-46CF-B92F-05BB0A1D7EC3}"/>
    <cellStyle name="Normal 2 15 6 2 4 4 3 2 2 5 6 3" xfId="28331" xr:uid="{35442CAD-715B-40B5-8121-ED88D598AA8D}"/>
    <cellStyle name="Normal 2 15 6 2 4 4 3 2 2 5 6 4" xfId="28115" xr:uid="{B7362107-49B4-413A-9BA3-5A68CA81A1F4}"/>
    <cellStyle name="Normal 2 15 6 2 4 4 3 2 2 5 7" xfId="18336" xr:uid="{8C0E1C99-D8D0-48E8-BF55-578265772EF6}"/>
    <cellStyle name="Normal 2 15 6 2 4 4 3 2 2 5 7 2" xfId="28244" xr:uid="{F8DE0C66-97B3-47CA-910D-9077C728F156}"/>
    <cellStyle name="Normal 2 15 6 2 4 4 3 2 2 6" xfId="2443" xr:uid="{55A39850-6FFA-4D3F-AD1C-82138014203B}"/>
    <cellStyle name="Normal 2 15 6 2 4 4 3 2 2 6 2" xfId="3038" xr:uid="{EC844504-3F7E-43ED-BDDB-3C62841F85CF}"/>
    <cellStyle name="Normal 2 15 6 2 4 4 3 2 2 6 3" xfId="4001" xr:uid="{8833ED72-9E47-44CA-831C-B841533FF4F7}"/>
    <cellStyle name="Normal 2 15 6 2 4 4 3 2 2 6 3 2" xfId="4806" xr:uid="{09C238EB-09E7-48B4-A742-7A52837804C2}"/>
    <cellStyle name="Normal 2 15 6 2 4 4 3 2 2 6 3 3" xfId="3693" xr:uid="{0BA9304F-562A-4293-BAF5-65A5C6C9D850}"/>
    <cellStyle name="Normal 2 15 6 2 4 4 3 2 2 6 3 4" xfId="8587" xr:uid="{B6C0A995-58B8-46D1-AAB9-6F961FFA5E7C}"/>
    <cellStyle name="Normal 2 15 6 2 4 4 3 2 2 6 3 4 2" xfId="9294" xr:uid="{45218AFD-F38F-4495-BD16-C72E90145247}"/>
    <cellStyle name="Normal 2 15 6 2 4 4 3 2 2 6 3 4 2 2" xfId="11011" xr:uid="{BE0EF9D7-D600-4454-B926-E3A68256C144}"/>
    <cellStyle name="Normal 2 15 6 2 4 4 3 2 2 6 3 4 2 3" xfId="12131" xr:uid="{732453EB-5943-4EBC-8E28-200AB9F3C7F0}"/>
    <cellStyle name="Normal 2 15 6 2 4 4 3 2 2 6 3 4 2 3 2" xfId="22578" xr:uid="{3D6A2452-2F38-4193-851A-AD727CB4D316}"/>
    <cellStyle name="Normal 2 15 6 2 4 4 3 2 2 6 3 4 2 3 3" xfId="21576" xr:uid="{9E4C00EB-5304-49E1-AA07-52174BBF7E58}"/>
    <cellStyle name="Normal 2 15 6 2 4 4 3 2 2 6 3 4 2 3 3 2" xfId="26798" xr:uid="{3A5FBBE8-F022-43C9-9415-60E9ABE869D2}"/>
    <cellStyle name="Normal 2 15 6 2 4 4 3 2 2 6 3 5" xfId="6692" xr:uid="{74A967C4-FE43-4FFF-8586-D8D9E6282E20}"/>
    <cellStyle name="Normal 2 15 6 2 4 4 3 2 2 6 3 5 2" xfId="10437" xr:uid="{D66B09BA-98AA-4101-902C-04E7587E9373}"/>
    <cellStyle name="Normal 2 15 6 2 4 4 3 2 2 6 3 5 3" xfId="12544" xr:uid="{53F0C722-8964-4813-BD2E-FF510876B5E0}"/>
    <cellStyle name="Normal 2 15 6 2 4 4 3 2 2 6 3 5 3 2" xfId="22985" xr:uid="{9A100575-90CA-4632-8D49-58DB44542767}"/>
    <cellStyle name="Normal 2 15 6 2 4 4 3 2 2 6 3 5 3 3" xfId="21002" xr:uid="{AD9FBB7C-FFEA-4A40-8F56-D7A5859EE25E}"/>
    <cellStyle name="Normal 2 15 6 2 4 4 3 2 2 6 3 5 3 3 2" xfId="26224" xr:uid="{67CBD2B1-85DC-44A0-97A5-D2306AC0F3AF}"/>
    <cellStyle name="Normal 2 15 6 2 4 4 3 2 2 6 3 6" xfId="16020" xr:uid="{530269BE-0154-41F8-B768-2FFFAA75C019}"/>
    <cellStyle name="Normal 2 15 6 2 4 4 3 2 2 6 3 7" xfId="18778" xr:uid="{7264C176-9214-4CDF-A5F7-8E4473B3B79B}"/>
    <cellStyle name="Normal 2 15 6 2 4 4 3 2 2 6 3 7 2" xfId="24000" xr:uid="{E1B62084-6745-4157-B100-640F33F0AF66}"/>
    <cellStyle name="Normal 2 15 6 2 4 4 3 2 2 6 4" xfId="6146" xr:uid="{B5EFF6AE-951C-40B5-A18E-9087B69E31F6}"/>
    <cellStyle name="Normal 2 15 6 2 4 4 3 2 2 6 4 2" xfId="7686" xr:uid="{15CFCE2D-20C6-4039-8CF3-5BCD822E3AAA}"/>
    <cellStyle name="Normal 2 15 6 2 4 4 3 2 2 6 4 3" xfId="11603" xr:uid="{BBC4F3E9-4107-4C53-99A1-465D8FC6ABEA}"/>
    <cellStyle name="Normal 2 15 6 2 4 4 3 2 2 6 4 4" xfId="19239" xr:uid="{7CC8177B-C47D-4CFC-8140-4143EFD6FBE7}"/>
    <cellStyle name="Normal 2 15 6 2 4 4 3 2 2 6 4 4 2" xfId="24461" xr:uid="{624F94BA-7AB4-4D31-9858-F1864F30E7FE}"/>
    <cellStyle name="Normal 2 15 6 2 4 4 3 2 2 7" xfId="5207" xr:uid="{FF5AE8C4-46AA-40D0-B44E-35581B97CB55}"/>
    <cellStyle name="Normal 2 15 6 2 4 4 3 2 2 7 2" xfId="8788" xr:uid="{BF403D3A-1DE4-4E78-BB0A-265AFFF59555}"/>
    <cellStyle name="Normal 2 15 6 2 4 4 3 2 2 7 3" xfId="16163" xr:uid="{50C868FC-040B-46BB-80A1-34AFA9B4E0E0}"/>
    <cellStyle name="Normal 2 15 6 2 4 4 3 2 2 7 3 2" xfId="17313" xr:uid="{CF0E5844-3088-466E-8FF8-8ED17536B688}"/>
    <cellStyle name="Normal 2 15 6 2 4 4 3 2 2 7 3 3" xfId="19747" xr:uid="{7F99B603-531E-4F42-A743-61ADB77EEBE6}"/>
    <cellStyle name="Normal 2 15 6 2 4 4 3 2 2 7 3 3 2" xfId="24969" xr:uid="{353FF716-B499-460B-997B-217520944032}"/>
    <cellStyle name="Normal 2 15 6 2 4 4 3 2 2 8" xfId="15374" xr:uid="{205222C7-0B10-409C-AC71-8FCA2B3455EA}"/>
    <cellStyle name="Normal 2 15 6 2 4 4 3 2 2 9" xfId="17481" xr:uid="{9292D4C6-43DF-4F5A-83E4-CB0A3DAF7D22}"/>
    <cellStyle name="Normal 2 15 6 2 4 4 3 2 2 9 2" xfId="27091" xr:uid="{0F39EBAF-156A-4F63-815C-451839DB39E4}"/>
    <cellStyle name="Normal 2 15 6 2 4 4 3 2 2 9 3" xfId="28330" xr:uid="{6BDCA0D9-B474-4C61-9D89-640CE2AAA2F9}"/>
    <cellStyle name="Normal 2 15 6 2 4 4 3 2 2 9 4" xfId="28116" xr:uid="{20E01957-809D-4B7D-A8D6-19F5889B7788}"/>
    <cellStyle name="Normal 2 15 6 2 4 4 3 3" xfId="2405" xr:uid="{FE959357-571C-42A0-BDF0-12E80038C4C4}"/>
    <cellStyle name="Normal 2 15 6 2 4 4 3 3 2" xfId="3000" xr:uid="{62F8D1F9-823F-4D4F-B6C2-38B0570EB7F1}"/>
    <cellStyle name="Normal 2 15 6 2 4 4 3 3 3" xfId="3963" xr:uid="{EF894C73-DDB3-4E20-9C81-02ED96A01701}"/>
    <cellStyle name="Normal 2 15 6 2 4 4 3 3 3 2" xfId="4769" xr:uid="{B46161D8-C752-483C-B2A8-34F6844E98F9}"/>
    <cellStyle name="Normal 2 15 6 2 4 4 3 3 3 3" xfId="3503" xr:uid="{42FE4816-D676-4FEE-BD68-9C01B3F32A1F}"/>
    <cellStyle name="Normal 2 15 6 2 4 4 3 3 3 4" xfId="7886" xr:uid="{973DCA40-E742-4486-821F-A2F71C9438B3}"/>
    <cellStyle name="Normal 2 15 6 2 4 4 3 3 3 4 2" xfId="6960" xr:uid="{724A97B7-A634-47D1-B8E8-3BA0ACDA68A6}"/>
    <cellStyle name="Normal 2 15 6 2 4 4 3 3 3 4 2 2" xfId="10704" xr:uid="{33BBF4B4-52DE-45C1-92DC-FD8F515AB805}"/>
    <cellStyle name="Normal 2 15 6 2 4 4 3 3 3 4 2 3" xfId="12286" xr:uid="{7F2AB47B-13C6-41DC-B91E-68470BD9615B}"/>
    <cellStyle name="Normal 2 15 6 2 4 4 3 3 3 4 2 3 2" xfId="22728" xr:uid="{43A7A84D-A58F-4875-A4BC-2C1DC0D6E9C8}"/>
    <cellStyle name="Normal 2 15 6 2 4 4 3 3 3 4 2 3 3" xfId="21269" xr:uid="{1097BE16-E464-4E9B-B8D9-D8346C3A4535}"/>
    <cellStyle name="Normal 2 15 6 2 4 4 3 3 3 4 2 3 3 2" xfId="26491" xr:uid="{7843E7CB-4816-42D7-AD23-B19B86237F8D}"/>
    <cellStyle name="Normal 2 15 6 2 4 4 3 3 3 5" xfId="5401" xr:uid="{6340D03C-5045-4CE6-B2B8-038347B14FA0}"/>
    <cellStyle name="Normal 2 15 6 2 4 4 3 3 3 5 2" xfId="9725" xr:uid="{C4A97448-BD2F-4E8F-AB2D-2A9190C34BEF}"/>
    <cellStyle name="Normal 2 15 6 2 4 4 3 3 3 5 3" xfId="17019" xr:uid="{7F95F4F5-1117-47D0-9082-89AA03C77C55}"/>
    <cellStyle name="Normal 2 15 6 2 4 4 3 3 3 5 3 2" xfId="23492" xr:uid="{DFB08A86-C813-4AF4-BCD7-9CCC0C88F722}"/>
    <cellStyle name="Normal 2 15 6 2 4 4 3 3 3 5 3 3" xfId="19941" xr:uid="{19607AFC-833F-4B3F-97EB-6C806AB13452}"/>
    <cellStyle name="Normal 2 15 6 2 4 4 3 3 3 5 3 3 2" xfId="25163" xr:uid="{BEA124B3-D9F3-429E-8A38-3722BD9A3536}"/>
    <cellStyle name="Normal 2 15 6 2 4 4 3 3 3 6" xfId="15986" xr:uid="{A8BB1609-E977-4537-A745-B35D0AA0501B}"/>
    <cellStyle name="Normal 2 15 6 2 4 4 3 3 3 7" xfId="18740" xr:uid="{8B4DC0EF-C3E6-46F9-88FD-AEE3B35E9DC6}"/>
    <cellStyle name="Normal 2 15 6 2 4 4 3 3 3 7 2" xfId="23962" xr:uid="{5C482B6A-FCCA-4E22-92D7-996A96E5F13D}"/>
    <cellStyle name="Normal 2 15 6 2 4 4 3 3 4" xfId="6120" xr:uid="{5652D0AA-08F0-40FD-923B-A845B63B0C80}"/>
    <cellStyle name="Normal 2 15 6 2 4 4 3 3 4 2" xfId="7525" xr:uid="{5460186E-5B1F-4F12-834D-4E6E799D423E}"/>
    <cellStyle name="Normal 2 15 6 2 4 4 3 3 4 3" xfId="11539" xr:uid="{192E6B58-D936-4F43-BA7E-1531550CA994}"/>
    <cellStyle name="Normal 2 15 6 2 4 4 3 3 4 4" xfId="19213" xr:uid="{E91DB57F-437B-492F-9C9A-36E62A7071F7}"/>
    <cellStyle name="Normal 2 15 6 2 4 4 3 3 4 4 2" xfId="24435" xr:uid="{BFB8136D-E82D-483E-BC6F-42AA1EFA9DDE}"/>
    <cellStyle name="Normal 2 15 6 2 4 4 3 4" xfId="5205" xr:uid="{943C1063-8A73-42F3-ACB7-77AB2FBD5F20}"/>
    <cellStyle name="Normal 2 15 6 2 4 4 3 4 2" xfId="8787" xr:uid="{061D8EDF-D1F5-4708-BA11-4219FABFE9DB}"/>
    <cellStyle name="Normal 2 15 6 2 4 4 3 4 3" xfId="13983" xr:uid="{E44C20EE-1193-4927-9143-8C79D834971C}"/>
    <cellStyle name="Normal 2 15 6 2 4 4 3 4 3 2" xfId="13984" xr:uid="{822F7FC9-FC4F-412B-9496-4AC596DC857F}"/>
    <cellStyle name="Normal 2 15 6 2 4 4 3 4 3 3" xfId="16871" xr:uid="{9FF56F0D-57E5-42D1-834E-FA55E7CEA2CB}"/>
    <cellStyle name="Normal 2 15 6 2 4 4 3 4 3 4" xfId="19745" xr:uid="{6D742576-0CD3-4FB1-9DA2-A1FC83903AF9}"/>
    <cellStyle name="Normal 2 15 6 2 4 4 3 4 3 4 2" xfId="24967" xr:uid="{2D08C986-EE1E-4C00-8245-530D0F8CB125}"/>
    <cellStyle name="Normal 2 15 6 2 4 4 3 5" xfId="15198" xr:uid="{740BBB41-72C1-4EC0-822E-0FEB84E3DC08}"/>
    <cellStyle name="Normal 2 15 6 2 4 4 3 6" xfId="15373" xr:uid="{C1D31FC0-E092-4C6E-9E83-B1DD78A21DE2}"/>
    <cellStyle name="Normal 2 15 6 2 4 4 3 7" xfId="17480" xr:uid="{A4499AC0-F508-49AB-B6BB-600681D16D3B}"/>
    <cellStyle name="Normal 2 15 6 2 4 4 3 7 2" xfId="27090" xr:uid="{FF1CD5D5-07A4-43B7-942F-EEE5412C9361}"/>
    <cellStyle name="Normal 2 15 6 2 4 4 3 7 3" xfId="28329" xr:uid="{71A3087F-179D-43FB-A987-491B82460099}"/>
    <cellStyle name="Normal 2 15 6 2 4 4 3 7 4" xfId="28117" xr:uid="{FDFAC323-C3CD-4788-BA07-B4B898DBC15E}"/>
    <cellStyle name="Normal 2 15 6 2 4 4 3 8" xfId="18145" xr:uid="{E9BA29D3-A591-4E99-99F8-2C26536993DE}"/>
    <cellStyle name="Normal 2 15 6 2 4 4 3 8 2" xfId="28800" xr:uid="{EEC1DC67-E3A4-42DB-AAB5-E755047E2458}"/>
    <cellStyle name="Normal 2 15 6 2 4 4 4" xfId="13985" xr:uid="{E62666E9-FF7A-4801-B86D-F4FAE893BD53}"/>
    <cellStyle name="Normal 2 15 6 2 4 4 4 2" xfId="13986" xr:uid="{720FA1B8-EC4B-4E9A-901A-08E4641896F3}"/>
    <cellStyle name="Normal 2 15 6 2 4 4 5" xfId="13987" xr:uid="{16D9A5A7-F66D-436E-A1A6-E8B205102A76}"/>
    <cellStyle name="Normal 2 15 6 2 4 4 5 2" xfId="13988" xr:uid="{EAE27C65-1CE9-4D5E-B923-2046ACE70EB3}"/>
    <cellStyle name="Normal 2 15 6 2 4 5" xfId="2265" xr:uid="{AE6BDC4A-45FD-457E-B14B-A7F0DCA3695A}"/>
    <cellStyle name="Normal 2 15 6 2 4 5 2" xfId="2860" xr:uid="{9BA5C183-6473-4D3D-B67B-EDADBFE40567}"/>
    <cellStyle name="Normal 2 15 6 2 4 5 3" xfId="3823" xr:uid="{096788C4-FAAD-4F69-BAC5-0DB2052F1597}"/>
    <cellStyle name="Normal 2 15 6 2 4 5 3 2" xfId="5015" xr:uid="{608178BC-EEDF-4D6D-B5FC-901C5DA20D29}"/>
    <cellStyle name="Normal 2 15 6 2 4 5 3 3" xfId="3704" xr:uid="{036E4671-18C6-4D6F-B020-9079A5A48AE9}"/>
    <cellStyle name="Normal 2 15 6 2 4 5 3 4" xfId="8645" xr:uid="{11DD5BD8-2F7D-4715-967C-43D60763713D}"/>
    <cellStyle name="Normal 2 15 6 2 4 5 3 4 2" xfId="7934" xr:uid="{8E0BD9D5-7942-47A3-A3D1-A808F878CF95}"/>
    <cellStyle name="Normal 2 15 6 2 4 5 3 4 2 2" xfId="10893" xr:uid="{E25C5ADE-B8AD-435C-A117-31E82FD5A5C2}"/>
    <cellStyle name="Normal 2 15 6 2 4 5 3 4 2 3" xfId="17072" xr:uid="{3F806440-115A-4468-B4C3-AB1E8EFD8273}"/>
    <cellStyle name="Normal 2 15 6 2 4 5 3 4 2 3 2" xfId="23544" xr:uid="{E00ED0FF-70D6-42FE-9436-AEA2724AA2C8}"/>
    <cellStyle name="Normal 2 15 6 2 4 5 3 4 2 3 3" xfId="21458" xr:uid="{C74F7126-94DF-44D6-94C5-38E94DECC834}"/>
    <cellStyle name="Normal 2 15 6 2 4 5 3 4 2 3 3 2" xfId="26680" xr:uid="{D2409CD1-08F1-49B4-A47B-ACFFD3F6FC2D}"/>
    <cellStyle name="Normal 2 15 6 2 4 5 3 5" xfId="6870" xr:uid="{3044A444-4B47-42A4-87E7-A9026674A4F2}"/>
    <cellStyle name="Normal 2 15 6 2 4 5 3 5 2" xfId="10614" xr:uid="{A65E9013-FC64-4ECE-A3F7-1798686C94DC}"/>
    <cellStyle name="Normal 2 15 6 2 4 5 3 5 3" xfId="12330" xr:uid="{A1EF205F-96CC-49CB-985F-8016202DF11E}"/>
    <cellStyle name="Normal 2 15 6 2 4 5 3 5 3 2" xfId="22771" xr:uid="{3C4FCE47-6CD4-44F9-A28C-D6FEFBCB37DE}"/>
    <cellStyle name="Normal 2 15 6 2 4 5 3 5 3 3" xfId="21179" xr:uid="{7CCB9946-F2AB-4342-BB9F-AC3876AFA6EC}"/>
    <cellStyle name="Normal 2 15 6 2 4 5 3 5 3 3 2" xfId="26401" xr:uid="{F8475204-FF77-4836-A9A0-3C090CFAEEE8}"/>
    <cellStyle name="Normal 2 15 6 2 4 5 3 6" xfId="18600" xr:uid="{0002AE73-E40F-40E9-93BF-DFEBADFBD6C9}"/>
    <cellStyle name="Normal 2 15 6 2 4 5 3 6 2" xfId="23822" xr:uid="{114F3BB7-9D6D-4434-B3FA-CA475FB34C08}"/>
    <cellStyle name="Normal 2 15 6 2 4 5 4" xfId="6055" xr:uid="{204B111D-A7EA-4E4A-8ED8-94C28293B520}"/>
    <cellStyle name="Normal 2 15 6 2 4 5 4 2" xfId="7852" xr:uid="{9C663FFF-A11A-4B56-BC98-FFB56E433F4D}"/>
    <cellStyle name="Normal 2 15 6 2 4 5 4 3" xfId="11609" xr:uid="{E36621EB-8293-4289-9B82-835882CD91EC}"/>
    <cellStyle name="Normal 2 15 6 2 4 5 4 4" xfId="19148" xr:uid="{4818209C-377C-4F5C-B598-FFF7F719A9CC}"/>
    <cellStyle name="Normal 2 15 6 2 4 5 4 4 2" xfId="24370" xr:uid="{855B8C85-5FBC-4C68-A906-5284AE96A1FA}"/>
    <cellStyle name="Normal 2 15 6 2 4 6" xfId="18005" xr:uid="{45C691AF-6948-48CC-86E6-4938DD6E0E73}"/>
    <cellStyle name="Normal 2 15 6 2 4 6 2" xfId="27549" xr:uid="{D3CB0CC1-5752-4A8A-8F2A-421C684E740F}"/>
    <cellStyle name="Normal 2 15 6 2 5" xfId="317" xr:uid="{425431C9-41EE-4329-8313-DCABB8F529E3}"/>
    <cellStyle name="Normal 2 15 6 2 5 2" xfId="318" xr:uid="{72D5A9BE-C118-41D3-8316-EC2F02D837A4}"/>
    <cellStyle name="Normal 2 15 6 2 5 3" xfId="319" xr:uid="{13B482B5-23CE-4554-8463-6ECBFAE8F244}"/>
    <cellStyle name="Normal 2 15 6 2 5 3 2" xfId="320" xr:uid="{76EBBD55-6B85-44B1-AE27-8C1A277C0C34}"/>
    <cellStyle name="Normal 2 15 6 2 5 3 2 2" xfId="321" xr:uid="{D403C196-E052-4593-9C92-DF2F6DB23BE8}"/>
    <cellStyle name="Normal 2 15 6 2 5 3 2 2 10" xfId="18184" xr:uid="{F8157A27-21B7-4E36-B96E-1244EC602D76}"/>
    <cellStyle name="Normal 2 15 6 2 5 3 2 2 10 2" xfId="28853" xr:uid="{55B94798-3336-4060-AA10-616C2A22F482}"/>
    <cellStyle name="Normal 2 15 6 2 5 3 2 2 2" xfId="322" xr:uid="{BF5F0B8B-2647-48A3-99C5-5C3CA4CDF42B}"/>
    <cellStyle name="Normal 2 15 6 2 5 3 2 2 2 2" xfId="13989" xr:uid="{866CE904-3CED-42E5-B064-17A625E09D90}"/>
    <cellStyle name="Normal 2 15 6 2 5 3 2 2 2 3" xfId="13990" xr:uid="{593CFB24-3CB3-437A-B4D1-1A752551387E}"/>
    <cellStyle name="Normal 2 15 6 2 5 3 2 2 2 3 2" xfId="13991" xr:uid="{1E0C2F31-D951-4677-AF4C-B415958945CE}"/>
    <cellStyle name="Normal 2 15 6 2 5 3 2 2 3" xfId="323" xr:uid="{BBB4B897-4476-49FA-B756-D74215C9B8A4}"/>
    <cellStyle name="Normal 2 15 6 2 5 3 2 2 4" xfId="324" xr:uid="{E0C0B881-3EC0-468F-BC48-F48C7458ED5E}"/>
    <cellStyle name="Normal 2 15 6 2 5 3 2 2 5" xfId="325" xr:uid="{320E5E69-F595-4C63-8B34-290C1F39FDF5}"/>
    <cellStyle name="Normal 2 15 6 2 5 3 2 2 5 2" xfId="326" xr:uid="{7968B6B2-F993-4D1A-B2F5-2B9062BC1B1F}"/>
    <cellStyle name="Normal 2 15 6 2 5 3 2 2 5 3" xfId="2597" xr:uid="{B90F1B21-03D9-4732-90B4-5EA4C6EC5A95}"/>
    <cellStyle name="Normal 2 15 6 2 5 3 2 2 5 3 2" xfId="3192" xr:uid="{00F3DDCB-1650-4B7C-B517-8AA85AE73BFA}"/>
    <cellStyle name="Normal 2 15 6 2 5 3 2 2 5 3 3" xfId="4155" xr:uid="{1DA73D62-E9A0-4C87-8B65-9D8257B0BEC0}"/>
    <cellStyle name="Normal 2 15 6 2 5 3 2 2 5 3 3 2" xfId="4603" xr:uid="{7DC316DE-F28D-46E3-9F1F-169F3EFE0FF8}"/>
    <cellStyle name="Normal 2 15 6 2 5 3 2 2 5 3 3 3" xfId="4392" xr:uid="{3B52276B-8A1C-481A-B42B-3A7AAC38CF6C}"/>
    <cellStyle name="Normal 2 15 6 2 5 3 2 2 5 3 3 4" xfId="7504" xr:uid="{1C1927D6-32B5-4F53-9E4A-48B423371968}"/>
    <cellStyle name="Normal 2 15 6 2 5 3 2 2 5 3 3 4 2" xfId="6953" xr:uid="{75C930AB-70E2-4DB3-931A-47C6272C9CAC}"/>
    <cellStyle name="Normal 2 15 6 2 5 3 2 2 5 3 3 4 2 2" xfId="10697" xr:uid="{E144FDC2-13EB-4698-A761-A3F68E174F10}"/>
    <cellStyle name="Normal 2 15 6 2 5 3 2 2 5 3 3 4 2 3" xfId="17045" xr:uid="{7EBCFC9C-2E9F-4EDA-AA98-663FAC5D3924}"/>
    <cellStyle name="Normal 2 15 6 2 5 3 2 2 5 3 3 4 2 3 2" xfId="23518" xr:uid="{843CD94D-C268-4BE9-8D30-4C34F995DAC3}"/>
    <cellStyle name="Normal 2 15 6 2 5 3 2 2 5 3 3 4 2 3 3" xfId="21262" xr:uid="{9857918B-93FB-4CBF-AFC4-C738CF2F0270}"/>
    <cellStyle name="Normal 2 15 6 2 5 3 2 2 5 3 3 4 2 3 3 2" xfId="26484" xr:uid="{AB10C8FF-6EAE-416A-B697-EAC4EB627914}"/>
    <cellStyle name="Normal 2 15 6 2 5 3 2 2 5 3 3 5" xfId="6417" xr:uid="{5E1156F8-A397-405B-8185-F29AD8081D21}"/>
    <cellStyle name="Normal 2 15 6 2 5 3 2 2 5 3 3 5 2" xfId="10163" xr:uid="{05DCC742-69BB-4A24-9761-1718A8A02380}"/>
    <cellStyle name="Normal 2 15 6 2 5 3 2 2 5 3 3 5 3" xfId="12298" xr:uid="{D71DD84E-3644-4E36-B056-A6794288F1FB}"/>
    <cellStyle name="Normal 2 15 6 2 5 3 2 2 5 3 3 5 3 2" xfId="22740" xr:uid="{63831DB4-8F4D-4D32-B149-C704B4928314}"/>
    <cellStyle name="Normal 2 15 6 2 5 3 2 2 5 3 3 5 3 3" xfId="20728" xr:uid="{6AE0680B-2ED3-4539-A965-745A17F90915}"/>
    <cellStyle name="Normal 2 15 6 2 5 3 2 2 5 3 3 5 3 3 2" xfId="25950" xr:uid="{E61162A7-CC7D-4805-9ABA-5A405843CE6E}"/>
    <cellStyle name="Normal 2 15 6 2 5 3 2 2 5 3 3 6" xfId="18932" xr:uid="{A067C41A-0501-46DE-A84F-1DC91D1AE6F8}"/>
    <cellStyle name="Normal 2 15 6 2 5 3 2 2 5 3 3 6 2" xfId="24154" xr:uid="{D1CE6BDD-B98C-409E-9384-5079E698CD5F}"/>
    <cellStyle name="Normal 2 15 6 2 5 3 2 2 5 3 4" xfId="7114" xr:uid="{583687E3-FCEE-4A0A-999B-B1CBE33149AF}"/>
    <cellStyle name="Normal 2 15 6 2 5 3 2 2 5 3 4 2" xfId="8073" xr:uid="{B9257F89-00A4-4428-84DD-0D78D377D7DB}"/>
    <cellStyle name="Normal 2 15 6 2 5 3 2 2 5 3 4 3" xfId="13184" xr:uid="{388438F5-0448-4818-8463-13DFA334C05D}"/>
    <cellStyle name="Normal 2 15 6 2 5 3 2 2 5 3 4 4" xfId="19416" xr:uid="{9C2C066E-98BA-4656-990E-B1E277F5FA38}"/>
    <cellStyle name="Normal 2 15 6 2 5 3 2 2 5 3 4 4 2" xfId="24638" xr:uid="{8499EEC6-6861-4FBC-9407-4D78872E6DCB}"/>
    <cellStyle name="Normal 2 15 6 2 5 3 2 2 5 4" xfId="5213" xr:uid="{819BE5B3-7100-471B-987F-04E964366015}"/>
    <cellStyle name="Normal 2 15 6 2 5 3 2 2 5 4 2" xfId="8792" xr:uid="{019B6BCB-37F5-43D7-8881-67310D86EEEA}"/>
    <cellStyle name="Normal 2 15 6 2 5 3 2 2 5 4 3" xfId="12506" xr:uid="{58F9A1C9-C814-4E30-8649-C3196D85E031}"/>
    <cellStyle name="Normal 2 15 6 2 5 3 2 2 5 4 3 2" xfId="22947" xr:uid="{0FDEBDE7-8B18-420F-A197-590865C4F648}"/>
    <cellStyle name="Normal 2 15 6 2 5 3 2 2 5 4 3 3" xfId="19753" xr:uid="{087C8908-BA18-4131-A351-6071AB4FE774}"/>
    <cellStyle name="Normal 2 15 6 2 5 3 2 2 5 4 3 3 2" xfId="24975" xr:uid="{B3E8FA92-A96B-4A96-B31E-3F5CFE1703FE}"/>
    <cellStyle name="Normal 2 15 6 2 5 3 2 2 5 5" xfId="15378" xr:uid="{7FD8D4A5-5D19-404A-9495-A6DEFD91F71D}"/>
    <cellStyle name="Normal 2 15 6 2 5 3 2 2 5 6" xfId="17485" xr:uid="{397861C4-4EC9-4B75-93DD-BCEF1EB02670}"/>
    <cellStyle name="Normal 2 15 6 2 5 3 2 2 5 6 2" xfId="27095" xr:uid="{F097B8A7-19EE-49F6-9CD3-DC30EC0E2C02}"/>
    <cellStyle name="Normal 2 15 6 2 5 3 2 2 5 6 3" xfId="28334" xr:uid="{737E7D6D-9E0D-464D-B5E3-10653F15851C}"/>
    <cellStyle name="Normal 2 15 6 2 5 3 2 2 5 6 4" xfId="28111" xr:uid="{37DAE5CD-D0ED-44F3-87B1-E33672086711}"/>
    <cellStyle name="Normal 2 15 6 2 5 3 2 2 5 7" xfId="18337" xr:uid="{01A372B7-CEF4-4985-88C2-5B9E2E13DDA0}"/>
    <cellStyle name="Normal 2 15 6 2 5 3 2 2 5 7 2" xfId="28153" xr:uid="{E1AADA08-DFBB-4752-80D1-E83FFEB85008}"/>
    <cellStyle name="Normal 2 15 6 2 5 3 2 2 6" xfId="2444" xr:uid="{995A2D9C-1F9E-4E4A-AF1D-DB7CA062E18F}"/>
    <cellStyle name="Normal 2 15 6 2 5 3 2 2 6 2" xfId="3039" xr:uid="{5E6E88F0-D4A8-4E77-8122-D6084ACD5A28}"/>
    <cellStyle name="Normal 2 15 6 2 5 3 2 2 6 3" xfId="4002" xr:uid="{495AC125-127C-40B5-9975-05AC6ED5BF68}"/>
    <cellStyle name="Normal 2 15 6 2 5 3 2 2 6 3 2" xfId="4813" xr:uid="{A33957CD-F0E8-4FFD-AE39-717CAC327B67}"/>
    <cellStyle name="Normal 2 15 6 2 5 3 2 2 6 3 3" xfId="3414" xr:uid="{69AAA850-BAC1-485A-9B68-81CE4F422B86}"/>
    <cellStyle name="Normal 2 15 6 2 5 3 2 2 6 3 4" xfId="7623" xr:uid="{E3751466-DDDF-46DF-AD5A-2C391D4ACD59}"/>
    <cellStyle name="Normal 2 15 6 2 5 3 2 2 6 3 4 2" xfId="9515" xr:uid="{C5DE8190-F997-4698-A255-580C8297976A}"/>
    <cellStyle name="Normal 2 15 6 2 5 3 2 2 6 3 4 2 2" xfId="11228" xr:uid="{2F5B806E-132E-4CA8-8083-B2F9EDAAFC99}"/>
    <cellStyle name="Normal 2 15 6 2 5 3 2 2 6 3 4 2 3" xfId="11462" xr:uid="{E07A168F-84C3-432E-B0FA-BEF87ABAA10F}"/>
    <cellStyle name="Normal 2 15 6 2 5 3 2 2 6 3 4 2 3 2" xfId="22020" xr:uid="{B8552432-14B0-4542-BE81-110569EEDB2B}"/>
    <cellStyle name="Normal 2 15 6 2 5 3 2 2 6 3 4 2 3 3" xfId="21793" xr:uid="{EC7D5D6B-32FF-4CCE-84E0-ABCE56AF952C}"/>
    <cellStyle name="Normal 2 15 6 2 5 3 2 2 6 3 4 2 3 3 2" xfId="27015" xr:uid="{9D4F0AAE-4605-4C48-BA02-5960D36F8E46}"/>
    <cellStyle name="Normal 2 15 6 2 5 3 2 2 6 3 5" xfId="6434" xr:uid="{F92E6C4B-0DFA-42D7-B264-B4C99AF9710A}"/>
    <cellStyle name="Normal 2 15 6 2 5 3 2 2 6 3 5 2" xfId="10180" xr:uid="{FEC6AED9-CD1C-450B-A0FA-D4587F5A2373}"/>
    <cellStyle name="Normal 2 15 6 2 5 3 2 2 6 3 5 3" xfId="11676" xr:uid="{2BBA4CEE-3C86-47BA-893C-CA7B43482426}"/>
    <cellStyle name="Normal 2 15 6 2 5 3 2 2 6 3 5 3 2" xfId="22125" xr:uid="{33F5D970-3452-4DE9-9CAB-138AF96D45E1}"/>
    <cellStyle name="Normal 2 15 6 2 5 3 2 2 6 3 5 3 3" xfId="20745" xr:uid="{BFCB1E82-B897-4621-9ED3-5ACE3696FA52}"/>
    <cellStyle name="Normal 2 15 6 2 5 3 2 2 6 3 5 3 3 2" xfId="25967" xr:uid="{54175464-6E8C-45DB-B619-0E3567B92FDF}"/>
    <cellStyle name="Normal 2 15 6 2 5 3 2 2 6 3 6" xfId="16021" xr:uid="{45B7511C-1757-400E-B54A-D045AF5C97CD}"/>
    <cellStyle name="Normal 2 15 6 2 5 3 2 2 6 3 7" xfId="18779" xr:uid="{BDB3245D-13EB-4D12-B5F4-3B1314212A4C}"/>
    <cellStyle name="Normal 2 15 6 2 5 3 2 2 6 3 7 2" xfId="24001" xr:uid="{2B3B9F64-226A-4128-84F7-21AA4F3577A8}"/>
    <cellStyle name="Normal 2 15 6 2 5 3 2 2 6 4" xfId="7179" xr:uid="{C7302A51-0956-45A8-AA86-0EBC77C49EEC}"/>
    <cellStyle name="Normal 2 15 6 2 5 3 2 2 6 4 2" xfId="8138" xr:uid="{5F92B2A9-A49D-4081-9101-C9E9047286A5}"/>
    <cellStyle name="Normal 2 15 6 2 5 3 2 2 6 4 3" xfId="11540" xr:uid="{78D51494-768E-43A3-8E42-B223FD420383}"/>
    <cellStyle name="Normal 2 15 6 2 5 3 2 2 6 4 4" xfId="19481" xr:uid="{71BAC901-6EC8-46C0-8F4F-07793D6FF56B}"/>
    <cellStyle name="Normal 2 15 6 2 5 3 2 2 6 4 4 2" xfId="24703" xr:uid="{E0CA96BE-C2B4-4026-A730-2B10DA8B9459}"/>
    <cellStyle name="Normal 2 15 6 2 5 3 2 2 7" xfId="5212" xr:uid="{76733438-F4BB-4F5B-A28F-3146B1331BFA}"/>
    <cellStyle name="Normal 2 15 6 2 5 3 2 2 7 2" xfId="8791" xr:uid="{89868CFE-AAD2-4DE4-9777-5D26B9BCDAF7}"/>
    <cellStyle name="Normal 2 15 6 2 5 3 2 2 7 3" xfId="16164" xr:uid="{9C9FF759-020D-4A8C-A880-2029049D4C14}"/>
    <cellStyle name="Normal 2 15 6 2 5 3 2 2 7 3 2" xfId="17314" xr:uid="{E45C0C07-921F-48C5-9DA7-801310FD9910}"/>
    <cellStyle name="Normal 2 15 6 2 5 3 2 2 7 3 3" xfId="19752" xr:uid="{2152E0FA-E1E5-476F-B8DE-F92B527107BE}"/>
    <cellStyle name="Normal 2 15 6 2 5 3 2 2 7 3 3 2" xfId="24974" xr:uid="{57E1F54D-4586-464B-B769-F855BD80558D}"/>
    <cellStyle name="Normal 2 15 6 2 5 3 2 2 8" xfId="15377" xr:uid="{8291E560-966B-4CE4-9A56-2E3D001734EE}"/>
    <cellStyle name="Normal 2 15 6 2 5 3 2 2 9" xfId="17484" xr:uid="{B0A04B7C-6A66-4AC9-8A4E-A2B7CC27B6CD}"/>
    <cellStyle name="Normal 2 15 6 2 5 3 2 2 9 2" xfId="27094" xr:uid="{32BDE630-6E8B-418B-A0E7-A0FD5F93198E}"/>
    <cellStyle name="Normal 2 15 6 2 5 3 2 2 9 3" xfId="28333" xr:uid="{94403E04-E1A3-49B6-AE84-3B004D8C3844}"/>
    <cellStyle name="Normal 2 15 6 2 5 3 2 2 9 4" xfId="28113" xr:uid="{E216C23F-A2D6-4768-BA41-8E5866B7F3AE}"/>
    <cellStyle name="Normal 2 15 6 2 5 3 3" xfId="2336" xr:uid="{DDDC5608-EE7E-4799-834F-1C069E982D94}"/>
    <cellStyle name="Normal 2 15 6 2 5 3 3 2" xfId="2931" xr:uid="{6B36A784-C40D-4984-8B42-CE0A15C1A97B}"/>
    <cellStyle name="Normal 2 15 6 2 5 3 3 3" xfId="3894" xr:uid="{B8AE7571-B34A-4E76-A1BC-A400F6434277}"/>
    <cellStyle name="Normal 2 15 6 2 5 3 3 3 2" xfId="5104" xr:uid="{507C89B4-B2FE-435C-AAA1-84E85FA8F7BB}"/>
    <cellStyle name="Normal 2 15 6 2 5 3 3 3 3" xfId="4305" xr:uid="{9B087034-ACA2-408B-9C45-B8A46881CF15}"/>
    <cellStyle name="Normal 2 15 6 2 5 3 3 3 4" xfId="8502" xr:uid="{7FD80CEE-4E44-43F3-B150-F2F4D19EE9F3}"/>
    <cellStyle name="Normal 2 15 6 2 5 3 3 3 4 2" xfId="9491" xr:uid="{7760C86A-8802-49B3-9CD2-BCE935436F2D}"/>
    <cellStyle name="Normal 2 15 6 2 5 3 3 3 4 2 2" xfId="11204" xr:uid="{3A1EB9F1-B36C-4953-89EA-17C86B27A308}"/>
    <cellStyle name="Normal 2 15 6 2 5 3 3 3 4 2 3" xfId="12434" xr:uid="{3B83DC64-AB2B-4CD7-9AB6-6F5905BA81B2}"/>
    <cellStyle name="Normal 2 15 6 2 5 3 3 3 4 2 3 2" xfId="22875" xr:uid="{CD8C9B54-624A-4151-98CB-ECCF65CAF988}"/>
    <cellStyle name="Normal 2 15 6 2 5 3 3 3 4 2 3 3" xfId="21769" xr:uid="{38AAA499-C50B-4D95-8239-8DE3E370ACCC}"/>
    <cellStyle name="Normal 2 15 6 2 5 3 3 3 4 2 3 3 2" xfId="26991" xr:uid="{D5EC6B89-C231-446E-ACC4-8798ED87A999}"/>
    <cellStyle name="Normal 2 15 6 2 5 3 3 3 5" xfId="6342" xr:uid="{906091BD-AA5F-41B8-92EE-D88CDE190F61}"/>
    <cellStyle name="Normal 2 15 6 2 5 3 3 3 5 2" xfId="10090" xr:uid="{72F29865-D0BC-45B4-AF00-86CE44597FE1}"/>
    <cellStyle name="Normal 2 15 6 2 5 3 3 3 5 3" xfId="12325" xr:uid="{BF7F35A8-0425-4F05-BFB9-4A76DAAD6804}"/>
    <cellStyle name="Normal 2 15 6 2 5 3 3 3 5 3 2" xfId="22766" xr:uid="{9220EFD9-E2DD-44FE-AEFC-08BE3F92EFCF}"/>
    <cellStyle name="Normal 2 15 6 2 5 3 3 3 5 3 3" xfId="20655" xr:uid="{D483FAD4-2323-4774-B375-3D52461CA533}"/>
    <cellStyle name="Normal 2 15 6 2 5 3 3 3 5 3 3 2" xfId="25877" xr:uid="{F06CEF43-70C4-41ED-AB13-DB706E8C69E2}"/>
    <cellStyle name="Normal 2 15 6 2 5 3 3 3 6" xfId="15917" xr:uid="{B22995B8-19DA-4D4C-B82E-7E06BD84FB92}"/>
    <cellStyle name="Normal 2 15 6 2 5 3 3 3 7" xfId="18671" xr:uid="{5AE8D303-75C4-4E9F-BC97-A4549CD574B0}"/>
    <cellStyle name="Normal 2 15 6 2 5 3 3 3 7 2" xfId="23893" xr:uid="{C13A2B5A-4A02-40DD-95B3-9EADE82E586F}"/>
    <cellStyle name="Normal 2 15 6 2 5 3 3 4" xfId="6141" xr:uid="{FAFB3DB9-6D19-415B-A639-01DE953B2553}"/>
    <cellStyle name="Normal 2 15 6 2 5 3 3 4 2" xfId="7744" xr:uid="{FB99BBCB-7271-4B57-B7D5-DBC91033E71C}"/>
    <cellStyle name="Normal 2 15 6 2 5 3 3 4 3" xfId="13101" xr:uid="{7A414D3F-950C-4776-9BEE-B7D37D8F13EE}"/>
    <cellStyle name="Normal 2 15 6 2 5 3 3 4 4" xfId="19234" xr:uid="{227140A9-7C6B-4F10-8CC0-3CDEC08FF379}"/>
    <cellStyle name="Normal 2 15 6 2 5 3 3 4 4 2" xfId="24456" xr:uid="{5D010F89-F5EC-49CD-9663-B29E13474534}"/>
    <cellStyle name="Normal 2 15 6 2 5 3 4" xfId="5211" xr:uid="{87B04D7F-52D1-4AFF-91C7-5F78E34AEFFB}"/>
    <cellStyle name="Normal 2 15 6 2 5 3 4 2" xfId="8790" xr:uid="{8161700E-E27E-4875-AA52-4C761B48A49B}"/>
    <cellStyle name="Normal 2 15 6 2 5 3 4 3" xfId="13992" xr:uid="{105E3023-D400-4D87-A5CE-81D0DAE07845}"/>
    <cellStyle name="Normal 2 15 6 2 5 3 4 3 2" xfId="13993" xr:uid="{88B6DA09-12FE-4310-8499-D9E35B76251C}"/>
    <cellStyle name="Normal 2 15 6 2 5 3 4 3 3" xfId="16870" xr:uid="{99F7EC17-9898-4B46-915E-C9D349574841}"/>
    <cellStyle name="Normal 2 15 6 2 5 3 4 3 4" xfId="19751" xr:uid="{F6A780AA-0A17-4E7A-920E-C53E457928AA}"/>
    <cellStyle name="Normal 2 15 6 2 5 3 4 3 4 2" xfId="24973" xr:uid="{F96D3E7F-84F7-41A4-9306-665FFBAF39FF}"/>
    <cellStyle name="Normal 2 15 6 2 5 3 5" xfId="15199" xr:uid="{973B53BB-1328-4770-9156-83A118A52B6E}"/>
    <cellStyle name="Normal 2 15 6 2 5 3 6" xfId="15376" xr:uid="{3DD5DA93-AE14-4B40-9EFB-15B1BFA7ACBA}"/>
    <cellStyle name="Normal 2 15 6 2 5 3 7" xfId="17483" xr:uid="{EDF277AD-A770-4DF3-89A3-7AC5DF2E8D17}"/>
    <cellStyle name="Normal 2 15 6 2 5 3 7 2" xfId="27093" xr:uid="{1B6099FD-7C63-476E-B409-EBCCE35779C1}"/>
    <cellStyle name="Normal 2 15 6 2 5 3 7 3" xfId="28332" xr:uid="{2C2E70F7-4C45-47E8-9251-F8CFDA14A863}"/>
    <cellStyle name="Normal 2 15 6 2 5 3 7 4" xfId="28114" xr:uid="{CA1AA253-ECD5-4451-99F4-A38B9B48F3A5}"/>
    <cellStyle name="Normal 2 15 6 2 5 3 8" xfId="18076" xr:uid="{835C347B-97CD-4607-8634-8F4DD8758F8C}"/>
    <cellStyle name="Normal 2 15 6 2 5 3 8 2" xfId="27624" xr:uid="{1917D880-ACE0-4A1C-84A5-A45ADE64770B}"/>
    <cellStyle name="Normal 2 15 6 2 5 4" xfId="13994" xr:uid="{F1547BEB-1325-480B-9E02-6E83B2DDD0BA}"/>
    <cellStyle name="Normal 2 15 6 2 5 4 2" xfId="13995" xr:uid="{BEAFA72D-DC7E-4147-9B94-C736535B0E22}"/>
    <cellStyle name="Normal 2 15 6 2 6" xfId="2196" xr:uid="{AF098DA8-0DFE-4714-81C9-DDF665A24878}"/>
    <cellStyle name="Normal 2 15 6 2 6 2" xfId="2791" xr:uid="{B2F74637-65C4-4D1A-9BE5-D43112933D8B}"/>
    <cellStyle name="Normal 2 15 6 2 6 3" xfId="3754" xr:uid="{77386A43-5167-4AC7-97D2-6D137ED1A621}"/>
    <cellStyle name="Normal 2 15 6 2 6 3 2" xfId="4739" xr:uid="{96183FA3-6686-44F7-8114-1C0053624F01}"/>
    <cellStyle name="Normal 2 15 6 2 6 3 3" xfId="3438" xr:uid="{CDB61E1D-24D9-4348-B54E-FEFC683E30F2}"/>
    <cellStyle name="Normal 2 15 6 2 6 3 4" xfId="8704" xr:uid="{E7271949-E8B6-4F4C-AD46-33E89FBDBFBE}"/>
    <cellStyle name="Normal 2 15 6 2 6 3 4 2" xfId="6608" xr:uid="{A68CA0FE-8908-4128-855A-8D7892F24F04}"/>
    <cellStyle name="Normal 2 15 6 2 6 3 4 2 2" xfId="10354" xr:uid="{ED8199B4-0612-44DE-8A0B-93486BC23871}"/>
    <cellStyle name="Normal 2 15 6 2 6 3 4 2 3" xfId="11465" xr:uid="{A0AE2C50-40E9-4033-863C-F8199D8F57B4}"/>
    <cellStyle name="Normal 2 15 6 2 6 3 4 2 3 2" xfId="22023" xr:uid="{379048AA-0BA7-44CD-9C9A-0B95D0F521B0}"/>
    <cellStyle name="Normal 2 15 6 2 6 3 4 2 3 3" xfId="20919" xr:uid="{2B12911B-8664-4BF9-940F-0A9C1F4875FF}"/>
    <cellStyle name="Normal 2 15 6 2 6 3 4 2 3 3 2" xfId="26141" xr:uid="{440C57FE-7B8D-4A59-B619-69DEA20E1343}"/>
    <cellStyle name="Normal 2 15 6 2 6 3 5" xfId="6526" xr:uid="{0FDB0419-5E58-4C2B-8156-AA016E905EE9}"/>
    <cellStyle name="Normal 2 15 6 2 6 3 5 2" xfId="10272" xr:uid="{AF6CED2F-5388-4F9B-B68E-E5F63EBFAA98}"/>
    <cellStyle name="Normal 2 15 6 2 6 3 5 3" xfId="11373" xr:uid="{0D6BBE48-EED8-4E3A-854D-F0F9AD13A3BC}"/>
    <cellStyle name="Normal 2 15 6 2 6 3 5 3 2" xfId="21931" xr:uid="{6780A878-A006-417F-99A4-256D7E15CF59}"/>
    <cellStyle name="Normal 2 15 6 2 6 3 5 3 3" xfId="20837" xr:uid="{9C2D599F-8C21-49B1-BC68-684B851A5E0A}"/>
    <cellStyle name="Normal 2 15 6 2 6 3 5 3 3 2" xfId="26059" xr:uid="{9BC5B6C9-68B9-4B90-89C3-476C250F8D17}"/>
    <cellStyle name="Normal 2 15 6 2 6 3 6" xfId="18531" xr:uid="{CA34DD25-7970-45D6-8099-C22526CD7D44}"/>
    <cellStyle name="Normal 2 15 6 2 6 3 6 2" xfId="23753" xr:uid="{6B3AD4A9-81BB-4E3D-96F7-FE15B1275F4B}"/>
    <cellStyle name="Normal 2 15 6 2 6 4" xfId="7215" xr:uid="{4F1FC03F-2694-4C7F-AF0D-2FD2FAB6BC60}"/>
    <cellStyle name="Normal 2 15 6 2 6 4 2" xfId="8174" xr:uid="{C2F199A2-200E-4D1E-992F-1A7539CC9B8C}"/>
    <cellStyle name="Normal 2 15 6 2 6 4 3" xfId="11533" xr:uid="{F84FFAFB-3EEB-46CF-A195-0F72ED266DBA}"/>
    <cellStyle name="Normal 2 15 6 2 6 4 4" xfId="19517" xr:uid="{BBCD029F-A01F-48EA-8EB5-D181C91B545B}"/>
    <cellStyle name="Normal 2 15 6 2 6 4 4 2" xfId="24739" xr:uid="{D8112549-800B-4955-BB28-B9739DAE5834}"/>
    <cellStyle name="Normal 2 15 6 2 7" xfId="17936" xr:uid="{376D233D-C1FC-40A4-9AE9-AB834AA3AFE8}"/>
    <cellStyle name="Normal 2 15 6 2 7 2" xfId="27569" xr:uid="{C1A081D7-EB6D-4E52-BECF-7E570D294C7A}"/>
    <cellStyle name="Normal 2 15 6 3" xfId="327" xr:uid="{7A1C29DF-65F9-4048-9B87-2BE8CEF5570D}"/>
    <cellStyle name="Normal 2 15 6 4" xfId="328" xr:uid="{9A1A71AF-D7A7-4AC6-9143-D8BC97579A70}"/>
    <cellStyle name="Normal 2 15 6 4 2" xfId="329" xr:uid="{58D4695A-27C7-4495-BB41-9AB704508FD0}"/>
    <cellStyle name="Normal 2 15 6 4 3" xfId="330" xr:uid="{B707AE8D-3B75-4C27-8766-83DCAE04EC69}"/>
    <cellStyle name="Normal 2 15 6 4 3 2" xfId="13996" xr:uid="{B226C318-5BFE-40A0-822F-C12A1DDC55BD}"/>
    <cellStyle name="Normal 2 15 6 4 3 2 2" xfId="13997" xr:uid="{1EFA5EA5-CD0D-4F4C-B07F-C1231481368A}"/>
    <cellStyle name="Normal 2 15 6 4 3 3" xfId="13998" xr:uid="{6F2BE4EB-15A4-452A-8DD2-03089E792F29}"/>
    <cellStyle name="Normal 2 15 6 4 4" xfId="331" xr:uid="{A76E9E52-C348-4204-9104-33566AFB5FAA}"/>
    <cellStyle name="Normal 2 15 6 4 4 2" xfId="332" xr:uid="{7827E04D-8AE2-4953-9346-A6B129C58547}"/>
    <cellStyle name="Normal 2 15 6 4 4 3" xfId="333" xr:uid="{21FBEF9E-B01E-4B91-A935-F95E630431B6}"/>
    <cellStyle name="Normal 2 15 6 4 4 3 2" xfId="334" xr:uid="{4C04A7AD-F97D-43AE-A7DB-D98D5CFE005E}"/>
    <cellStyle name="Normal 2 15 6 4 4 3 2 2" xfId="335" xr:uid="{9853CDFB-E643-45F9-8232-0525448ECD69}"/>
    <cellStyle name="Normal 2 15 6 4 4 3 2 2 10" xfId="18185" xr:uid="{33F6F577-FD8F-459F-A420-97F8F9C4E5CE}"/>
    <cellStyle name="Normal 2 15 6 4 4 3 2 2 10 2" xfId="27591" xr:uid="{CF90AC92-7862-446E-8651-8BDB125407FF}"/>
    <cellStyle name="Normal 2 15 6 4 4 3 2 2 2" xfId="336" xr:uid="{66E6D31D-E34D-43FE-AA2A-B48156849BB0}"/>
    <cellStyle name="Normal 2 15 6 4 4 3 2 2 2 2" xfId="13999" xr:uid="{E75FA217-EF2B-42B3-B9CA-733B6B07E355}"/>
    <cellStyle name="Normal 2 15 6 4 4 3 2 2 2 3" xfId="14000" xr:uid="{17BE564E-18FB-4901-9222-5603F9B33DB5}"/>
    <cellStyle name="Normal 2 15 6 4 4 3 2 2 2 3 2" xfId="14001" xr:uid="{FE790254-4914-4A69-921D-1A0B075B902E}"/>
    <cellStyle name="Normal 2 15 6 4 4 3 2 2 3" xfId="337" xr:uid="{7A9A1A31-7CAC-46BE-8057-6A469A6FD11B}"/>
    <cellStyle name="Normal 2 15 6 4 4 3 2 2 4" xfId="338" xr:uid="{D4BF6CFD-0027-41B7-B5F3-0D5062F00B18}"/>
    <cellStyle name="Normal 2 15 6 4 4 3 2 2 5" xfId="339" xr:uid="{D0C4B8FE-4991-4853-817A-7FDBABACE444}"/>
    <cellStyle name="Normal 2 15 6 4 4 3 2 2 5 2" xfId="340" xr:uid="{8932A187-193B-440A-BB7B-A755A403CCAF}"/>
    <cellStyle name="Normal 2 15 6 4 4 3 2 2 5 3" xfId="2598" xr:uid="{4E04CA68-8EDD-491D-8E4C-953C9D61F27C}"/>
    <cellStyle name="Normal 2 15 6 4 4 3 2 2 5 3 2" xfId="3193" xr:uid="{46A8ACC1-6E7C-41F5-B826-5C991585795E}"/>
    <cellStyle name="Normal 2 15 6 4 4 3 2 2 5 3 3" xfId="4156" xr:uid="{D5E467D8-219D-4C2D-9B78-A0CE82989855}"/>
    <cellStyle name="Normal 2 15 6 4 4 3 2 2 5 3 3 2" xfId="5098" xr:uid="{8C040EE2-648C-4DA2-8326-C3E5C8547178}"/>
    <cellStyle name="Normal 2 15 6 4 4 3 2 2 5 3 3 3" xfId="4393" xr:uid="{14F09F2F-CDDF-42EF-8A29-E63AF9D7FE20}"/>
    <cellStyle name="Normal 2 15 6 4 4 3 2 2 5 3 3 4" xfId="8542" xr:uid="{C15D2CF4-B6FF-43BE-848E-CDF003A4A8B0}"/>
    <cellStyle name="Normal 2 15 6 4 4 3 2 2 5 3 3 4 2" xfId="5859" xr:uid="{73A6E316-E624-4095-8E17-84EA54F46DED}"/>
    <cellStyle name="Normal 2 15 6 4 4 3 2 2 5 3 3 4 2 2" xfId="9557" xr:uid="{E8DDD56A-1FDF-4FB3-99DC-B47463F36BEA}"/>
    <cellStyle name="Normal 2 15 6 4 4 3 2 2 5 3 3 4 2 3" xfId="11988" xr:uid="{4F959F3E-BBC6-48DB-98CD-0B5DBD80B837}"/>
    <cellStyle name="Normal 2 15 6 4 4 3 2 2 5 3 3 4 2 3 2" xfId="22436" xr:uid="{4DAB4230-2ABC-41C7-9AD7-D45A2128248E}"/>
    <cellStyle name="Normal 2 15 6 4 4 3 2 2 5 3 3 4 2 3 3" xfId="20396" xr:uid="{D82EB6BC-3F19-4939-8693-49163E081DEA}"/>
    <cellStyle name="Normal 2 15 6 4 4 3 2 2 5 3 3 4 2 3 3 2" xfId="25618" xr:uid="{B4C4C34B-C1D3-4F33-9E6B-EA9D23BC2054}"/>
    <cellStyle name="Normal 2 15 6 4 4 3 2 2 5 3 3 5" xfId="6247" xr:uid="{4518B4D9-7372-418A-BE0F-881656FC508A}"/>
    <cellStyle name="Normal 2 15 6 4 4 3 2 2 5 3 3 5 2" xfId="9996" xr:uid="{A85958D9-D94A-4A4B-BF65-16C9FDDFC006}"/>
    <cellStyle name="Normal 2 15 6 4 4 3 2 2 5 3 3 5 3" xfId="16982" xr:uid="{DDEDFE43-B0C2-482A-8EE5-BA38AB8595B8}"/>
    <cellStyle name="Normal 2 15 6 4 4 3 2 2 5 3 3 5 3 2" xfId="23455" xr:uid="{ABA76724-7492-49F7-BD68-C7314830488A}"/>
    <cellStyle name="Normal 2 15 6 4 4 3 2 2 5 3 3 5 3 3" xfId="20561" xr:uid="{CEBCAF59-4053-4246-858A-B19487DF00F5}"/>
    <cellStyle name="Normal 2 15 6 4 4 3 2 2 5 3 3 5 3 3 2" xfId="25783" xr:uid="{55E093C8-6739-449D-BCA0-797A9BCB521E}"/>
    <cellStyle name="Normal 2 15 6 4 4 3 2 2 5 3 3 6" xfId="18933" xr:uid="{2B7704E4-B3DB-4227-8CC5-38D0F6EF61D9}"/>
    <cellStyle name="Normal 2 15 6 4 4 3 2 2 5 3 3 6 2" xfId="24155" xr:uid="{585D0070-6747-4F4F-BA4C-75D55C78557B}"/>
    <cellStyle name="Normal 2 15 6 4 4 3 2 2 5 3 4" xfId="6097" xr:uid="{95CAFF31-5AD8-46AD-B44E-42563F6ADDA3}"/>
    <cellStyle name="Normal 2 15 6 4 4 3 2 2 5 3 4 2" xfId="7677" xr:uid="{E2282D1D-87F3-4656-8CA1-2234A3BCDFB3}"/>
    <cellStyle name="Normal 2 15 6 4 4 3 2 2 5 3 4 3" xfId="13325" xr:uid="{B6FD3B68-9E07-4372-9F33-867350B00027}"/>
    <cellStyle name="Normal 2 15 6 4 4 3 2 2 5 3 4 4" xfId="19190" xr:uid="{178015E0-CD7A-408E-9339-A7D283DBE5B5}"/>
    <cellStyle name="Normal 2 15 6 4 4 3 2 2 5 3 4 4 2" xfId="24412" xr:uid="{CE3D4FCE-D37B-4555-ADFA-74F507F687B3}"/>
    <cellStyle name="Normal 2 15 6 4 4 3 2 2 5 4" xfId="5217" xr:uid="{BB5B0412-34A0-4C1C-A3CA-97381AEE77CB}"/>
    <cellStyle name="Normal 2 15 6 4 4 3 2 2 5 4 2" xfId="8795" xr:uid="{5CA1E996-32CB-4465-81AE-B19DABE7548B}"/>
    <cellStyle name="Normal 2 15 6 4 4 3 2 2 5 4 3" xfId="12462" xr:uid="{C7634B61-94DE-4C6E-8204-BCC8DD87CC0C}"/>
    <cellStyle name="Normal 2 15 6 4 4 3 2 2 5 4 3 2" xfId="22903" xr:uid="{42CCE715-4BB9-4569-A604-36E4C0F2069F}"/>
    <cellStyle name="Normal 2 15 6 4 4 3 2 2 5 4 3 3" xfId="19757" xr:uid="{3DC7B7D6-E5D5-4C9E-A282-C4D17E892532}"/>
    <cellStyle name="Normal 2 15 6 4 4 3 2 2 5 4 3 3 2" xfId="24979" xr:uid="{D11E6B0B-FE0C-4121-B567-4B60AF56BF31}"/>
    <cellStyle name="Normal 2 15 6 4 4 3 2 2 5 5" xfId="15381" xr:uid="{6486FAB1-0277-4B22-8820-8185BC08205F}"/>
    <cellStyle name="Normal 2 15 6 4 4 3 2 2 5 6" xfId="17488" xr:uid="{4A2A9F1E-BC51-4166-A529-0478C6DCD1D2}"/>
    <cellStyle name="Normal 2 15 6 4 4 3 2 2 5 6 2" xfId="27098" xr:uid="{41444CA3-6EC3-4613-995B-4046E0DCE37F}"/>
    <cellStyle name="Normal 2 15 6 4 4 3 2 2 5 6 3" xfId="28337" xr:uid="{D53D0A7C-BAF9-4F73-BB58-E902117BB78F}"/>
    <cellStyle name="Normal 2 15 6 4 4 3 2 2 5 6 4" xfId="28110" xr:uid="{642D9325-8D3A-49A6-87A4-54D505E2419B}"/>
    <cellStyle name="Normal 2 15 6 4 4 3 2 2 5 7" xfId="18338" xr:uid="{B56C3B06-FA1F-4380-9A88-45186A2F99E7}"/>
    <cellStyle name="Normal 2 15 6 4 4 3 2 2 5 7 2" xfId="28908" xr:uid="{FDE31B08-4291-4A6F-937F-8C698B2F0256}"/>
    <cellStyle name="Normal 2 15 6 4 4 3 2 2 6" xfId="2445" xr:uid="{21F805B0-DF17-4D8F-A3BC-5587ACA0D91D}"/>
    <cellStyle name="Normal 2 15 6 4 4 3 2 2 6 2" xfId="3040" xr:uid="{5CFF31FE-4027-4621-855A-C2A1026587C2}"/>
    <cellStyle name="Normal 2 15 6 4 4 3 2 2 6 3" xfId="4003" xr:uid="{C14410EA-765F-45FF-9DB6-450E1B74002A}"/>
    <cellStyle name="Normal 2 15 6 4 4 3 2 2 6 3 2" xfId="5111" xr:uid="{2FC47B67-498A-41C0-9E2A-7B873B7CC01B}"/>
    <cellStyle name="Normal 2 15 6 4 4 3 2 2 6 3 3" xfId="3384" xr:uid="{92223EC8-AC95-460C-9B4B-415C42E6159D}"/>
    <cellStyle name="Normal 2 15 6 4 4 3 2 2 6 3 4" xfId="7473" xr:uid="{5AFDD008-0E75-427E-B250-B8C1D51764D0}"/>
    <cellStyle name="Normal 2 15 6 4 4 3 2 2 6 3 4 2" xfId="5144" xr:uid="{625F29FE-9BF1-430E-BCF3-F1356FA5789C}"/>
    <cellStyle name="Normal 2 15 6 4 4 3 2 2 6 3 4 2 2" xfId="9774" xr:uid="{C6931E42-589F-40A6-97BE-8C8AF87575DC}"/>
    <cellStyle name="Normal 2 15 6 4 4 3 2 2 6 3 4 2 3" xfId="12676" xr:uid="{AFE10674-4D8D-4BC9-B2BA-C58A5783BF39}"/>
    <cellStyle name="Normal 2 15 6 4 4 3 2 2 6 3 4 2 3 2" xfId="23115" xr:uid="{23D03DCF-2C7C-4A10-BCCB-86CEFB5754E4}"/>
    <cellStyle name="Normal 2 15 6 4 4 3 2 2 6 3 4 2 3 3" xfId="19684" xr:uid="{2F09B18D-F813-4437-B766-AE26758E7D73}"/>
    <cellStyle name="Normal 2 15 6 4 4 3 2 2 6 3 4 2 3 3 2" xfId="24906" xr:uid="{3AFD9EC2-A4FC-43CB-999B-02872C603AD9}"/>
    <cellStyle name="Normal 2 15 6 4 4 3 2 2 6 3 5" xfId="6271" xr:uid="{E972E488-976F-40F8-8AB4-A803B8E73434}"/>
    <cellStyle name="Normal 2 15 6 4 4 3 2 2 6 3 5 2" xfId="10020" xr:uid="{7AAF8B37-DB10-4361-B484-506B951D63C3}"/>
    <cellStyle name="Normal 2 15 6 4 4 3 2 2 6 3 5 3" xfId="12620" xr:uid="{0F50518F-98E0-4D51-A189-309079235E1A}"/>
    <cellStyle name="Normal 2 15 6 4 4 3 2 2 6 3 5 3 2" xfId="23060" xr:uid="{6EFEDFDA-0834-4B77-A115-1A954B515572}"/>
    <cellStyle name="Normal 2 15 6 4 4 3 2 2 6 3 5 3 3" xfId="20585" xr:uid="{E1469629-0FD8-473D-8A80-03D7E6A41AFF}"/>
    <cellStyle name="Normal 2 15 6 4 4 3 2 2 6 3 5 3 3 2" xfId="25807" xr:uid="{2A085D5E-8844-4BE1-A0F7-A1759A3083BA}"/>
    <cellStyle name="Normal 2 15 6 4 4 3 2 2 6 3 6" xfId="16022" xr:uid="{E3E27D39-9464-4BBF-907B-DC90A580A545}"/>
    <cellStyle name="Normal 2 15 6 4 4 3 2 2 6 3 7" xfId="18780" xr:uid="{6F1E62F0-C8BE-4E91-B1BF-1EADD9A638F0}"/>
    <cellStyle name="Normal 2 15 6 4 4 3 2 2 6 3 7 2" xfId="24002" xr:uid="{46CC9660-0830-4CE6-BA34-5E696364FE41}"/>
    <cellStyle name="Normal 2 15 6 4 4 3 2 2 6 4" xfId="7343" xr:uid="{2EA04455-2225-4198-8E01-858C3C531516}"/>
    <cellStyle name="Normal 2 15 6 4 4 3 2 2 6 4 2" xfId="8302" xr:uid="{FC312CD9-A2D3-4B17-BFBF-214B95C5B6CB}"/>
    <cellStyle name="Normal 2 15 6 4 4 3 2 2 6 4 3" xfId="11605" xr:uid="{D245D6C2-F5EC-477B-B23E-717DA153B2E6}"/>
    <cellStyle name="Normal 2 15 6 4 4 3 2 2 6 4 4" xfId="19645" xr:uid="{01A9517E-BB00-48C9-825C-A6B47BA359C2}"/>
    <cellStyle name="Normal 2 15 6 4 4 3 2 2 6 4 4 2" xfId="24867" xr:uid="{7FB8A4CD-3F98-47A7-9DA9-E93F51BCCB2B}"/>
    <cellStyle name="Normal 2 15 6 4 4 3 2 2 7" xfId="5216" xr:uid="{E82BD7DE-3866-4B7B-BE97-D80E4AC09B19}"/>
    <cellStyle name="Normal 2 15 6 4 4 3 2 2 7 2" xfId="8794" xr:uid="{A13F354D-A96B-43EA-A2AB-7669D12DC3D3}"/>
    <cellStyle name="Normal 2 15 6 4 4 3 2 2 7 3" xfId="16165" xr:uid="{9928F891-17A3-4601-B539-29BF9F276A0E}"/>
    <cellStyle name="Normal 2 15 6 4 4 3 2 2 7 3 2" xfId="17315" xr:uid="{859D1760-A80E-4A8C-A883-21261DB177FE}"/>
    <cellStyle name="Normal 2 15 6 4 4 3 2 2 7 3 3" xfId="19756" xr:uid="{1F4CF954-6D12-4412-9430-55C2BEB41C76}"/>
    <cellStyle name="Normal 2 15 6 4 4 3 2 2 7 3 3 2" xfId="24978" xr:uid="{6531CD2C-9B29-4303-A130-27396E301EA6}"/>
    <cellStyle name="Normal 2 15 6 4 4 3 2 2 8" xfId="15380" xr:uid="{75650C21-98A5-4C87-92BE-9EC5433A656D}"/>
    <cellStyle name="Normal 2 15 6 4 4 3 2 2 9" xfId="17487" xr:uid="{055DA0A8-5039-414A-9945-3E93E6B08A01}"/>
    <cellStyle name="Normal 2 15 6 4 4 3 2 2 9 2" xfId="27097" xr:uid="{6A9F8FBE-5CB2-4C44-B050-0D1A3C7D3AD2}"/>
    <cellStyle name="Normal 2 15 6 4 4 3 2 2 9 3" xfId="28336" xr:uid="{FAFBB619-DAF4-45DE-A82D-4437F2322E88}"/>
    <cellStyle name="Normal 2 15 6 4 4 3 2 2 9 4" xfId="27521" xr:uid="{BA5C961A-2010-4BD0-957A-902B3457A981}"/>
    <cellStyle name="Normal 2 15 6 4 4 3 3" xfId="2382" xr:uid="{A0FD044C-C714-45E3-A57A-B7C60D0717A4}"/>
    <cellStyle name="Normal 2 15 6 4 4 3 3 2" xfId="2977" xr:uid="{A576E216-C2C4-4CBD-AFAC-907FE131A04C}"/>
    <cellStyle name="Normal 2 15 6 4 4 3 3 3" xfId="3940" xr:uid="{964517CB-444F-4025-B842-7D6E1A08DC0E}"/>
    <cellStyle name="Normal 2 15 6 4 4 3 3 3 2" xfId="5047" xr:uid="{35D291A7-474A-4E2C-A95E-AF38E058C0D2}"/>
    <cellStyle name="Normal 2 15 6 4 4 3 3 3 3" xfId="3590" xr:uid="{2A4EF928-9FFB-4D92-BD8A-A1B0C1040C6F}"/>
    <cellStyle name="Normal 2 15 6 4 4 3 3 3 4" xfId="8675" xr:uid="{EF5C45C6-8A94-48A6-9972-DF9CC57B8CCB}"/>
    <cellStyle name="Normal 2 15 6 4 4 3 3 3 4 2" xfId="7910" xr:uid="{E334A8F1-A160-447E-A32D-DCA663D5290D}"/>
    <cellStyle name="Normal 2 15 6 4 4 3 3 3 4 2 2" xfId="10869" xr:uid="{8C8F2233-66A2-4991-8F68-35BBB882492B}"/>
    <cellStyle name="Normal 2 15 6 4 4 3 3 3 4 2 3" xfId="16924" xr:uid="{5D7E4149-5459-42AF-B2E9-54459D36F711}"/>
    <cellStyle name="Normal 2 15 6 4 4 3 3 3 4 2 3 2" xfId="23397" xr:uid="{FBDD411A-CC0A-45D2-85C8-7B13131B8850}"/>
    <cellStyle name="Normal 2 15 6 4 4 3 3 3 4 2 3 3" xfId="21434" xr:uid="{821A6A11-9121-439F-80A1-E00398F6E964}"/>
    <cellStyle name="Normal 2 15 6 4 4 3 3 3 4 2 3 3 2" xfId="26656" xr:uid="{8BE80AF6-B64F-49CE-9EEA-C54A94A17316}"/>
    <cellStyle name="Normal 2 15 6 4 4 3 3 3 5" xfId="6224" xr:uid="{C53915E7-57EC-46F0-A311-323B3B86D957}"/>
    <cellStyle name="Normal 2 15 6 4 4 3 3 3 5 2" xfId="9973" xr:uid="{6EAC2E72-34DA-4B04-A9CB-FBC843B9C109}"/>
    <cellStyle name="Normal 2 15 6 4 4 3 3 3 5 3" xfId="12426" xr:uid="{BAD08D83-AD87-4DEB-8F26-CF61ADA20CF8}"/>
    <cellStyle name="Normal 2 15 6 4 4 3 3 3 5 3 2" xfId="22867" xr:uid="{06EEFD5A-C788-4AA5-B322-073AC48D9AB9}"/>
    <cellStyle name="Normal 2 15 6 4 4 3 3 3 5 3 3" xfId="20538" xr:uid="{AE4554D6-1309-4C36-ADCD-7A9F46C4BF4C}"/>
    <cellStyle name="Normal 2 15 6 4 4 3 3 3 5 3 3 2" xfId="25760" xr:uid="{C2725B66-3E04-42C5-8C11-C77E74594B28}"/>
    <cellStyle name="Normal 2 15 6 4 4 3 3 3 6" xfId="15963" xr:uid="{7790B256-9C6A-45C2-A349-1AD4A0407931}"/>
    <cellStyle name="Normal 2 15 6 4 4 3 3 3 7" xfId="18717" xr:uid="{B61C05F3-261A-4529-958C-EB1BA4710657}"/>
    <cellStyle name="Normal 2 15 6 4 4 3 3 3 7 2" xfId="23939" xr:uid="{D0518E6C-7639-4E59-ABEC-D232FD13001E}"/>
    <cellStyle name="Normal 2 15 6 4 4 3 3 4" xfId="6035" xr:uid="{67260693-5A6C-4E72-BCA3-F38A23E46164}"/>
    <cellStyle name="Normal 2 15 6 4 4 3 3 4 2" xfId="7717" xr:uid="{7FB9A9B2-E13B-4B58-94A0-F190903A2C20}"/>
    <cellStyle name="Normal 2 15 6 4 4 3 3 4 3" xfId="13301" xr:uid="{42EC2849-112E-41D5-A5A1-104D31061515}"/>
    <cellStyle name="Normal 2 15 6 4 4 3 3 4 4" xfId="19128" xr:uid="{DC84DDCE-B16E-44CC-83D9-53EE55327BA1}"/>
    <cellStyle name="Normal 2 15 6 4 4 3 3 4 4 2" xfId="24350" xr:uid="{B6AEB6C1-FBB2-49CE-81A8-522C9A5EA012}"/>
    <cellStyle name="Normal 2 15 6 4 4 3 4" xfId="5215" xr:uid="{52A46855-FC3E-4E35-BF1E-CD0E2A3E8670}"/>
    <cellStyle name="Normal 2 15 6 4 4 3 4 2" xfId="8793" xr:uid="{EAA8D7A8-A803-49CA-B2D3-57F02E434896}"/>
    <cellStyle name="Normal 2 15 6 4 4 3 4 3" xfId="14002" xr:uid="{4F054DF0-2B95-48C3-9BF0-5E82FFB4D716}"/>
    <cellStyle name="Normal 2 15 6 4 4 3 4 3 2" xfId="14003" xr:uid="{D4489DE6-CF55-4854-93D5-0B2B752C7DDC}"/>
    <cellStyle name="Normal 2 15 6 4 4 3 4 3 3" xfId="16869" xr:uid="{5FEBA947-92A5-4286-9B8F-FD75F8900354}"/>
    <cellStyle name="Normal 2 15 6 4 4 3 4 3 4" xfId="19755" xr:uid="{A87A08A6-CF42-4667-9246-631CEF742DD6}"/>
    <cellStyle name="Normal 2 15 6 4 4 3 4 3 4 2" xfId="24977" xr:uid="{C7D443F3-0B4F-4FB9-92B1-746A09A5AEAE}"/>
    <cellStyle name="Normal 2 15 6 4 4 3 5" xfId="15200" xr:uid="{589D7C98-3061-44EA-BC45-04F657459283}"/>
    <cellStyle name="Normal 2 15 6 4 4 3 6" xfId="15379" xr:uid="{C0399DFF-5D90-44D6-BA35-25F4CAE4FBE7}"/>
    <cellStyle name="Normal 2 15 6 4 4 3 7" xfId="17486" xr:uid="{980A4424-D4DA-48A7-BFB4-AF9AA531DA65}"/>
    <cellStyle name="Normal 2 15 6 4 4 3 7 2" xfId="27096" xr:uid="{94911804-9B3E-4271-B245-3334AF3E3FC3}"/>
    <cellStyle name="Normal 2 15 6 4 4 3 7 3" xfId="28335" xr:uid="{004C421E-68DC-4399-A552-47A4E2D85CE7}"/>
    <cellStyle name="Normal 2 15 6 4 4 3 7 4" xfId="28112" xr:uid="{171E0CDB-3BAC-41D4-93BD-B0C73DA70784}"/>
    <cellStyle name="Normal 2 15 6 4 4 3 8" xfId="18122" xr:uid="{08963842-F290-4EFC-B157-47398D020B92}"/>
    <cellStyle name="Normal 2 15 6 4 4 3 8 2" xfId="27733" xr:uid="{511E0CDD-5973-4699-946C-4245EE0131CB}"/>
    <cellStyle name="Normal 2 15 6 4 4 4" xfId="14004" xr:uid="{F4B0A0C4-599D-4AA7-B75A-51288C8B16E6}"/>
    <cellStyle name="Normal 2 15 6 4 4 4 2" xfId="14005" xr:uid="{9E63F1C6-BEC5-4A14-9902-74EFACD460B8}"/>
    <cellStyle name="Normal 2 15 6 4 5" xfId="2242" xr:uid="{12D7506E-13EA-4A8A-9296-EAE0D1A519A4}"/>
    <cellStyle name="Normal 2 15 6 4 5 2" xfId="2837" xr:uid="{DB31D953-9D5E-4749-BCB6-FA5527073ECA}"/>
    <cellStyle name="Normal 2 15 6 4 5 3" xfId="3800" xr:uid="{097C772C-9E84-45D5-9D70-EAA6C872857F}"/>
    <cellStyle name="Normal 2 15 6 4 5 3 2" xfId="4589" xr:uid="{DA3BE732-474E-49CC-B3A0-9C0BE2908CAF}"/>
    <cellStyle name="Normal 2 15 6 4 5 3 3" xfId="3688" xr:uid="{4B7A7509-794C-45B3-B15B-71659A58DE27}"/>
    <cellStyle name="Normal 2 15 6 4 5 3 4" xfId="7565" xr:uid="{7B991147-9F52-4388-B30A-16540E7B398D}"/>
    <cellStyle name="Normal 2 15 6 4 5 3 4 2" xfId="6388" xr:uid="{9F0F5D1E-07D7-4C52-A3E5-9C5B1D864A7B}"/>
    <cellStyle name="Normal 2 15 6 4 5 3 4 2 2" xfId="10134" xr:uid="{82018537-DC80-4438-B07C-62F3EB047FD2}"/>
    <cellStyle name="Normal 2 15 6 4 5 3 4 2 3" xfId="11966" xr:uid="{ACFDE7E7-03EC-4B7B-93B8-E67B77298F66}"/>
    <cellStyle name="Normal 2 15 6 4 5 3 4 2 3 2" xfId="22414" xr:uid="{1AD50D0F-B2B2-4C64-A084-C58E7D0190B2}"/>
    <cellStyle name="Normal 2 15 6 4 5 3 4 2 3 3" xfId="20699" xr:uid="{E1CC9FC6-514C-4A64-88BB-F82A5488FE60}"/>
    <cellStyle name="Normal 2 15 6 4 5 3 4 2 3 3 2" xfId="25921" xr:uid="{B952381A-BD3C-4C15-A790-28118942B0FA}"/>
    <cellStyle name="Normal 2 15 6 4 5 3 5" xfId="6573" xr:uid="{E3A0A20F-E816-49AB-9B42-7CF224673C97}"/>
    <cellStyle name="Normal 2 15 6 4 5 3 5 2" xfId="10319" xr:uid="{3ED96AEC-3270-4181-BD01-8EB0069AEAC4}"/>
    <cellStyle name="Normal 2 15 6 4 5 3 5 3" xfId="12710" xr:uid="{D86CBBD8-15DE-4412-A3E8-71C8C6AE5403}"/>
    <cellStyle name="Normal 2 15 6 4 5 3 5 3 2" xfId="23149" xr:uid="{214AA099-9A14-471C-8B0F-869822521FD3}"/>
    <cellStyle name="Normal 2 15 6 4 5 3 5 3 3" xfId="20884" xr:uid="{D7D0EFC4-ED98-4D99-AA21-14C850113E79}"/>
    <cellStyle name="Normal 2 15 6 4 5 3 5 3 3 2" xfId="26106" xr:uid="{8EEB29A0-CBA2-4D04-9181-65575FD6D62E}"/>
    <cellStyle name="Normal 2 15 6 4 5 3 6" xfId="18577" xr:uid="{FBC85BF3-168F-49F1-9DDA-BBF8FD065123}"/>
    <cellStyle name="Normal 2 15 6 4 5 3 6 2" xfId="23799" xr:uid="{60E128AE-5A13-47C5-B681-0A5B1F363F3A}"/>
    <cellStyle name="Normal 2 15 6 4 5 4" xfId="5994" xr:uid="{E5CD1AE3-F1DE-48CC-AA5E-79F40EBD8081}"/>
    <cellStyle name="Normal 2 15 6 4 5 4 2" xfId="7587" xr:uid="{EF0CD319-904C-4A56-924B-8330295A366C}"/>
    <cellStyle name="Normal 2 15 6 4 5 4 3" xfId="13198" xr:uid="{2F0C97AB-6AE5-4826-9763-9FDCB144CDDB}"/>
    <cellStyle name="Normal 2 15 6 4 5 4 4" xfId="19087" xr:uid="{48B0D413-C7BC-4226-87C5-17AB8CF16D17}"/>
    <cellStyle name="Normal 2 15 6 4 5 4 4 2" xfId="24309" xr:uid="{4062601F-5AED-456C-AFFD-D324054E0B2F}"/>
    <cellStyle name="Normal 2 15 6 4 6" xfId="17982" xr:uid="{AD5F2465-9FCA-48EF-97B4-568AF1959B64}"/>
    <cellStyle name="Normal 2 15 6 4 6 2" xfId="27628" xr:uid="{94E26FC0-864A-44A5-9466-A9E73A39D608}"/>
    <cellStyle name="Normal 2 15 6 5" xfId="341" xr:uid="{8B2CAF20-1F72-4B64-9FC8-7C27263950CE}"/>
    <cellStyle name="Normal 2 15 6 5 2" xfId="342" xr:uid="{564B0C60-BE51-4709-B3BD-030E4D5BB7EA}"/>
    <cellStyle name="Normal 2 15 6 5 3" xfId="343" xr:uid="{A9A7B71D-0DAD-4C7F-B2CB-D0722262B20D}"/>
    <cellStyle name="Normal 2 15 6 5 3 2" xfId="344" xr:uid="{5D114425-302F-4F33-BDF2-7909B0C870B9}"/>
    <cellStyle name="Normal 2 15 6 5 3 2 2" xfId="345" xr:uid="{AA202C42-A1D9-428C-8F30-57C8A60B89D2}"/>
    <cellStyle name="Normal 2 15 6 5 3 2 2 10" xfId="18186" xr:uid="{3DC83FB1-0788-4EB6-89DE-9BAACED99BC4}"/>
    <cellStyle name="Normal 2 15 6 5 3 2 2 10 2" xfId="27719" xr:uid="{FF141C8B-BF37-47A7-A34A-361B2CB491C9}"/>
    <cellStyle name="Normal 2 15 6 5 3 2 2 2" xfId="346" xr:uid="{A69DFB32-4BE4-4634-8E65-6A5069A0AC71}"/>
    <cellStyle name="Normal 2 15 6 5 3 2 2 2 2" xfId="14006" xr:uid="{77FAFAC7-0789-45F1-8C6E-6338C6EC9DA6}"/>
    <cellStyle name="Normal 2 15 6 5 3 2 2 2 3" xfId="14007" xr:uid="{5745E9D5-D197-420B-8EE5-58BAB71BF630}"/>
    <cellStyle name="Normal 2 15 6 5 3 2 2 2 3 2" xfId="14008" xr:uid="{FA3A0E63-979F-4E16-98B5-D966E33C3F59}"/>
    <cellStyle name="Normal 2 15 6 5 3 2 2 3" xfId="347" xr:uid="{05680839-CC4D-4CCC-A016-E8B3C7A2F9F4}"/>
    <cellStyle name="Normal 2 15 6 5 3 2 2 4" xfId="348" xr:uid="{009892B3-0E35-4212-B509-FFF40861D83D}"/>
    <cellStyle name="Normal 2 15 6 5 3 2 2 5" xfId="349" xr:uid="{86508510-4E88-4759-BA2B-BC45AFA62E13}"/>
    <cellStyle name="Normal 2 15 6 5 3 2 2 5 2" xfId="350" xr:uid="{1C1B425E-5E5C-44CC-8D3E-6D6D08A7A469}"/>
    <cellStyle name="Normal 2 15 6 5 3 2 2 5 3" xfId="2599" xr:uid="{5A874FFC-9704-4B86-9668-5A87A8BC4EE3}"/>
    <cellStyle name="Normal 2 15 6 5 3 2 2 5 3 2" xfId="3194" xr:uid="{74FF6CB7-F0C4-4268-98FD-0E3A383910FF}"/>
    <cellStyle name="Normal 2 15 6 5 3 2 2 5 3 3" xfId="4157" xr:uid="{AD51D11B-B9E4-4A0D-9FC8-74FD0A9B0E10}"/>
    <cellStyle name="Normal 2 15 6 5 3 2 2 5 3 3 2" xfId="4748" xr:uid="{DA201EBE-9BC2-4A07-B433-4DA22C1D5B4D}"/>
    <cellStyle name="Normal 2 15 6 5 3 2 2 5 3 3 3" xfId="4394" xr:uid="{2C80E124-995F-4CE0-BC66-F738F0AF6257}"/>
    <cellStyle name="Normal 2 15 6 5 3 2 2 5 3 3 4" xfId="7519" xr:uid="{57C28A3C-D9ED-4987-821D-BC1EF9718301}"/>
    <cellStyle name="Normal 2 15 6 5 3 2 2 5 3 3 4 2" xfId="9321" xr:uid="{707FBA3F-4C2C-4CA2-85D0-2C4AED18086E}"/>
    <cellStyle name="Normal 2 15 6 5 3 2 2 5 3 3 4 2 2" xfId="11037" xr:uid="{37F9B150-CE58-4AA1-98E1-7D4BA4AB58EC}"/>
    <cellStyle name="Normal 2 15 6 5 3 2 2 5 3 3 4 2 3" xfId="16909" xr:uid="{DB04781F-6D38-4672-8537-569A89E62219}"/>
    <cellStyle name="Normal 2 15 6 5 3 2 2 5 3 3 4 2 3 2" xfId="23382" xr:uid="{E4644DF6-64BF-4C06-A31C-0D4613D8A842}"/>
    <cellStyle name="Normal 2 15 6 5 3 2 2 5 3 3 4 2 3 3" xfId="21602" xr:uid="{56CEA7DC-0130-4896-A0AC-E533E279420A}"/>
    <cellStyle name="Normal 2 15 6 5 3 2 2 5 3 3 4 2 3 3 2" xfId="26824" xr:uid="{0859CEC9-5F10-4ABA-9F32-08E80013F532}"/>
    <cellStyle name="Normal 2 15 6 5 3 2 2 5 3 3 5" xfId="6806" xr:uid="{14A63F61-1878-408B-A800-B5A88688C753}"/>
    <cellStyle name="Normal 2 15 6 5 3 2 2 5 3 3 5 2" xfId="10550" xr:uid="{7B9ADE3D-DDE1-48F5-A789-1B837E2D8460}"/>
    <cellStyle name="Normal 2 15 6 5 3 2 2 5 3 3 5 3" xfId="16939" xr:uid="{9D0CBFBF-250E-4A21-BD42-4090F4495E37}"/>
    <cellStyle name="Normal 2 15 6 5 3 2 2 5 3 3 5 3 2" xfId="23412" xr:uid="{9421ED75-69F3-46AF-93EA-2E0F4B9EB694}"/>
    <cellStyle name="Normal 2 15 6 5 3 2 2 5 3 3 5 3 3" xfId="21115" xr:uid="{FB27474C-AD0A-4218-80A2-E1ADA06F2FB3}"/>
    <cellStyle name="Normal 2 15 6 5 3 2 2 5 3 3 5 3 3 2" xfId="26337" xr:uid="{BB74DA5C-33C9-44E1-B08B-339A9E06B6E1}"/>
    <cellStyle name="Normal 2 15 6 5 3 2 2 5 3 3 6" xfId="18934" xr:uid="{E408974B-CBB1-4477-A69D-BBF1A545CF14}"/>
    <cellStyle name="Normal 2 15 6 5 3 2 2 5 3 3 6 2" xfId="24156" xr:uid="{45D9655E-FBE0-4707-9576-07EC0AA79F63}"/>
    <cellStyle name="Normal 2 15 6 5 3 2 2 5 3 4" xfId="7341" xr:uid="{FEDF5C94-5491-4838-A08A-91A037C88404}"/>
    <cellStyle name="Normal 2 15 6 5 3 2 2 5 3 4 2" xfId="8300" xr:uid="{98B3BF06-D419-4540-B85A-DD3C47C055EE}"/>
    <cellStyle name="Normal 2 15 6 5 3 2 2 5 3 4 3" xfId="11569" xr:uid="{0F91564A-CD7C-4D46-9B81-F7F2A4C9E224}"/>
    <cellStyle name="Normal 2 15 6 5 3 2 2 5 3 4 4" xfId="19643" xr:uid="{994FEF90-5F12-4E45-A734-98E07439DE38}"/>
    <cellStyle name="Normal 2 15 6 5 3 2 2 5 3 4 4 2" xfId="24865" xr:uid="{8BA0EBD9-7975-4B29-B318-0B0E314D1084}"/>
    <cellStyle name="Normal 2 15 6 5 3 2 2 5 4" xfId="5220" xr:uid="{9851784F-BD01-4A4F-BE54-CF01B3EA0234}"/>
    <cellStyle name="Normal 2 15 6 5 3 2 2 5 4 2" xfId="8798" xr:uid="{4C69F6A0-D673-4167-A8AD-D7173CDD5A2B}"/>
    <cellStyle name="Normal 2 15 6 5 3 2 2 5 4 3" xfId="11654" xr:uid="{5BE35C8B-1F2E-45B8-9057-6A879D15BB55}"/>
    <cellStyle name="Normal 2 15 6 5 3 2 2 5 4 3 2" xfId="22103" xr:uid="{FD9F0523-01A7-42C8-8CEE-FCF0EEDDCBAE}"/>
    <cellStyle name="Normal 2 15 6 5 3 2 2 5 4 3 3" xfId="19760" xr:uid="{7965A6C8-3551-4C16-A50D-1EDEE2931594}"/>
    <cellStyle name="Normal 2 15 6 5 3 2 2 5 4 3 3 2" xfId="24982" xr:uid="{B93E50EE-D0E9-4C1F-8B6D-7843EBCB6AE1}"/>
    <cellStyle name="Normal 2 15 6 5 3 2 2 5 5" xfId="15384" xr:uid="{F14248C5-049F-4C1A-80E6-5261D788FD45}"/>
    <cellStyle name="Normal 2 15 6 5 3 2 2 5 6" xfId="17491" xr:uid="{0797F03E-A10A-476C-9CCF-99B3AAABD0CE}"/>
    <cellStyle name="Normal 2 15 6 5 3 2 2 5 6 2" xfId="27101" xr:uid="{DDD2742D-51C8-453B-8C69-1113DDB302F8}"/>
    <cellStyle name="Normal 2 15 6 5 3 2 2 5 6 3" xfId="28340" xr:uid="{CD83E533-5816-4589-A94D-EA057DB7DA9C}"/>
    <cellStyle name="Normal 2 15 6 5 3 2 2 5 6 4" xfId="27520" xr:uid="{BA533DCD-9628-47F3-9C64-96FD0ABBAF17}"/>
    <cellStyle name="Normal 2 15 6 5 3 2 2 5 7" xfId="18339" xr:uid="{4D80F995-F3C8-452F-9CF4-8A2D4155D02D}"/>
    <cellStyle name="Normal 2 15 6 5 3 2 2 5 7 2" xfId="28755" xr:uid="{AB4B30A3-5667-486C-A985-9B85CC7DAC26}"/>
    <cellStyle name="Normal 2 15 6 5 3 2 2 6" xfId="2446" xr:uid="{1224DA3A-AE86-49AC-B17D-D8E905AF810E}"/>
    <cellStyle name="Normal 2 15 6 5 3 2 2 6 2" xfId="3041" xr:uid="{C907CD22-DCED-4CC6-AA80-77FDF51E9BD9}"/>
    <cellStyle name="Normal 2 15 6 5 3 2 2 6 3" xfId="4004" xr:uid="{E69CD3BB-EC89-4341-99D4-6BF48D89A646}"/>
    <cellStyle name="Normal 2 15 6 5 3 2 2 6 3 2" xfId="4853" xr:uid="{17D056DC-45E7-42EF-AC14-1D2BF0EC22FD}"/>
    <cellStyle name="Normal 2 15 6 5 3 2 2 6 3 3" xfId="3368" xr:uid="{AF66FA26-BD97-4DB3-A673-42943F015786}"/>
    <cellStyle name="Normal 2 15 6 5 3 2 2 6 3 4" xfId="7466" xr:uid="{D3EE6ECC-D3E3-441A-B97E-DB1C8BB19323}"/>
    <cellStyle name="Normal 2 15 6 5 3 2 2 6 3 4 2" xfId="6357" xr:uid="{739FEDA2-EBC0-4F17-8312-1510393D8B34}"/>
    <cellStyle name="Normal 2 15 6 5 3 2 2 6 3 4 2 2" xfId="10104" xr:uid="{EC4CE840-DE31-45F4-BC0C-1D86A5DA3CCB}"/>
    <cellStyle name="Normal 2 15 6 5 3 2 2 6 3 4 2 3" xfId="11274" xr:uid="{1A60DA06-043A-44C0-86BB-306020C8D817}"/>
    <cellStyle name="Normal 2 15 6 5 3 2 2 6 3 4 2 3 2" xfId="21832" xr:uid="{4DDD6972-7440-4034-B0AB-8B3A407C2B89}"/>
    <cellStyle name="Normal 2 15 6 5 3 2 2 6 3 4 2 3 3" xfId="20669" xr:uid="{5B53EE5D-C96D-47EB-BCE6-10CA34C973B7}"/>
    <cellStyle name="Normal 2 15 6 5 3 2 2 6 3 4 2 3 3 2" xfId="25891" xr:uid="{8F098964-0F5E-4180-853E-F3777EEA5B38}"/>
    <cellStyle name="Normal 2 15 6 5 3 2 2 6 3 5" xfId="6539" xr:uid="{B3C54712-B1A8-4885-9C71-0527C6EEA14B}"/>
    <cellStyle name="Normal 2 15 6 5 3 2 2 6 3 5 2" xfId="10285" xr:uid="{9C4ED98F-5917-4067-93C9-7CF7D5B38C95}"/>
    <cellStyle name="Normal 2 15 6 5 3 2 2 6 3 5 3" xfId="11797" xr:uid="{FD916DDA-C7CC-43A8-95FA-3AFBCA8368A7}"/>
    <cellStyle name="Normal 2 15 6 5 3 2 2 6 3 5 3 2" xfId="22245" xr:uid="{B7572348-72F1-465B-B8AA-D49A2B613112}"/>
    <cellStyle name="Normal 2 15 6 5 3 2 2 6 3 5 3 3" xfId="20850" xr:uid="{3CA6AF71-F772-4B9D-9EF8-F3B9D225753B}"/>
    <cellStyle name="Normal 2 15 6 5 3 2 2 6 3 5 3 3 2" xfId="26072" xr:uid="{A6C55075-B291-4699-A093-7F574AF7E1A5}"/>
    <cellStyle name="Normal 2 15 6 5 3 2 2 6 3 6" xfId="16023" xr:uid="{9612D376-5B72-4C81-A117-B4DE3D9D524E}"/>
    <cellStyle name="Normal 2 15 6 5 3 2 2 6 3 7" xfId="18781" xr:uid="{7B85C453-EA7B-4084-8C0E-21BF36F34C27}"/>
    <cellStyle name="Normal 2 15 6 5 3 2 2 6 3 7 2" xfId="24003" xr:uid="{AC9A60D6-2345-4C31-8B16-9135696A75CD}"/>
    <cellStyle name="Normal 2 15 6 5 3 2 2 6 4" xfId="6155" xr:uid="{1674DF99-4AD0-44FB-BE0C-FF81904C3F64}"/>
    <cellStyle name="Normal 2 15 6 5 3 2 2 6 4 2" xfId="7679" xr:uid="{8BC37DF7-599C-41BB-91F0-8FD73EAEF7F4}"/>
    <cellStyle name="Normal 2 15 6 5 3 2 2 6 4 3" xfId="13075" xr:uid="{7A7E1A9A-92D3-491E-9C63-6CE4AAA41B9C}"/>
    <cellStyle name="Normal 2 15 6 5 3 2 2 6 4 4" xfId="19248" xr:uid="{AEDE142D-7645-46E1-B7AB-2C386CE8C1B8}"/>
    <cellStyle name="Normal 2 15 6 5 3 2 2 6 4 4 2" xfId="24470" xr:uid="{913F9157-57A7-4540-B570-818D2C458D84}"/>
    <cellStyle name="Normal 2 15 6 5 3 2 2 7" xfId="5219" xr:uid="{43B1CB7A-E264-4CE9-9D25-CDF443AA3EB5}"/>
    <cellStyle name="Normal 2 15 6 5 3 2 2 7 2" xfId="8797" xr:uid="{A17B80ED-75CA-4EDB-9FD4-AF23C536C598}"/>
    <cellStyle name="Normal 2 15 6 5 3 2 2 7 3" xfId="16166" xr:uid="{BCC7EE28-352A-412A-817B-618D82EC1D92}"/>
    <cellStyle name="Normal 2 15 6 5 3 2 2 7 3 2" xfId="17316" xr:uid="{A66F95B6-E19D-4944-AA09-DC69979BB547}"/>
    <cellStyle name="Normal 2 15 6 5 3 2 2 7 3 3" xfId="19759" xr:uid="{4D839177-ADE7-4A0E-B738-3E8B421B19BF}"/>
    <cellStyle name="Normal 2 15 6 5 3 2 2 7 3 3 2" xfId="24981" xr:uid="{5CD01C4F-4ED8-43F6-8F74-F63E67136B77}"/>
    <cellStyle name="Normal 2 15 6 5 3 2 2 8" xfId="15383" xr:uid="{9B302B57-4EB9-4E98-9C46-C5A4373AFD90}"/>
    <cellStyle name="Normal 2 15 6 5 3 2 2 9" xfId="17490" xr:uid="{BD496D4B-A4BC-4A04-A802-A17C1707EA13}"/>
    <cellStyle name="Normal 2 15 6 5 3 2 2 9 2" xfId="27100" xr:uid="{B6887ADF-AB5E-437B-B13E-5062BD730A30}"/>
    <cellStyle name="Normal 2 15 6 5 3 2 2 9 3" xfId="28339" xr:uid="{287DB994-E370-4A04-90B1-85D8886788EA}"/>
    <cellStyle name="Normal 2 15 6 5 3 2 2 9 4" xfId="28108" xr:uid="{CC9DD3D1-1FEC-42BD-820F-C5AE08189546}"/>
    <cellStyle name="Normal 2 15 6 5 3 3" xfId="2313" xr:uid="{79430925-E1AF-4BA7-9D17-94211B46B3D9}"/>
    <cellStyle name="Normal 2 15 6 5 3 3 2" xfId="2908" xr:uid="{6243624D-BDD2-4F25-8165-A47BBA578A8B}"/>
    <cellStyle name="Normal 2 15 6 5 3 3 3" xfId="3871" xr:uid="{D77ABBC1-A035-4E60-94D3-1A68E370BCBC}"/>
    <cellStyle name="Normal 2 15 6 5 3 3 3 2" xfId="4897" xr:uid="{FD217025-3A1A-4F4B-8FFB-8D2438C1BA40}"/>
    <cellStyle name="Normal 2 15 6 5 3 3 3 3" xfId="3407" xr:uid="{1C6C6E25-7E96-4614-98BB-17E13E2E8027}"/>
    <cellStyle name="Normal 2 15 6 5 3 3 3 4" xfId="8593" xr:uid="{4FEC24C6-FEC2-43C0-95B0-6AFE09464260}"/>
    <cellStyle name="Normal 2 15 6 5 3 3 3 4 2" xfId="6581" xr:uid="{F9B95998-0360-477F-B754-B5EEF50FF788}"/>
    <cellStyle name="Normal 2 15 6 5 3 3 3 4 2 2" xfId="10327" xr:uid="{2515F37C-0A27-4F34-AF35-572252DB1600}"/>
    <cellStyle name="Normal 2 15 6 5 3 3 3 4 2 3" xfId="12222" xr:uid="{029BFB19-6213-4C06-86A6-FE52C27141CF}"/>
    <cellStyle name="Normal 2 15 6 5 3 3 3 4 2 3 2" xfId="22668" xr:uid="{F04381C6-2B0B-4C17-9615-6C645A9DCCAF}"/>
    <cellStyle name="Normal 2 15 6 5 3 3 3 4 2 3 3" xfId="20892" xr:uid="{C8BDBD44-7637-4103-8952-0B5FE0ED4891}"/>
    <cellStyle name="Normal 2 15 6 5 3 3 3 4 2 3 3 2" xfId="26114" xr:uid="{29C5AF93-72A9-498A-8C37-E53E1F74AFCA}"/>
    <cellStyle name="Normal 2 15 6 5 3 3 3 5" xfId="5444" xr:uid="{D754C2D4-18BF-4C99-A7F8-FE6930FC2E78}"/>
    <cellStyle name="Normal 2 15 6 5 3 3 3 5 2" xfId="9602" xr:uid="{D951249E-2675-4629-8DDE-FC8D6B81BA7E}"/>
    <cellStyle name="Normal 2 15 6 5 3 3 3 5 3" xfId="11275" xr:uid="{51A1B8C3-9951-4CC6-9CC4-F2CD89D7A1A0}"/>
    <cellStyle name="Normal 2 15 6 5 3 3 3 5 3 2" xfId="21833" xr:uid="{235E4BA2-DA90-4556-ABE4-F79D47CD1B75}"/>
    <cellStyle name="Normal 2 15 6 5 3 3 3 5 3 3" xfId="19984" xr:uid="{B645F350-CCFD-44F0-969C-31860DA2D17D}"/>
    <cellStyle name="Normal 2 15 6 5 3 3 3 5 3 3 2" xfId="25206" xr:uid="{77D5604F-E75B-47D5-88C6-0FD4F880577F}"/>
    <cellStyle name="Normal 2 15 6 5 3 3 3 6" xfId="15894" xr:uid="{6B52F1C8-3F50-4918-BE22-EBA7740A647F}"/>
    <cellStyle name="Normal 2 15 6 5 3 3 3 7" xfId="18648" xr:uid="{866808CC-29E4-4609-B1AE-78905E2CB963}"/>
    <cellStyle name="Normal 2 15 6 5 3 3 3 7 2" xfId="23870" xr:uid="{9C6DAE88-D4C2-4811-B9DD-2378DB1D74B1}"/>
    <cellStyle name="Normal 2 15 6 5 3 3 4" xfId="7204" xr:uid="{4063A566-0FC1-44F5-9C62-0382144EC518}"/>
    <cellStyle name="Normal 2 15 6 5 3 3 4 2" xfId="8163" xr:uid="{0671955B-C1D1-4193-AD46-625F59B7ACB1}"/>
    <cellStyle name="Normal 2 15 6 5 3 3 4 3" xfId="12984" xr:uid="{F2069268-FC5D-4C3C-946A-8687C4211606}"/>
    <cellStyle name="Normal 2 15 6 5 3 3 4 4" xfId="19506" xr:uid="{20AB695F-AD02-45CF-B3D6-1CF0AD57B210}"/>
    <cellStyle name="Normal 2 15 6 5 3 3 4 4 2" xfId="24728" xr:uid="{AE44323B-AF53-4CCD-B84D-E5B50BF2D331}"/>
    <cellStyle name="Normal 2 15 6 5 3 4" xfId="5218" xr:uid="{EBA9CF49-3764-427D-95CC-78DB07F2F616}"/>
    <cellStyle name="Normal 2 15 6 5 3 4 2" xfId="8796" xr:uid="{131F913D-05CD-4242-A8B0-26BD89D163E6}"/>
    <cellStyle name="Normal 2 15 6 5 3 4 3" xfId="14009" xr:uid="{507B8A75-0E8A-4A57-8128-CE6684564AB5}"/>
    <cellStyle name="Normal 2 15 6 5 3 4 3 2" xfId="14010" xr:uid="{3E00E98A-ACA7-44F2-944E-66E4C860073C}"/>
    <cellStyle name="Normal 2 15 6 5 3 4 3 3" xfId="16868" xr:uid="{B0344FD9-A9F8-4E41-95E4-6B6A89410080}"/>
    <cellStyle name="Normal 2 15 6 5 3 4 3 4" xfId="19758" xr:uid="{A80BB7D0-CE13-4987-9DAE-AA05D1139EEA}"/>
    <cellStyle name="Normal 2 15 6 5 3 4 3 4 2" xfId="24980" xr:uid="{2C148E5F-FAA7-4870-8AA7-AB134F9C6299}"/>
    <cellStyle name="Normal 2 15 6 5 3 5" xfId="15201" xr:uid="{F5413BE9-E980-4B4A-8429-1FE699D267F0}"/>
    <cellStyle name="Normal 2 15 6 5 3 6" xfId="15382" xr:uid="{A131CD35-AA89-49C3-8131-F69E3CF2686F}"/>
    <cellStyle name="Normal 2 15 6 5 3 7" xfId="17489" xr:uid="{B757286A-33F7-47FF-A31B-F3ED52509926}"/>
    <cellStyle name="Normal 2 15 6 5 3 7 2" xfId="27099" xr:uid="{1F08953D-C42A-49A9-BB96-362ABD20E044}"/>
    <cellStyle name="Normal 2 15 6 5 3 7 3" xfId="28338" xr:uid="{076874AB-4BCD-4669-9E8B-D4894ED04AB7}"/>
    <cellStyle name="Normal 2 15 6 5 3 7 4" xfId="28109" xr:uid="{3AA8C9E3-8F5F-4430-A1FA-8DCB4102D5D6}"/>
    <cellStyle name="Normal 2 15 6 5 3 8" xfId="18053" xr:uid="{38518A5C-63E7-435C-B185-05C0A202B376}"/>
    <cellStyle name="Normal 2 15 6 5 3 8 2" xfId="28239" xr:uid="{30C41562-7228-421C-8A74-1A92A7F38417}"/>
    <cellStyle name="Normal 2 15 6 5 4" xfId="14011" xr:uid="{662E0FD2-410C-4EDC-BFE5-A7E37F259617}"/>
    <cellStyle name="Normal 2 15 6 5 4 2" xfId="14012" xr:uid="{F972532D-D234-4F08-AE38-54D5F89EA440}"/>
    <cellStyle name="Normal 2 15 6 6" xfId="2173" xr:uid="{E8024559-A8C2-449F-9FB3-881D7C4821F1}"/>
    <cellStyle name="Normal 2 15 6 6 2" xfId="2768" xr:uid="{93A12F40-7FAA-4DBC-B9B8-F64D1C4FF3CE}"/>
    <cellStyle name="Normal 2 15 6 6 3" xfId="3731" xr:uid="{D7CC3051-026D-435D-ABB7-7584F2AF8461}"/>
    <cellStyle name="Normal 2 15 6 6 3 2" xfId="4810" xr:uid="{997A9986-D6F2-4109-8F43-E8DE0AE6A969}"/>
    <cellStyle name="Normal 2 15 6 6 3 3" xfId="3454" xr:uid="{8A0E5332-66D1-4EC7-A169-71E30B0F5024}"/>
    <cellStyle name="Normal 2 15 6 6 3 4" xfId="8375" xr:uid="{6A9332C4-39BF-4357-927E-49A1BFEB34E4}"/>
    <cellStyle name="Normal 2 15 6 6 3 4 2" xfId="5183" xr:uid="{C3DF36E2-B364-4027-8270-764E2AFB454F}"/>
    <cellStyle name="Normal 2 15 6 6 3 4 2 2" xfId="9951" xr:uid="{C2857B9A-7913-4962-A115-C88D4CF19D5C}"/>
    <cellStyle name="Normal 2 15 6 6 3 4 2 3" xfId="16787" xr:uid="{CD5B29EC-B4D0-4BE9-9E2D-8C8402CFAB5F}"/>
    <cellStyle name="Normal 2 15 6 6 3 4 2 3 2" xfId="23321" xr:uid="{B94D69D2-758C-4E17-93F0-1623AFA75B50}"/>
    <cellStyle name="Normal 2 15 6 6 3 4 2 3 3" xfId="19723" xr:uid="{0D88C0CA-CFD7-45CF-8972-B37CEF78790D}"/>
    <cellStyle name="Normal 2 15 6 6 3 4 2 3 3 2" xfId="24945" xr:uid="{27E350D6-1698-4435-9C97-1A17EFA875AC}"/>
    <cellStyle name="Normal 2 15 6 6 3 5" xfId="6303" xr:uid="{67008266-7D0E-41AB-9FC9-913C28F8513E}"/>
    <cellStyle name="Normal 2 15 6 6 3 5 2" xfId="10052" xr:uid="{D13FE577-D5EB-44FF-A2A9-C136D4267072}"/>
    <cellStyle name="Normal 2 15 6 6 3 5 3" xfId="12018" xr:uid="{9F964EA8-D3B9-48E5-A3EC-405A35538CC3}"/>
    <cellStyle name="Normal 2 15 6 6 3 5 3 2" xfId="22466" xr:uid="{61B906A3-9C9B-4A13-B912-F16ADAA21105}"/>
    <cellStyle name="Normal 2 15 6 6 3 5 3 3" xfId="20617" xr:uid="{98831CEF-5ADD-4A78-AAEC-DF936CC67896}"/>
    <cellStyle name="Normal 2 15 6 6 3 5 3 3 2" xfId="25839" xr:uid="{879D4D9A-5F7E-44BD-8903-5E4EAD7084D7}"/>
    <cellStyle name="Normal 2 15 6 6 3 6" xfId="18508" xr:uid="{D5548BA8-6AFD-4807-AB6E-CB56634FE7E4}"/>
    <cellStyle name="Normal 2 15 6 6 3 6 2" xfId="23730" xr:uid="{B36426EE-5934-4338-BBCC-E3F31D3F0411}"/>
    <cellStyle name="Normal 2 15 6 6 4" xfId="7054" xr:uid="{8766BE50-46D4-4FA6-AA1B-7EC733224AD6}"/>
    <cellStyle name="Normal 2 15 6 6 4 2" xfId="8013" xr:uid="{17EF4E0B-0BA0-4F47-A855-43FDDCF57B87}"/>
    <cellStyle name="Normal 2 15 6 6 4 3" xfId="12884" xr:uid="{5290D663-852C-4336-9D4B-C26E1D7066BD}"/>
    <cellStyle name="Normal 2 15 6 6 4 4" xfId="19356" xr:uid="{F2D0EA82-BA4D-46BE-B20B-180775F0EA9B}"/>
    <cellStyle name="Normal 2 15 6 6 4 4 2" xfId="24578" xr:uid="{AA7227EA-8D72-4B1C-8B67-81E45FD23A06}"/>
    <cellStyle name="Normal 2 15 6 7" xfId="17913" xr:uid="{8436FFED-97E7-44C8-A95B-F43FD02C542A}"/>
    <cellStyle name="Normal 2 15 6 7 2" xfId="28976" xr:uid="{A50E86A6-E41C-40F6-AAB7-E0D76A6859D6}"/>
    <cellStyle name="Normal 2 15 7" xfId="351" xr:uid="{412B31A3-2EFF-406F-A93E-833C67E4DFF9}"/>
    <cellStyle name="Normal 2 15 7 2" xfId="352" xr:uid="{88AA8E61-B4DB-4AFF-B82A-024DC6DDD17E}"/>
    <cellStyle name="Normal 2 15 7 3" xfId="353" xr:uid="{B03D434E-3FED-40C2-B897-EE200FB82B34}"/>
    <cellStyle name="Normal 2 15 7 3 2" xfId="14013" xr:uid="{1A997DAA-A174-4557-A6DA-9942BCCBDE70}"/>
    <cellStyle name="Normal 2 15 7 4" xfId="354" xr:uid="{B4A00E90-BB17-461F-ADDD-76D01BE9372F}"/>
    <cellStyle name="Normal 2 15 7 4 2" xfId="355" xr:uid="{B0425539-F0B6-443B-8AE9-CF1821145B37}"/>
    <cellStyle name="Normal 2 15 7 4 3" xfId="356" xr:uid="{9FC84355-CBD6-4214-BECE-98346746D4E2}"/>
    <cellStyle name="Normal 2 15 7 4 3 2" xfId="357" xr:uid="{71945281-78DD-40D7-9151-591319D1BDB0}"/>
    <cellStyle name="Normal 2 15 7 4 3 2 2" xfId="358" xr:uid="{5CD2E5CB-EE88-46AC-90E8-AB5055B734A8}"/>
    <cellStyle name="Normal 2 15 7 4 3 2 2 10" xfId="18187" xr:uid="{84D175F6-FAB4-4AED-BA19-838E1A78BD8D}"/>
    <cellStyle name="Normal 2 15 7 4 3 2 2 10 2" xfId="28179" xr:uid="{88C96FB7-F376-4714-BCF3-83601936E646}"/>
    <cellStyle name="Normal 2 15 7 4 3 2 2 2" xfId="359" xr:uid="{F2427860-98A1-413F-AC8B-B63B1E0ED88A}"/>
    <cellStyle name="Normal 2 15 7 4 3 2 2 2 2" xfId="14014" xr:uid="{EA34FB15-58AF-4A2D-B83B-A47C77651524}"/>
    <cellStyle name="Normal 2 15 7 4 3 2 2 2 3" xfId="14015" xr:uid="{BDC8E1F2-9B9D-49FA-9083-39631FD55E24}"/>
    <cellStyle name="Normal 2 15 7 4 3 2 2 2 3 2" xfId="14016" xr:uid="{8018B667-CE15-41CA-8DFC-BC7DF399A66A}"/>
    <cellStyle name="Normal 2 15 7 4 3 2 2 3" xfId="360" xr:uid="{D13F6CE2-E2A5-4A7A-9713-729CCD81EA88}"/>
    <cellStyle name="Normal 2 15 7 4 3 2 2 4" xfId="361" xr:uid="{2F87C6E4-E175-4A80-98D0-1A207E9E1798}"/>
    <cellStyle name="Normal 2 15 7 4 3 2 2 5" xfId="362" xr:uid="{7964365E-31AD-4EAF-9DCB-4B9808F57E39}"/>
    <cellStyle name="Normal 2 15 7 4 3 2 2 5 2" xfId="363" xr:uid="{229651E1-4C4A-4860-BBE9-1A59C2032FDD}"/>
    <cellStyle name="Normal 2 15 7 4 3 2 2 5 3" xfId="2600" xr:uid="{ED6DFB96-6DBB-4BDB-BF85-2A85037656A9}"/>
    <cellStyle name="Normal 2 15 7 4 3 2 2 5 3 2" xfId="3195" xr:uid="{BEF732FB-0930-4CCF-860D-524E74AB75F3}"/>
    <cellStyle name="Normal 2 15 7 4 3 2 2 5 3 3" xfId="4158" xr:uid="{E11AA32D-7BC1-4F61-B931-1AB056D53E62}"/>
    <cellStyle name="Normal 2 15 7 4 3 2 2 5 3 3 2" xfId="4901" xr:uid="{029550E3-D027-4C31-9F25-3552DF6BBADF}"/>
    <cellStyle name="Normal 2 15 7 4 3 2 2 5 3 3 3" xfId="4395" xr:uid="{12D6BE9C-827C-4BDA-B8F3-DDD7DC7C59C2}"/>
    <cellStyle name="Normal 2 15 7 4 3 2 2 5 3 3 4" xfId="8378" xr:uid="{B30B5C28-5EC2-4FE6-9C0B-02005A8B2574}"/>
    <cellStyle name="Normal 2 15 7 4 3 2 2 5 3 3 4 2" xfId="6352" xr:uid="{755A74B8-5BE7-40D4-B716-E68F8DEF35A7}"/>
    <cellStyle name="Normal 2 15 7 4 3 2 2 5 3 3 4 2 2" xfId="10100" xr:uid="{F3627148-7AE6-4371-BE01-6D11468B4AF2}"/>
    <cellStyle name="Normal 2 15 7 4 3 2 2 5 3 3 4 2 3" xfId="16971" xr:uid="{42B4AC73-B3C0-41CA-9B98-894DE0C48981}"/>
    <cellStyle name="Normal 2 15 7 4 3 2 2 5 3 3 4 2 3 2" xfId="23444" xr:uid="{94F60704-83D6-472A-BA66-28530264A215}"/>
    <cellStyle name="Normal 2 15 7 4 3 2 2 5 3 3 4 2 3 3" xfId="20665" xr:uid="{816D46E7-FDC8-4AA5-988F-C7A6F0D32E55}"/>
    <cellStyle name="Normal 2 15 7 4 3 2 2 5 3 3 4 2 3 3 2" xfId="25887" xr:uid="{A6E967EC-F123-4A3D-913F-868366BBA2CD}"/>
    <cellStyle name="Normal 2 15 7 4 3 2 2 5 3 3 5" xfId="6932" xr:uid="{5FE2547D-DE35-4169-AF92-660ABEF1EB8D}"/>
    <cellStyle name="Normal 2 15 7 4 3 2 2 5 3 3 5 2" xfId="10676" xr:uid="{AFB83121-4E8C-460B-84EA-71835CCA8842}"/>
    <cellStyle name="Normal 2 15 7 4 3 2 2 5 3 3 5 3" xfId="11833" xr:uid="{EF0E73A6-5232-4FAE-8588-980A28A2EFC8}"/>
    <cellStyle name="Normal 2 15 7 4 3 2 2 5 3 3 5 3 2" xfId="22281" xr:uid="{C6D0C902-CFF2-42CF-BA9C-2919E770D668}"/>
    <cellStyle name="Normal 2 15 7 4 3 2 2 5 3 3 5 3 3" xfId="21241" xr:uid="{605D8BC2-4D63-46E7-934A-E2E2CDA2E3AB}"/>
    <cellStyle name="Normal 2 15 7 4 3 2 2 5 3 3 5 3 3 2" xfId="26463" xr:uid="{141F2A6D-AE59-410D-816F-E560D26D110A}"/>
    <cellStyle name="Normal 2 15 7 4 3 2 2 5 3 3 6" xfId="18935" xr:uid="{4EB88268-BB1D-4989-89E8-A82C52B7C4CD}"/>
    <cellStyle name="Normal 2 15 7 4 3 2 2 5 3 3 6 2" xfId="24157" xr:uid="{958C92DD-6C86-4931-97BF-79FD80D73ADA}"/>
    <cellStyle name="Normal 2 15 7 4 3 2 2 5 3 4" xfId="6036" xr:uid="{73060BBC-B316-4863-82A9-59C53CF42BC5}"/>
    <cellStyle name="Normal 2 15 7 4 3 2 2 5 3 4 2" xfId="7699" xr:uid="{1D53454C-7040-47BA-AB22-A7B96F9648A1}"/>
    <cellStyle name="Normal 2 15 7 4 3 2 2 5 3 4 3" xfId="13292" xr:uid="{6C8E87A4-8C8D-4F71-B468-45663AC63902}"/>
    <cellStyle name="Normal 2 15 7 4 3 2 2 5 3 4 4" xfId="19129" xr:uid="{CA8E7A70-84C0-4F79-A14D-8E5AD0C6E563}"/>
    <cellStyle name="Normal 2 15 7 4 3 2 2 5 3 4 4 2" xfId="24351" xr:uid="{F6468865-C921-492F-A8B6-7D9DBEE61425}"/>
    <cellStyle name="Normal 2 15 7 4 3 2 2 5 4" xfId="5227" xr:uid="{0CC55ACA-82E3-4E26-B7B6-16FDD1C4590D}"/>
    <cellStyle name="Normal 2 15 7 4 3 2 2 5 4 2" xfId="8801" xr:uid="{402B7F10-38B2-4EC9-AC60-2E03BF140C54}"/>
    <cellStyle name="Normal 2 15 7 4 3 2 2 5 4 3" xfId="17032" xr:uid="{B66025AF-49EC-4249-A833-FF1AD7F6223D}"/>
    <cellStyle name="Normal 2 15 7 4 3 2 2 5 4 3 2" xfId="23505" xr:uid="{CAC8FC71-2DD8-4DE7-AAF3-1CEC1C4BA5AA}"/>
    <cellStyle name="Normal 2 15 7 4 3 2 2 5 4 3 3" xfId="19767" xr:uid="{876A052A-032B-4359-B71D-0C36977125B6}"/>
    <cellStyle name="Normal 2 15 7 4 3 2 2 5 4 3 3 2" xfId="24989" xr:uid="{064ABCB0-4BD3-45C3-98C5-CAAF41210D98}"/>
    <cellStyle name="Normal 2 15 7 4 3 2 2 5 5" xfId="15387" xr:uid="{631BAEAC-7E7A-4BB4-A35B-E18CAAF4A26C}"/>
    <cellStyle name="Normal 2 15 7 4 3 2 2 5 6" xfId="17494" xr:uid="{79987C01-3322-4A44-8AF4-A20F770C8FA3}"/>
    <cellStyle name="Normal 2 15 7 4 3 2 2 5 6 2" xfId="27104" xr:uid="{26CF5152-17CF-49FA-9817-C331F13160DF}"/>
    <cellStyle name="Normal 2 15 7 4 3 2 2 5 6 3" xfId="28343" xr:uid="{16222FB6-C767-423B-B11D-ADBCF11FE314}"/>
    <cellStyle name="Normal 2 15 7 4 3 2 2 5 6 4" xfId="27519" xr:uid="{D0B6014D-23AC-447B-9AE5-8FD212A04A12}"/>
    <cellStyle name="Normal 2 15 7 4 3 2 2 5 7" xfId="18340" xr:uid="{6114D9FD-2017-4CD5-A75B-FF2F417AA5C1}"/>
    <cellStyle name="Normal 2 15 7 4 3 2 2 5 7 2" xfId="27788" xr:uid="{20969448-203D-4842-8226-8E2487FFBAAF}"/>
    <cellStyle name="Normal 2 15 7 4 3 2 2 6" xfId="2447" xr:uid="{FF55124A-B7FA-47FA-9F79-A7C629D43674}"/>
    <cellStyle name="Normal 2 15 7 4 3 2 2 6 2" xfId="3042" xr:uid="{F399D65C-D5EF-4E03-834B-5051D90ED7BE}"/>
    <cellStyle name="Normal 2 15 7 4 3 2 2 6 3" xfId="4005" xr:uid="{C57869B5-1159-477B-960A-F7DBA5F225AD}"/>
    <cellStyle name="Normal 2 15 7 4 3 2 2 6 3 2" xfId="4928" xr:uid="{3C2031D4-0EFB-4A3D-BA37-CF3588BB9172}"/>
    <cellStyle name="Normal 2 15 7 4 3 2 2 6 3 3" xfId="3450" xr:uid="{D1416725-D4D3-4098-A404-435401E22CC8}"/>
    <cellStyle name="Normal 2 15 7 4 3 2 2 6 3 4" xfId="8507" xr:uid="{15A87086-4044-4B6D-8C56-F89B355C062D}"/>
    <cellStyle name="Normal 2 15 7 4 3 2 2 6 3 4 2" xfId="9386" xr:uid="{11E3078A-A307-4C1E-93B5-1500DB4A6CEC}"/>
    <cellStyle name="Normal 2 15 7 4 3 2 2 6 3 4 2 2" xfId="11100" xr:uid="{CC1E33BF-4BF6-4FB4-A499-5B749F415245}"/>
    <cellStyle name="Normal 2 15 7 4 3 2 2 6 3 4 2 3" xfId="11763" xr:uid="{9E158B31-3139-4BB8-9FD4-E3CB9CBE8BC1}"/>
    <cellStyle name="Normal 2 15 7 4 3 2 2 6 3 4 2 3 2" xfId="22211" xr:uid="{AC2F3F1E-ECD4-4E71-A214-F3E334666170}"/>
    <cellStyle name="Normal 2 15 7 4 3 2 2 6 3 4 2 3 3" xfId="21665" xr:uid="{C02CFCD3-2C8B-4FC1-A784-B533FC180D5D}"/>
    <cellStyle name="Normal 2 15 7 4 3 2 2 6 3 4 2 3 3 2" xfId="26887" xr:uid="{91DAB819-A7B1-4D7F-B0F2-B39946AAAF19}"/>
    <cellStyle name="Normal 2 15 7 4 3 2 2 6 3 5" xfId="6969" xr:uid="{7E79F516-0529-42F8-A37A-B3B841622CB4}"/>
    <cellStyle name="Normal 2 15 7 4 3 2 2 6 3 5 2" xfId="10713" xr:uid="{375AA778-CFF8-4DCD-B28A-7D6D1E755F63}"/>
    <cellStyle name="Normal 2 15 7 4 3 2 2 6 3 5 3" xfId="11879" xr:uid="{CA0B585F-8931-4D0D-8E9A-D8D69A6F05F1}"/>
    <cellStyle name="Normal 2 15 7 4 3 2 2 6 3 5 3 2" xfId="22327" xr:uid="{144FE6FF-FCF3-42F6-B091-8BC793F5A509}"/>
    <cellStyle name="Normal 2 15 7 4 3 2 2 6 3 5 3 3" xfId="21278" xr:uid="{4D672FB9-560C-4BBD-BE94-94DC5F9FDB82}"/>
    <cellStyle name="Normal 2 15 7 4 3 2 2 6 3 5 3 3 2" xfId="26500" xr:uid="{8E82A9D5-81AE-4E18-AABE-9AABE23DBAED}"/>
    <cellStyle name="Normal 2 15 7 4 3 2 2 6 3 6" xfId="16024" xr:uid="{098A508B-DE4C-49D8-8D5E-02707A0BEBB6}"/>
    <cellStyle name="Normal 2 15 7 4 3 2 2 6 3 7" xfId="18782" xr:uid="{2034553F-6515-4616-8E5D-86DF0E8C46DD}"/>
    <cellStyle name="Normal 2 15 7 4 3 2 2 6 3 7 2" xfId="24004" xr:uid="{1C8279CD-BAD4-469C-957D-CD6024CC4E0D}"/>
    <cellStyle name="Normal 2 15 7 4 3 2 2 6 4" xfId="7291" xr:uid="{76551DD1-476C-4AED-A285-CD1D6847E356}"/>
    <cellStyle name="Normal 2 15 7 4 3 2 2 6 4 2" xfId="8250" xr:uid="{77FB7F3A-E40E-4B55-A21C-69CFF334430B}"/>
    <cellStyle name="Normal 2 15 7 4 3 2 2 6 4 3" xfId="11526" xr:uid="{81A7FB2F-948F-465C-BA9D-D2714DD197BA}"/>
    <cellStyle name="Normal 2 15 7 4 3 2 2 6 4 4" xfId="19593" xr:uid="{E9857563-53D4-44FB-AE37-3DA15F431219}"/>
    <cellStyle name="Normal 2 15 7 4 3 2 2 6 4 4 2" xfId="24815" xr:uid="{F3045E43-106C-410C-9AE3-7F065ED03023}"/>
    <cellStyle name="Normal 2 15 7 4 3 2 2 7" xfId="5225" xr:uid="{6A12A716-B833-4CF0-80ED-778D39F65476}"/>
    <cellStyle name="Normal 2 15 7 4 3 2 2 7 2" xfId="8800" xr:uid="{81D045C2-49C4-47FE-A2AA-FA33AE85C756}"/>
    <cellStyle name="Normal 2 15 7 4 3 2 2 7 3" xfId="16167" xr:uid="{16A820A4-5039-4ABD-BC44-183C615397E6}"/>
    <cellStyle name="Normal 2 15 7 4 3 2 2 7 3 2" xfId="17317" xr:uid="{4020D7F7-EEB6-421A-A88E-9D228F5BC6DD}"/>
    <cellStyle name="Normal 2 15 7 4 3 2 2 7 3 3" xfId="19765" xr:uid="{3E82486D-7469-4123-9CF8-92AB8765367F}"/>
    <cellStyle name="Normal 2 15 7 4 3 2 2 7 3 3 2" xfId="24987" xr:uid="{86944146-CD8B-478E-8939-8CFBEBBC232F}"/>
    <cellStyle name="Normal 2 15 7 4 3 2 2 8" xfId="15386" xr:uid="{886319F5-9795-45D1-92E9-65D38473F51C}"/>
    <cellStyle name="Normal 2 15 7 4 3 2 2 9" xfId="17493" xr:uid="{6AB2AFAB-F177-4930-B17D-7DFBFA77888B}"/>
    <cellStyle name="Normal 2 15 7 4 3 2 2 9 2" xfId="27103" xr:uid="{614149C1-6AB8-418A-8D89-28C3A834DCF6}"/>
    <cellStyle name="Normal 2 15 7 4 3 2 2 9 3" xfId="28342" xr:uid="{199CF9D0-8F57-4691-B0A7-92BB4081C317}"/>
    <cellStyle name="Normal 2 15 7 4 3 2 2 9 4" xfId="28107" xr:uid="{EF534C42-7FAF-457B-ACD0-230FCC1CE37E}"/>
    <cellStyle name="Normal 2 15 7 4 3 3" xfId="2359" xr:uid="{CF3707D6-1EDC-42FE-A998-A01AEC586AA8}"/>
    <cellStyle name="Normal 2 15 7 4 3 3 2" xfId="2954" xr:uid="{AA7BA181-709B-4FF4-8DA7-294D4700BE13}"/>
    <cellStyle name="Normal 2 15 7 4 3 3 3" xfId="3917" xr:uid="{EB4714DC-4D4B-4DE2-A1BC-7516AE263811}"/>
    <cellStyle name="Normal 2 15 7 4 3 3 3 2" xfId="5053" xr:uid="{E8C2F215-1773-4E4C-988A-F0A59D48C6B8}"/>
    <cellStyle name="Normal 2 15 7 4 3 3 3 3" xfId="3538" xr:uid="{FBBB371E-27D1-4517-8E89-FFF161FF7EE4}"/>
    <cellStyle name="Normal 2 15 7 4 3 3 3 4" xfId="8583" xr:uid="{725B68B8-4787-48C3-A827-5047DD2B9631}"/>
    <cellStyle name="Normal 2 15 7 4 3 3 3 4 2" xfId="7453" xr:uid="{5E56FB91-A48F-4B4B-A666-8488869A0EAD}"/>
    <cellStyle name="Normal 2 15 7 4 3 3 3 4 2 2" xfId="10823" xr:uid="{AFE79316-BF55-4D29-8546-ECD84B5C02F2}"/>
    <cellStyle name="Normal 2 15 7 4 3 3 3 4 2 3" xfId="12503" xr:uid="{4CF16717-D436-4E17-8982-DF3240371EAD}"/>
    <cellStyle name="Normal 2 15 7 4 3 3 3 4 2 3 2" xfId="22944" xr:uid="{72574FFC-7A9B-4AC5-B787-30F21DD5C318}"/>
    <cellStyle name="Normal 2 15 7 4 3 3 3 4 2 3 3" xfId="21388" xr:uid="{B9C940E7-391B-4365-B7FB-C9B7DE804476}"/>
    <cellStyle name="Normal 2 15 7 4 3 3 3 4 2 3 3 2" xfId="26610" xr:uid="{34979CF5-C719-41E3-A425-52768B15B8DE}"/>
    <cellStyle name="Normal 2 15 7 4 3 3 3 5" xfId="6415" xr:uid="{6E8F43FD-8418-477F-AFEE-42DAAC9F440F}"/>
    <cellStyle name="Normal 2 15 7 4 3 3 3 5 2" xfId="10161" xr:uid="{5145421D-6502-4DCA-B946-BF6C3812551E}"/>
    <cellStyle name="Normal 2 15 7 4 3 3 3 5 3" xfId="12184" xr:uid="{E8D5A87A-F4ED-464C-8325-219236CFF800}"/>
    <cellStyle name="Normal 2 15 7 4 3 3 3 5 3 2" xfId="22631" xr:uid="{7675CE34-7AB1-4683-BBC6-AA9888292FE5}"/>
    <cellStyle name="Normal 2 15 7 4 3 3 3 5 3 3" xfId="20726" xr:uid="{B9F811F8-7159-4F65-A22F-ECA7C78AF24B}"/>
    <cellStyle name="Normal 2 15 7 4 3 3 3 5 3 3 2" xfId="25948" xr:uid="{BD47A283-7233-47BA-A187-11869D4B0A77}"/>
    <cellStyle name="Normal 2 15 7 4 3 3 3 6" xfId="15940" xr:uid="{AFB5D11B-A3B1-4062-9249-5CE5FA4DE150}"/>
    <cellStyle name="Normal 2 15 7 4 3 3 3 7" xfId="18694" xr:uid="{95E3BF4C-8880-4891-A8E7-5BEF5FCDE611}"/>
    <cellStyle name="Normal 2 15 7 4 3 3 3 7 2" xfId="23916" xr:uid="{D3976F0B-6552-4E3E-952A-50234E688B66}"/>
    <cellStyle name="Normal 2 15 7 4 3 3 4" xfId="7024" xr:uid="{4A410159-58A4-4DE6-B694-0B6BBC16AE38}"/>
    <cellStyle name="Normal 2 15 7 4 3 3 4 2" xfId="7983" xr:uid="{A56B7A30-124F-4A93-AD98-B41DE26F1BE4}"/>
    <cellStyle name="Normal 2 15 7 4 3 3 4 3" xfId="13295" xr:uid="{EBA16270-6B2E-465C-AD54-0611481DED80}"/>
    <cellStyle name="Normal 2 15 7 4 3 3 4 4" xfId="19326" xr:uid="{D27D916C-8447-4306-9170-63504C69D016}"/>
    <cellStyle name="Normal 2 15 7 4 3 3 4 4 2" xfId="24548" xr:uid="{3AF8B937-6671-4A65-B715-0A814098D03D}"/>
    <cellStyle name="Normal 2 15 7 4 3 4" xfId="5224" xr:uid="{00E90328-F345-4929-A5AA-FB2CC5DAE543}"/>
    <cellStyle name="Normal 2 15 7 4 3 4 2" xfId="8799" xr:uid="{EAD601AD-54E4-486F-B99C-097DB853C220}"/>
    <cellStyle name="Normal 2 15 7 4 3 4 3" xfId="14017" xr:uid="{ACC54B35-2754-4560-AE3B-D93DBCE1ABEC}"/>
    <cellStyle name="Normal 2 15 7 4 3 4 3 2" xfId="14018" xr:uid="{8AA5D98B-4AE3-4B21-98BF-8A7B1B495285}"/>
    <cellStyle name="Normal 2 15 7 4 3 4 3 3" xfId="16867" xr:uid="{9C1D59C3-4C89-445A-A2EF-5A7FC389F15B}"/>
    <cellStyle name="Normal 2 15 7 4 3 4 3 4" xfId="19764" xr:uid="{7A4A47FD-1F57-47E0-9A9D-33EB665D8AFE}"/>
    <cellStyle name="Normal 2 15 7 4 3 4 3 4 2" xfId="24986" xr:uid="{486BAC1A-9D50-4139-91B7-F74E5B413D63}"/>
    <cellStyle name="Normal 2 15 7 4 3 5" xfId="15202" xr:uid="{2FADE7AB-3C05-493D-B960-2B55A86FADEE}"/>
    <cellStyle name="Normal 2 15 7 4 3 6" xfId="15385" xr:uid="{DFAA5567-5B81-4150-A80F-4037172A6D3B}"/>
    <cellStyle name="Normal 2 15 7 4 3 7" xfId="17492" xr:uid="{8FC6969C-052F-40B7-A75F-7BF93317AAC2}"/>
    <cellStyle name="Normal 2 15 7 4 3 7 2" xfId="27102" xr:uid="{54110DDD-AC33-4759-8935-E77492A5A0F5}"/>
    <cellStyle name="Normal 2 15 7 4 3 7 3" xfId="28341" xr:uid="{ECB16DBA-A1AB-4CC2-9EE4-1259D6303C93}"/>
    <cellStyle name="Normal 2 15 7 4 3 7 4" xfId="28106" xr:uid="{2CC757D8-BDFC-4FA6-AB44-BF0D6456C1B9}"/>
    <cellStyle name="Normal 2 15 7 4 3 8" xfId="18099" xr:uid="{B50980AC-2F08-4C72-95D3-71A25CF7BE74}"/>
    <cellStyle name="Normal 2 15 7 4 3 8 2" xfId="28811" xr:uid="{32E8894F-5D1E-4F27-ABA1-69324A598929}"/>
    <cellStyle name="Normal 2 15 7 4 4" xfId="14019" xr:uid="{FFD71F96-D06D-4D16-93F1-12F56A5ACCB0}"/>
    <cellStyle name="Normal 2 15 7 4 4 2" xfId="14020" xr:uid="{3586645C-4A4D-4A52-8D19-77EBD16EAE47}"/>
    <cellStyle name="Normal 2 15 7 4 5" xfId="14021" xr:uid="{4B7B0303-58FA-4EA2-8D07-59BDF2B91103}"/>
    <cellStyle name="Normal 2 15 7 4 5 2" xfId="14022" xr:uid="{BD7FBE97-7430-4B7A-9355-A61C8D44DD9D}"/>
    <cellStyle name="Normal 2 15 7 5" xfId="2219" xr:uid="{8CE70F03-60EA-486E-B5B1-B7DCD53C2D59}"/>
    <cellStyle name="Normal 2 15 7 5 2" xfId="2814" xr:uid="{D1CCFAE7-FAFA-41D8-B837-76D4796CF4CB}"/>
    <cellStyle name="Normal 2 15 7 5 3" xfId="3777" xr:uid="{D723DFCD-B39D-4567-BFEC-0824D29B7482}"/>
    <cellStyle name="Normal 2 15 7 5 3 2" xfId="5028" xr:uid="{3BD4CE22-2B0C-483D-A715-2D0EDF2B1C66}"/>
    <cellStyle name="Normal 2 15 7 5 3 3" xfId="3673" xr:uid="{D46C2AB8-954C-4B85-8880-A5EA01D40DC4}"/>
    <cellStyle name="Normal 2 15 7 5 3 4" xfId="8480" xr:uid="{84C7F6B6-51D3-4A64-A688-328714E43029}"/>
    <cellStyle name="Normal 2 15 7 5 3 4 2" xfId="9380" xr:uid="{878B3887-A840-4A5C-B09F-0779784FFE94}"/>
    <cellStyle name="Normal 2 15 7 5 3 4 2 2" xfId="11094" xr:uid="{20D382B9-A5FE-4CD5-AC21-E9454B4D7BD4}"/>
    <cellStyle name="Normal 2 15 7 5 3 4 2 3" xfId="11455" xr:uid="{49325454-D2C7-4C22-82F3-D2757B13E24F}"/>
    <cellStyle name="Normal 2 15 7 5 3 4 2 3 2" xfId="22013" xr:uid="{4588CD79-E9BF-472C-9CAC-FBA7E4394234}"/>
    <cellStyle name="Normal 2 15 7 5 3 4 2 3 3" xfId="21659" xr:uid="{4BC8DE04-2C0A-49CD-B4BE-410075BADD53}"/>
    <cellStyle name="Normal 2 15 7 5 3 4 2 3 3 2" xfId="26881" xr:uid="{320BED63-A506-4287-B0C8-A3E719A19926}"/>
    <cellStyle name="Normal 2 15 7 5 3 5" xfId="6897" xr:uid="{175A5DF8-D665-441B-B192-7C3EE9C43DF0}"/>
    <cellStyle name="Normal 2 15 7 5 3 5 2" xfId="10641" xr:uid="{9E6F30D8-8665-4B85-A3B3-3914443AA839}"/>
    <cellStyle name="Normal 2 15 7 5 3 5 3" xfId="12435" xr:uid="{E093E92C-86FD-4EC4-A5CE-52AF4E561D64}"/>
    <cellStyle name="Normal 2 15 7 5 3 5 3 2" xfId="22876" xr:uid="{A6F059C2-F7B1-4D36-A772-5D8E548DE251}"/>
    <cellStyle name="Normal 2 15 7 5 3 5 3 3" xfId="21206" xr:uid="{537914E7-423E-439C-9224-D59D0868933E}"/>
    <cellStyle name="Normal 2 15 7 5 3 5 3 3 2" xfId="26428" xr:uid="{999232DA-8F26-43B2-9090-C628643170BE}"/>
    <cellStyle name="Normal 2 15 7 5 3 6" xfId="18554" xr:uid="{9DC642A7-F6D1-4CF3-B1B8-AAC529C8C1E5}"/>
    <cellStyle name="Normal 2 15 7 5 3 6 2" xfId="23776" xr:uid="{EE111DAE-6252-4C0C-B50B-65051DD3925C}"/>
    <cellStyle name="Normal 2 15 7 5 4" xfId="7107" xr:uid="{076AEDDF-DE9D-4928-AE07-A8975F8B0A09}"/>
    <cellStyle name="Normal 2 15 7 5 4 2" xfId="8066" xr:uid="{B0B6C4BE-ACCB-4766-8800-44BD020F748D}"/>
    <cellStyle name="Normal 2 15 7 5 4 3" xfId="13209" xr:uid="{CEEB5585-7F6B-4516-B0ED-041A65DA5E5B}"/>
    <cellStyle name="Normal 2 15 7 5 4 4" xfId="19409" xr:uid="{324C26EF-C4CF-4515-9D9B-3A0A5DCF9CA5}"/>
    <cellStyle name="Normal 2 15 7 5 4 4 2" xfId="24631" xr:uid="{1B85F318-AE71-4772-B29F-9EA7AACEFE49}"/>
    <cellStyle name="Normal 2 15 7 6" xfId="17959" xr:uid="{F9C99E5F-A683-4D82-A96E-6A9E60A0512F}"/>
    <cellStyle name="Normal 2 15 7 6 2" xfId="28894" xr:uid="{E055BEC0-B2E3-4C18-9EFB-E81629CFBB37}"/>
    <cellStyle name="Normal 2 15 8" xfId="364" xr:uid="{99FBAB66-28B5-412A-9B5C-E1D43F533136}"/>
    <cellStyle name="Normal 2 15 8 2" xfId="365" xr:uid="{4B4B2600-216E-4B5A-A9E9-C1C5CCC31220}"/>
    <cellStyle name="Normal 2 15 8 3" xfId="366" xr:uid="{D14B5826-0685-4591-8AB3-4CA919FAFF0B}"/>
    <cellStyle name="Normal 2 15 8 3 2" xfId="367" xr:uid="{20E95758-2A2F-418E-B04F-766772A98E1C}"/>
    <cellStyle name="Normal 2 15 8 3 2 2" xfId="368" xr:uid="{CF63E53F-6ACE-4014-A20B-E803F9A9DA55}"/>
    <cellStyle name="Normal 2 15 8 3 2 2 10" xfId="18188" xr:uid="{DCE7F82E-2FF8-4E55-96E9-33D55EAE1B09}"/>
    <cellStyle name="Normal 2 15 8 3 2 2 10 2" xfId="28173" xr:uid="{ABC74153-671F-44E8-A04F-C2AC62E805DB}"/>
    <cellStyle name="Normal 2 15 8 3 2 2 2" xfId="369" xr:uid="{F8AC289A-1807-4655-A536-30AEFFE5D024}"/>
    <cellStyle name="Normal 2 15 8 3 2 2 2 2" xfId="14023" xr:uid="{39E6F404-81B5-41B9-9B0C-72B10823D392}"/>
    <cellStyle name="Normal 2 15 8 3 2 2 2 3" xfId="14024" xr:uid="{5F878469-8F32-42A7-A4CD-B2C8494D2E2F}"/>
    <cellStyle name="Normal 2 15 8 3 2 2 2 3 2" xfId="14025" xr:uid="{39022AFD-5D5E-45E2-BA67-DFEF5B89F285}"/>
    <cellStyle name="Normal 2 15 8 3 2 2 3" xfId="370" xr:uid="{2CFD3DDC-802A-4F58-A747-931CDC1FF5FA}"/>
    <cellStyle name="Normal 2 15 8 3 2 2 4" xfId="371" xr:uid="{D8E94524-9527-4821-8E7A-FAF471E76A24}"/>
    <cellStyle name="Normal 2 15 8 3 2 2 5" xfId="372" xr:uid="{67707C62-C2C4-498C-B5AD-BD25F385787B}"/>
    <cellStyle name="Normal 2 15 8 3 2 2 5 2" xfId="373" xr:uid="{28C64C74-9128-4A49-9D10-59CC030D6793}"/>
    <cellStyle name="Normal 2 15 8 3 2 2 5 3" xfId="2601" xr:uid="{B1F97255-04C7-4A92-B917-0AFC3AF48571}"/>
    <cellStyle name="Normal 2 15 8 3 2 2 5 3 2" xfId="3196" xr:uid="{740181E4-3665-4A67-BE61-234329B852C1}"/>
    <cellStyle name="Normal 2 15 8 3 2 2 5 3 3" xfId="4159" xr:uid="{E0381A2F-F991-4B37-8759-3A1B99B2B5A6}"/>
    <cellStyle name="Normal 2 15 8 3 2 2 5 3 3 2" xfId="4573" xr:uid="{4D513C40-F09F-4F02-B388-A2DA1398B18F}"/>
    <cellStyle name="Normal 2 15 8 3 2 2 5 3 3 3" xfId="4396" xr:uid="{D02F0A13-7757-4CA4-BA62-A411ABB1F26E}"/>
    <cellStyle name="Normal 2 15 8 3 2 2 5 3 3 4" xfId="8393" xr:uid="{DD6EF12A-C19B-4D60-952A-D69584401282}"/>
    <cellStyle name="Normal 2 15 8 3 2 2 5 3 3 4 2" xfId="5899" xr:uid="{F72DD6DF-0C8D-44E3-9086-3AEEA0D26557}"/>
    <cellStyle name="Normal 2 15 8 3 2 2 5 3 3 4 2 2" xfId="9649" xr:uid="{79F19A46-F08D-4694-8064-D4229F0A3C29}"/>
    <cellStyle name="Normal 2 15 8 3 2 2 5 3 3 4 2 3" xfId="12040" xr:uid="{BE3D0B57-E6D2-4ACB-9F84-1F3FE0877477}"/>
    <cellStyle name="Normal 2 15 8 3 2 2 5 3 3 4 2 3 2" xfId="22488" xr:uid="{9BD71A68-920D-40B3-A268-FFD20D82116D}"/>
    <cellStyle name="Normal 2 15 8 3 2 2 5 3 3 4 2 3 3" xfId="20435" xr:uid="{1EC61F67-1D73-4EED-8AEA-C9407571196A}"/>
    <cellStyle name="Normal 2 15 8 3 2 2 5 3 3 4 2 3 3 2" xfId="25657" xr:uid="{3527E12D-77A6-421B-B71C-93B1C413DF5C}"/>
    <cellStyle name="Normal 2 15 8 3 2 2 5 3 3 5" xfId="6706" xr:uid="{63BE3F98-28BE-4D1A-B89E-E667625EDF00}"/>
    <cellStyle name="Normal 2 15 8 3 2 2 5 3 3 5 2" xfId="10451" xr:uid="{0A36DE67-BE40-4003-A97F-F259C5CB3AAE}"/>
    <cellStyle name="Normal 2 15 8 3 2 2 5 3 3 5 3" xfId="12655" xr:uid="{7049DBE6-040D-4AD2-B8D4-8DE6B637A9D2}"/>
    <cellStyle name="Normal 2 15 8 3 2 2 5 3 3 5 3 2" xfId="23095" xr:uid="{0C310C1A-2FE3-4AE6-A0AC-148E262BF740}"/>
    <cellStyle name="Normal 2 15 8 3 2 2 5 3 3 5 3 3" xfId="21016" xr:uid="{B7D48681-65C8-4803-9CA3-08431D3622F8}"/>
    <cellStyle name="Normal 2 15 8 3 2 2 5 3 3 5 3 3 2" xfId="26238" xr:uid="{92CEF50B-2BE5-46C1-B49D-55694802DEDE}"/>
    <cellStyle name="Normal 2 15 8 3 2 2 5 3 3 6" xfId="18936" xr:uid="{69363FC5-7E4E-4844-83B0-82A7B4703BA4}"/>
    <cellStyle name="Normal 2 15 8 3 2 2 5 3 3 6 2" xfId="24158" xr:uid="{F0543EA1-B534-424B-ABDC-24D4781B5F86}"/>
    <cellStyle name="Normal 2 15 8 3 2 2 5 3 4" xfId="6130" xr:uid="{F23F05EB-F999-44E7-8190-393898753DB8}"/>
    <cellStyle name="Normal 2 15 8 3 2 2 5 3 4 2" xfId="7500" xr:uid="{A422C430-C2EE-436E-B129-9C342FCB60DA}"/>
    <cellStyle name="Normal 2 15 8 3 2 2 5 3 4 3" xfId="12974" xr:uid="{9761DD1E-E3B0-4CA1-96C7-B2B3F3081651}"/>
    <cellStyle name="Normal 2 15 8 3 2 2 5 3 4 4" xfId="19223" xr:uid="{40D92EAB-164F-4B71-9D48-C8626132DDD7}"/>
    <cellStyle name="Normal 2 15 8 3 2 2 5 3 4 4 2" xfId="24445" xr:uid="{34C12C77-6719-4255-AF1E-2EEA06183E21}"/>
    <cellStyle name="Normal 2 15 8 3 2 2 5 4" xfId="5231" xr:uid="{7503E458-C7A9-41D4-BA96-34601082D6AD}"/>
    <cellStyle name="Normal 2 15 8 3 2 2 5 4 2" xfId="8804" xr:uid="{B5B29967-0C9D-4BCE-8A80-14C0D64558F3}"/>
    <cellStyle name="Normal 2 15 8 3 2 2 5 4 3" xfId="17031" xr:uid="{A76DDF73-872D-441F-87B0-59105060FB81}"/>
    <cellStyle name="Normal 2 15 8 3 2 2 5 4 3 2" xfId="23504" xr:uid="{F7B17D42-7F7E-45C8-B2C8-D2001D0DA32D}"/>
    <cellStyle name="Normal 2 15 8 3 2 2 5 4 3 3" xfId="19771" xr:uid="{54A5691D-565A-4F48-A781-AE8A3CB040E9}"/>
    <cellStyle name="Normal 2 15 8 3 2 2 5 4 3 3 2" xfId="24993" xr:uid="{F410B756-59A9-47A4-97A5-6062F9EE23DD}"/>
    <cellStyle name="Normal 2 15 8 3 2 2 5 5" xfId="15390" xr:uid="{D2B21CD1-F5D7-4AA7-BC64-594C444828E5}"/>
    <cellStyle name="Normal 2 15 8 3 2 2 5 6" xfId="17497" xr:uid="{162AD685-0087-4B15-9E00-F778B3F1DB80}"/>
    <cellStyle name="Normal 2 15 8 3 2 2 5 6 2" xfId="27107" xr:uid="{86D82DF2-7200-4BC2-B2B7-04528A692BCE}"/>
    <cellStyle name="Normal 2 15 8 3 2 2 5 6 3" xfId="28346" xr:uid="{D87B3D0E-292D-401D-AA1F-C30CDD0C3B59}"/>
    <cellStyle name="Normal 2 15 8 3 2 2 5 6 4" xfId="28103" xr:uid="{7DE03857-26ED-4423-978F-5175D029F598}"/>
    <cellStyle name="Normal 2 15 8 3 2 2 5 7" xfId="18341" xr:uid="{CEC871D6-59AA-4596-AC35-E4A44812F286}"/>
    <cellStyle name="Normal 2 15 8 3 2 2 5 7 2" xfId="27617" xr:uid="{FD773384-D8A9-493C-887F-527DEF883A5C}"/>
    <cellStyle name="Normal 2 15 8 3 2 2 6" xfId="2448" xr:uid="{D9A253A7-5809-4F8F-A9AE-F0DC1C44A4E7}"/>
    <cellStyle name="Normal 2 15 8 3 2 2 6 2" xfId="3043" xr:uid="{5EAE1197-C8E8-4EC0-9DBC-81D46298F4A2}"/>
    <cellStyle name="Normal 2 15 8 3 2 2 6 3" xfId="4006" xr:uid="{5F3E346A-6F17-49A1-ACB2-3EA60D82FB54}"/>
    <cellStyle name="Normal 2 15 8 3 2 2 6 3 2" xfId="4747" xr:uid="{8B3282A8-3C46-4F38-846A-32FC93D1657A}"/>
    <cellStyle name="Normal 2 15 8 3 2 2 6 3 3" xfId="4365" xr:uid="{F4735D6F-DA7F-4514-A158-85D13B9A9989}"/>
    <cellStyle name="Normal 2 15 8 3 2 2 6 3 4" xfId="8652" xr:uid="{04DF4AC7-2586-40DD-9E8A-CDB7E6516192}"/>
    <cellStyle name="Normal 2 15 8 3 2 2 6 3 4 2" xfId="9243" xr:uid="{3A78B40E-2826-4E6A-AD1A-9FBDEF140D8A}"/>
    <cellStyle name="Normal 2 15 8 3 2 2 6 3 4 2 2" xfId="10960" xr:uid="{9D0216E7-D461-48B0-B882-162859B1E4B2}"/>
    <cellStyle name="Normal 2 15 8 3 2 2 6 3 4 2 3" xfId="16914" xr:uid="{6F915BC1-CA4D-44BA-B16D-5CCF95667051}"/>
    <cellStyle name="Normal 2 15 8 3 2 2 6 3 4 2 3 2" xfId="23387" xr:uid="{9C14A27F-948F-442A-B220-7EA2AC59E632}"/>
    <cellStyle name="Normal 2 15 8 3 2 2 6 3 4 2 3 3" xfId="21525" xr:uid="{281CF16D-9E79-4DFE-8DF3-7074A371D98E}"/>
    <cellStyle name="Normal 2 15 8 3 2 2 6 3 4 2 3 3 2" xfId="26747" xr:uid="{DFF96CDB-3D95-4E63-9003-18A3BED6605A}"/>
    <cellStyle name="Normal 2 15 8 3 2 2 6 3 5" xfId="6711" xr:uid="{B9119D97-78B6-429D-99BA-7CAA4584FC7C}"/>
    <cellStyle name="Normal 2 15 8 3 2 2 6 3 5 2" xfId="10456" xr:uid="{1B323E6D-A101-4444-AB7D-9129CAF28E2D}"/>
    <cellStyle name="Normal 2 15 8 3 2 2 6 3 5 3" xfId="16782" xr:uid="{0FC58647-61B2-44CB-944D-98917F83A579}"/>
    <cellStyle name="Normal 2 15 8 3 2 2 6 3 5 3 2" xfId="23316" xr:uid="{24AEAAB4-F63C-41AB-8307-495F1BCAC306}"/>
    <cellStyle name="Normal 2 15 8 3 2 2 6 3 5 3 3" xfId="21021" xr:uid="{10963687-DF64-46F5-A9D8-D9D1B994BFFE}"/>
    <cellStyle name="Normal 2 15 8 3 2 2 6 3 5 3 3 2" xfId="26243" xr:uid="{9F034C2D-1690-4BB9-9096-F33EA20C5560}"/>
    <cellStyle name="Normal 2 15 8 3 2 2 6 3 6" xfId="16025" xr:uid="{BEEDDC1B-E8F5-4491-BDF0-24A7534E54D3}"/>
    <cellStyle name="Normal 2 15 8 3 2 2 6 3 7" xfId="18783" xr:uid="{C1C06F17-0519-4F5A-AB2E-AC8687A77C8B}"/>
    <cellStyle name="Normal 2 15 8 3 2 2 6 3 7 2" xfId="24005" xr:uid="{BCC1EEF5-2131-4601-B26D-5CFC4EA3CC69}"/>
    <cellStyle name="Normal 2 15 8 3 2 2 6 4" xfId="6091" xr:uid="{59BEC42B-68EC-4196-B856-75C88BACAE73}"/>
    <cellStyle name="Normal 2 15 8 3 2 2 6 4 2" xfId="7846" xr:uid="{FF349572-E6FA-4C74-8CA0-4A412B2AEE38}"/>
    <cellStyle name="Normal 2 15 8 3 2 2 6 4 3" xfId="12899" xr:uid="{01939E6D-1694-411C-99AC-AFEDEAECDB28}"/>
    <cellStyle name="Normal 2 15 8 3 2 2 6 4 4" xfId="19184" xr:uid="{AC9AA404-31DE-43DE-AD9A-D122898E0731}"/>
    <cellStyle name="Normal 2 15 8 3 2 2 6 4 4 2" xfId="24406" xr:uid="{89C35333-CC99-416F-9950-F5D87D0EE2FC}"/>
    <cellStyle name="Normal 2 15 8 3 2 2 7" xfId="5229" xr:uid="{77F66E9F-EAD8-48A7-9086-FF1F99898267}"/>
    <cellStyle name="Normal 2 15 8 3 2 2 7 2" xfId="8803" xr:uid="{9A97CABE-C033-46D3-9DFD-D415EF9CC121}"/>
    <cellStyle name="Normal 2 15 8 3 2 2 7 3" xfId="16168" xr:uid="{EA9BC158-F80F-4DFF-8C5B-0782D929D6E5}"/>
    <cellStyle name="Normal 2 15 8 3 2 2 7 3 2" xfId="17318" xr:uid="{5613DACA-482C-48A3-BEFE-5C41BC04BD7A}"/>
    <cellStyle name="Normal 2 15 8 3 2 2 7 3 3" xfId="19769" xr:uid="{D7ECDE3A-E96D-466D-BCCC-DEDD4F8670A4}"/>
    <cellStyle name="Normal 2 15 8 3 2 2 7 3 3 2" xfId="24991" xr:uid="{9669661B-64D7-4E6D-ADD0-56F872D94A6E}"/>
    <cellStyle name="Normal 2 15 8 3 2 2 8" xfId="15389" xr:uid="{31433B69-A0B9-4EA7-971B-627DFE98475A}"/>
    <cellStyle name="Normal 2 15 8 3 2 2 9" xfId="17496" xr:uid="{339F7BE6-CEDA-407D-ADAB-1E3AC4420892}"/>
    <cellStyle name="Normal 2 15 8 3 2 2 9 2" xfId="27106" xr:uid="{7A644250-DEE4-4660-8DC7-B35D04139828}"/>
    <cellStyle name="Normal 2 15 8 3 2 2 9 3" xfId="28345" xr:uid="{D5B4E13B-93D5-4E78-9D97-D06457E9C2B1}"/>
    <cellStyle name="Normal 2 15 8 3 2 2 9 4" xfId="28104" xr:uid="{7BA7076A-9F67-467D-8191-B07FF4EC06C1}"/>
    <cellStyle name="Normal 2 15 8 3 3" xfId="2290" xr:uid="{5FEDCDE1-9ED1-423B-94F6-56061102EEC1}"/>
    <cellStyle name="Normal 2 15 8 3 3 2" xfId="2885" xr:uid="{536409E7-F58E-4006-B6B5-2CFD64C18902}"/>
    <cellStyle name="Normal 2 15 8 3 3 3" xfId="3848" xr:uid="{427A6F8B-AC1E-46B3-98C4-91813AF564CF}"/>
    <cellStyle name="Normal 2 15 8 3 3 3 2" xfId="4999" xr:uid="{F541F52C-4125-433E-8E9E-B38543FBEE9C}"/>
    <cellStyle name="Normal 2 15 8 3 3 3 3" xfId="3497" xr:uid="{EF1E383A-5322-4FC0-8E33-CABF52BF4E2D}"/>
    <cellStyle name="Normal 2 15 8 3 3 3 4" xfId="8338" xr:uid="{DA543F0C-E618-4D10-8F28-312D59D28028}"/>
    <cellStyle name="Normal 2 15 8 3 3 3 4 2" xfId="6472" xr:uid="{34599745-155B-4F95-852F-5998C88F0754}"/>
    <cellStyle name="Normal 2 15 8 3 3 3 4 2 2" xfId="10218" xr:uid="{1CD3426D-38E8-40D9-8CFE-FA3E414DBD48}"/>
    <cellStyle name="Normal 2 15 8 3 3 3 4 2 3" xfId="11418" xr:uid="{69BCC7D8-C4B1-4E3B-8816-95495D240069}"/>
    <cellStyle name="Normal 2 15 8 3 3 3 4 2 3 2" xfId="21976" xr:uid="{31D0EC55-8B86-4AA8-BB38-B590605DBD1D}"/>
    <cellStyle name="Normal 2 15 8 3 3 3 4 2 3 3" xfId="20783" xr:uid="{F349A241-272F-4E0F-951E-61B408F04949}"/>
    <cellStyle name="Normal 2 15 8 3 3 3 4 2 3 3 2" xfId="26005" xr:uid="{4E1026D4-620B-41CD-8897-01B21505116A}"/>
    <cellStyle name="Normal 2 15 8 3 3 3 5" xfId="6617" xr:uid="{A1EF9A83-B139-42CC-8E16-0FF736FB29B4}"/>
    <cellStyle name="Normal 2 15 8 3 3 3 5 2" xfId="10363" xr:uid="{A6C05B9F-F729-45B8-8C46-7D2E617BDEAA}"/>
    <cellStyle name="Normal 2 15 8 3 3 3 5 3" xfId="12343" xr:uid="{D440F452-9C2C-4293-8EE0-830E7322EB23}"/>
    <cellStyle name="Normal 2 15 8 3 3 3 5 3 2" xfId="22784" xr:uid="{9B339F63-A837-4C2C-83BD-1358207D5688}"/>
    <cellStyle name="Normal 2 15 8 3 3 3 5 3 3" xfId="20928" xr:uid="{CE8374F1-E133-4108-9499-6DA46270A54E}"/>
    <cellStyle name="Normal 2 15 8 3 3 3 5 3 3 2" xfId="26150" xr:uid="{1A32AB0A-8E67-4EC8-A55D-590C9D2C3170}"/>
    <cellStyle name="Normal 2 15 8 3 3 3 6" xfId="15872" xr:uid="{67BC7224-9ED5-4B13-A03E-8B05A0883E24}"/>
    <cellStyle name="Normal 2 15 8 3 3 3 7" xfId="18625" xr:uid="{8B1413FA-621F-4ED3-A7EF-35C9E432F508}"/>
    <cellStyle name="Normal 2 15 8 3 3 3 7 2" xfId="23847" xr:uid="{FAA738AA-CCE8-45B1-B3F0-747CAF19DBB6}"/>
    <cellStyle name="Normal 2 15 8 3 3 4" xfId="6068" xr:uid="{9D955517-4035-4FD7-AEEC-67A60E50239C}"/>
    <cellStyle name="Normal 2 15 8 3 3 4 2" xfId="7842" xr:uid="{7A5C6658-1604-4290-A617-6623236F63F5}"/>
    <cellStyle name="Normal 2 15 8 3 3 4 3" xfId="13253" xr:uid="{8FD24A53-99AD-4F7A-9148-35315441B0F7}"/>
    <cellStyle name="Normal 2 15 8 3 3 4 4" xfId="19161" xr:uid="{73638999-4247-465D-98AC-8675334AD4D0}"/>
    <cellStyle name="Normal 2 15 8 3 3 4 4 2" xfId="24383" xr:uid="{34A11C76-7D5A-4D74-809F-FA75C7152ABC}"/>
    <cellStyle name="Normal 2 15 8 3 4" xfId="5228" xr:uid="{50654301-7EBC-456D-B29B-283A4BB025CB}"/>
    <cellStyle name="Normal 2 15 8 3 4 2" xfId="8802" xr:uid="{2A93F0BD-A6EC-4881-A5DA-1AAE74ACE9E1}"/>
    <cellStyle name="Normal 2 15 8 3 4 3" xfId="14026" xr:uid="{FFCC8A6B-963C-4FE9-A6C7-5891EC564ABF}"/>
    <cellStyle name="Normal 2 15 8 3 4 3 2" xfId="14027" xr:uid="{53C0550E-D8DC-4C54-8C7D-549B6446AF21}"/>
    <cellStyle name="Normal 2 15 8 3 4 3 3" xfId="16823" xr:uid="{36E35744-4B99-4D81-81EE-4F19340C04E6}"/>
    <cellStyle name="Normal 2 15 8 3 4 3 4" xfId="19768" xr:uid="{584B2394-9D8E-41F7-AD33-89F88491B436}"/>
    <cellStyle name="Normal 2 15 8 3 4 3 4 2" xfId="24990" xr:uid="{3065CCC2-66E0-447D-B981-925B7C30508A}"/>
    <cellStyle name="Normal 2 15 8 3 5" xfId="15203" xr:uid="{EFBAD8E8-D159-4D8C-BB0E-E828A1316764}"/>
    <cellStyle name="Normal 2 15 8 3 6" xfId="15388" xr:uid="{7E9418CA-DEE2-49B1-9CD9-CB3CF3AA3D6D}"/>
    <cellStyle name="Normal 2 15 8 3 7" xfId="17495" xr:uid="{67A499C6-2510-4593-A7E3-98C48EF75C12}"/>
    <cellStyle name="Normal 2 15 8 3 7 2" xfId="27105" xr:uid="{CD7C3F3B-71F0-4772-86A3-B94FD918DF1D}"/>
    <cellStyle name="Normal 2 15 8 3 7 3" xfId="28344" xr:uid="{6C111CCB-D5C6-47BA-B565-B4891BFDA24F}"/>
    <cellStyle name="Normal 2 15 8 3 7 4" xfId="28105" xr:uid="{3BC81EF8-2F11-4CCE-8294-E6DAAFF73504}"/>
    <cellStyle name="Normal 2 15 8 3 8" xfId="18030" xr:uid="{074F816E-B3BB-4CDD-9124-94354FB92932}"/>
    <cellStyle name="Normal 2 15 8 3 8 2" xfId="28182" xr:uid="{2ADDAB02-64FB-46BD-B16E-21AB03E23F87}"/>
    <cellStyle name="Normal 2 15 8 4" xfId="14028" xr:uid="{50F0DE3E-5D8F-479A-A06B-6F535AF81EDB}"/>
    <cellStyle name="Normal 2 15 8 4 2" xfId="14029" xr:uid="{806337FD-508D-4FA8-B3F5-760F64C32D33}"/>
    <cellStyle name="Normal 2 15 9" xfId="2150" xr:uid="{D34A9CCB-DD9F-44CE-B122-EFEF47FBF0D2}"/>
    <cellStyle name="Normal 2 15 9 2" xfId="2745" xr:uid="{F626622A-8277-46E3-8FF2-4308AF32D2A1}"/>
    <cellStyle name="Normal 2 15 9 3" xfId="3708" xr:uid="{041F1626-F340-4522-8B35-7E3E3BD0B8C6}"/>
    <cellStyle name="Normal 2 15 9 3 2" xfId="5007" xr:uid="{6D68D1F8-B67B-43D9-9E6F-E17939CD19E4}"/>
    <cellStyle name="Normal 2 15 9 3 3" xfId="3521" xr:uid="{FD8AE5D5-244D-42FE-A4DA-03B1EB3D513B}"/>
    <cellStyle name="Normal 2 15 9 3 4" xfId="8488" xr:uid="{FD3FFFC2-0114-433B-981A-AFBF372BE0C8}"/>
    <cellStyle name="Normal 2 15 9 3 4 2" xfId="6366" xr:uid="{6E904E42-E4C2-4397-B131-6A11F4B32F05}"/>
    <cellStyle name="Normal 2 15 9 3 4 2 2" xfId="10112" xr:uid="{539CF5F5-AC9F-4D88-A424-4278B25CAA5F}"/>
    <cellStyle name="Normal 2 15 9 3 4 2 3" xfId="12749" xr:uid="{B03E4D3A-FB53-4584-8E5D-2803B2EE6AE1}"/>
    <cellStyle name="Normal 2 15 9 3 4 2 3 2" xfId="23188" xr:uid="{A1B3155F-D6F5-4487-AE49-47A52F57FC1C}"/>
    <cellStyle name="Normal 2 15 9 3 4 2 3 3" xfId="20677" xr:uid="{C87782C7-9276-4B52-98BE-E3656F72AEAC}"/>
    <cellStyle name="Normal 2 15 9 3 4 2 3 3 2" xfId="25899" xr:uid="{FC4BE21D-5B36-4E16-9918-03A347632620}"/>
    <cellStyle name="Normal 2 15 9 3 5" xfId="5511" xr:uid="{234C3E6F-A0BC-4792-B8C2-29BA81D9C169}"/>
    <cellStyle name="Normal 2 15 9 3 5 2" xfId="9705" xr:uid="{551BB60E-BBFB-4B96-93EF-8DB1843F8404}"/>
    <cellStyle name="Normal 2 15 9 3 5 3" xfId="13330" xr:uid="{460E02B8-5396-49EA-BC18-3F797CA63360}"/>
    <cellStyle name="Normal 2 15 9 3 5 3 2" xfId="23280" xr:uid="{E1A85FCA-922D-4F46-A4B1-F0578AB22AAA}"/>
    <cellStyle name="Normal 2 15 9 3 5 3 3" xfId="20051" xr:uid="{EBB46534-D7F2-4486-BEBE-DAD78BE1116F}"/>
    <cellStyle name="Normal 2 15 9 3 5 3 3 2" xfId="25273" xr:uid="{74ABC6A9-8967-453C-9B9E-1F2E0CF15016}"/>
    <cellStyle name="Normal 2 15 9 3 6" xfId="18485" xr:uid="{D5275ADE-12FD-4996-90D7-132E0471D6F4}"/>
    <cellStyle name="Normal 2 15 9 3 6 2" xfId="23707" xr:uid="{EB0F2CA6-AAA9-44DB-851D-A0BA2C927CE5}"/>
    <cellStyle name="Normal 2 15 9 4" xfId="7061" xr:uid="{50BF3DEE-D919-4D11-95FB-1A9F1C54CB45}"/>
    <cellStyle name="Normal 2 15 9 4 2" xfId="8020" xr:uid="{32B12B37-24F3-411D-8FEB-4E5EA7420E49}"/>
    <cellStyle name="Normal 2 15 9 4 3" xfId="13214" xr:uid="{8892C4E4-F392-4761-9EB6-8539303C7AA5}"/>
    <cellStyle name="Normal 2 15 9 4 4" xfId="19363" xr:uid="{C4A1DAE6-E44B-48B7-8901-3D2D62C106D2}"/>
    <cellStyle name="Normal 2 15 9 4 4 2" xfId="24585" xr:uid="{30EC2339-F16D-482E-A191-D98700373F8B}"/>
    <cellStyle name="Normal 2 16" xfId="374" xr:uid="{CDF4FB28-21FE-492C-A2F1-215C84B61152}"/>
    <cellStyle name="Normal 2 16 2" xfId="375" xr:uid="{350E66AF-DA59-4274-B045-D066E5920385}"/>
    <cellStyle name="Normal 2 16 2 2" xfId="376" xr:uid="{38BE4C23-DDCE-4D6B-BF5A-3EA5B38323A0}"/>
    <cellStyle name="Normal 2 16 2 3" xfId="377" xr:uid="{30E1F2E0-AEB7-48AA-9E1B-DDCBA06189D8}"/>
    <cellStyle name="Normal 2 16 2 3 2" xfId="378" xr:uid="{DD0F9A56-2AF9-45ED-A383-D4778E22047B}"/>
    <cellStyle name="Normal 2 16 2 3 3" xfId="379" xr:uid="{0AA7F876-7006-43AC-84C8-558C6A0F44C3}"/>
    <cellStyle name="Normal 2 16 2 3 3 2" xfId="380" xr:uid="{D0586F7B-CCCE-4CEF-A987-F9627059535F}"/>
    <cellStyle name="Normal 2 16 2 3 3 2 2" xfId="14031" xr:uid="{A8946F23-E4E5-48DC-BC6E-33BCEB0281B9}"/>
    <cellStyle name="Normal 2 16 2 3 3 3" xfId="381" xr:uid="{766C942E-7910-485A-872E-58FA5FE22612}"/>
    <cellStyle name="Normal 2 16 2 3 3 3 10" xfId="15391" xr:uid="{AAA634DD-9BD5-442A-9A74-A3E083926778}"/>
    <cellStyle name="Normal 2 16 2 3 3 3 11" xfId="17498" xr:uid="{08674A08-0C5B-43FE-9214-D8CA807ECC95}"/>
    <cellStyle name="Normal 2 16 2 3 3 3 11 2" xfId="27108" xr:uid="{392CF34C-E71D-4451-91E8-2385EF15CB5F}"/>
    <cellStyle name="Normal 2 16 2 3 3 3 11 3" xfId="28347" xr:uid="{07263043-11D2-496E-898F-A3A5A012CFBA}"/>
    <cellStyle name="Normal 2 16 2 3 3 3 11 4" xfId="28102" xr:uid="{B8A03347-4F92-41E2-94F0-FB78D2C772C0}"/>
    <cellStyle name="Normal 2 16 2 3 3 3 12" xfId="18317" xr:uid="{DCC9FD83-F7BC-475B-859E-41597E6F1378}"/>
    <cellStyle name="Normal 2 16 2 3 3 3 12 2" xfId="27584" xr:uid="{7775F16E-A476-40C4-A4F0-B1EAABDD11D4}"/>
    <cellStyle name="Normal 2 16 2 3 3 3 2" xfId="382" xr:uid="{FAD65E2D-ECF8-4754-82D1-7F7ACB521E3D}"/>
    <cellStyle name="Normal 2 16 2 3 3 3 3" xfId="383" xr:uid="{E0B7D7FD-D013-4391-88D9-66DEFC3C9B15}"/>
    <cellStyle name="Normal 2 16 2 3 3 3 4" xfId="384" xr:uid="{7B8AAEB3-F675-4AE1-961C-4C71EF3B9096}"/>
    <cellStyle name="Normal 2 16 2 3 3 3 5" xfId="385" xr:uid="{DC85E3C6-8A24-4FB0-A6B1-CC5A4FCEE4CE}"/>
    <cellStyle name="Normal 2 16 2 3 3 3 5 2" xfId="386" xr:uid="{99BA4C09-4219-4A41-B68F-F5DBDEC6BFB3}"/>
    <cellStyle name="Normal 2 16 2 3 3 3 5 3" xfId="2730" xr:uid="{DC6F802E-7AEE-459B-803D-D743CF04F85E}"/>
    <cellStyle name="Normal 2 16 2 3 3 3 5 3 2" xfId="3325" xr:uid="{2C7038BE-5395-49C3-846B-D1E684B4C34B}"/>
    <cellStyle name="Normal 2 16 2 3 3 3 5 3 3" xfId="4288" xr:uid="{F6D1CC92-FEA1-4794-8052-2B7BBBC7E1C1}"/>
    <cellStyle name="Normal 2 16 2 3 3 3 5 3 3 2" xfId="4906" xr:uid="{4B4C5950-7CAB-4AF6-ABA3-6F6C0012F8A7}"/>
    <cellStyle name="Normal 2 16 2 3 3 3 5 3 3 3" xfId="4525" xr:uid="{82F4DB02-8D0D-492B-8A94-88F1D64AAE95}"/>
    <cellStyle name="Normal 2 16 2 3 3 3 5 3 3 4" xfId="8534" xr:uid="{1876B67F-43F5-4EF9-B951-41FE0E70363E}"/>
    <cellStyle name="Normal 2 16 2 3 3 3 5 3 3 4 2" xfId="9316" xr:uid="{7B6CAA2D-18FC-4993-9554-8BA9BB3B945F}"/>
    <cellStyle name="Normal 2 16 2 3 3 3 5 3 3 4 2 2" xfId="11032" xr:uid="{D5454B7F-F0BF-4FB2-A8AE-A2C410486F5B}"/>
    <cellStyle name="Normal 2 16 2 3 3 3 5 3 3 4 2 3" xfId="11652" xr:uid="{0C8BC965-03A4-4407-A2ED-BEFA755C727D}"/>
    <cellStyle name="Normal 2 16 2 3 3 3 5 3 3 4 2 3 2" xfId="22101" xr:uid="{442C5C46-15B0-4398-951B-C20C312C3BF0}"/>
    <cellStyle name="Normal 2 16 2 3 3 3 5 3 3 4 2 3 3" xfId="21597" xr:uid="{90D211AF-FEEE-4F58-8659-2A24523B217B}"/>
    <cellStyle name="Normal 2 16 2 3 3 3 5 3 3 4 2 3 3 2" xfId="26819" xr:uid="{5E314424-AC67-45D6-93DE-FCEC10D47122}"/>
    <cellStyle name="Normal 2 16 2 3 3 3 5 3 3 5" xfId="5255" xr:uid="{42A7FC4D-DD30-4DC5-B640-950E484D2979}"/>
    <cellStyle name="Normal 2 16 2 3 3 3 5 3 3 5 2" xfId="9623" xr:uid="{5A52F829-9A5B-48C6-ACAA-FB2E91F6EBC7}"/>
    <cellStyle name="Normal 2 16 2 3 3 3 5 3 3 5 3" xfId="12699" xr:uid="{6C2C5A04-233F-4136-9378-4C5904A5D854}"/>
    <cellStyle name="Normal 2 16 2 3 3 3 5 3 3 5 3 2" xfId="23138" xr:uid="{BA3D3C39-1F98-4676-B427-298AAA491392}"/>
    <cellStyle name="Normal 2 16 2 3 3 3 5 3 3 5 3 3" xfId="19795" xr:uid="{BBC574B1-0DB4-4BA1-A72B-2CAF87AB10DE}"/>
    <cellStyle name="Normal 2 16 2 3 3 3 5 3 3 5 3 3 2" xfId="25017" xr:uid="{716CCBCE-1C10-4438-B7C1-EE4CD5811AD0}"/>
    <cellStyle name="Normal 2 16 2 3 3 3 5 3 3 6" xfId="19065" xr:uid="{3C237E6C-EB4E-43A0-95C6-8A76C0EE3B25}"/>
    <cellStyle name="Normal 2 16 2 3 3 3 5 3 3 6 2" xfId="24287" xr:uid="{F2CD22AB-9F77-4B2A-B408-1F82026F09A1}"/>
    <cellStyle name="Normal 2 16 2 3 3 3 5 3 4" xfId="6132" xr:uid="{FFEA380C-707F-4E5B-91B3-135E06366F9C}"/>
    <cellStyle name="Normal 2 16 2 3 3 3 5 3 4 2" xfId="7702" xr:uid="{03FE1FED-48B3-4F5C-9AAE-1EDF1259A337}"/>
    <cellStyle name="Normal 2 16 2 3 3 3 5 3 4 3" xfId="13235" xr:uid="{EA0316B6-2424-405E-92F4-66519A8AF896}"/>
    <cellStyle name="Normal 2 16 2 3 3 3 5 3 4 3 2" xfId="16669" xr:uid="{EF12A807-A2D1-4A1F-96BD-3B058180B465}"/>
    <cellStyle name="Normal 2 16 2 3 3 3 5 3 4 4" xfId="19225" xr:uid="{B86B5979-9877-4119-9963-C22A8AAB3FF5}"/>
    <cellStyle name="Normal 2 16 2 3 3 3 5 3 4 4 2" xfId="24447" xr:uid="{166AFB23-BECC-44DC-8B99-6B73507D5CA6}"/>
    <cellStyle name="Normal 2 16 2 3 3 3 5 3 5" xfId="6904" xr:uid="{811F5B38-8711-42B0-B115-84734247D0EC}"/>
    <cellStyle name="Normal 2 16 2 3 3 3 5 3 5 2" xfId="10648" xr:uid="{E48F9069-A5BA-4BC0-B44D-6CCD59005597}"/>
    <cellStyle name="Normal 2 16 2 3 3 3 5 3 5 3" xfId="12148" xr:uid="{69643987-1F20-4BBC-BD2B-39D659B738F1}"/>
    <cellStyle name="Normal 2 16 2 3 3 3 5 3 5 3 2" xfId="22595" xr:uid="{D19E2DC1-1620-4909-8A56-334F6DE03006}"/>
    <cellStyle name="Normal 2 16 2 3 3 3 5 3 5 3 3" xfId="21213" xr:uid="{4A04B535-D1C3-4C8E-ABBF-BA746AACAD8A}"/>
    <cellStyle name="Normal 2 16 2 3 3 3 5 3 5 3 3 2" xfId="26435" xr:uid="{631C13CD-D4DB-431C-811A-6F41B87D7972}"/>
    <cellStyle name="Normal 2 16 2 3 3 3 5 4" xfId="5234" xr:uid="{20B59D5D-E00B-4791-A159-27F7AB0BD636}"/>
    <cellStyle name="Normal 2 16 2 3 3 3 5 4 2" xfId="8806" xr:uid="{26380A5B-F4C1-4A1E-BBA3-E2A47E5580EC}"/>
    <cellStyle name="Normal 2 16 2 3 3 3 5 4 3" xfId="12629" xr:uid="{207646F8-1547-45C3-ABA3-A64817686E35}"/>
    <cellStyle name="Normal 2 16 2 3 3 3 5 4 3 2" xfId="23069" xr:uid="{31A12D48-E890-4D7E-9B87-E55363FD829E}"/>
    <cellStyle name="Normal 2 16 2 3 3 3 5 4 3 3" xfId="19774" xr:uid="{4DBC0432-C69A-4727-867B-53D40F2DCC8D}"/>
    <cellStyle name="Normal 2 16 2 3 3 3 5 4 3 3 2" xfId="24996" xr:uid="{AC2860D8-6C4C-4B3F-944E-7248C6BFB9AC}"/>
    <cellStyle name="Normal 2 16 2 3 3 3 5 5" xfId="15392" xr:uid="{EE8E12D4-6F56-49B0-BD0C-4301F0D51FA3}"/>
    <cellStyle name="Normal 2 16 2 3 3 3 5 6" xfId="17499" xr:uid="{0B516CCA-96D1-4BDA-87FA-D7411BBF4494}"/>
    <cellStyle name="Normal 2 16 2 3 3 3 5 6 2" xfId="27109" xr:uid="{2CA1C389-C939-49CD-A769-100F53062385}"/>
    <cellStyle name="Normal 2 16 2 3 3 3 5 6 3" xfId="28348" xr:uid="{A4E30EBA-1099-43FF-8A24-5C2950C21C82}"/>
    <cellStyle name="Normal 2 16 2 3 3 3 5 6 4" xfId="28101" xr:uid="{F1169F53-788A-4BF5-8C93-082BC4B3A710}"/>
    <cellStyle name="Normal 2 16 2 3 3 3 5 7" xfId="18470" xr:uid="{75E69D71-4551-43A9-BCE5-4763DD69171B}"/>
    <cellStyle name="Normal 2 16 2 3 3 3 5 7 2" xfId="28164" xr:uid="{CBAC5B8A-AB31-45B7-B1CF-EE92DF035245}"/>
    <cellStyle name="Normal 2 16 2 3 3 3 6" xfId="387" xr:uid="{EA5D6580-5646-4308-BC86-26F2DE35AF7D}"/>
    <cellStyle name="Normal 2 16 2 3 3 3 7" xfId="388" xr:uid="{9B066D7F-E71C-4531-B238-FA4CA8FDED9E}"/>
    <cellStyle name="Normal 2 16 2 3 3 3 7 2" xfId="15204" xr:uid="{3F7E79BC-23BD-40E2-AE62-BD71EB48FAB3}"/>
    <cellStyle name="Normal 2 16 2 3 3 3 8" xfId="2577" xr:uid="{E421905B-26B4-4D84-8BE3-D4C2613BA0F3}"/>
    <cellStyle name="Normal 2 16 2 3 3 3 8 2" xfId="3172" xr:uid="{86551877-75F4-4B35-B2C2-543A7B258DFF}"/>
    <cellStyle name="Normal 2 16 2 3 3 3 8 3" xfId="4135" xr:uid="{5DCD4092-37A9-4730-9303-4FD916F2EA73}"/>
    <cellStyle name="Normal 2 16 2 3 3 3 8 3 2" xfId="5017" xr:uid="{5F806E13-9BD0-4A25-9F67-D937CE958351}"/>
    <cellStyle name="Normal 2 16 2 3 3 3 8 3 3" xfId="3354" xr:uid="{14C94BAB-9214-47B8-A699-C2D82A85815E}"/>
    <cellStyle name="Normal 2 16 2 3 3 3 8 3 4" xfId="8434" xr:uid="{C7299648-B1DF-4ECC-8675-E124B3254435}"/>
    <cellStyle name="Normal 2 16 2 3 3 3 8 3 4 2" xfId="9450" xr:uid="{7D56A892-C98C-4EE2-9F3A-B1D90E40B476}"/>
    <cellStyle name="Normal 2 16 2 3 3 3 8 3 4 2 2" xfId="11163" xr:uid="{2D3907A5-0EAA-455E-8DE4-23C5FAE71E49}"/>
    <cellStyle name="Normal 2 16 2 3 3 3 8 3 4 2 3" xfId="12499" xr:uid="{E616BCD9-3591-472F-A675-E6656EE2E707}"/>
    <cellStyle name="Normal 2 16 2 3 3 3 8 3 4 2 3 2" xfId="22940" xr:uid="{70A21A9E-91DC-43CE-A3C5-AAAAFA65BEA3}"/>
    <cellStyle name="Normal 2 16 2 3 3 3 8 3 4 2 3 3" xfId="21728" xr:uid="{3ECF9487-62A0-481D-A977-39E15A07B3AE}"/>
    <cellStyle name="Normal 2 16 2 3 3 3 8 3 4 2 3 3 2" xfId="26950" xr:uid="{8DAEE8DF-2060-42D9-A9B4-327A3B751982}"/>
    <cellStyle name="Normal 2 16 2 3 3 3 8 3 5" xfId="6334" xr:uid="{320B24B7-4446-4047-8B86-2F7FF35A39DA}"/>
    <cellStyle name="Normal 2 16 2 3 3 3 8 3 5 2" xfId="10082" xr:uid="{BD676889-3892-4F24-A987-802FF8BC011A}"/>
    <cellStyle name="Normal 2 16 2 3 3 3 8 3 5 3" xfId="17118" xr:uid="{52818D51-F40B-448B-A602-DF8E9B160B01}"/>
    <cellStyle name="Normal 2 16 2 3 3 3 8 3 5 3 2" xfId="23590" xr:uid="{64AC58A9-E78B-4E47-8BBB-75BC16577676}"/>
    <cellStyle name="Normal 2 16 2 3 3 3 8 3 5 3 3" xfId="20647" xr:uid="{24CFC242-E7D6-4CDE-8BB9-D631DD21001D}"/>
    <cellStyle name="Normal 2 16 2 3 3 3 8 3 5 3 3 2" xfId="25869" xr:uid="{BDF14508-2868-47EC-8858-C567D7C69663}"/>
    <cellStyle name="Normal 2 16 2 3 3 3 8 3 6" xfId="18912" xr:uid="{3B3BCED6-417D-48D8-B89F-7E046425DBA2}"/>
    <cellStyle name="Normal 2 16 2 3 3 3 8 3 6 2" xfId="24134" xr:uid="{EA0F5EDB-F25E-4951-9150-7ADA136E91C8}"/>
    <cellStyle name="Normal 2 16 2 3 3 3 8 4" xfId="6101" xr:uid="{6A64A6A3-DC3F-4CC1-9D01-E5F8CC20F190}"/>
    <cellStyle name="Normal 2 16 2 3 3 3 8 4 2" xfId="7836" xr:uid="{EBFCFF13-F7B8-491F-91FC-04176579D29B}"/>
    <cellStyle name="Normal 2 16 2 3 3 3 8 4 3" xfId="11613" xr:uid="{114D9FA1-BA9A-44AD-A9F0-34B2E9B694BA}"/>
    <cellStyle name="Normal 2 16 2 3 3 3 8 4 3 2" xfId="15861" xr:uid="{043A5CFC-8643-499E-B3FD-7546BDC036A6}"/>
    <cellStyle name="Normal 2 16 2 3 3 3 8 4 4" xfId="19194" xr:uid="{3EC60DF1-B52B-4ECE-8F31-1D9AEC1B192B}"/>
    <cellStyle name="Normal 2 16 2 3 3 3 8 4 4 2" xfId="24416" xr:uid="{7BBB7AD3-1A08-495B-BB51-1422B1A98A02}"/>
    <cellStyle name="Normal 2 16 2 3 3 3 8 5" xfId="9381" xr:uid="{861F23FF-946B-42CF-A2AB-FBB015499163}"/>
    <cellStyle name="Normal 2 16 2 3 3 3 8 5 2" xfId="11095" xr:uid="{A5BA9850-CC69-4A22-AD05-9602B7B7E5FA}"/>
    <cellStyle name="Normal 2 16 2 3 3 3 8 5 3" xfId="11860" xr:uid="{86EEA653-FC9E-4847-A9E1-27C4391DDFFA}"/>
    <cellStyle name="Normal 2 16 2 3 3 3 8 5 3 2" xfId="22308" xr:uid="{EC4471C8-C32F-4ADE-9E46-908AC5B5393E}"/>
    <cellStyle name="Normal 2 16 2 3 3 3 8 5 3 3" xfId="21660" xr:uid="{CAC5FEB7-0305-4F65-93A9-53110370A080}"/>
    <cellStyle name="Normal 2 16 2 3 3 3 8 5 3 3 2" xfId="26882" xr:uid="{63179227-6ECE-4D2D-85E0-8E5A5C188E70}"/>
    <cellStyle name="Normal 2 16 2 3 3 3 9" xfId="5233" xr:uid="{8AF5CED4-8F2D-40A0-97A5-DF2B48F0B93C}"/>
    <cellStyle name="Normal 2 16 2 3 3 3 9 2" xfId="8805" xr:uid="{6A3648A3-6997-4AF7-9E4C-E2007BF53549}"/>
    <cellStyle name="Normal 2 16 2 3 3 3 9 3" xfId="12442" xr:uid="{3DDD82B0-68B5-43D7-AC4F-756EA40D4874}"/>
    <cellStyle name="Normal 2 16 2 3 3 3 9 3 2" xfId="22883" xr:uid="{FD616855-3D80-4069-A4DC-F4D8F39534D8}"/>
    <cellStyle name="Normal 2 16 2 3 3 3 9 3 3" xfId="19773" xr:uid="{475543C7-F5CF-4336-8E12-F0C5ACA38481}"/>
    <cellStyle name="Normal 2 16 2 3 3 3 9 3 3 2" xfId="24995" xr:uid="{C58E96AF-2ECB-49EE-BBAB-91FE301AF60F}"/>
    <cellStyle name="Normal 2 16 2 3 3 4" xfId="2426" xr:uid="{6933F12F-D078-472F-B662-9C58CE3D484B}"/>
    <cellStyle name="Normal 2 16 2 3 3 4 2" xfId="3021" xr:uid="{FE7223C0-E966-45A2-8A2B-81D9A90EA20D}"/>
    <cellStyle name="Normal 2 16 2 3 3 4 3" xfId="3984" xr:uid="{CFE10811-57DC-4486-964E-95F95CFE2114}"/>
    <cellStyle name="Normal 2 16 2 3 3 4 3 2" xfId="5044" xr:uid="{D472DBBF-BDB3-4A2D-ADC3-D6B240AA55B1}"/>
    <cellStyle name="Normal 2 16 2 3 3 4 3 3" xfId="3650" xr:uid="{CA58220F-EA14-4B7E-BA94-8849A4862510}"/>
    <cellStyle name="Normal 2 16 2 3 3 4 3 4" xfId="7627" xr:uid="{925FB841-EF23-46F4-9FD9-8926AAC1E5B1}"/>
    <cellStyle name="Normal 2 16 2 3 3 4 3 4 2" xfId="6789" xr:uid="{CAEB2E3D-B956-4770-87B9-4743F083DD81}"/>
    <cellStyle name="Normal 2 16 2 3 3 4 3 4 2 2" xfId="10533" xr:uid="{46888311-4F8A-479F-ACB5-54DE1EEB67AB}"/>
    <cellStyle name="Normal 2 16 2 3 3 4 3 4 2 3" xfId="12227" xr:uid="{2B65B053-632B-4F2A-A1FF-5F4A00A42177}"/>
    <cellStyle name="Normal 2 16 2 3 3 4 3 4 2 3 2" xfId="22672" xr:uid="{A138DF73-FAA6-4515-A50F-5DDC5235E691}"/>
    <cellStyle name="Normal 2 16 2 3 3 4 3 4 2 3 3" xfId="21098" xr:uid="{736F9B95-D6CC-4699-800F-BEE9FF25EF79}"/>
    <cellStyle name="Normal 2 16 2 3 3 4 3 4 2 3 3 2" xfId="26320" xr:uid="{A43BCF47-2FE8-4A80-A7D1-90C4D1D9C74E}"/>
    <cellStyle name="Normal 2 16 2 3 3 4 3 5" xfId="6753" xr:uid="{2BC65A9F-C94C-413A-BB2B-A7BB5700F817}"/>
    <cellStyle name="Normal 2 16 2 3 3 4 3 5 2" xfId="10497" xr:uid="{DCD7F0F7-3CA9-4DF6-9821-4754207747BD}"/>
    <cellStyle name="Normal 2 16 2 3 3 4 3 5 3" xfId="12125" xr:uid="{177EBE43-54F4-4EEF-A0F0-B0271D0064FC}"/>
    <cellStyle name="Normal 2 16 2 3 3 4 3 5 3 2" xfId="22572" xr:uid="{EA91A7BD-0CA2-41B6-A121-BA44CD52E488}"/>
    <cellStyle name="Normal 2 16 2 3 3 4 3 5 3 3" xfId="21062" xr:uid="{3D8A372A-E347-4357-933F-BCF64EA672D3}"/>
    <cellStyle name="Normal 2 16 2 3 3 4 3 5 3 3 2" xfId="26284" xr:uid="{F45E8CC9-5ECD-4716-8F3E-21560FB14613}"/>
    <cellStyle name="Normal 2 16 2 3 3 4 3 6" xfId="18761" xr:uid="{6485FADC-A652-4BF0-8ED8-2FB1A8E258B7}"/>
    <cellStyle name="Normal 2 16 2 3 3 4 3 6 2" xfId="23983" xr:uid="{9DFE9674-4682-459F-82A4-C996CA4A8D36}"/>
    <cellStyle name="Normal 2 16 2 3 3 4 4" xfId="7304" xr:uid="{85D5D0B3-9A39-47B0-A8D5-4F0CEFA480D8}"/>
    <cellStyle name="Normal 2 16 2 3 3 4 4 2" xfId="8263" xr:uid="{67027E44-BC5F-4AAC-87A5-1C750A0DE7CF}"/>
    <cellStyle name="Normal 2 16 2 3 3 4 4 3" xfId="12970" xr:uid="{1BF3F30D-786A-4790-ACCB-4CDCF3EA5DCB}"/>
    <cellStyle name="Normal 2 16 2 3 3 4 4 3 2" xfId="16434" xr:uid="{4C7FC944-9767-43CB-85B6-4B54A89C747F}"/>
    <cellStyle name="Normal 2 16 2 3 3 4 4 4" xfId="19606" xr:uid="{462BFF21-C31F-4C5D-9E9E-79D6E39221BC}"/>
    <cellStyle name="Normal 2 16 2 3 3 4 4 4 2" xfId="24828" xr:uid="{13A32717-B65F-4757-B92F-6564E0956211}"/>
    <cellStyle name="Normal 2 16 2 3 3 4 5" xfId="9546" xr:uid="{24307FAE-9622-42E4-945C-24619EC8FFCC}"/>
    <cellStyle name="Normal 2 16 2 3 3 4 5 2" xfId="11259" xr:uid="{3CF65412-D0DD-4A5C-B26A-9D0FFF887373}"/>
    <cellStyle name="Normal 2 16 2 3 3 4 5 3" xfId="12077" xr:uid="{0C04A7D8-F738-46CA-A7EA-E756101B320D}"/>
    <cellStyle name="Normal 2 16 2 3 3 4 5 3 2" xfId="22524" xr:uid="{BDE0C43E-DD9E-44DF-8A10-7DE96F778933}"/>
    <cellStyle name="Normal 2 16 2 3 3 4 5 3 3" xfId="21824" xr:uid="{3958E09E-B7CA-4CA4-91C6-445734B7D49D}"/>
    <cellStyle name="Normal 2 16 2 3 3 4 5 3 3 2" xfId="27046" xr:uid="{0E95BB63-191C-4CAB-B139-4906373476CD}"/>
    <cellStyle name="Normal 2 16 2 3 3 5" xfId="18166" xr:uid="{F1B0C5C5-A7B7-4F92-8D62-7A0F993F6B46}"/>
    <cellStyle name="Normal 2 16 2 3 3 5 2" xfId="27544" xr:uid="{2D0335DD-CA86-4DDD-BFF9-E19CAE56E264}"/>
    <cellStyle name="Normal 2 16 2 3 4" xfId="389" xr:uid="{AC67B547-3067-414B-87DC-6C19647FA855}"/>
    <cellStyle name="Normal 2 16 2 3 4 2" xfId="390" xr:uid="{426E1005-8ADA-4F22-9F8E-3B8222B11FFF}"/>
    <cellStyle name="Normal 2 16 2 3 4 3" xfId="391" xr:uid="{8CA3DBE5-FBA7-4034-8EE3-B7A9C8CBABD5}"/>
    <cellStyle name="Normal 2 16 2 3 4 3 2" xfId="392" xr:uid="{432065DC-42E5-4612-8BF6-3BC877335C36}"/>
    <cellStyle name="Normal 2 16 2 3 4 3 3" xfId="2736" xr:uid="{F612CA16-C274-4FB5-981D-9F3A7C4B955D}"/>
    <cellStyle name="Normal 2 16 2 3 4 3 3 2" xfId="3331" xr:uid="{94795236-7298-48CC-B2CD-255D8A2743F3}"/>
    <cellStyle name="Normal 2 16 2 3 4 3 3 3" xfId="4294" xr:uid="{25584509-AFEA-4607-89C8-5BD83CF243FE}"/>
    <cellStyle name="Normal 2 16 2 3 4 3 3 3 2" xfId="4623" xr:uid="{33A6E9D2-F47D-4ABA-BF50-B6869E696CC3}"/>
    <cellStyle name="Normal 2 16 2 3 4 3 3 3 3" xfId="4531" xr:uid="{E7A58F0A-7476-4A32-9578-EEB2B15E8F30}"/>
    <cellStyle name="Normal 2 16 2 3 4 3 3 3 4" xfId="8627" xr:uid="{DE6C65BF-4C29-4350-AA85-7CD5B4FA953C}"/>
    <cellStyle name="Normal 2 16 2 3 4 3 3 3 4 2" xfId="5939" xr:uid="{70F84915-2FBF-4A7C-BEE7-7E8B826033BB}"/>
    <cellStyle name="Normal 2 16 2 3 4 3 3 3 4 2 2" xfId="9928" xr:uid="{A9CCEE80-01D5-40CD-9DE0-5713A2CBDB50}"/>
    <cellStyle name="Normal 2 16 2 3 4 3 3 3 4 2 3" xfId="12314" xr:uid="{9D8CE204-36DF-4E61-99BE-309E9F3B4BE0}"/>
    <cellStyle name="Normal 2 16 2 3 4 3 3 3 4 2 3 2" xfId="22755" xr:uid="{4FFB0A59-D647-4F14-9F41-CA6009E0218D}"/>
    <cellStyle name="Normal 2 16 2 3 4 3 3 3 4 2 3 3" xfId="20474" xr:uid="{693BD2D0-CC3C-4863-BC1C-DBD9CA531E3B}"/>
    <cellStyle name="Normal 2 16 2 3 4 3 3 3 4 2 3 3 2" xfId="25696" xr:uid="{4DBEFCD6-449B-47E3-B88F-1C27779B6189}"/>
    <cellStyle name="Normal 2 16 2 3 4 3 3 3 5" xfId="5249" xr:uid="{F742F62D-14C9-42E8-94A7-AD7DFA22A9C3}"/>
    <cellStyle name="Normal 2 16 2 3 4 3 3 3 5 2" xfId="9580" xr:uid="{6BCEF7E4-3827-45D2-B843-C3152AFBE233}"/>
    <cellStyle name="Normal 2 16 2 3 4 3 3 3 5 3" xfId="12397" xr:uid="{5D61C497-7B5D-480D-B8F0-009A3F57DCB9}"/>
    <cellStyle name="Normal 2 16 2 3 4 3 3 3 5 3 2" xfId="22838" xr:uid="{9F952E24-0B3F-4EEA-A720-76B760E5C524}"/>
    <cellStyle name="Normal 2 16 2 3 4 3 3 3 5 3 3" xfId="19789" xr:uid="{15D46261-3561-4E81-8446-1150E3E0ABCE}"/>
    <cellStyle name="Normal 2 16 2 3 4 3 3 3 5 3 3 2" xfId="25011" xr:uid="{BB05CFA9-36FD-4F02-A8A0-8410588B704A}"/>
    <cellStyle name="Normal 2 16 2 3 4 3 3 3 6" xfId="19071" xr:uid="{358D0CB8-7BAF-4FE3-9CA8-D988FAE9DE33}"/>
    <cellStyle name="Normal 2 16 2 3 4 3 3 3 6 2" xfId="24293" xr:uid="{E79FF374-D5BA-4F62-BD50-1435D2A983FE}"/>
    <cellStyle name="Normal 2 16 2 3 4 3 3 4" xfId="6115" xr:uid="{186E0C9B-12F8-4B53-8DF1-96073D393648}"/>
    <cellStyle name="Normal 2 16 2 3 4 3 3 4 2" xfId="7608" xr:uid="{F756CD0D-BE2C-49E5-9E49-5F010CC1F23D}"/>
    <cellStyle name="Normal 2 16 2 3 4 3 3 4 3" xfId="11568" xr:uid="{A5F39EA2-27F7-4AFB-B1B6-413BA9267444}"/>
    <cellStyle name="Normal 2 16 2 3 4 3 3 4 3 2" xfId="15826" xr:uid="{606CB032-C4FD-4B09-ACB4-E4C81533A62A}"/>
    <cellStyle name="Normal 2 16 2 3 4 3 3 4 4" xfId="19208" xr:uid="{3962AEA5-8923-44B6-AA0D-EE5385296103}"/>
    <cellStyle name="Normal 2 16 2 3 4 3 3 4 4 2" xfId="24430" xr:uid="{88D21ACD-1D8D-4DAE-881E-D4D1765170DF}"/>
    <cellStyle name="Normal 2 16 2 3 4 3 3 5" xfId="9204" xr:uid="{FF784211-43CB-4963-9CF2-35265EC28710}"/>
    <cellStyle name="Normal 2 16 2 3 4 3 3 5 2" xfId="10922" xr:uid="{C09CA135-FA6C-47D3-8FBF-B4E8ADF20A08}"/>
    <cellStyle name="Normal 2 16 2 3 4 3 3 5 3" xfId="12271" xr:uid="{4F2985CB-CAB8-44CA-B335-3EEBE540CCBF}"/>
    <cellStyle name="Normal 2 16 2 3 4 3 3 5 3 2" xfId="22714" xr:uid="{74F583A5-CF00-476A-A18E-015609114E95}"/>
    <cellStyle name="Normal 2 16 2 3 4 3 3 5 3 3" xfId="21487" xr:uid="{372CCDBC-FF89-4ACE-8171-19734570651C}"/>
    <cellStyle name="Normal 2 16 2 3 4 3 3 5 3 3 2" xfId="26709" xr:uid="{46AB63D2-7938-4DF2-8FED-8C4B0E889124}"/>
    <cellStyle name="Normal 2 16 2 3 4 3 4" xfId="5238" xr:uid="{98173BE1-3F80-4CBD-AD5C-19F3F13EF5C7}"/>
    <cellStyle name="Normal 2 16 2 3 4 3 4 2" xfId="8807" xr:uid="{FF3C7678-C18C-45A4-92E4-E3AACE657797}"/>
    <cellStyle name="Normal 2 16 2 3 4 3 4 3" xfId="16773" xr:uid="{23E477B0-E14C-485A-A140-273136F37DAB}"/>
    <cellStyle name="Normal 2 16 2 3 4 3 4 3 2" xfId="23307" xr:uid="{7B200610-9568-40FA-890C-B1CB4B91C94A}"/>
    <cellStyle name="Normal 2 16 2 3 4 3 4 3 3" xfId="19778" xr:uid="{33A448FC-AB8F-48E2-A595-AF3FFD360C8A}"/>
    <cellStyle name="Normal 2 16 2 3 4 3 4 3 3 2" xfId="25000" xr:uid="{FC07AB28-4BAF-4CD3-98E0-EF9BABE8CBDE}"/>
    <cellStyle name="Normal 2 16 2 3 4 3 5" xfId="15394" xr:uid="{3386CD0A-C579-48BC-AC5F-0755307024D6}"/>
    <cellStyle name="Normal 2 16 2 3 4 3 6" xfId="17501" xr:uid="{EC580963-D733-46CC-A524-DBDFE743DBC0}"/>
    <cellStyle name="Normal 2 16 2 3 4 3 6 2" xfId="27111" xr:uid="{02BB65DB-667D-4A50-851C-6E7DC12F0044}"/>
    <cellStyle name="Normal 2 16 2 3 4 3 6 3" xfId="28350" xr:uid="{7A69C393-0D64-430C-B698-21A79906B364}"/>
    <cellStyle name="Normal 2 16 2 3 4 3 6 4" xfId="28099" xr:uid="{978F646C-5BA2-4D14-A2B2-FD14D33AB551}"/>
    <cellStyle name="Normal 2 16 2 3 4 3 7" xfId="18476" xr:uid="{29795B66-E89A-4C2E-83B3-23ED5BD49853}"/>
    <cellStyle name="Normal 2 16 2 3 4 3 7 2" xfId="28944" xr:uid="{5B9B6B0D-45BD-4AFE-8C65-8B30AF5E3515}"/>
    <cellStyle name="Normal 2 16 2 3 4 4" xfId="393" xr:uid="{CECC66C2-69F2-4C40-ABAF-90DB49762ED6}"/>
    <cellStyle name="Normal 2 16 2 3 4 5" xfId="394" xr:uid="{786B9620-1B04-4668-954F-D938861C4198}"/>
    <cellStyle name="Normal 2 16 2 3 4 5 2" xfId="15205" xr:uid="{DA5C79E6-DB6C-4C34-BD1F-CDED86537EB2}"/>
    <cellStyle name="Normal 2 16 2 3 4 6" xfId="5236" xr:uid="{946331A0-620B-4C47-9D55-58C645FC0538}"/>
    <cellStyle name="Normal 2 16 2 3 4 6 2" xfId="8740" xr:uid="{E049809F-6FBE-4704-ABD8-BA5B403C76B7}"/>
    <cellStyle name="Normal 2 16 2 3 4 6 3" xfId="8731" xr:uid="{D34CB305-8C89-41F2-BB59-224FB09B05D9}"/>
    <cellStyle name="Normal 2 16 2 3 4 6 4" xfId="11266" xr:uid="{9D6D2599-A57A-461C-95F1-93C70D86233B}"/>
    <cellStyle name="Normal 2 16 2 3 4 6 4 2" xfId="12308" xr:uid="{0A3B1BFF-0934-40DA-8D78-1B236E8E4832}"/>
    <cellStyle name="Normal 2 16 2 3 4 6 4 3" xfId="19776" xr:uid="{7506AEFE-70FD-4687-899E-E97AF07684B0}"/>
    <cellStyle name="Normal 2 16 2 3 4 6 4 3 2" xfId="24998" xr:uid="{7D801AF0-88FE-46A8-8DAC-8DC7F13BA48B}"/>
    <cellStyle name="Normal 2 16 2 3 4 6 5" xfId="16169" xr:uid="{25D7B89E-9683-42CE-8E29-34A805C93587}"/>
    <cellStyle name="Normal 2 16 2 3 4 7" xfId="15393" xr:uid="{BB20EED0-7902-4AFC-A307-448F11F23B4B}"/>
    <cellStyle name="Normal 2 16 2 3 4 8" xfId="17500" xr:uid="{D2E5696D-81E9-48A5-8DB9-C5EC76B3FD77}"/>
    <cellStyle name="Normal 2 16 2 3 4 8 2" xfId="27110" xr:uid="{AE49533F-54E4-417D-BF36-6E19717D5376}"/>
    <cellStyle name="Normal 2 16 2 3 4 8 3" xfId="28349" xr:uid="{1C10351A-99C4-4A6A-B82C-16527CB5E1B6}"/>
    <cellStyle name="Normal 2 16 2 3 4 8 4" xfId="28100" xr:uid="{31C25C19-C3E1-4397-BE56-BE47CD9805EA}"/>
    <cellStyle name="Normal 2 16 2 3 5" xfId="2286" xr:uid="{898C0C97-C4D4-40ED-8771-8001D4B5C630}"/>
    <cellStyle name="Normal 2 16 2 3 5 2" xfId="2881" xr:uid="{0577274C-8B6D-4CCC-85DB-26EE11134576}"/>
    <cellStyle name="Normal 2 16 2 3 5 3" xfId="3844" xr:uid="{7CA91DED-C160-408D-ABFA-926D4821B9B6}"/>
    <cellStyle name="Normal 2 16 2 3 5 3 2" xfId="5074" xr:uid="{FC1D500F-A8C4-4DBF-B162-3569F585EF15}"/>
    <cellStyle name="Normal 2 16 2 3 5 3 3" xfId="3568" xr:uid="{5DABC511-8AD4-4528-A703-84AB71E43600}"/>
    <cellStyle name="Normal 2 16 2 3 5 3 4" xfId="8514" xr:uid="{C62B6BE5-056B-4AE6-A294-FDB79690EEA8}"/>
    <cellStyle name="Normal 2 16 2 3 5 3 4 2" xfId="5571" xr:uid="{18B1AC4D-3E31-4B4B-9C6F-DD0B8C594892}"/>
    <cellStyle name="Normal 2 16 2 3 5 3 4 2 2" xfId="9950" xr:uid="{1F1BAB69-9B1F-46DF-9B49-467DE00856B9}"/>
    <cellStyle name="Normal 2 16 2 3 5 3 4 2 3" xfId="12677" xr:uid="{D6ED4F4E-EE54-4E56-8A41-195078532D78}"/>
    <cellStyle name="Normal 2 16 2 3 5 3 4 2 3 2" xfId="23116" xr:uid="{D014AEB7-46FF-4965-B4F9-BFF80CAD046D}"/>
    <cellStyle name="Normal 2 16 2 3 5 3 4 2 3 3" xfId="20111" xr:uid="{5F879372-6F40-4FF8-9B01-8D17283BDC5D}"/>
    <cellStyle name="Normal 2 16 2 3 5 3 4 2 3 3 2" xfId="25333" xr:uid="{88AB1AF2-E0B2-4757-812F-760E1C76BAE0}"/>
    <cellStyle name="Normal 2 16 2 3 5 3 5" xfId="5452" xr:uid="{E8E1079A-9474-4C79-8A50-8C94EFCB6FCD}"/>
    <cellStyle name="Normal 2 16 2 3 5 3 5 2" xfId="9769" xr:uid="{11FEEA25-5E8C-42B3-8FC2-073BD53B0510}"/>
    <cellStyle name="Normal 2 16 2 3 5 3 5 3" xfId="17109" xr:uid="{D6BAEEE7-68AE-4E39-BB56-39761FE00916}"/>
    <cellStyle name="Normal 2 16 2 3 5 3 5 3 2" xfId="23581" xr:uid="{B2337559-B880-4461-8777-48487A3CF577}"/>
    <cellStyle name="Normal 2 16 2 3 5 3 5 3 3" xfId="19992" xr:uid="{1B70010E-E47C-4D0B-84AE-6F3D1039F88A}"/>
    <cellStyle name="Normal 2 16 2 3 5 3 5 3 3 2" xfId="25214" xr:uid="{264209E7-3ADA-4C5D-A59C-534ED0A08186}"/>
    <cellStyle name="Normal 2 16 2 3 5 3 6" xfId="18621" xr:uid="{6ED5162F-AAAB-4886-98BD-CAD434BB00A2}"/>
    <cellStyle name="Normal 2 16 2 3 5 3 6 2" xfId="23843" xr:uid="{BB78AF2E-9C1B-4A00-A3CE-8619E6FBE722}"/>
    <cellStyle name="Normal 2 16 2 3 5 4" xfId="7064" xr:uid="{DF014A36-86CF-4C6B-8DB0-43349BA6EECD}"/>
    <cellStyle name="Normal 2 16 2 3 5 4 2" xfId="8023" xr:uid="{A44B1393-E8B6-4A25-A631-E9D85AF6D8F1}"/>
    <cellStyle name="Normal 2 16 2 3 5 4 3" xfId="11566" xr:uid="{54BA8B32-FBF4-479C-B942-C204947B4613}"/>
    <cellStyle name="Normal 2 16 2 3 5 4 3 2" xfId="15824" xr:uid="{97543B01-6958-435E-A6DB-3998E3A5E1B1}"/>
    <cellStyle name="Normal 2 16 2 3 5 4 4" xfId="19366" xr:uid="{691B5538-2883-420A-BB43-E6C0AD1AB1E5}"/>
    <cellStyle name="Normal 2 16 2 3 5 4 4 2" xfId="24588" xr:uid="{57D29703-BA47-4CFF-BFBB-3A687E671A33}"/>
    <cellStyle name="Normal 2 16 2 3 5 5" xfId="6404" xr:uid="{2E0481B0-EBAD-4F7F-A27D-8D5CC9556AEF}"/>
    <cellStyle name="Normal 2 16 2 3 5 5 2" xfId="10150" xr:uid="{38A51F1C-6F3B-4AD1-BC59-C55A68F40A2A}"/>
    <cellStyle name="Normal 2 16 2 3 5 5 3" xfId="11407" xr:uid="{3FA45569-EBC2-4C4C-85FE-49BA71DA36D9}"/>
    <cellStyle name="Normal 2 16 2 3 5 5 3 2" xfId="21965" xr:uid="{300AF7D8-E7F5-46AB-BA77-E026E455A457}"/>
    <cellStyle name="Normal 2 16 2 3 5 5 3 3" xfId="20715" xr:uid="{5BF304B9-8186-4031-8A79-37E14A22BF06}"/>
    <cellStyle name="Normal 2 16 2 3 5 5 3 3 2" xfId="25937" xr:uid="{3EED907E-C708-40F7-B39D-E882C3DA3EBC}"/>
    <cellStyle name="Normal 2 16 2 3 6" xfId="18026" xr:uid="{A67FABAA-FB4A-439B-B1BF-45B8F0E10F48}"/>
    <cellStyle name="Normal 2 16 2 3 6 2" xfId="27640" xr:uid="{98A2B05A-0F72-46C0-8CEB-ED58C2A7B112}"/>
    <cellStyle name="Normal 2 16 2 4" xfId="14032" xr:uid="{9B639681-ED11-4671-B8E4-9F051A38258B}"/>
    <cellStyle name="Normal 2 16 2 5" xfId="14030" xr:uid="{3236D960-62E1-4E4C-A74D-F25693BF1A27}"/>
    <cellStyle name="Normal 2 16 3" xfId="395" xr:uid="{F27F4AFB-5C21-44F2-97FC-6CB5D65CAAD4}"/>
    <cellStyle name="Normal 2 17" xfId="396" xr:uid="{B2DEB1E9-9102-48B2-B5F0-CA9944B52F72}"/>
    <cellStyle name="Normal 2 17 2" xfId="397" xr:uid="{0597E7E0-B891-41CA-97A1-07EA74844A03}"/>
    <cellStyle name="Normal 2 17 2 2" xfId="398" xr:uid="{FF6BEDE9-B9DE-4542-88CD-64FE3A89A26C}"/>
    <cellStyle name="Normal 2 17 2 2 2" xfId="399" xr:uid="{30978470-F6CB-4AD8-A928-F41E79879BE4}"/>
    <cellStyle name="Normal 2 17 2 2 3" xfId="400" xr:uid="{19D64947-C464-4291-B5D5-27B8F07B5838}"/>
    <cellStyle name="Normal 2 17 2 2 3 2" xfId="401" xr:uid="{074CAB7F-A4BF-49FF-B81E-808D8D150E8D}"/>
    <cellStyle name="Normal 2 17 2 2 3 3" xfId="402" xr:uid="{92A9F384-2E0E-4234-A196-112CEDB284B0}"/>
    <cellStyle name="Normal 2 17 2 2 3 3 2" xfId="403" xr:uid="{A98FD579-537E-475B-9059-714307C1701E}"/>
    <cellStyle name="Normal 2 17 2 2 3 3 3" xfId="2737" xr:uid="{B06889D3-B39B-40E7-AB3D-517241DA1238}"/>
    <cellStyle name="Normal 2 17 2 2 3 3 3 2" xfId="3332" xr:uid="{ABCCE309-736F-4136-8A68-2A0984F7AA88}"/>
    <cellStyle name="Normal 2 17 2 2 3 3 3 3" xfId="4295" xr:uid="{3290A4AE-9243-4C49-AFFE-3B038D10C26C}"/>
    <cellStyle name="Normal 2 17 2 2 3 3 3 3 2" xfId="4841" xr:uid="{1FAF1EC1-C8DB-41FE-B617-23A536719B4E}"/>
    <cellStyle name="Normal 2 17 2 2 3 3 3 3 3" xfId="4532" xr:uid="{AA64A190-8FD6-464B-8FD1-4DD4A0C553CC}"/>
    <cellStyle name="Normal 2 17 2 2 3 3 3 3 4" xfId="8460" xr:uid="{A5EEE03F-B174-4CDC-9C75-781F9877740A}"/>
    <cellStyle name="Normal 2 17 2 2 3 3 3 3 4 2" xfId="9505" xr:uid="{0A7DD899-617C-4A26-9CC0-6C8C9643773D}"/>
    <cellStyle name="Normal 2 17 2 2 3 3 3 3 4 2 2" xfId="11218" xr:uid="{9D815568-34DD-4371-BC66-D35B7817947E}"/>
    <cellStyle name="Normal 2 17 2 2 3 3 3 3 4 2 3" xfId="11903" xr:uid="{EC1B537A-2AE0-45E8-99AD-B021E04E88EC}"/>
    <cellStyle name="Normal 2 17 2 2 3 3 3 3 4 2 3 2" xfId="22351" xr:uid="{6738FFF6-4648-4AA9-B7B6-C3B43FA48072}"/>
    <cellStyle name="Normal 2 17 2 2 3 3 3 3 4 2 3 3" xfId="21783" xr:uid="{83ED0DB8-77BA-4E87-90BA-C38519BE9C1E}"/>
    <cellStyle name="Normal 2 17 2 2 3 3 3 3 4 2 3 3 2" xfId="27005" xr:uid="{FCD7B41D-BF6B-4D61-98FA-CD1B5E0B9105}"/>
    <cellStyle name="Normal 2 17 2 2 3 3 3 3 5" xfId="5248" xr:uid="{31D15D55-0A32-4F5D-A5E5-C9E5868149BD}"/>
    <cellStyle name="Normal 2 17 2 2 3 3 3 3 5 2" xfId="9791" xr:uid="{9FE42AD2-D40A-452A-A003-EE3FAF12716D}"/>
    <cellStyle name="Normal 2 17 2 2 3 3 3 3 5 3" xfId="12212" xr:uid="{3E333CB2-FD5C-4C03-AFBE-D8CE7C67F29C}"/>
    <cellStyle name="Normal 2 17 2 2 3 3 3 3 5 3 2" xfId="22658" xr:uid="{A8C89914-E09B-481A-A6ED-FD61DD6B3983}"/>
    <cellStyle name="Normal 2 17 2 2 3 3 3 3 5 3 3" xfId="19788" xr:uid="{60635B94-D6C2-480C-BD1D-F3529D2009F1}"/>
    <cellStyle name="Normal 2 17 2 2 3 3 3 3 5 3 3 2" xfId="25010" xr:uid="{E8381DDB-D1DF-41B1-9856-F6312C7D7FF4}"/>
    <cellStyle name="Normal 2 17 2 2 3 3 3 3 6" xfId="16148" xr:uid="{F543CFBD-7C91-4C1C-B408-DE9B9FAA039B}"/>
    <cellStyle name="Normal 2 17 2 2 3 3 3 3 7" xfId="19072" xr:uid="{EC0F3F9E-9BF1-4945-8317-3BB938FD8F17}"/>
    <cellStyle name="Normal 2 17 2 2 3 3 3 3 7 2" xfId="24294" xr:uid="{D328F89D-A7F9-4BAF-B325-70925F3778E6}"/>
    <cellStyle name="Normal 2 17 2 2 3 3 3 4" xfId="7173" xr:uid="{DFD217B5-6502-4342-BCF2-8C58E168C9E7}"/>
    <cellStyle name="Normal 2 17 2 2 3 3 3 4 2" xfId="8132" xr:uid="{BBF0C492-A93B-49F6-85AE-15C73AC7CCB3}"/>
    <cellStyle name="Normal 2 17 2 2 3 3 3 4 3" xfId="12953" xr:uid="{F1462AAB-C3CA-42A2-B2C5-35FD627643DB}"/>
    <cellStyle name="Normal 2 17 2 2 3 3 3 4 3 2" xfId="16419" xr:uid="{F2035B25-0570-471C-AA9D-053488550FC6}"/>
    <cellStyle name="Normal 2 17 2 2 3 3 3 4 4" xfId="19475" xr:uid="{BD01CD16-FE70-4F6E-95E1-D673A858A1CF}"/>
    <cellStyle name="Normal 2 17 2 2 3 3 3 4 4 2" xfId="24697" xr:uid="{5A933CA5-347F-486A-8EDF-1F7728B1AE07}"/>
    <cellStyle name="Normal 2 17 2 2 3 3 3 5" xfId="9537" xr:uid="{E58C888C-469D-460B-B869-E5ACDD02C139}"/>
    <cellStyle name="Normal 2 17 2 2 3 3 3 5 2" xfId="11250" xr:uid="{484FBB6E-0E33-4B3E-9F07-059B77B29A27}"/>
    <cellStyle name="Normal 2 17 2 2 3 3 3 5 3" xfId="12472" xr:uid="{F159FD8E-1497-4331-9905-35D5FCB39B45}"/>
    <cellStyle name="Normal 2 17 2 2 3 3 3 5 3 2" xfId="22913" xr:uid="{A2C31773-8859-40F0-AF6C-F13A59985880}"/>
    <cellStyle name="Normal 2 17 2 2 3 3 3 5 3 3" xfId="21815" xr:uid="{571FC882-7060-4B26-A752-0A5D5E9CE868}"/>
    <cellStyle name="Normal 2 17 2 2 3 3 3 5 3 3 2" xfId="27037" xr:uid="{A7D8EDC2-709B-4043-93EB-485573EBDE9D}"/>
    <cellStyle name="Normal 2 17 2 2 3 3 4" xfId="5241" xr:uid="{490D4999-37D9-4C84-A25A-A55B1AB108A4}"/>
    <cellStyle name="Normal 2 17 2 2 3 3 4 2" xfId="8808" xr:uid="{6966D5BB-2721-4A7A-87FB-2B71D35DCB89}"/>
    <cellStyle name="Normal 2 17 2 2 3 3 4 3" xfId="16171" xr:uid="{65C234A0-290B-462F-915A-4E0C9DEA0A35}"/>
    <cellStyle name="Normal 2 17 2 2 3 3 4 3 2" xfId="17319" xr:uid="{6DEC243D-F584-49E6-8457-DACBF938084D}"/>
    <cellStyle name="Normal 2 17 2 2 3 3 4 3 3" xfId="19781" xr:uid="{F6DA3100-6F4B-4189-BCB0-378114219AEB}"/>
    <cellStyle name="Normal 2 17 2 2 3 3 4 3 3 2" xfId="25003" xr:uid="{766A586A-B5A0-4E57-A54B-8049CA34BAD2}"/>
    <cellStyle name="Normal 2 17 2 2 3 3 5" xfId="15396" xr:uid="{78FBF09A-65DE-42AF-AD5F-FF14A8708070}"/>
    <cellStyle name="Normal 2 17 2 2 3 3 6" xfId="17503" xr:uid="{BEF2D4C9-94AB-4F21-BEB4-3A8148DF22DA}"/>
    <cellStyle name="Normal 2 17 2 2 3 3 6 2" xfId="27113" xr:uid="{0F1BA577-8493-49AC-A63B-D8CB32EFF7A2}"/>
    <cellStyle name="Normal 2 17 2 2 3 3 6 3" xfId="28352" xr:uid="{9DA6F46A-8D17-49E3-BF63-F5F58CEA9DFE}"/>
    <cellStyle name="Normal 2 17 2 2 3 3 6 4" xfId="28097" xr:uid="{F02BD757-3929-44A3-B394-C74276492C6F}"/>
    <cellStyle name="Normal 2 17 2 2 3 3 7" xfId="18477" xr:uid="{F4CFB5F1-FA1C-4357-97BF-03E62B7E0F59}"/>
    <cellStyle name="Normal 2 17 2 2 3 3 7 2" xfId="28779" xr:uid="{D9390C28-24DD-418B-B518-EC0BA65199B2}"/>
    <cellStyle name="Normal 2 17 2 2 3 4" xfId="15183" xr:uid="{C3036760-2E74-4346-853D-548B8C4C2AA4}"/>
    <cellStyle name="Normal 2 17 2 2 4" xfId="5239" xr:uid="{BFE341D9-DDEE-4B50-9634-C68AFA030E36}"/>
    <cellStyle name="Normal 2 17 2 2 4 2" xfId="8741" xr:uid="{B12AA9D7-BEDA-49EA-945E-9935BAD2A2DA}"/>
    <cellStyle name="Normal 2 17 2 2 4 3" xfId="8732" xr:uid="{C6B3F99A-0180-4D91-8CCB-650228503F7F}"/>
    <cellStyle name="Normal 2 17 2 2 4 4" xfId="11267" xr:uid="{98DA7928-AA25-4A06-A56C-023ADBEB3FEB}"/>
    <cellStyle name="Normal 2 17 2 2 4 4 2" xfId="11689" xr:uid="{ED9AE2A6-04A2-4229-B9E0-26714E821A8D}"/>
    <cellStyle name="Normal 2 17 2 2 4 4 3" xfId="19779" xr:uid="{425FCCA2-DC38-45FB-85FA-6336892D770F}"/>
    <cellStyle name="Normal 2 17 2 2 4 4 3 2" xfId="25001" xr:uid="{4FA2832E-85BF-4211-BFDA-9F46A9B69741}"/>
    <cellStyle name="Normal 2 17 2 2 4 5" xfId="16170" xr:uid="{5CD0977C-39D1-4393-81AE-34617FC628E7}"/>
    <cellStyle name="Normal 2 17 2 2 5" xfId="15395" xr:uid="{8B6B2B49-012B-41DF-800A-A5AFBD9BCABE}"/>
    <cellStyle name="Normal 2 17 2 2 6" xfId="17502" xr:uid="{623207C4-9CD4-4D51-B788-0E5319F711AB}"/>
    <cellStyle name="Normal 2 17 2 2 6 2" xfId="27112" xr:uid="{5597DB37-E3B8-4F8E-8723-D9F6AD97F9A7}"/>
    <cellStyle name="Normal 2 17 2 2 6 3" xfId="28351" xr:uid="{4E039278-5B45-4B0B-84A4-B66393203D3F}"/>
    <cellStyle name="Normal 2 17 2 2 6 4" xfId="28098" xr:uid="{1049B4BE-EBF9-45F4-BF0F-E947B0189B47}"/>
    <cellStyle name="Normal 2 17 2 3" xfId="404" xr:uid="{60D4AD65-46EC-47BD-9936-ACC33F7AD55C}"/>
    <cellStyle name="Normal 2 17 2 3 2" xfId="405" xr:uid="{138ED159-A4C2-4DA0-A5DA-A4B15B5CC438}"/>
    <cellStyle name="Normal 2 17 2 3 3" xfId="406" xr:uid="{BC7B45AA-BD19-4BC1-B360-187ED0E7E0EA}"/>
    <cellStyle name="Normal 2 17 2 3 4" xfId="407" xr:uid="{C6DCBA06-CD20-464B-AA9C-9604DB3AF2F9}"/>
    <cellStyle name="Normal 2 17 2 3 5" xfId="408" xr:uid="{4D964C81-8097-4627-AB10-CACB40903C9B}"/>
    <cellStyle name="Normal 2 17 2 3 5 2" xfId="409" xr:uid="{22639460-813B-4EAD-9314-C305979EDEB0}"/>
    <cellStyle name="Normal 2 17 2 3 5 3" xfId="2732" xr:uid="{CC6DE087-5877-4AF4-9F92-F34F518D8B84}"/>
    <cellStyle name="Normal 2 17 2 3 5 3 2" xfId="3327" xr:uid="{E116A735-5713-408E-B094-1B9055067B69}"/>
    <cellStyle name="Normal 2 17 2 3 5 3 3" xfId="4290" xr:uid="{7F6FCB5C-79CF-4F24-9B91-3E4BEBE59097}"/>
    <cellStyle name="Normal 2 17 2 3 5 3 3 2" xfId="4690" xr:uid="{EC777C3C-486A-4F3D-9A31-51057F4DC49E}"/>
    <cellStyle name="Normal 2 17 2 3 5 3 3 3" xfId="4527" xr:uid="{3848E516-D933-46F4-B572-247C9D79B059}"/>
    <cellStyle name="Normal 2 17 2 3 5 3 3 4" xfId="8366" xr:uid="{7651177C-D363-4D3C-A68A-50643D87ED98}"/>
    <cellStyle name="Normal 2 17 2 3 5 3 3 4 2" xfId="9549" xr:uid="{75987736-C29A-4BAA-B286-19FF82D89C4C}"/>
    <cellStyle name="Normal 2 17 2 3 5 3 3 4 2 2" xfId="11262" xr:uid="{419646AF-4B19-4628-BA7C-19FEB9D2FCBA}"/>
    <cellStyle name="Normal 2 17 2 3 5 3 3 4 2 3" xfId="11961" xr:uid="{1CFBF8D6-2BDB-401B-A1CD-BE613824B2EA}"/>
    <cellStyle name="Normal 2 17 2 3 5 3 3 4 2 3 2" xfId="22409" xr:uid="{8C7C6E59-6A3A-4F5F-96B4-04D98A40FBDF}"/>
    <cellStyle name="Normal 2 17 2 3 5 3 3 4 2 3 3" xfId="21827" xr:uid="{53EDB461-562D-490B-989D-FB408E2FB0FC}"/>
    <cellStyle name="Normal 2 17 2 3 5 3 3 4 2 3 3 2" xfId="27049" xr:uid="{B447BFE9-55D5-4DB7-BBA5-AEE77B35BE3F}"/>
    <cellStyle name="Normal 2 17 2 3 5 3 3 5" xfId="5253" xr:uid="{414E7D54-C667-4DD9-AE8C-2636FE507C02}"/>
    <cellStyle name="Normal 2 17 2 3 5 3 3 5 2" xfId="9587" xr:uid="{F96111D4-FF9E-44DC-8834-C939448034E6}"/>
    <cellStyle name="Normal 2 17 2 3 5 3 3 5 3" xfId="17184" xr:uid="{5D852B09-70DD-408C-AA4D-FA890DC9A3C2}"/>
    <cellStyle name="Normal 2 17 2 3 5 3 3 5 3 2" xfId="23656" xr:uid="{3785EB62-77DE-40B4-BB00-D450594A935A}"/>
    <cellStyle name="Normal 2 17 2 3 5 3 3 5 3 3" xfId="19793" xr:uid="{E2902261-4DAF-480B-ADE0-56B72AC166BB}"/>
    <cellStyle name="Normal 2 17 2 3 5 3 3 5 3 3 2" xfId="25015" xr:uid="{CD6FA944-37DA-4307-ADEC-7891BBED0B3A}"/>
    <cellStyle name="Normal 2 17 2 3 5 3 3 6" xfId="19067" xr:uid="{FB8C8A98-FB4F-4F5C-B235-5F81170EBA7F}"/>
    <cellStyle name="Normal 2 17 2 3 5 3 3 6 2" xfId="24289" xr:uid="{1591A3DC-6469-4CDB-9F14-410C45D82DDC}"/>
    <cellStyle name="Normal 2 17 2 3 5 3 4" xfId="7356" xr:uid="{6735B59E-8F84-47CE-8C10-634BC045E2DD}"/>
    <cellStyle name="Normal 2 17 2 3 5 3 4 2" xfId="8315" xr:uid="{56551A83-2079-4F6F-8A61-4763903D7CF7}"/>
    <cellStyle name="Normal 2 17 2 3 5 3 4 3" xfId="13219" xr:uid="{17143383-76D0-4161-B03D-27B4DC623A42}"/>
    <cellStyle name="Normal 2 17 2 3 5 3 4 3 2" xfId="16654" xr:uid="{7DE9FFE2-5A32-4CAD-8769-95D9A1F6C314}"/>
    <cellStyle name="Normal 2 17 2 3 5 3 4 4" xfId="19658" xr:uid="{83F970CF-F7CB-43B1-A704-FF8BEEDCB25D}"/>
    <cellStyle name="Normal 2 17 2 3 5 3 4 4 2" xfId="24880" xr:uid="{08FC13F5-1DFC-4264-9D62-3D1F381A8148}"/>
    <cellStyle name="Normal 2 17 2 3 5 3 5" xfId="6982" xr:uid="{D2B018B1-635D-4B68-869C-66A57B22D663}"/>
    <cellStyle name="Normal 2 17 2 3 5 3 5 2" xfId="10726" xr:uid="{174EE40C-9799-42FD-828A-643BD7410A9D}"/>
    <cellStyle name="Normal 2 17 2 3 5 3 5 3" xfId="16777" xr:uid="{9308AB89-D5D7-4F16-A8C0-5DAB1ECAB136}"/>
    <cellStyle name="Normal 2 17 2 3 5 3 5 3 2" xfId="23311" xr:uid="{E5F3509F-E891-459A-8D60-479400C8BCB7}"/>
    <cellStyle name="Normal 2 17 2 3 5 3 5 3 3" xfId="21291" xr:uid="{05D5EECB-8C9D-424F-B827-BCA330B51311}"/>
    <cellStyle name="Normal 2 17 2 3 5 3 5 3 3 2" xfId="26513" xr:uid="{34F8D311-9728-4C0A-B856-EE9EDD01D009}"/>
    <cellStyle name="Normal 2 17 2 3 5 4" xfId="5243" xr:uid="{ACF0CB62-E2BF-43C9-8A50-17A83ED0327B}"/>
    <cellStyle name="Normal 2 17 2 3 5 4 2" xfId="8809" xr:uid="{97C837AB-3390-4143-A630-A1D6A8D04AC6}"/>
    <cellStyle name="Normal 2 17 2 3 5 4 3" xfId="12310" xr:uid="{FFC3FE16-0BE5-49F4-A760-C59A3214F684}"/>
    <cellStyle name="Normal 2 17 2 3 5 4 3 2" xfId="22751" xr:uid="{2E30D6C5-577F-4B7A-84C4-39C930D360EF}"/>
    <cellStyle name="Normal 2 17 2 3 5 4 3 3" xfId="19783" xr:uid="{0975C917-A01E-47C9-9133-6BF1073E5EE1}"/>
    <cellStyle name="Normal 2 17 2 3 5 4 3 3 2" xfId="25005" xr:uid="{DA054071-5F97-4FCD-9B64-2D706412AF85}"/>
    <cellStyle name="Normal 2 17 2 3 5 5" xfId="15397" xr:uid="{65180AE2-3E14-4C81-8572-BC20F7EE6581}"/>
    <cellStyle name="Normal 2 17 2 3 5 6" xfId="17504" xr:uid="{B6A8E4E0-B74E-429A-92DA-4CD50A1595F8}"/>
    <cellStyle name="Normal 2 17 2 3 5 6 2" xfId="27114" xr:uid="{AD179865-68A4-47C8-80F0-F0DB59285733}"/>
    <cellStyle name="Normal 2 17 2 3 5 6 3" xfId="28353" xr:uid="{E245FF3E-7141-4341-969F-57E4B6E779AA}"/>
    <cellStyle name="Normal 2 17 2 3 5 6 4" xfId="28096" xr:uid="{E47867F0-C988-41BA-9FCA-8C3EA7063813}"/>
    <cellStyle name="Normal 2 17 2 3 5 7" xfId="18472" xr:uid="{1CD2F64C-8B84-42C6-B862-F96E2162A40B}"/>
    <cellStyle name="Normal 2 17 2 3 5 7 2" xfId="28157" xr:uid="{E7B19FA4-1304-489E-AE4E-CD5AE95C38F3}"/>
    <cellStyle name="Normal 2 17 2 3 6" xfId="2579" xr:uid="{6C75683C-A1A4-4FCE-BFE8-52875259F7C5}"/>
    <cellStyle name="Normal 2 17 2 3 6 2" xfId="3174" xr:uid="{A4679A16-4565-446C-BA79-1BC70FC77E1C}"/>
    <cellStyle name="Normal 2 17 2 3 6 3" xfId="4137" xr:uid="{B48CB013-734E-45E8-9DF3-A6FA21DD4E74}"/>
    <cellStyle name="Normal 2 17 2 3 6 3 2" xfId="5113" xr:uid="{E2388E8E-82FC-44F7-AF3E-9DF5E322CFEC}"/>
    <cellStyle name="Normal 2 17 2 3 6 3 3" xfId="3633" xr:uid="{B782B578-7A5A-4B49-A90C-01E6DBD6715C}"/>
    <cellStyle name="Normal 2 17 2 3 6 3 4" xfId="8367" xr:uid="{A2F174CE-31C7-45F1-9668-7A34FE75FFBD}"/>
    <cellStyle name="Normal 2 17 2 3 6 3 4 2" xfId="9408" xr:uid="{DBCEED4D-A174-43CD-BB30-5AA2F4F2E11C}"/>
    <cellStyle name="Normal 2 17 2 3 6 3 4 2 2" xfId="11121" xr:uid="{CC587690-B7EE-40CC-B567-EF865DC21E18}"/>
    <cellStyle name="Normal 2 17 2 3 6 3 4 2 3" xfId="16900" xr:uid="{FD0DFBB2-4A71-48EA-ADC2-BDAE63FE654E}"/>
    <cellStyle name="Normal 2 17 2 3 6 3 4 2 3 2" xfId="23373" xr:uid="{3E78F8BB-9652-4AD7-AA83-F612BD867281}"/>
    <cellStyle name="Normal 2 17 2 3 6 3 4 2 3 3" xfId="21686" xr:uid="{9CC020F1-F0EE-4ED1-9E92-0AAF562FD0CF}"/>
    <cellStyle name="Normal 2 17 2 3 6 3 4 2 3 3 2" xfId="26908" xr:uid="{D3017449-DF55-4813-B769-FC701D92F185}"/>
    <cellStyle name="Normal 2 17 2 3 6 3 5" xfId="5331" xr:uid="{C4C6C864-0F3A-4C8E-B8C4-6DB236B7CA47}"/>
    <cellStyle name="Normal 2 17 2 3 6 3 5 2" xfId="9689" xr:uid="{D71EC71E-0F0C-4450-A109-2CD0C096A607}"/>
    <cellStyle name="Normal 2 17 2 3 6 3 5 3" xfId="17023" xr:uid="{6E0DF167-9C2F-4310-95E7-ED37E395D209}"/>
    <cellStyle name="Normal 2 17 2 3 6 3 5 3 2" xfId="23496" xr:uid="{1F74C69A-FA41-4653-B3BE-C378101967D5}"/>
    <cellStyle name="Normal 2 17 2 3 6 3 5 3 3" xfId="19871" xr:uid="{F0266D28-0F18-4CD9-A80A-68727FBFFF76}"/>
    <cellStyle name="Normal 2 17 2 3 6 3 5 3 3 2" xfId="25093" xr:uid="{F9E55E8B-4B9A-4E3F-9226-AF9B8D016A36}"/>
    <cellStyle name="Normal 2 17 2 3 6 3 6" xfId="18914" xr:uid="{1D552E74-55E3-4D0A-8471-EDE1511FB1C6}"/>
    <cellStyle name="Normal 2 17 2 3 6 3 6 2" xfId="24136" xr:uid="{D180AE05-DF89-49D7-BDFC-702C1DE6A2E7}"/>
    <cellStyle name="Normal 2 17 2 3 6 4" xfId="7168" xr:uid="{7AB8D476-AB5E-4C10-B216-EE1DD6F569C2}"/>
    <cellStyle name="Normal 2 17 2 3 6 4 2" xfId="8127" xr:uid="{F85D187E-E623-448D-B4A6-893088BC34B3}"/>
    <cellStyle name="Normal 2 17 2 3 6 4 3" xfId="13109" xr:uid="{6C4A8440-05FC-4908-8DA8-0F6B38CFC646}"/>
    <cellStyle name="Normal 2 17 2 3 6 4 3 2" xfId="16556" xr:uid="{096004EA-D1E5-4E55-8D26-1BA5037E42AB}"/>
    <cellStyle name="Normal 2 17 2 3 6 4 4" xfId="19470" xr:uid="{FF1312BA-0C37-4495-B3DA-9EF98C375F8E}"/>
    <cellStyle name="Normal 2 17 2 3 6 4 4 2" xfId="24692" xr:uid="{1496D994-CF2C-4268-B2A3-EE2E76079D4B}"/>
    <cellStyle name="Normal 2 17 2 3 6 5" xfId="9371" xr:uid="{6DD97B20-1D3F-4D6B-B053-F4F766BD2F78}"/>
    <cellStyle name="Normal 2 17 2 3 6 5 2" xfId="11085" xr:uid="{B261E180-BEBB-470F-8B13-5429F0ABD6F8}"/>
    <cellStyle name="Normal 2 17 2 3 6 5 3" xfId="12644" xr:uid="{EBD8740B-8188-4331-875A-E3C8F8EACA1B}"/>
    <cellStyle name="Normal 2 17 2 3 6 5 3 2" xfId="23084" xr:uid="{352F4374-4233-46C5-9E24-CCFB12A960DC}"/>
    <cellStyle name="Normal 2 17 2 3 6 5 3 3" xfId="21650" xr:uid="{3971DDA2-AAE4-4810-A8D2-850598086FEA}"/>
    <cellStyle name="Normal 2 17 2 3 6 5 3 3 2" xfId="26872" xr:uid="{22149760-1717-4F8A-92CA-F79F4BCB6E15}"/>
    <cellStyle name="Normal 2 17 2 3 7" xfId="18319" xr:uid="{610DBA32-86B5-4E0F-B525-3F4380734AA2}"/>
    <cellStyle name="Normal 2 17 2 3 7 2" xfId="27595" xr:uid="{0BCD1379-9ECB-46A6-A374-356A69FBD229}"/>
    <cellStyle name="Normal 2 17 2 4" xfId="2428" xr:uid="{298C267A-6FF4-4999-983B-A1A316021C7B}"/>
    <cellStyle name="Normal 2 17 2 4 2" xfId="3023" xr:uid="{18243C18-F746-4D5D-B442-3D703F83A16D}"/>
    <cellStyle name="Normal 2 17 2 4 3" xfId="3986" xr:uid="{E5C63531-4426-4E69-AA15-6CF30C98E0D9}"/>
    <cellStyle name="Normal 2 17 2 4 3 2" xfId="5023" xr:uid="{C9D8839A-E572-4DD9-867A-7F7FCF9D613A}"/>
    <cellStyle name="Normal 2 17 2 4 3 3" xfId="3606" xr:uid="{9C341220-CAD7-4F91-B5D2-304A6B63AF6C}"/>
    <cellStyle name="Normal 2 17 2 4 3 4" xfId="7751" xr:uid="{C0FEFC29-5131-42F8-8BEE-D3676D6F666A}"/>
    <cellStyle name="Normal 2 17 2 4 3 4 2" xfId="6841" xr:uid="{377ABE49-0728-4069-9B64-DFC9AA042B1D}"/>
    <cellStyle name="Normal 2 17 2 4 3 4 2 2" xfId="10585" xr:uid="{6D51E496-C52A-4D4B-BC71-00143B9F2910}"/>
    <cellStyle name="Normal 2 17 2 4 3 4 2 3" xfId="11315" xr:uid="{085140C0-D51C-4D69-AB46-DA15F0C2E531}"/>
    <cellStyle name="Normal 2 17 2 4 3 4 2 3 2" xfId="21873" xr:uid="{8D38396F-DA81-40DD-82ED-48346023A300}"/>
    <cellStyle name="Normal 2 17 2 4 3 4 2 3 3" xfId="21150" xr:uid="{23968A1C-5282-4C0B-885F-8E38AFB1305C}"/>
    <cellStyle name="Normal 2 17 2 4 3 4 2 3 3 2" xfId="26372" xr:uid="{41ED2748-EC5D-43C8-A363-ABF6F804AF61}"/>
    <cellStyle name="Normal 2 17 2 4 3 5" xfId="6339" xr:uid="{B3A98A99-E920-4AC9-9D35-0B9E6B26403D}"/>
    <cellStyle name="Normal 2 17 2 4 3 5 2" xfId="10087" xr:uid="{A05DC43B-136F-423D-A89A-E6258050F066}"/>
    <cellStyle name="Normal 2 17 2 4 3 5 3" xfId="12327" xr:uid="{2DD023ED-56CC-4B30-B18E-596926F54032}"/>
    <cellStyle name="Normal 2 17 2 4 3 5 3 2" xfId="22768" xr:uid="{452F0019-B130-4FA4-A364-1438C76B7E6E}"/>
    <cellStyle name="Normal 2 17 2 4 3 5 3 3" xfId="20652" xr:uid="{B5C81B96-A1B9-4C0A-A32B-7EB0B2DF6CAD}"/>
    <cellStyle name="Normal 2 17 2 4 3 5 3 3 2" xfId="25874" xr:uid="{6E42AF51-0EC6-4739-9EDB-FA19D83F5200}"/>
    <cellStyle name="Normal 2 17 2 4 3 6" xfId="18763" xr:uid="{0EC40919-C2B8-455D-8239-D5B6F50962D7}"/>
    <cellStyle name="Normal 2 17 2 4 3 6 2" xfId="23985" xr:uid="{68BCC6C0-7F1C-4494-BBD3-91C87F12DBF5}"/>
    <cellStyle name="Normal 2 17 2 4 4" xfId="6086" xr:uid="{1E610B7A-3FA6-46EC-8C05-40E74BDB2668}"/>
    <cellStyle name="Normal 2 17 2 4 4 2" xfId="7599" xr:uid="{A4A43DA1-79B8-4C6F-A582-4D88B4EA476A}"/>
    <cellStyle name="Normal 2 17 2 4 4 3" xfId="13247" xr:uid="{6427A663-EFFF-4289-B6D7-8BBC489701F5}"/>
    <cellStyle name="Normal 2 17 2 4 4 3 2" xfId="16680" xr:uid="{0BA26990-E28B-4BC3-A555-157C9A38863A}"/>
    <cellStyle name="Normal 2 17 2 4 4 4" xfId="19179" xr:uid="{89366960-396A-4D4E-86AD-4686C7A0BDB2}"/>
    <cellStyle name="Normal 2 17 2 4 4 4 2" xfId="24401" xr:uid="{A03A3496-D9F6-4663-AC6E-142D3D9F3D1E}"/>
    <cellStyle name="Normal 2 17 2 4 5" xfId="9242" xr:uid="{26F9714B-529C-42C7-B5F2-B96C0A9CBCB2}"/>
    <cellStyle name="Normal 2 17 2 4 5 2" xfId="10959" xr:uid="{D0B2530A-4EC9-432F-9DE7-EB66F0838F0A}"/>
    <cellStyle name="Normal 2 17 2 4 5 3" xfId="12715" xr:uid="{205B3700-4F67-464D-BA0A-798684BF8098}"/>
    <cellStyle name="Normal 2 17 2 4 5 3 2" xfId="23154" xr:uid="{C53C6A55-D6A7-4162-967E-26BD6B31BBC5}"/>
    <cellStyle name="Normal 2 17 2 4 5 3 3" xfId="21524" xr:uid="{C9FB459D-D7E7-4D8A-BA54-8655B134FAEE}"/>
    <cellStyle name="Normal 2 17 2 4 5 3 3 2" xfId="26746" xr:uid="{1B246374-5E6E-4AC1-A7B4-4EF4ED698153}"/>
    <cellStyle name="Normal 2 17 2 5" xfId="18168" xr:uid="{4B374FD2-7135-47F1-A77C-9C4A75A73440}"/>
    <cellStyle name="Normal 2 17 2 5 2" xfId="27589" xr:uid="{4DCB34D3-6DDA-4CD9-A6A4-82316A3E47B1}"/>
    <cellStyle name="Normal 2 17 3" xfId="410" xr:uid="{680408CF-B763-4629-9FC5-73596A5F33BC}"/>
    <cellStyle name="Normal 2 17 4" xfId="14033" xr:uid="{16477FF6-B29D-4520-B88B-465D62218639}"/>
    <cellStyle name="Normal 2 17 4 2" xfId="14034" xr:uid="{C90540DD-A4AC-4FA2-9A0F-FDD185FFC71D}"/>
    <cellStyle name="Normal 2 18" xfId="2142" xr:uid="{33E27470-07F5-4FDD-B06E-9A4F8D958EDF}"/>
    <cellStyle name="Normal 2 18 2" xfId="2143" xr:uid="{2A37182C-C8E1-488E-9121-F3EE5E72365D}"/>
    <cellStyle name="Normal 2 18 2 2" xfId="15206" xr:uid="{32696AF6-FDA5-4B84-9E42-9AD1A54419A5}"/>
    <cellStyle name="Normal 2 18 2 3" xfId="14036" xr:uid="{706F2FEB-99CC-4AF9-9E57-9A82CE365D86}"/>
    <cellStyle name="Normal 2 18 3" xfId="2741" xr:uid="{107D5E6D-BB57-4C0C-989F-E5D410F079DB}"/>
    <cellStyle name="Normal 2 18 3 2" xfId="3336" xr:uid="{5975C7E9-73E0-41B9-909D-A7F0456218C9}"/>
    <cellStyle name="Normal 2 18 3 3" xfId="4299" xr:uid="{71995569-A501-4BBB-BFEF-E644517D2A25}"/>
    <cellStyle name="Normal 2 18 3 3 2" xfId="5131" xr:uid="{B2C669E1-54DD-4699-A686-1116E3D99E65}"/>
    <cellStyle name="Normal 2 18 3 3 3" xfId="4536" xr:uid="{0DB70BD9-4CE3-45F3-B491-9A3E18C3B545}"/>
    <cellStyle name="Normal 2 18 3 3 4" xfId="7885" xr:uid="{DB98A880-742E-450A-9047-628C4224B804}"/>
    <cellStyle name="Normal 2 18 3 3 4 2" xfId="6896" xr:uid="{170FC402-3F1E-4244-93E9-288D79C711C7}"/>
    <cellStyle name="Normal 2 18 3 3 4 2 2" xfId="10640" xr:uid="{85D9DB73-C2AD-40A7-9115-0E40E16D239E}"/>
    <cellStyle name="Normal 2 18 3 3 4 2 3" xfId="12638" xr:uid="{72CC8CD2-2F61-4AA3-B88D-73DF6B615876}"/>
    <cellStyle name="Normal 2 18 3 3 4 2 3 2" xfId="23078" xr:uid="{5C526B38-6C02-49F5-A68E-8286EE87D5F4}"/>
    <cellStyle name="Normal 2 18 3 3 4 2 3 3" xfId="21205" xr:uid="{CA3EECEC-1129-4642-AF1D-3194B2D97DDD}"/>
    <cellStyle name="Normal 2 18 3 3 4 2 3 3 2" xfId="26427" xr:uid="{3B64E296-0858-4460-8D15-15CEB49C5DA0}"/>
    <cellStyle name="Normal 2 18 3 3 5" xfId="5244" xr:uid="{AA613C62-3347-4C33-A193-08A3A541A4C1}"/>
    <cellStyle name="Normal 2 18 3 3 5 2" xfId="9583" xr:uid="{9A31D5B2-F971-47CC-A93B-4C6A2C3EFFAB}"/>
    <cellStyle name="Normal 2 18 3 3 5 3" xfId="16753" xr:uid="{C9D59148-1EAD-4B63-8D84-1BBEDB276E0A}"/>
    <cellStyle name="Normal 2 18 3 3 5 3 2" xfId="23287" xr:uid="{A6D29C28-4166-4517-900D-C779BD8AF5AB}"/>
    <cellStyle name="Normal 2 18 3 3 5 3 3" xfId="19784" xr:uid="{58D192DD-C2BB-4040-B9DD-48D1157595E6}"/>
    <cellStyle name="Normal 2 18 3 3 5 3 3 2" xfId="25006" xr:uid="{22267355-5BD7-435D-9C23-94219220352A}"/>
    <cellStyle name="Normal 2 18 3 3 6" xfId="16150" xr:uid="{01BEB265-AD18-429B-86B9-9393E538B396}"/>
    <cellStyle name="Normal 2 18 3 3 7" xfId="19076" xr:uid="{399A165E-696B-46E0-A3D4-8A4736F6B01D}"/>
    <cellStyle name="Normal 2 18 3 3 7 2" xfId="24298" xr:uid="{D0958B2E-7AF4-4BF9-9040-4A90A17FB543}"/>
    <cellStyle name="Normal 2 18 3 4" xfId="6102" xr:uid="{33064C17-ACA7-44A5-8979-9C5AE60609A4}"/>
    <cellStyle name="Normal 2 18 3 4 2" xfId="7670" xr:uid="{FA3B5F13-2897-4576-B82C-CA3DB6E48699}"/>
    <cellStyle name="Normal 2 18 3 4 3" xfId="12910" xr:uid="{0671125F-45E4-469D-ADB8-B4D912C37CD0}"/>
    <cellStyle name="Normal 2 18 3 4 3 2" xfId="16379" xr:uid="{08830B4C-73B1-42A1-BD13-A9A420A11C28}"/>
    <cellStyle name="Normal 2 18 3 4 4" xfId="19195" xr:uid="{9CC970DB-8BA5-4625-8D44-054E86971CF0}"/>
    <cellStyle name="Normal 2 18 3 4 4 2" xfId="24417" xr:uid="{EA99C269-1D6B-4EE8-ABB3-3A88F4DD356B}"/>
    <cellStyle name="Normal 2 18 3 5" xfId="9376" xr:uid="{F0F5C61D-F805-4D1B-BDA6-3275D977294B}"/>
    <cellStyle name="Normal 2 18 3 5 2" xfId="11090" xr:uid="{C7591999-CF70-4030-8313-3F98E04FE277}"/>
    <cellStyle name="Normal 2 18 3 5 3" xfId="12613" xr:uid="{5B856BDD-1D58-4F23-8AA4-4D400A5A55CD}"/>
    <cellStyle name="Normal 2 18 3 5 3 2" xfId="23053" xr:uid="{306B8528-2A56-4E48-9BE1-C7F2B775CCB0}"/>
    <cellStyle name="Normal 2 18 3 5 3 3" xfId="21655" xr:uid="{84EAC9BD-CB56-4B9F-B072-CB7758D46042}"/>
    <cellStyle name="Normal 2 18 3 5 3 3 2" xfId="26877" xr:uid="{3F8CB0EB-BF56-44DE-8AF1-9C40D2A5C582}"/>
    <cellStyle name="Normal 2 18 4" xfId="14035" xr:uid="{77E29885-0BA8-4E05-B5A5-2EE5B3FEE83A}"/>
    <cellStyle name="Normal 2 18 5" xfId="18481" xr:uid="{7B753FC8-F864-403D-B3C4-6A1E2AA75081}"/>
    <cellStyle name="Normal 2 18 5 2" xfId="23703" xr:uid="{0F20CD21-354F-4B12-A7F8-70A73CB2E4E8}"/>
    <cellStyle name="Normal 2 19" xfId="2144" xr:uid="{BA475AA3-5C7E-485B-956A-866BCABE6F36}"/>
    <cellStyle name="Normal 2 19 2" xfId="2742" xr:uid="{EF1FFB56-6485-44BF-A0B7-7EB14EFB41C1}"/>
    <cellStyle name="Normal 2 19 2 2" xfId="15333" xr:uid="{6FC75F1F-672B-451A-B01F-D774D243AD5B}"/>
    <cellStyle name="Normal 2 19 2 3" xfId="14038" xr:uid="{1253C71B-BF53-4C9D-B65E-97E342118347}"/>
    <cellStyle name="Normal 2 19 3" xfId="3705" xr:uid="{C3CEABEC-0E13-4CF8-B526-83DB5CF9F8C4}"/>
    <cellStyle name="Normal 2 19 3 2" xfId="4843" xr:uid="{359D9C8B-7880-438E-8B28-69D66CC60277}"/>
    <cellStyle name="Normal 2 19 3 3" xfId="3640" xr:uid="{849CA494-43D3-4C29-90A6-380816D78199}"/>
    <cellStyle name="Normal 2 19 3 4" xfId="7531" xr:uid="{840197B6-1F25-4580-8BF3-3ECC36073F84}"/>
    <cellStyle name="Normal 2 19 3 4 2" xfId="9480" xr:uid="{83C2BD0D-7476-4965-9EA1-3B8EF12FAEC5}"/>
    <cellStyle name="Normal 2 19 3 4 2 2" xfId="11193" xr:uid="{F3244847-5797-43D9-8AB0-FBF4EB096FF9}"/>
    <cellStyle name="Normal 2 19 3 4 2 3" xfId="11381" xr:uid="{D61E6E3B-3695-4B6B-8C76-F77B9CBE24D2}"/>
    <cellStyle name="Normal 2 19 3 4 2 3 2" xfId="21939" xr:uid="{0C658FD7-331E-4B03-A947-3B6BD9196772}"/>
    <cellStyle name="Normal 2 19 3 4 2 3 3" xfId="21758" xr:uid="{4B5453F7-7BF0-4613-9CBB-3D1DC165A9E6}"/>
    <cellStyle name="Normal 2 19 3 4 2 3 3 2" xfId="26980" xr:uid="{C18CF25D-E99A-4EB8-A9E5-0AEB53439274}"/>
    <cellStyle name="Normal 2 19 3 5" xfId="5514" xr:uid="{AEC9C38B-6DB6-4A6B-A473-408B2A801354}"/>
    <cellStyle name="Normal 2 19 3 5 2" xfId="9862" xr:uid="{9F658F4E-BC74-4121-8B40-C7090C2A7256}"/>
    <cellStyle name="Normal 2 19 3 5 3" xfId="16795" xr:uid="{9C60636C-2827-41DA-B58E-12C2BE2F1214}"/>
    <cellStyle name="Normal 2 19 3 5 3 2" xfId="23329" xr:uid="{4DB59C21-6AD4-42AE-A2A6-46EBDAC97189}"/>
    <cellStyle name="Normal 2 19 3 5 3 3" xfId="20054" xr:uid="{4D2C4A7A-B5EE-48F6-BAC7-0038258053DC}"/>
    <cellStyle name="Normal 2 19 3 5 3 3 2" xfId="25276" xr:uid="{5BF59D0C-7C23-422A-B914-4F346DCC1917}"/>
    <cellStyle name="Normal 2 19 3 6" xfId="15869" xr:uid="{2B60F0D4-4357-41A8-8917-50ED0C8E0B2C}"/>
    <cellStyle name="Normal 2 19 3 7" xfId="18482" xr:uid="{DB41D0F3-FB88-4F12-BBB8-AAB6B2C9A289}"/>
    <cellStyle name="Normal 2 19 3 7 2" xfId="23704" xr:uid="{6E6FC6BB-BE23-4683-B7D4-6108B9CE3A02}"/>
    <cellStyle name="Normal 2 19 4" xfId="7047" xr:uid="{312BC637-E6F3-43BE-A10C-CE802EADB5C9}"/>
    <cellStyle name="Normal 2 19 4 2" xfId="8006" xr:uid="{AE37E6D4-74A0-4A23-AB49-9116CBDE5964}"/>
    <cellStyle name="Normal 2 19 4 3" xfId="13273" xr:uid="{7CA0A00D-FA64-4867-BBE1-18176BEB64D3}"/>
    <cellStyle name="Normal 2 19 4 3 2" xfId="16704" xr:uid="{D98F487E-B9BF-40C7-9FEE-CE532DE81D6B}"/>
    <cellStyle name="Normal 2 19 4 4" xfId="19349" xr:uid="{D81DDF89-0C28-43CC-A01A-D021679CE883}"/>
    <cellStyle name="Normal 2 19 4 4 2" xfId="24571" xr:uid="{A3299F0B-6A8C-4926-A452-18D4781AD29B}"/>
    <cellStyle name="Normal 2 19 5" xfId="6359" xr:uid="{9DD273E0-B9FB-4ED1-AC6D-1288F1773A2A}"/>
    <cellStyle name="Normal 2 19 5 2" xfId="10106" xr:uid="{753DC67F-EC95-4B79-B54B-F0ECA4FB9F82}"/>
    <cellStyle name="Normal 2 19 5 3" xfId="17229" xr:uid="{4F35C58E-6D46-4B1D-8443-9568257B698C}"/>
    <cellStyle name="Normal 2 19 5 3 2" xfId="23700" xr:uid="{2E04A2D1-25C1-41DE-A77A-154FAA41857F}"/>
    <cellStyle name="Normal 2 19 5 3 3" xfId="20671" xr:uid="{F55EE1E4-41D2-4861-A486-3771DB158FD8}"/>
    <cellStyle name="Normal 2 19 5 3 3 2" xfId="25893" xr:uid="{410CCB10-1FBF-4689-9011-FB2C142AC78B}"/>
    <cellStyle name="Normal 2 19 6" xfId="14037" xr:uid="{61160A1A-B68B-4549-B5D4-DD906D54EDB9}"/>
    <cellStyle name="Normal 2 2" xfId="411" xr:uid="{55E9CB49-1A5E-437F-B5D1-D1324D7E3A1C}"/>
    <cellStyle name="Normal 2 2 10" xfId="30834" xr:uid="{E3BE4142-034B-4BE0-9E62-15B2AE4E0A39}"/>
    <cellStyle name="Normal 2 2 10 2" xfId="35411" xr:uid="{6B7AFA17-DB20-47C6-8C6A-FBDADB1AA020}"/>
    <cellStyle name="Normal 2 2 10 2 2" xfId="32405" xr:uid="{E847EF5F-AA7D-43A7-8964-8C445467C7A2}"/>
    <cellStyle name="Normal 2 2 10 3" xfId="29856" xr:uid="{27A350D8-8C69-41DA-BA3B-E558509A0FE5}"/>
    <cellStyle name="Normal 2 2 11" xfId="32853" xr:uid="{3C0DCA13-4D28-4964-AE35-19BE4DB196FA}"/>
    <cellStyle name="Normal 2 2 11 2" xfId="34620" xr:uid="{55CE2B65-40DA-4FE3-8614-E357245E749E}"/>
    <cellStyle name="Normal 2 2 12" xfId="33054" xr:uid="{B841F07B-6370-4BA6-9C01-608B27409035}"/>
    <cellStyle name="Normal 2 2 13" xfId="34785" xr:uid="{77A6CD2E-B00D-46AA-9ABC-7122CD9A7BE2}"/>
    <cellStyle name="Normal 2 2 2" xfId="412" xr:uid="{3947B733-6409-40A9-A00F-37EDA20FC5D7}"/>
    <cellStyle name="Normal 2 2 2 2" xfId="413" xr:uid="{2B7E6FDF-DFA6-4954-A0EF-D12D78BBA90E}"/>
    <cellStyle name="Normal 2 2 3" xfId="414" xr:uid="{6F7A9BEF-95A8-4AFB-A8A1-D68533881DE3}"/>
    <cellStyle name="Normal 2 2 3 10" xfId="33773" xr:uid="{B67387A4-3B98-4B60-B722-93E85619F41E}"/>
    <cellStyle name="Normal 2 2 3 11" xfId="32102" xr:uid="{75B64831-268D-4D1A-AEED-515C815900F8}"/>
    <cellStyle name="Normal 2 2 3 2" xfId="30394" xr:uid="{BC908ED6-EE93-4B8D-B3B3-0EE733F7AAB1}"/>
    <cellStyle name="Normal 2 2 3 2 2" xfId="34613" xr:uid="{4C2FC541-8EC2-42B2-B6B1-87EE9530A9E7}"/>
    <cellStyle name="Normal 2 2 3 2 2 2" xfId="33428" xr:uid="{54B17F15-58F5-4D17-BDF9-0BD7DDD4C365}"/>
    <cellStyle name="Normal 2 2 3 2 2 2 2" xfId="34996" xr:uid="{67718BB6-A7C3-4508-B2EE-D19323AC123C}"/>
    <cellStyle name="Normal 2 2 3 2 2 2 2 2" xfId="34333" xr:uid="{F79BD692-6A8B-42AF-A985-BE3A5BD05A99}"/>
    <cellStyle name="Normal 2 2 3 2 2 2 2 2 2" xfId="35357" xr:uid="{A815FA72-DB17-4D47-88EA-1819709B5600}"/>
    <cellStyle name="Normal 2 2 3 2 2 2 2 2 2 2" xfId="33190" xr:uid="{9F35FFCC-0299-4281-904A-46798EF60A26}"/>
    <cellStyle name="Normal 2 2 3 2 2 2 2 2 2 2 2" xfId="31362" xr:uid="{EF30D39B-15E5-4C99-A97C-0B57226932B2}"/>
    <cellStyle name="Normal 2 2 3 2 2 2 2 2 2 2 2 2" xfId="34314" xr:uid="{70326857-2F61-4827-B24E-CCEAD6463203}"/>
    <cellStyle name="Normal 2 2 3 2 2 2 2 2 2 2 3" xfId="29681" xr:uid="{508DD727-2A76-445E-83D7-6EC1A1EAD4CC}"/>
    <cellStyle name="Normal 2 2 3 2 2 2 2 2 2 3" xfId="31155" xr:uid="{7271B8A7-2DE8-4AE4-953E-B077D70D555A}"/>
    <cellStyle name="Normal 2 2 3 2 2 2 2 2 2 3 2" xfId="29214" xr:uid="{27CF66FA-D9A7-4F40-BF3A-1489895567AB}"/>
    <cellStyle name="Normal 2 2 3 2 2 2 2 2 2 4" xfId="35213" xr:uid="{F64162DA-2403-4F7C-803C-DAF131A714EA}"/>
    <cellStyle name="Normal 2 2 3 2 2 2 2 2 3" xfId="32963" xr:uid="{55B74B64-FD0B-4ACE-AEF7-1AC5DF086934}"/>
    <cellStyle name="Normal 2 2 3 2 2 2 2 2 3 2" xfId="30045" xr:uid="{D08CFECE-DCF1-4863-BD51-F617DDB78DAF}"/>
    <cellStyle name="Normal 2 2 3 2 2 2 2 2 3 2 2" xfId="35179" xr:uid="{4BE2946E-4759-4140-825F-65C0DF45C2D6}"/>
    <cellStyle name="Normal 2 2 3 2 2 2 2 2 3 3" xfId="34764" xr:uid="{B1BCB5CD-7476-4818-BEEA-D9FB2A9F63F9}"/>
    <cellStyle name="Normal 2 2 3 2 2 2 2 2 4" xfId="31965" xr:uid="{EA01C013-3C81-4691-BB4C-5ACB5B605FAB}"/>
    <cellStyle name="Normal 2 2 3 2 2 2 2 2 4 2" xfId="34812" xr:uid="{DC7B8F73-7482-44D8-BB7E-B46B884E228C}"/>
    <cellStyle name="Normal 2 2 3 2 2 2 2 2 5" xfId="33783" xr:uid="{99C53843-AF4C-402F-B83D-18EA23B11CF0}"/>
    <cellStyle name="Normal 2 2 3 2 2 2 2 3" xfId="31099" xr:uid="{91FCC297-8329-4569-8D3A-C17BB02058A2}"/>
    <cellStyle name="Normal 2 2 3 2 2 2 2 3 2" xfId="33592" xr:uid="{08602EFA-D4DF-4ADA-B784-6457BE8132CC}"/>
    <cellStyle name="Normal 2 2 3 2 2 2 2 3 2 2" xfId="31588" xr:uid="{0B8626D2-82D1-4132-B973-FC8615BF994C}"/>
    <cellStyle name="Normal 2 2 3 2 2 2 2 3 2 2 2" xfId="30248" xr:uid="{1DAFBEA2-70B9-434A-966C-8F544C69B0AD}"/>
    <cellStyle name="Normal 2 2 3 2 2 2 2 3 2 3" xfId="33469" xr:uid="{EDD8214D-F1E7-45DE-9073-68356C30A3C8}"/>
    <cellStyle name="Normal 2 2 3 2 2 2 2 3 3" xfId="32214" xr:uid="{818493FE-0D9D-4308-97EC-150ED31B9132}"/>
    <cellStyle name="Normal 2 2 3 2 2 2 2 3 3 2" xfId="31467" xr:uid="{61084A82-92AB-43FA-A03F-CFFC8437D55F}"/>
    <cellStyle name="Normal 2 2 3 2 2 2 2 3 4" xfId="33522" xr:uid="{5903E061-81E2-4833-87BD-6A8F3F175C67}"/>
    <cellStyle name="Normal 2 2 3 2 2 2 2 4" xfId="32380" xr:uid="{883A8437-0F4E-4EE5-A94D-3FB0B8E9DEEC}"/>
    <cellStyle name="Normal 2 2 3 2 2 2 2 4 2" xfId="33655" xr:uid="{4F19593F-D5C1-4D39-A31A-C470F3409639}"/>
    <cellStyle name="Normal 2 2 3 2 2 2 2 4 2 2" xfId="31168" xr:uid="{C2AEC04E-22E0-4FAC-B8ED-84E51284BF3E}"/>
    <cellStyle name="Normal 2 2 3 2 2 2 2 4 3" xfId="30991" xr:uid="{8F9793B1-BBCE-435B-BBD4-CCAABC1BBB14}"/>
    <cellStyle name="Normal 2 2 3 2 2 2 2 5" xfId="33245" xr:uid="{F3CADE12-3A54-4DEF-8573-68FC1831BB1B}"/>
    <cellStyle name="Normal 2 2 3 2 2 2 2 5 2" xfId="32331" xr:uid="{3608EC95-EF64-4A0C-B512-309559582F04}"/>
    <cellStyle name="Normal 2 2 3 2 2 2 2 6" xfId="29861" xr:uid="{040EEE9E-C9CF-4715-BB5F-5F53408E6CCC}"/>
    <cellStyle name="Normal 2 2 3 2 2 2 3" xfId="32865" xr:uid="{9AAB66B2-0B97-48AF-95E3-BC40361FD233}"/>
    <cellStyle name="Normal 2 2 3 2 2 2 3 2" xfId="30916" xr:uid="{580B7282-451E-49C2-9CE1-F38950D958F9}"/>
    <cellStyle name="Normal 2 2 3 2 2 2 3 2 2" xfId="32383" xr:uid="{6A0ACEF8-355B-4F91-8D6D-F6ABE55DAA08}"/>
    <cellStyle name="Normal 2 2 3 2 2 2 3 2 2 2" xfId="31909" xr:uid="{D9D53ED8-3EAE-407D-92E7-AE128096247E}"/>
    <cellStyle name="Normal 2 2 3 2 2 2 3 2 2 2 2" xfId="31883" xr:uid="{B1B81072-67A1-4A87-A2CB-03A884C63600}"/>
    <cellStyle name="Normal 2 2 3 2 2 2 3 2 2 3" xfId="31701" xr:uid="{B7229D0E-BF59-4AF4-A6E9-E40F310E9FAB}"/>
    <cellStyle name="Normal 2 2 3 2 2 2 3 2 3" xfId="30972" xr:uid="{6D3EB4EB-C3FD-4E30-B7D3-ADA4E6924156}"/>
    <cellStyle name="Normal 2 2 3 2 2 2 3 2 3 2" xfId="31660" xr:uid="{BC76B923-493C-4049-B13D-696BD55D22BD}"/>
    <cellStyle name="Normal 2 2 3 2 2 2 3 2 4" xfId="32154" xr:uid="{1A6A1979-8735-43F0-BABA-13A1D4FAE470}"/>
    <cellStyle name="Normal 2 2 3 2 2 2 3 3" xfId="32101" xr:uid="{94EC1BCC-8029-4479-98BA-B8FD3F8BC12C}"/>
    <cellStyle name="Normal 2 2 3 2 2 2 3 3 2" xfId="33956" xr:uid="{92C66C8C-0781-4907-83D5-A11C331FE2EF}"/>
    <cellStyle name="Normal 2 2 3 2 2 2 3 3 2 2" xfId="34671" xr:uid="{A3ADB06B-953A-48B4-A935-B62A30B62C9E}"/>
    <cellStyle name="Normal 2 2 3 2 2 2 3 3 3" xfId="33416" xr:uid="{5A06B0F2-E2DD-4CFA-A9B7-EC07E3F54FEE}"/>
    <cellStyle name="Normal 2 2 3 2 2 2 3 4" xfId="31942" xr:uid="{5C80AD3E-2693-49E3-9899-C88900041886}"/>
    <cellStyle name="Normal 2 2 3 2 2 2 3 4 2" xfId="33814" xr:uid="{73F6DF91-9B93-47FE-A71A-7EF42D83F461}"/>
    <cellStyle name="Normal 2 2 3 2 2 2 3 5" xfId="33314" xr:uid="{1AE61600-4B2E-42B4-A214-ED6F5DC251AA}"/>
    <cellStyle name="Normal 2 2 3 2 2 2 4" xfId="30013" xr:uid="{E94959C1-E36B-4AAD-AA36-2DB604882CF2}"/>
    <cellStyle name="Normal 2 2 3 2 2 2 4 2" xfId="34746" xr:uid="{51463FB7-0C6F-4F5D-B009-5BF65B7AA536}"/>
    <cellStyle name="Normal 2 2 3 2 2 2 4 2 2" xfId="30505" xr:uid="{2B7BCB82-60A6-484E-AE67-268B299C65B6}"/>
    <cellStyle name="Normal 2 2 3 2 2 2 4 2 2 2" xfId="33476" xr:uid="{A1285089-65F2-4B5D-9035-BA42DA6FB478}"/>
    <cellStyle name="Normal 2 2 3 2 2 2 4 2 3" xfId="33078" xr:uid="{CE52C3A1-2010-40EA-A538-9930E5168BAC}"/>
    <cellStyle name="Normal 2 2 3 2 2 2 4 3" xfId="34302" xr:uid="{7FA77656-440F-40B7-AA00-188F992A90B3}"/>
    <cellStyle name="Normal 2 2 3 2 2 2 4 3 2" xfId="31667" xr:uid="{76893FF1-F301-4D85-BD16-9D7D4BCB1299}"/>
    <cellStyle name="Normal 2 2 3 2 2 2 4 4" xfId="31950" xr:uid="{008065CB-68B2-48EF-B06C-7475671CCAE0}"/>
    <cellStyle name="Normal 2 2 3 2 2 2 5" xfId="30655" xr:uid="{F343C60E-792D-4BE7-8973-E4164F6627D2}"/>
    <cellStyle name="Normal 2 2 3 2 2 2 5 2" xfId="35443" xr:uid="{A9B187F1-1F0D-467B-A033-5D147B43B22F}"/>
    <cellStyle name="Normal 2 2 3 2 2 2 5 2 2" xfId="32948" xr:uid="{A21FA173-BE67-4828-9315-54CB1990FB65}"/>
    <cellStyle name="Normal 2 2 3 2 2 2 5 3" xfId="34142" xr:uid="{17C9ABC7-A181-4EBF-B919-758EA845F09B}"/>
    <cellStyle name="Normal 2 2 3 2 2 2 6" xfId="34312" xr:uid="{4C6284A3-397C-459A-BC0E-D9B1DA325555}"/>
    <cellStyle name="Normal 2 2 3 2 2 2 6 2" xfId="29348" xr:uid="{DDCB4990-83AA-4AE2-BEDA-58BF9921A367}"/>
    <cellStyle name="Normal 2 2 3 2 2 2 7" xfId="33150" xr:uid="{D59EF7DC-DE26-4492-85D3-C5540DCA5F36}"/>
    <cellStyle name="Normal 2 2 3 2 2 3" xfId="30531" xr:uid="{AB6FCA47-3D2E-4FA3-B064-C5682E77612D}"/>
    <cellStyle name="Normal 2 2 3 2 2 3 2" xfId="35571" xr:uid="{58EEA483-9960-4F95-90F4-6DF71AAEC286}"/>
    <cellStyle name="Normal 2 2 3 2 2 3 2 2" xfId="34691" xr:uid="{3D6FC538-936B-4B07-BED3-BA6C1F5B9E8E}"/>
    <cellStyle name="Normal 2 2 3 2 2 3 2 2 2" xfId="32830" xr:uid="{52977BB9-D3ED-4453-8FF0-17611C3C8EAE}"/>
    <cellStyle name="Normal 2 2 3 2 2 3 2 2 2 2" xfId="31885" xr:uid="{113B588E-6C78-49A3-9B19-91E5210BBEDF}"/>
    <cellStyle name="Normal 2 2 3 2 2 3 2 2 2 2 2" xfId="32276" xr:uid="{694ECA92-13CD-4C13-8465-9A1AA9A39643}"/>
    <cellStyle name="Normal 2 2 3 2 2 3 2 2 2 3" xfId="29778" xr:uid="{1AC5FE4C-D245-4F14-BF63-E1AAA8789B3F}"/>
    <cellStyle name="Normal 2 2 3 2 2 3 2 2 3" xfId="30319" xr:uid="{A72F0DD5-C0EE-4401-888F-26233FE3A475}"/>
    <cellStyle name="Normal 2 2 3 2 2 3 2 2 3 2" xfId="34684" xr:uid="{4A878B6B-DFC2-44B1-A9ED-D3EB593A1043}"/>
    <cellStyle name="Normal 2 2 3 2 2 3 2 2 4" xfId="33562" xr:uid="{49AA04ED-533E-4D5C-BEF0-A991BDA447FA}"/>
    <cellStyle name="Normal 2 2 3 2 2 3 2 3" xfId="33882" xr:uid="{5CB4E4CC-FAA9-462D-BC7C-BD7B625308AF}"/>
    <cellStyle name="Normal 2 2 3 2 2 3 2 3 2" xfId="33935" xr:uid="{E9494B83-5DD7-4E6A-8DDA-4F2A3F5DBDF3}"/>
    <cellStyle name="Normal 2 2 3 2 2 3 2 3 2 2" xfId="30294" xr:uid="{99C71FD3-1FEE-4160-8A46-F0E2F87DD8B0}"/>
    <cellStyle name="Normal 2 2 3 2 2 3 2 3 3" xfId="34572" xr:uid="{C1ABF4A2-AFFB-4EFD-A57E-E6C9DF668449}"/>
    <cellStyle name="Normal 2 2 3 2 2 3 2 4" xfId="33765" xr:uid="{AE444C5F-F3DA-45AA-8CD6-4F89A2C7882C}"/>
    <cellStyle name="Normal 2 2 3 2 2 3 2 4 2" xfId="31709" xr:uid="{D692642B-DD4A-4015-9763-02394CF69D35}"/>
    <cellStyle name="Normal 2 2 3 2 2 3 2 5" xfId="32806" xr:uid="{A61050F4-CF0B-4D8A-9A3A-C614026FFB44}"/>
    <cellStyle name="Normal 2 2 3 2 2 3 3" xfId="29946" xr:uid="{9009297B-30BB-4A8E-9C5E-94F2ACCFE2EA}"/>
    <cellStyle name="Normal 2 2 3 2 2 3 3 2" xfId="29616" xr:uid="{B80084B3-B2E9-4D1C-BDC9-B71DDF7CA9FC}"/>
    <cellStyle name="Normal 2 2 3 2 2 3 3 2 2" xfId="32023" xr:uid="{25D098B3-A20B-4446-9745-6730730F16EE}"/>
    <cellStyle name="Normal 2 2 3 2 2 3 3 2 2 2" xfId="34692" xr:uid="{A016C3B5-F4DE-46D3-A9F8-F5B8FE721B45}"/>
    <cellStyle name="Normal 2 2 3 2 2 3 3 2 3" xfId="33338" xr:uid="{43ADDF1F-E4CF-4A17-BA88-54F1F36AC3E2}"/>
    <cellStyle name="Normal 2 2 3 2 2 3 3 3" xfId="34519" xr:uid="{64791039-4C5F-442B-BA7B-90A2E85E6427}"/>
    <cellStyle name="Normal 2 2 3 2 2 3 3 3 2" xfId="30598" xr:uid="{E350F483-2D2E-4075-9E5F-7A2FEB751175}"/>
    <cellStyle name="Normal 2 2 3 2 2 3 3 4" xfId="29607" xr:uid="{25F7E44A-772E-4E0C-9B47-6F2E73B18111}"/>
    <cellStyle name="Normal 2 2 3 2 2 3 4" xfId="29728" xr:uid="{EC959B38-29C4-479D-AA81-3E0F99406E5D}"/>
    <cellStyle name="Normal 2 2 3 2 2 3 4 2" xfId="29939" xr:uid="{8AE49449-AC03-434D-8011-419FE8641AE3}"/>
    <cellStyle name="Normal 2 2 3 2 2 3 4 2 2" xfId="30807" xr:uid="{24D537BC-4CDE-4C49-8285-41B0FDA71C72}"/>
    <cellStyle name="Normal 2 2 3 2 2 3 4 3" xfId="29767" xr:uid="{FBD196F9-486D-4115-98B3-9768EF189325}"/>
    <cellStyle name="Normal 2 2 3 2 2 3 5" xfId="30847" xr:uid="{3962961C-BAB3-4D74-A52E-0B74B5938426}"/>
    <cellStyle name="Normal 2 2 3 2 2 3 5 2" xfId="31630" xr:uid="{BFDF79C8-26E5-4BBF-A384-239E730442E5}"/>
    <cellStyle name="Normal 2 2 3 2 2 3 6" xfId="32598" xr:uid="{5BA76145-8A82-4B29-9A22-BEE183606236}"/>
    <cellStyle name="Normal 2 2 3 2 2 4" xfId="33406" xr:uid="{26510F95-6260-45CB-A4C8-21AA12C2EDBB}"/>
    <cellStyle name="Normal 2 2 3 2 2 4 2" xfId="34601" xr:uid="{0F526962-E3D5-4D10-8DCE-B4CF933FECB5}"/>
    <cellStyle name="Normal 2 2 3 2 2 4 2 2" xfId="30438" xr:uid="{8D69DC35-CA47-4AA4-898F-4F58EFAF4B37}"/>
    <cellStyle name="Normal 2 2 3 2 2 4 2 2 2" xfId="29058" xr:uid="{ED05962B-07CC-4DBB-8D54-DABFF92EBFBD}"/>
    <cellStyle name="Normal 2 2 3 2 2 4 2 2 2 2" xfId="30851" xr:uid="{A0C6B503-392E-4215-AAFA-88B0C3635190}"/>
    <cellStyle name="Normal 2 2 3 2 2 4 2 2 3" xfId="30711" xr:uid="{2101DEF5-5A60-4EF3-9750-ABAEC4E09AA9}"/>
    <cellStyle name="Normal 2 2 3 2 2 4 2 3" xfId="32461" xr:uid="{EF767B61-A943-420D-9C14-1932F33978F9}"/>
    <cellStyle name="Normal 2 2 3 2 2 4 2 3 2" xfId="30493" xr:uid="{BF74E29F-4E83-47E5-BEB2-5F63B8B14D10}"/>
    <cellStyle name="Normal 2 2 3 2 2 4 2 4" xfId="34593" xr:uid="{06FACD4F-DF84-4F74-AB4D-63EE35DF5605}"/>
    <cellStyle name="Normal 2 2 3 2 2 4 3" xfId="32337" xr:uid="{404B13DE-96F1-4519-BE0B-8E566CBA0527}"/>
    <cellStyle name="Normal 2 2 3 2 2 4 3 2" xfId="35106" xr:uid="{B370E710-2124-470B-B97C-15A7F3AA176A}"/>
    <cellStyle name="Normal 2 2 3 2 2 4 3 2 2" xfId="33355" xr:uid="{8E4C7690-7AF7-446B-9622-59B22D4C657B}"/>
    <cellStyle name="Normal 2 2 3 2 2 4 3 3" xfId="33574" xr:uid="{BFC9945C-8733-43A5-A6C3-9C154678219A}"/>
    <cellStyle name="Normal 2 2 3 2 2 4 4" xfId="33707" xr:uid="{12C1EDE3-462A-46B0-91F9-EE27600E49B2}"/>
    <cellStyle name="Normal 2 2 3 2 2 4 4 2" xfId="33692" xr:uid="{A5A5F643-4056-4C06-8AC6-941AA07E9019}"/>
    <cellStyle name="Normal 2 2 3 2 2 4 5" xfId="33927" xr:uid="{EED66081-7FD4-4F4E-98B9-B2EBA173A893}"/>
    <cellStyle name="Normal 2 2 3 2 2 5" xfId="33043" xr:uid="{A32807F3-6146-48D5-B762-FBA2AE042FC2}"/>
    <cellStyle name="Normal 2 2 3 2 2 5 2" xfId="34443" xr:uid="{4DEB8686-60EB-442B-A7C6-134159C24394}"/>
    <cellStyle name="Normal 2 2 3 2 2 5 2 2" xfId="34758" xr:uid="{9C49F289-74E8-4995-A270-7B18512564BE}"/>
    <cellStyle name="Normal 2 2 3 2 2 5 2 2 2" xfId="29749" xr:uid="{62CFBECB-6C78-4F95-BFFE-2B69177968B7}"/>
    <cellStyle name="Normal 2 2 3 2 2 5 2 3" xfId="35586" xr:uid="{11382514-F334-47EC-9935-B895CFF31909}"/>
    <cellStyle name="Normal 2 2 3 2 2 5 3" xfId="32212" xr:uid="{F8544B97-66EF-4BE7-8ECB-D5C2A42AEC12}"/>
    <cellStyle name="Normal 2 2 3 2 2 5 3 2" xfId="35358" xr:uid="{83E2707A-F148-4A5C-B55E-296DD042C653}"/>
    <cellStyle name="Normal 2 2 3 2 2 5 4" xfId="33523" xr:uid="{4538A3E8-F416-4B10-B973-F457806BDD0B}"/>
    <cellStyle name="Normal 2 2 3 2 2 6" xfId="30317" xr:uid="{40FAEA9A-8DD5-4A10-82AE-5408B349B204}"/>
    <cellStyle name="Normal 2 2 3 2 2 6 2" xfId="29891" xr:uid="{F6DF8126-1095-42C5-8894-EC65C50E28BB}"/>
    <cellStyle name="Normal 2 2 3 2 2 6 2 2" xfId="29173" xr:uid="{330AC420-14F1-4CC3-B042-3D1CBDB4BE1E}"/>
    <cellStyle name="Normal 2 2 3 2 2 6 3" xfId="31469" xr:uid="{1C473C5B-FA39-4913-8B97-C7F1DB608C14}"/>
    <cellStyle name="Normal 2 2 3 2 2 7" xfId="29259" xr:uid="{DC524D85-BA5C-48C0-B3F4-E29CBD2FDE3F}"/>
    <cellStyle name="Normal 2 2 3 2 2 7 2" xfId="29276" xr:uid="{7F49602B-29BB-4F3C-AC08-E3FFE3E07163}"/>
    <cellStyle name="Normal 2 2 3 2 2 8" xfId="34801" xr:uid="{02E1E817-5E42-47E1-8BF0-12E5F531BDAB}"/>
    <cellStyle name="Normal 2 2 3 2 3" xfId="29345" xr:uid="{ED616F58-F1FF-49C6-9BA0-2D4D1E566E41}"/>
    <cellStyle name="Normal 2 2 3 2 3 2" xfId="35560" xr:uid="{9F141D6E-EFCF-473C-9798-D36347AFE7FE}"/>
    <cellStyle name="Normal 2 2 3 2 3 2 2" xfId="31431" xr:uid="{D20E007F-4130-425E-BF05-665B3E8B392F}"/>
    <cellStyle name="Normal 2 2 3 2 3 2 2 2" xfId="33050" xr:uid="{E7760A70-5771-4FC4-B843-FD1483861C89}"/>
    <cellStyle name="Normal 2 2 3 2 3 2 2 2 2" xfId="31537" xr:uid="{D9D91E76-4F44-434E-9E1F-4A86C872A1FC}"/>
    <cellStyle name="Normal 2 2 3 2 3 2 2 2 2 2" xfId="30661" xr:uid="{71A0081E-209E-42D8-8F28-3F99F80458D8}"/>
    <cellStyle name="Normal 2 2 3 2 3 2 2 2 2 2 2" xfId="30132" xr:uid="{8E0DC254-44B1-4691-9EF1-1513C84E2C36}"/>
    <cellStyle name="Normal 2 2 3 2 3 2 2 2 2 3" xfId="29985" xr:uid="{A49080D8-39A8-429F-B08B-67D96DC20AC5}"/>
    <cellStyle name="Normal 2 2 3 2 3 2 2 2 3" xfId="30947" xr:uid="{57457DB1-29AD-4C56-B202-847A0758716D}"/>
    <cellStyle name="Normal 2 2 3 2 3 2 2 2 3 2" xfId="30296" xr:uid="{FDFA4A71-264C-4EFB-B077-CDD6CE063E57}"/>
    <cellStyle name="Normal 2 2 3 2 3 2 2 2 4" xfId="30805" xr:uid="{5CECB42D-E38F-41CB-8A7A-206C01043959}"/>
    <cellStyle name="Normal 2 2 3 2 3 2 2 3" xfId="34427" xr:uid="{22B53A9D-B565-45C2-A75C-29CAE2059B8A}"/>
    <cellStyle name="Normal 2 2 3 2 3 2 2 3 2" xfId="34121" xr:uid="{F13C1572-DD38-4C61-A8FE-C1A5EDD36EF4}"/>
    <cellStyle name="Normal 2 2 3 2 3 2 2 3 2 2" xfId="32106" xr:uid="{7CDEC660-0053-43D6-BF83-F8456C46E260}"/>
    <cellStyle name="Normal 2 2 3 2 3 2 2 3 3" xfId="30636" xr:uid="{4EBE09F9-60A9-49B0-8182-D9014E945ED6}"/>
    <cellStyle name="Normal 2 2 3 2 3 2 2 4" xfId="33671" xr:uid="{8A2D289F-A9FE-4313-8213-6508A553255F}"/>
    <cellStyle name="Normal 2 2 3 2 3 2 2 4 2" xfId="34098" xr:uid="{3A9A9927-D6FC-47EC-8948-58020F87EE85}"/>
    <cellStyle name="Normal 2 2 3 2 3 2 2 5" xfId="33775" xr:uid="{5D26706C-EE1C-4D4E-AE3D-214A01D24E26}"/>
    <cellStyle name="Normal 2 2 3 2 3 2 3" xfId="32189" xr:uid="{2209F507-2FB0-4659-B3F4-6C2008F5E243}"/>
    <cellStyle name="Normal 2 2 3 2 3 2 3 2" xfId="32947" xr:uid="{544B8419-BE2F-4700-B684-7AC23CCFEDCD}"/>
    <cellStyle name="Normal 2 2 3 2 3 2 3 2 2" xfId="30412" xr:uid="{9C728DAC-47A2-4A5C-AC94-22D58DE2EF3A}"/>
    <cellStyle name="Normal 2 2 3 2 3 2 3 2 2 2" xfId="31166" xr:uid="{553167FF-FD97-483D-A8BE-0FBCFBE12354}"/>
    <cellStyle name="Normal 2 2 3 2 3 2 3 2 3" xfId="31808" xr:uid="{56E8020B-DB3F-4B47-AA54-D5D377767503}"/>
    <cellStyle name="Normal 2 2 3 2 3 2 3 3" xfId="31983" xr:uid="{30E03ECD-E179-4DF1-8089-31359D79191C}"/>
    <cellStyle name="Normal 2 2 3 2 3 2 3 3 2" xfId="34969" xr:uid="{FA97829A-E6D1-4E05-AE7C-65817B8529E4}"/>
    <cellStyle name="Normal 2 2 3 2 3 2 3 4" xfId="30842" xr:uid="{3C2D817A-AE1F-4AD3-BC73-0A5D80C58171}"/>
    <cellStyle name="Normal 2 2 3 2 3 2 4" xfId="30653" xr:uid="{3250AF62-B6EA-47E9-A8CA-61414EC528F1}"/>
    <cellStyle name="Normal 2 2 3 2 3 2 4 2" xfId="31252" xr:uid="{6FBDDEF3-93D5-40EC-AE3A-2950CA062C1D}"/>
    <cellStyle name="Normal 2 2 3 2 3 2 4 2 2" xfId="31577" xr:uid="{DF64D80E-F364-448F-8862-4A1EBE84D5EE}"/>
    <cellStyle name="Normal 2 2 3 2 3 2 4 3" xfId="32668" xr:uid="{CB6F5AA1-EE66-4A51-B69C-B81FA136FB88}"/>
    <cellStyle name="Normal 2 2 3 2 3 2 5" xfId="30456" xr:uid="{94EF297A-24F7-4DCD-8C08-127CB6DFCD26}"/>
    <cellStyle name="Normal 2 2 3 2 3 2 5 2" xfId="34099" xr:uid="{FAC11968-23B3-43F2-A173-B37AE2F68A66}"/>
    <cellStyle name="Normal 2 2 3 2 3 2 6" xfId="29761" xr:uid="{D1600177-33C2-4425-8EE3-DA8414D896E9}"/>
    <cellStyle name="Normal 2 2 3 2 3 3" xfId="33247" xr:uid="{71615B76-2831-4E3D-B0AA-1E0F2C8DBA8E}"/>
    <cellStyle name="Normal 2 2 3 2 3 3 2" xfId="29241" xr:uid="{BDE8B3AE-B292-4CDA-B8EF-7B53B6B01ABC}"/>
    <cellStyle name="Normal 2 2 3 2 3 3 2 2" xfId="33828" xr:uid="{E6321C88-7129-40C8-889F-4156DD588552}"/>
    <cellStyle name="Normal 2 2 3 2 3 3 2 2 2" xfId="31288" xr:uid="{488F399C-8FE0-4480-B089-3207280F2ABD}"/>
    <cellStyle name="Normal 2 2 3 2 3 3 2 2 2 2" xfId="33425" xr:uid="{372D6354-5C0C-4A63-9E9D-95DA386D02AD}"/>
    <cellStyle name="Normal 2 2 3 2 3 3 2 2 3" xfId="35470" xr:uid="{1CE72942-C2A7-4F89-9260-5556CD1A366E}"/>
    <cellStyle name="Normal 2 2 3 2 3 3 2 3" xfId="35353" xr:uid="{F8205734-9AAE-4D4A-957F-11B41BCEF418}"/>
    <cellStyle name="Normal 2 2 3 2 3 3 2 3 2" xfId="33262" xr:uid="{82844BEA-F788-41FA-9668-71C18EC3EF74}"/>
    <cellStyle name="Normal 2 2 3 2 3 3 2 4" xfId="29194" xr:uid="{825C5BCB-B7C3-4E7D-A8DA-89238B5AF28F}"/>
    <cellStyle name="Normal 2 2 3 2 3 3 3" xfId="32639" xr:uid="{A3379722-DE86-45D1-9725-C82A7C43653D}"/>
    <cellStyle name="Normal 2 2 3 2 3 3 3 2" xfId="30130" xr:uid="{37E58D83-AC54-491F-8E19-A6579DA87DAD}"/>
    <cellStyle name="Normal 2 2 3 2 3 3 3 2 2" xfId="33339" xr:uid="{1BDE9E43-0A78-404F-9AD0-E268C9BA6346}"/>
    <cellStyle name="Normal 2 2 3 2 3 3 3 3" xfId="32894" xr:uid="{C5D248EA-C97B-480E-BD67-12DC8BA784FE}"/>
    <cellStyle name="Normal 2 2 3 2 3 3 4" xfId="32011" xr:uid="{916AB518-A23A-461E-ABB4-1EE3CA1A84FC}"/>
    <cellStyle name="Normal 2 2 3 2 3 3 4 2" xfId="33924" xr:uid="{C4961471-4EF4-4FE3-AFC1-C40027B0449C}"/>
    <cellStyle name="Normal 2 2 3 2 3 3 5" xfId="30538" xr:uid="{0D6FAD2E-7620-4FEC-971E-CC9AA3EB93DB}"/>
    <cellStyle name="Normal 2 2 3 2 3 4" xfId="31690" xr:uid="{DA4A066B-A364-4D8A-95A4-9C13230B22BC}"/>
    <cellStyle name="Normal 2 2 3 2 3 4 2" xfId="35499" xr:uid="{A7E2B201-140C-426B-AA14-DCF47633CF4B}"/>
    <cellStyle name="Normal 2 2 3 2 3 4 2 2" xfId="31334" xr:uid="{0F21A384-64A0-400B-A3A0-E92EB0902F16}"/>
    <cellStyle name="Normal 2 2 3 2 3 4 2 2 2" xfId="32354" xr:uid="{C6DFC7CA-7DF6-461C-9F5E-9B27C42BB93C}"/>
    <cellStyle name="Normal 2 2 3 2 3 4 2 3" xfId="34291" xr:uid="{62F997EF-2845-4137-8B19-5871E7FB7BA8}"/>
    <cellStyle name="Normal 2 2 3 2 3 4 3" xfId="29400" xr:uid="{601E0D84-69E5-4885-8D53-7D8E0EE046E2}"/>
    <cellStyle name="Normal 2 2 3 2 3 4 3 2" xfId="33734" xr:uid="{03E67A1B-3B7C-4240-B765-0E156B7C88AF}"/>
    <cellStyle name="Normal 2 2 3 2 3 4 4" xfId="30865" xr:uid="{D840788D-E358-4D26-96C7-274547C1325A}"/>
    <cellStyle name="Normal 2 2 3 2 3 5" xfId="31141" xr:uid="{D70B3C1C-6647-45D7-83EE-24AC2CC05235}"/>
    <cellStyle name="Normal 2 2 3 2 3 5 2" xfId="35427" xr:uid="{9BACADF4-8D77-462E-AC1F-F28B81662BC0}"/>
    <cellStyle name="Normal 2 2 3 2 3 5 2 2" xfId="32105" xr:uid="{E5F9E435-42C8-4B50-8FA2-4F411B642611}"/>
    <cellStyle name="Normal 2 2 3 2 3 5 3" xfId="34406" xr:uid="{C4EF582E-4339-44C7-B732-5CCF490B48DD}"/>
    <cellStyle name="Normal 2 2 3 2 3 6" xfId="34036" xr:uid="{E7F66514-E7D3-4348-BC1E-073081ECA411}"/>
    <cellStyle name="Normal 2 2 3 2 3 6 2" xfId="31715" xr:uid="{A32D17BC-8C83-44C2-B067-C1488D8AA05A}"/>
    <cellStyle name="Normal 2 2 3 2 3 7" xfId="30978" xr:uid="{0339ACE7-6824-4BA1-8968-A3101B237C8D}"/>
    <cellStyle name="Normal 2 2 3 2 4" xfId="32688" xr:uid="{342354E7-48F8-4C7E-AD1E-BB17F13180CF}"/>
    <cellStyle name="Normal 2 2 3 2 4 2" xfId="33673" xr:uid="{CD2F8D5F-6BEB-4ABE-9486-2710E9C6F9C1}"/>
    <cellStyle name="Normal 2 2 3 2 4 2 2" xfId="29549" xr:uid="{F4459FDC-5FF1-4139-BA17-3D5B913DC2CD}"/>
    <cellStyle name="Normal 2 2 3 2 4 2 2 2" xfId="30823" xr:uid="{FEFBD492-FCE3-4268-8555-A0B3C32AC3B4}"/>
    <cellStyle name="Normal 2 2 3 2 4 2 2 2 2" xfId="33781" xr:uid="{C96D4CA4-06B6-4C48-8DD4-42F8F3632426}"/>
    <cellStyle name="Normal 2 2 3 2 4 2 2 2 2 2" xfId="29687" xr:uid="{4BC86632-5218-43FB-8E96-AE2A069046D5}"/>
    <cellStyle name="Normal 2 2 3 2 4 2 2 2 3" xfId="32801" xr:uid="{460E3762-FF5F-43AE-BE31-482172B2CE96}"/>
    <cellStyle name="Normal 2 2 3 2 4 2 2 3" xfId="30046" xr:uid="{8246FBAE-E165-4434-96F7-2A31E3899CF8}"/>
    <cellStyle name="Normal 2 2 3 2 4 2 2 3 2" xfId="29258" xr:uid="{AEFD8A6C-3B32-4A0C-AFE9-A068F6A93906}"/>
    <cellStyle name="Normal 2 2 3 2 4 2 2 4" xfId="31335" xr:uid="{22C172B5-9E65-425F-B846-BC484C4B44D9}"/>
    <cellStyle name="Normal 2 2 3 2 4 2 3" xfId="35068" xr:uid="{1B94FFDF-D51B-44A6-A353-18F73B191718}"/>
    <cellStyle name="Normal 2 2 3 2 4 2 3 2" xfId="31073" xr:uid="{E56E3B42-EAB6-4C67-A97B-C39893BD4C6D}"/>
    <cellStyle name="Normal 2 2 3 2 4 2 3 2 2" xfId="31923" xr:uid="{2CD25C54-BFA2-46CC-8832-BC8854C73759}"/>
    <cellStyle name="Normal 2 2 3 2 4 2 3 3" xfId="35554" xr:uid="{82F0B840-913F-4792-BC05-5DCB4DAB510A}"/>
    <cellStyle name="Normal 2 2 3 2 4 2 4" xfId="33597" xr:uid="{7554942D-C66F-4495-872A-25D715CE00D1}"/>
    <cellStyle name="Normal 2 2 3 2 4 2 4 2" xfId="33788" xr:uid="{D10780BC-9F3B-46F1-BD26-C3EC5FF69D36}"/>
    <cellStyle name="Normal 2 2 3 2 4 2 5" xfId="30789" xr:uid="{CD1E1221-876E-44DA-AC17-75B07EEA4C9C}"/>
    <cellStyle name="Normal 2 2 3 2 4 3" xfId="31509" xr:uid="{A562C6A7-08CE-4BEE-88D2-ADFB4DB82668}"/>
    <cellStyle name="Normal 2 2 3 2 4 3 2" xfId="34776" xr:uid="{B514A4F8-35BE-41AD-8756-40028FAA80EC}"/>
    <cellStyle name="Normal 2 2 3 2 4 3 2 2" xfId="33993" xr:uid="{D7D6240E-042C-43D8-8F07-EF9B35AFE78C}"/>
    <cellStyle name="Normal 2 2 3 2 4 3 2 2 2" xfId="30912" xr:uid="{1D6A4A87-E29B-4E79-9265-777FECFB2A57}"/>
    <cellStyle name="Normal 2 2 3 2 4 3 2 3" xfId="32723" xr:uid="{3A6E1461-1261-4348-8D69-44ECF5592149}"/>
    <cellStyle name="Normal 2 2 3 2 4 3 3" xfId="31564" xr:uid="{CE88531D-48BB-4A26-91AF-B67F5B523B1A}"/>
    <cellStyle name="Normal 2 2 3 2 4 3 3 2" xfId="33006" xr:uid="{DC375603-C525-4CB3-8428-5B6F904DAADE}"/>
    <cellStyle name="Normal 2 2 3 2 4 3 4" xfId="32809" xr:uid="{AB7C8951-F402-4AE9-BFD3-AD63914DE7EB}"/>
    <cellStyle name="Normal 2 2 3 2 4 4" xfId="35547" xr:uid="{080B5412-7E40-42B2-9648-921A283EAD90}"/>
    <cellStyle name="Normal 2 2 3 2 4 4 2" xfId="32180" xr:uid="{4D678658-3FE9-43C7-B87E-49E8EE14BE81}"/>
    <cellStyle name="Normal 2 2 3 2 4 4 2 2" xfId="34216" xr:uid="{90DBFBD4-72E1-47CF-A9C7-485DC7887916}"/>
    <cellStyle name="Normal 2 2 3 2 4 4 3" xfId="33271" xr:uid="{A2827BB2-74DD-458A-8B49-C1843F82A08B}"/>
    <cellStyle name="Normal 2 2 3 2 4 5" xfId="29211" xr:uid="{61E3871C-82E5-40F3-A800-04513064686F}"/>
    <cellStyle name="Normal 2 2 3 2 4 5 2" xfId="32549" xr:uid="{37CC898A-51D6-448E-97B7-1BF81D7096D1}"/>
    <cellStyle name="Normal 2 2 3 2 4 6" xfId="30311" xr:uid="{83E3AFFB-D57F-4C5F-B623-0733A33C65D2}"/>
    <cellStyle name="Normal 2 2 3 2 5" xfId="34074" xr:uid="{2C1875A8-50D7-403A-B88A-B1DC0906B239}"/>
    <cellStyle name="Normal 2 2 3 2 5 2" xfId="33997" xr:uid="{606CDEF5-4BFB-4E28-B658-CE24973029BD}"/>
    <cellStyle name="Normal 2 2 3 2 5 2 2" xfId="32384" xr:uid="{6757EA88-A710-4821-AD00-B1DFCE8D7D14}"/>
    <cellStyle name="Normal 2 2 3 2 5 2 2 2" xfId="34285" xr:uid="{501EF0C4-AFA1-4456-B6C9-5D3DC964ADD2}"/>
    <cellStyle name="Normal 2 2 3 2 5 2 2 2 2" xfId="34259" xr:uid="{4F14CAB8-F9AB-48C3-9EC3-0F276EB505B8}"/>
    <cellStyle name="Normal 2 2 3 2 5 2 2 3" xfId="34076" xr:uid="{26113D77-47AC-4078-AE20-D13E724F57E6}"/>
    <cellStyle name="Normal 2 2 3 2 5 2 3" xfId="32056" xr:uid="{6A2A38F2-7F6B-4FEE-91F3-1C4BC5E4EAB9}"/>
    <cellStyle name="Normal 2 2 3 2 5 2 3 2" xfId="34043" xr:uid="{595D1BE6-6068-4F95-AFCA-D458982C16EA}"/>
    <cellStyle name="Normal 2 2 3 2 5 2 4" xfId="35394" xr:uid="{B68F71F5-68F2-4A2F-B206-71AD1A7D9F6A}"/>
    <cellStyle name="Normal 2 2 3 2 5 3" xfId="32104" xr:uid="{2B2A609D-9BA1-4A0F-82E2-B48F34EB6B2C}"/>
    <cellStyle name="Normal 2 2 3 2 5 3 2" xfId="33214" xr:uid="{AC407A1B-4011-4B85-AADE-7690C0FC73F3}"/>
    <cellStyle name="Normal 2 2 3 2 5 3 2 2" xfId="31655" xr:uid="{170C2EF7-4F25-42D1-B066-111B7EA9712A}"/>
    <cellStyle name="Normal 2 2 3 2 5 3 3" xfId="31315" xr:uid="{4E3E9801-9EE7-43AD-9704-BEE16E840A95}"/>
    <cellStyle name="Normal 2 2 3 2 5 4" xfId="30165" xr:uid="{522B04B6-71EB-4F8E-8223-B3CFA09F4593}"/>
    <cellStyle name="Normal 2 2 3 2 5 4 2" xfId="30998" xr:uid="{BE89CE7F-4472-4B63-BCBB-592EF5CEE0C3}"/>
    <cellStyle name="Normal 2 2 3 2 5 5" xfId="29971" xr:uid="{787E2654-D14F-4289-B3C3-083F1927F2D5}"/>
    <cellStyle name="Normal 2 2 3 2 6" xfId="32925" xr:uid="{DC36323E-2236-4DEA-A315-FE3FC9133C22}"/>
    <cellStyle name="Normal 2 2 3 2 6 2" xfId="30620" xr:uid="{4F44D357-BED2-4E4A-8AED-64C7E442A94C}"/>
    <cellStyle name="Normal 2 2 3 2 6 2 2" xfId="34217" xr:uid="{841FFEDD-D0AE-4BBD-AE4D-D0FA6771FD33}"/>
    <cellStyle name="Normal 2 2 3 2 6 2 2 2" xfId="31815" xr:uid="{4428A2F8-6698-449C-B05C-10836205D542}"/>
    <cellStyle name="Normal 2 2 3 2 6 2 3" xfId="29604" xr:uid="{82C1CFE0-3E02-4585-8119-202CD5940869}"/>
    <cellStyle name="Normal 2 2 3 2 6 3" xfId="34108" xr:uid="{D7E6359D-7BB0-4262-B012-F762D8081D1C}"/>
    <cellStyle name="Normal 2 2 3 2 6 3 2" xfId="34003" xr:uid="{E543EF94-618D-4A7E-B07C-EF31725AEB46}"/>
    <cellStyle name="Normal 2 2 3 2 6 4" xfId="30090" xr:uid="{CF68E041-C658-40D5-81D9-E3D9B1D40956}"/>
    <cellStyle name="Normal 2 2 3 2 7" xfId="29301" xr:uid="{8054F2BC-7DD7-41BC-8321-E6B6F90497AC}"/>
    <cellStyle name="Normal 2 2 3 2 7 2" xfId="31267" xr:uid="{DFBEDCE4-C293-4042-964C-21F581DB4EE2}"/>
    <cellStyle name="Normal 2 2 3 2 7 2 2" xfId="34316" xr:uid="{2AD245C5-A6E1-49AB-9BF6-1502F097A321}"/>
    <cellStyle name="Normal 2 2 3 2 7 3" xfId="29796" xr:uid="{18073D6B-C3AE-4096-B8C1-B7751700C713}"/>
    <cellStyle name="Normal 2 2 3 2 8" xfId="32922" xr:uid="{724DC432-E8F7-4879-A017-106651B348A9}"/>
    <cellStyle name="Normal 2 2 3 2 8 2" xfId="35109" xr:uid="{CF29AF64-59A3-48D7-86C1-A4662343EBD2}"/>
    <cellStyle name="Normal 2 2 3 2 9" xfId="31189" xr:uid="{854F7411-B118-44DB-B21B-50BDB4311E00}"/>
    <cellStyle name="Normal 2 2 3 3" xfId="31390" xr:uid="{0D3F02D3-E1D2-495A-A30A-80BEB67CD811}"/>
    <cellStyle name="Normal 2 2 3 3 2" xfId="32257" xr:uid="{37EDC168-0D8C-4E20-9747-80DE21D3BF9A}"/>
    <cellStyle name="Normal 2 2 3 3 2 2" xfId="35154" xr:uid="{C91352F0-0BE7-4FFF-B85E-681E509BB045}"/>
    <cellStyle name="Normal 2 2 3 3 2 2 2" xfId="30238" xr:uid="{058785FB-5002-440D-98BE-A0790D678F41}"/>
    <cellStyle name="Normal 2 2 3 3 2 2 2 2" xfId="33601" xr:uid="{E94CAAFD-FF43-4938-9992-56E0B127FB84}"/>
    <cellStyle name="Normal 2 2 3 3 2 2 2 2 2" xfId="33143" xr:uid="{FB89B59F-12D8-410F-A7DA-F98F16F2EC87}"/>
    <cellStyle name="Normal 2 2 3 3 2 2 2 2 2 2" xfId="32914" xr:uid="{AEC2F901-D3F0-44DA-938F-46586F4F6E4D}"/>
    <cellStyle name="Normal 2 2 3 3 2 2 2 2 2 2 2" xfId="32786" xr:uid="{10FC9C3F-D047-4FA2-A7CD-FD49591CF7C0}"/>
    <cellStyle name="Normal 2 2 3 3 2 2 2 2 2 3" xfId="34295" xr:uid="{01B04605-E098-4D0B-A053-705E034B8F40}"/>
    <cellStyle name="Normal 2 2 3 3 2 2 2 2 3" xfId="31946" xr:uid="{1B45C34C-863F-4DBE-9309-084A10C8FFA1}"/>
    <cellStyle name="Normal 2 2 3 3 2 2 2 2 3 2" xfId="34709" xr:uid="{577358FC-C937-46FE-95C1-5283C8F3428B}"/>
    <cellStyle name="Normal 2 2 3 3 2 2 2 2 4" xfId="34131" xr:uid="{255018EA-98A9-469C-BC2F-A565918778D9}"/>
    <cellStyle name="Normal 2 2 3 3 2 2 2 3" xfId="31030" xr:uid="{323C2568-A5A5-4F16-914C-42EED62B5F4A}"/>
    <cellStyle name="Normal 2 2 3 3 2 2 2 3 2" xfId="33228" xr:uid="{D273B541-00A9-4A7B-819C-005599AC34A2}"/>
    <cellStyle name="Normal 2 2 3 3 2 2 2 3 2 2" xfId="35508" xr:uid="{D6AC965F-EFA2-4023-9FFD-5119D096D11C}"/>
    <cellStyle name="Normal 2 2 3 3 2 2 2 3 3" xfId="34087" xr:uid="{D3DA57FC-7CC2-4D04-8A46-3D99D2534E10}"/>
    <cellStyle name="Normal 2 2 3 3 2 2 2 4" xfId="34322" xr:uid="{D32BD60E-025F-4215-98E5-98DABA131E9B}"/>
    <cellStyle name="Normal 2 2 3 3 2 2 2 4 2" xfId="30025" xr:uid="{546C5EF9-3761-4D96-BF94-E446E40EDCC1}"/>
    <cellStyle name="Normal 2 2 3 3 2 2 2 5" xfId="29739" xr:uid="{1F4FA73C-B06B-4618-9D7B-42C422C525A8}"/>
    <cellStyle name="Normal 2 2 3 3 2 2 3" xfId="34287" xr:uid="{ABF262EE-5198-491F-A781-EE9C58C276C9}"/>
    <cellStyle name="Normal 2 2 3 3 2 2 3 2" xfId="31296" xr:uid="{2AB061BE-4163-4AAD-969A-6DF929D1B4D5}"/>
    <cellStyle name="Normal 2 2 3 3 2 2 3 2 2" xfId="31822" xr:uid="{AC374F10-4DEA-4285-BC7F-D6B6F71186AB}"/>
    <cellStyle name="Normal 2 2 3 3 2 2 3 2 2 2" xfId="34192" xr:uid="{C7ECA1E6-DD2D-4EB0-96B9-C22888015849}"/>
    <cellStyle name="Normal 2 2 3 3 2 2 3 2 3" xfId="33709" xr:uid="{BF2CA70B-C3C5-4801-9A0C-7A563B234540}"/>
    <cellStyle name="Normal 2 2 3 3 2 2 3 3" xfId="34181" xr:uid="{FC42C2EE-6F6D-454C-B156-B75212304E53}"/>
    <cellStyle name="Normal 2 2 3 3 2 2 3 3 2" xfId="33621" xr:uid="{443051FE-168E-4F44-B24F-90104FC4DE25}"/>
    <cellStyle name="Normal 2 2 3 3 2 2 3 4" xfId="34798" xr:uid="{C86D8D95-4112-45A3-9563-BB284B91AF78}"/>
    <cellStyle name="Normal 2 2 3 3 2 2 4" xfId="34901" xr:uid="{FA5D8B5E-436F-42A5-803C-4BB3BC8B5701}"/>
    <cellStyle name="Normal 2 2 3 3 2 2 4 2" xfId="31358" xr:uid="{EFAAA844-A453-4CE1-8186-8BE2282319CF}"/>
    <cellStyle name="Normal 2 2 3 3 2 2 4 2 2" xfId="31937" xr:uid="{C00E14B9-A446-42EC-93E3-6D171BA32293}"/>
    <cellStyle name="Normal 2 2 3 3 2 2 4 3" xfId="30327" xr:uid="{53551D05-0DA8-4CE3-AA1E-510933BE7A86}"/>
    <cellStyle name="Normal 2 2 3 3 2 2 5" xfId="31054" xr:uid="{3D30B576-000E-4404-AFC5-CBDE104B60DE}"/>
    <cellStyle name="Normal 2 2 3 3 2 2 5 2" xfId="31773" xr:uid="{EF7E05B3-3562-481A-A9C2-8575CC387C51}"/>
    <cellStyle name="Normal 2 2 3 3 2 2 6" xfId="34152" xr:uid="{668B2279-B8F3-42E2-884F-D1BF382BB93C}"/>
    <cellStyle name="Normal 2 2 3 3 2 3" xfId="33651" xr:uid="{6FB0FAA0-9DE1-4148-8FE4-F0DCFC3256D0}"/>
    <cellStyle name="Normal 2 2 3 3 2 3 2" xfId="30461" xr:uid="{CF7BD44A-BA67-4565-838E-930EA1D7227B}"/>
    <cellStyle name="Normal 2 2 3 3 2 3 2 2" xfId="34839" xr:uid="{437FF3F2-6F50-4297-94B4-6FF9E5C2EC68}"/>
    <cellStyle name="Normal 2 2 3 3 2 3 2 2 2" xfId="32581" xr:uid="{08670EA7-3A79-4498-ABBF-3AB0FC0B724D}"/>
    <cellStyle name="Normal 2 2 3 3 2 3 2 2 2 2" xfId="33058" xr:uid="{7E24AC31-FEE6-4112-8FA0-9A6366E19E7E}"/>
    <cellStyle name="Normal 2 2 3 3 2 3 2 2 3" xfId="35241" xr:uid="{8B8A7CB8-6207-4331-9AAA-4877C04C0391}"/>
    <cellStyle name="Normal 2 2 3 3 2 3 2 3" xfId="29554" xr:uid="{8F83D608-6C59-4968-83F6-EF3B09BBBE86}"/>
    <cellStyle name="Normal 2 2 3 3 2 3 2 3 2" xfId="33319" xr:uid="{B9FA52A6-CB2F-446C-A33C-7CCC7641D2F2}"/>
    <cellStyle name="Normal 2 2 3 3 2 3 2 4" xfId="32178" xr:uid="{CA27DC19-8A07-4421-8A2D-DA86C5A2139C}"/>
    <cellStyle name="Normal 2 2 3 3 2 3 3" xfId="34184" xr:uid="{6977CB43-8A82-43BE-B99F-C4DE756F3590}"/>
    <cellStyle name="Normal 2 2 3 3 2 3 3 2" xfId="35165" xr:uid="{868FAD3B-C131-4002-9295-7362F0DB4CFB}"/>
    <cellStyle name="Normal 2 2 3 3 2 3 3 2 2" xfId="31821" xr:uid="{3A8EF7E5-D929-48BB-B613-2D1F090F0AC6}"/>
    <cellStyle name="Normal 2 2 3 3 2 3 3 3" xfId="32615" xr:uid="{C33BD3AA-F2DD-4427-B716-05D0E31A0176}"/>
    <cellStyle name="Normal 2 2 3 3 2 3 4" xfId="33538" xr:uid="{E3C49885-7D5B-4D0B-B422-94BB37C15F51}"/>
    <cellStyle name="Normal 2 2 3 3 2 3 4 2" xfId="29106" xr:uid="{0D0B4A57-ED5C-4853-9729-5FA0D1470E1C}"/>
    <cellStyle name="Normal 2 2 3 3 2 3 5" xfId="29980" xr:uid="{86E7193F-F344-441F-B44F-F4C4BEF37EB6}"/>
    <cellStyle name="Normal 2 2 3 3 2 4" xfId="32713" xr:uid="{D03AFDD4-0084-43D1-A01E-43FA50085922}"/>
    <cellStyle name="Normal 2 2 3 3 2 4 2" xfId="32324" xr:uid="{FB95B316-8F02-4294-AEAB-D257FD148108}"/>
    <cellStyle name="Normal 2 2 3 3 2 4 2 2" xfId="32007" xr:uid="{BB961A33-5D16-4B59-843C-827F3583034B}"/>
    <cellStyle name="Normal 2 2 3 3 2 4 2 2 2" xfId="32614" xr:uid="{E6EC3F63-3DA8-4014-9FAE-DC7795291C47}"/>
    <cellStyle name="Normal 2 2 3 3 2 4 2 3" xfId="31866" xr:uid="{77A6B491-7666-48B2-B069-D0DF705A9E02}"/>
    <cellStyle name="Normal 2 2 3 3 2 4 3" xfId="34757" xr:uid="{13077FF2-85D5-4421-95C6-71B55AA1B15E}"/>
    <cellStyle name="Normal 2 2 3 3 2 4 3 2" xfId="30173" xr:uid="{21AB8B07-BFCC-4130-A9BC-CF10C420E4C9}"/>
    <cellStyle name="Normal 2 2 3 3 2 4 4" xfId="30484" xr:uid="{86E297E3-670B-461E-800C-4E0D6EF28659}"/>
    <cellStyle name="Normal 2 2 3 3 2 5" xfId="33760" xr:uid="{2EB76A2B-90F4-4DFB-9099-4E3DD613A4E3}"/>
    <cellStyle name="Normal 2 2 3 3 2 5 2" xfId="32307" xr:uid="{4EE2DBDB-7DFE-45A3-ACEC-ED44259FE518}"/>
    <cellStyle name="Normal 2 2 3 3 2 5 2 2" xfId="30762" xr:uid="{A5E23D00-2A9C-44D4-BED8-674B6015A536}"/>
    <cellStyle name="Normal 2 2 3 3 2 5 3" xfId="30191" xr:uid="{CAC79F18-21C6-4AE4-8090-AC98570EB37B}"/>
    <cellStyle name="Normal 2 2 3 3 2 6" xfId="30980" xr:uid="{3CA8E07F-9BCA-471E-A40C-32B294C89B21}"/>
    <cellStyle name="Normal 2 2 3 3 2 6 2" xfId="35567" xr:uid="{31FBAC41-3789-4F07-8CDE-DB7C1EA7A87B}"/>
    <cellStyle name="Normal 2 2 3 3 2 7" xfId="30136" xr:uid="{7AEBCDF8-E4D0-4EA3-A53C-C7739ECB21E8}"/>
    <cellStyle name="Normal 2 2 3 3 3" xfId="32320" xr:uid="{79D7D51D-9CD4-49FB-BE8A-FFFB0251F0A4}"/>
    <cellStyle name="Normal 2 2 3 3 3 2" xfId="33252" xr:uid="{D7D650FD-E1A8-4006-8C68-F28C664BA79B}"/>
    <cellStyle name="Normal 2 2 3 3 3 2 2" xfId="32965" xr:uid="{7FF2D6B2-B738-4924-A879-4D097348FF0E}"/>
    <cellStyle name="Normal 2 2 3 3 3 2 2 2" xfId="31391" xr:uid="{DD69A560-3FA9-4D1A-825E-0BC6F8D2CDB6}"/>
    <cellStyle name="Normal 2 2 3 3 3 2 2 2 2" xfId="30501" xr:uid="{E6975F4C-BC7C-4CD1-8E71-B829A9B740D4}"/>
    <cellStyle name="Normal 2 2 3 3 3 2 2 2 2 2" xfId="34251" xr:uid="{8CB68571-4965-4A65-8DE8-D1A59324FB86}"/>
    <cellStyle name="Normal 2 2 3 3 3 2 2 2 3" xfId="33049" xr:uid="{E7929892-CAEC-4805-96A7-C1579B484F2F}"/>
    <cellStyle name="Normal 2 2 3 3 3 2 2 3" xfId="29627" xr:uid="{A80D271E-597B-4046-ACA9-991AE607661F}"/>
    <cellStyle name="Normal 2 2 3 3 3 2 2 3 2" xfId="34860" xr:uid="{C3C34E37-8E98-469D-B52F-E3947DB027A3}"/>
    <cellStyle name="Normal 2 2 3 3 3 2 2 4" xfId="31325" xr:uid="{24CE5CB0-5285-4EDE-B55C-76A39C565382}"/>
    <cellStyle name="Normal 2 2 3 3 3 2 3" xfId="31765" xr:uid="{77BD2F10-D9A9-49C1-A269-A179F13373F3}"/>
    <cellStyle name="Normal 2 2 3 3 3 2 3 2" xfId="30423" xr:uid="{CA6C7493-EF6B-4AC9-836D-96F11181B5E8}"/>
    <cellStyle name="Normal 2 2 3 3 3 2 3 2 2" xfId="33812" xr:uid="{0F4A30C1-9AA0-4893-A1FE-CECEE7F7D796}"/>
    <cellStyle name="Normal 2 2 3 3 3 2 3 3" xfId="33264" xr:uid="{5DDEE627-DB3A-4A51-BA75-B1910FFB0963}"/>
    <cellStyle name="Normal 2 2 3 3 3 2 4" xfId="29014" xr:uid="{016863DC-B595-4E03-AFCD-2FDCD8F75587}"/>
    <cellStyle name="Normal 2 2 3 3 3 2 4 2" xfId="33442" xr:uid="{FEA0DB96-FE10-465D-A5EA-CC7A33BA9C2D}"/>
    <cellStyle name="Normal 2 2 3 3 3 2 5" xfId="33244" xr:uid="{6397EF99-4428-40F5-9FFD-13C69A78C369}"/>
    <cellStyle name="Normal 2 2 3 3 3 3" xfId="30260" xr:uid="{CB821DBB-EC06-4C0F-95D0-C3279A9FA970}"/>
    <cellStyle name="Normal 2 2 3 3 3 3 2" xfId="34965" xr:uid="{729464F0-850D-4129-B03F-B5BCB90B0BA9}"/>
    <cellStyle name="Normal 2 2 3 3 3 3 2 2" xfId="34685" xr:uid="{D2DC7629-F0C3-4AB7-92A3-1DD744389CE4}"/>
    <cellStyle name="Normal 2 2 3 3 3 3 2 2 2" xfId="32996" xr:uid="{184DED86-024A-42D3-B083-45A56A78D2EF}"/>
    <cellStyle name="Normal 2 2 3 3 3 3 2 3" xfId="31277" xr:uid="{DAF103BE-B891-4E04-9C19-EE3A6081DF81}"/>
    <cellStyle name="Normal 2 2 3 3 3 3 3" xfId="34146" xr:uid="{7F89AE16-9CE0-4AD2-9D98-78DC73116F7E}"/>
    <cellStyle name="Normal 2 2 3 3 3 3 3 2" xfId="33737" xr:uid="{CA08AE1B-87CA-478E-9BB0-4F451445592F}"/>
    <cellStyle name="Normal 2 2 3 3 3 3 4" xfId="34627" xr:uid="{CA201C60-742F-4F89-B423-86DABF7A4E7A}"/>
    <cellStyle name="Normal 2 2 3 3 3 4" xfId="31949" xr:uid="{28C441DE-DF23-407B-A813-DFFEA2067C91}"/>
    <cellStyle name="Normal 2 2 3 3 3 4 2" xfId="30226" xr:uid="{D2E3DFA4-7016-4D24-8E82-32F0D0DDA76C}"/>
    <cellStyle name="Normal 2 2 3 3 3 4 2 2" xfId="35457" xr:uid="{E801F640-402A-4346-8A4A-A0AA52CF4B2C}"/>
    <cellStyle name="Normal 2 2 3 3 3 4 3" xfId="30188" xr:uid="{67B0C03A-AD10-493E-B98B-8CA309294414}"/>
    <cellStyle name="Normal 2 2 3 3 3 5" xfId="33092" xr:uid="{7876CD42-8C08-40E2-8F1F-50681E942C49}"/>
    <cellStyle name="Normal 2 2 3 3 3 5 2" xfId="35497" xr:uid="{D5F53115-56E3-419C-BE40-180F71DFFF67}"/>
    <cellStyle name="Normal 2 2 3 3 3 6" xfId="31033" xr:uid="{1815E787-7E30-47FD-860D-AB27790A1E47}"/>
    <cellStyle name="Normal 2 2 3 3 4" xfId="34054" xr:uid="{FD8C5E77-6D57-4C16-82C0-764889E18802}"/>
    <cellStyle name="Normal 2 2 3 3 4 2" xfId="30931" xr:uid="{A33139B1-1398-4FED-970D-0224FAD365A7}"/>
    <cellStyle name="Normal 2 2 3 3 4 2 2" xfId="30200" xr:uid="{A27FB8A5-DF93-458B-AEC3-4BDDE1452FFB}"/>
    <cellStyle name="Normal 2 2 3 3 4 2 2 2" xfId="30223" xr:uid="{D8394CD2-05BA-4C26-95FC-A61A3623DF7C}"/>
    <cellStyle name="Normal 2 2 3 3 4 2 2 2 2" xfId="30185" xr:uid="{E7753076-1B4F-4F47-AC71-296AB866B61D}"/>
    <cellStyle name="Normal 2 2 3 3 4 2 2 3" xfId="30048" xr:uid="{DEBF5F0F-4F81-464A-85E5-8DD5F073E4FE}"/>
    <cellStyle name="Normal 2 2 3 3 4 2 3" xfId="34178" xr:uid="{A876CEDB-DA64-4511-8CBD-ECD4F274D20D}"/>
    <cellStyle name="Normal 2 2 3 3 4 2 3 2" xfId="35469" xr:uid="{1BB4AFE4-56CB-4D06-AD43-B23EBA723F37}"/>
    <cellStyle name="Normal 2 2 3 3 4 2 4" xfId="35354" xr:uid="{03CE5154-80B2-4F51-AFBF-DF96252C9C85}"/>
    <cellStyle name="Normal 2 2 3 3 4 3" xfId="33740" xr:uid="{59C9C28E-8277-4B2C-AE53-83D0FBBF7969}"/>
    <cellStyle name="Normal 2 2 3 3 4 3 2" xfId="31534" xr:uid="{0EF14A1B-6D55-4068-9E37-7CFF1DD43B54}"/>
    <cellStyle name="Normal 2 2 3 3 4 3 2 2" xfId="29167" xr:uid="{905285A7-9772-4BA0-82F3-5ADFC2DE990F}"/>
    <cellStyle name="Normal 2 2 3 3 4 3 3" xfId="34791" xr:uid="{ADB7E052-C911-4087-A1D8-DAB8366D3843}"/>
    <cellStyle name="Normal 2 2 3 3 4 4" xfId="33223" xr:uid="{D7139380-4366-49AF-9FE1-1CD84B2C59F1}"/>
    <cellStyle name="Normal 2 2 3 3 4 4 2" xfId="33204" xr:uid="{E999BB52-2B8C-43F5-A9B1-5F3875256128}"/>
    <cellStyle name="Normal 2 2 3 3 4 5" xfId="31176" xr:uid="{419942C4-3238-42BC-B4F5-36DE2FA9E12E}"/>
    <cellStyle name="Normal 2 2 3 3 5" xfId="31460" xr:uid="{22D104D3-F36C-46CB-A30D-CB94013077A6}"/>
    <cellStyle name="Normal 2 2 3 3 5 2" xfId="35110" xr:uid="{207CBCE8-B221-41B9-B4C7-81FF9932F26E}"/>
    <cellStyle name="Normal 2 2 3 3 5 2 2" xfId="30277" xr:uid="{25BD0682-D170-42B5-B0F9-7118CF7B4C70}"/>
    <cellStyle name="Normal 2 2 3 3 5 2 2 2" xfId="29960" xr:uid="{AB7C9A6A-C4AA-4C18-8778-5D2FB456C215}"/>
    <cellStyle name="Normal 2 2 3 3 5 2 3" xfId="34867" xr:uid="{FFE53038-6DBF-40E5-A36B-7D460487DACD}"/>
    <cellStyle name="Normal 2 2 3 3 5 3" xfId="32891" xr:uid="{65D5329E-E74D-49D0-B4CB-5E2F562C670B}"/>
    <cellStyle name="Normal 2 2 3 3 5 3 2" xfId="34515" xr:uid="{5704CFAA-3A6F-4697-B21A-1378D5B2CFD1}"/>
    <cellStyle name="Normal 2 2 3 3 5 4" xfId="30321" xr:uid="{A90DB930-C022-4B3E-BE10-6B1868D9BC93}"/>
    <cellStyle name="Normal 2 2 3 3 6" xfId="35579" xr:uid="{29135943-AE52-4240-9C2E-8AA9E1C45174}"/>
    <cellStyle name="Normal 2 2 3 3 6 2" xfId="29948" xr:uid="{CECDF44A-EC3E-487C-B217-F6F7DA150C18}"/>
    <cellStyle name="Normal 2 2 3 3 6 2 2" xfId="33509" xr:uid="{8D9F70CF-1340-4B78-B2DA-4432E5A3DCDE}"/>
    <cellStyle name="Normal 2 2 3 3 6 3" xfId="35143" xr:uid="{75C802CB-B4B9-4CD8-B973-871216333D75}"/>
    <cellStyle name="Normal 2 2 3 3 7" xfId="32108" xr:uid="{B819CB0E-B5F4-4C0A-82ED-0369569A0695}"/>
    <cellStyle name="Normal 2 2 3 3 7 2" xfId="31999" xr:uid="{A1302DAD-C427-4E94-9E2E-B1FA9EBCF056}"/>
    <cellStyle name="Normal 2 2 3 3 8" xfId="32626" xr:uid="{8ADEF6AF-CC16-45EB-B449-3953F033E8F7}"/>
    <cellStyle name="Normal 2 2 3 4" xfId="34917" xr:uid="{B8CB249E-C428-45BA-A2B3-B04E5E8EB51D}"/>
    <cellStyle name="Normal 2 2 3 4 2" xfId="33496" xr:uid="{2C00CCB8-2EBC-422C-B336-23BD20D3F2E7}"/>
    <cellStyle name="Normal 2 2 3 4 2 2" xfId="32517" xr:uid="{482C8A47-9C09-442A-9943-351C24FA2F37}"/>
    <cellStyle name="Normal 2 2 3 4 2 2 2" xfId="34861" xr:uid="{D07400D6-F537-4BB9-A8C2-A38D1B2DA277}"/>
    <cellStyle name="Normal 2 2 3 4 2 2 2 2" xfId="29886" xr:uid="{26295CAA-A225-4D53-A287-7D29C79765BC}"/>
    <cellStyle name="Normal 2 2 3 4 2 2 2 2 2" xfId="33427" xr:uid="{B4F1D8BE-5306-4E77-87D4-EB24FC80E200}"/>
    <cellStyle name="Normal 2 2 3 4 2 2 2 2 2 2" xfId="30703" xr:uid="{7CD75C02-9A02-49E9-A23B-AB3247307C34}"/>
    <cellStyle name="Normal 2 2 3 4 2 2 2 2 3" xfId="30162" xr:uid="{ACA8A5F1-ADC7-4CDB-B129-272DA4BD620C}"/>
    <cellStyle name="Normal 2 2 3 4 2 2 2 3" xfId="30217" xr:uid="{F1755A79-D459-4042-B663-E39180A9DCBB}"/>
    <cellStyle name="Normal 2 2 3 4 2 2 2 3 2" xfId="34454" xr:uid="{A376B2D9-C45B-4467-BF3F-E8545DFAEAAC}"/>
    <cellStyle name="Normal 2 2 3 4 2 2 2 4" xfId="30742" xr:uid="{6A4A2DB0-EB1F-4E2E-A55C-6233B601BF62}"/>
    <cellStyle name="Normal 2 2 3 4 2 2 3" xfId="29609" xr:uid="{A5517697-DE00-420F-987C-FA36B2B40393}"/>
    <cellStyle name="Normal 2 2 3 4 2 2 3 2" xfId="30894" xr:uid="{2BA4872B-8B01-40A0-892D-0D9E29DCBB87}"/>
    <cellStyle name="Normal 2 2 3 4 2 2 3 2 2" xfId="32015" xr:uid="{71682005-E938-4ECA-AAD9-A7D3A0A16044}"/>
    <cellStyle name="Normal 2 2 3 4 2 2 3 3" xfId="31490" xr:uid="{C25557EF-DC84-44CD-A92C-071E387A2975}"/>
    <cellStyle name="Normal 2 2 3 4 2 2 4" xfId="30078" xr:uid="{4D28CC99-7D01-46BD-9CBF-341F4943C832}"/>
    <cellStyle name="Normal 2 2 3 4 2 2 4 2" xfId="35202" xr:uid="{D24A7594-16B2-4452-B16D-AA9900691E0B}"/>
    <cellStyle name="Normal 2 2 3 4 2 2 5" xfId="35286" xr:uid="{D4E595C2-0135-403E-A745-5EC86BF7D34B}"/>
    <cellStyle name="Normal 2 2 3 4 2 3" xfId="32566" xr:uid="{1ADFF525-55C8-4FE1-8363-D3432285CD0E}"/>
    <cellStyle name="Normal 2 2 3 4 2 3 2" xfId="31642" xr:uid="{C642D964-19CA-455E-8B65-B524ADAB032C}"/>
    <cellStyle name="Normal 2 2 3 4 2 3 2 2" xfId="30532" xr:uid="{415D6B8E-33A1-473C-A7A1-5997EC6C1065}"/>
    <cellStyle name="Normal 2 2 3 4 2 3 2 2 2" xfId="33762" xr:uid="{E6D809E9-C373-48B6-88FB-558AE8010E76}"/>
    <cellStyle name="Normal 2 2 3 4 2 3 2 3" xfId="30129" xr:uid="{9281E126-5ED8-45AD-B105-67A57924F088}"/>
    <cellStyle name="Normal 2 2 3 4 2 3 3" xfId="30860" xr:uid="{2879ADA6-ED2E-4F26-808A-526326A3C547}"/>
    <cellStyle name="Normal 2 2 3 4 2 3 3 2" xfId="29895" xr:uid="{07F417FD-5C75-45C0-B782-278FF5021B80}"/>
    <cellStyle name="Normal 2 2 3 4 2 3 4" xfId="31433" xr:uid="{A16B3350-8EEA-4CF1-AD22-F689AC41D51B}"/>
    <cellStyle name="Normal 2 2 3 4 2 4" xfId="33197" xr:uid="{7677D767-ADB5-46AF-A522-BCD09B03BF84}"/>
    <cellStyle name="Normal 2 2 3 4 2 4 2" xfId="34926" xr:uid="{8DCE839C-3AD7-4897-9524-F94E807F8D46}"/>
    <cellStyle name="Normal 2 2 3 4 2 4 2 2" xfId="32681" xr:uid="{77443787-688A-457F-8BA9-0D21E90A33AB}"/>
    <cellStyle name="Normal 2 2 3 4 2 4 3" xfId="33377" xr:uid="{2C775B21-B347-4C1B-9D29-F5D29FAE2B9C}"/>
    <cellStyle name="Normal 2 2 3 4 2 5" xfId="29149" xr:uid="{449BF233-726B-4640-96E5-5F9408EB9F9E}"/>
    <cellStyle name="Normal 2 2 3 4 2 5 2" xfId="35565" xr:uid="{A1F05556-5A67-4035-82CC-1DE96CA92C1C}"/>
    <cellStyle name="Normal 2 2 3 4 2 6" xfId="30517" xr:uid="{E2C568B2-BF2A-4A88-A0FE-87194E55B6BA}"/>
    <cellStyle name="Normal 2 2 3 4 3" xfId="29481" xr:uid="{9C6389EB-BF3E-4D40-8601-019AC819AB0A}"/>
    <cellStyle name="Normal 2 2 3 4 3 2" xfId="31067" xr:uid="{20F468B6-C6AC-4A90-9D5A-2C2C954174F2}"/>
    <cellStyle name="Normal 2 2 3 4 3 2 2" xfId="35321" xr:uid="{26D81A67-1F99-4EBD-9350-5CBDE57D29EB}"/>
    <cellStyle name="Normal 2 2 3 4 3 2 2 2" xfId="35520" xr:uid="{89378854-0135-4020-9E10-F70FEAA90BF8}"/>
    <cellStyle name="Normal 2 2 3 4 3 2 2 2 2" xfId="33553" xr:uid="{A22D5DB3-7C14-49E8-BECB-696358F1B423}"/>
    <cellStyle name="Normal 2 2 3 4 3 2 2 3" xfId="33555" xr:uid="{1D8FF258-BF94-46D4-8D96-D6E879C993CD}"/>
    <cellStyle name="Normal 2 2 3 4 3 2 3" xfId="33752" xr:uid="{64BBBC40-AF4D-4E52-AA50-BC19D07EFE6B}"/>
    <cellStyle name="Normal 2 2 3 4 3 2 3 2" xfId="32001" xr:uid="{0FD3D428-6762-4BD3-9205-3653B0D6E20C}"/>
    <cellStyle name="Normal 2 2 3 4 3 2 4" xfId="33834" xr:uid="{73BBA04C-CB44-485C-9323-A87041F42D5B}"/>
    <cellStyle name="Normal 2 2 3 4 3 3" xfId="32971" xr:uid="{ACAC21A8-09FE-4B7D-A173-1AC6E27E6A65}"/>
    <cellStyle name="Normal 2 2 3 4 3 3 2" xfId="32107" xr:uid="{7622EC68-0537-40AD-A5DD-051D3D431074}"/>
    <cellStyle name="Normal 2 2 3 4 3 3 2 2" xfId="30838" xr:uid="{5F0E3703-3C2D-4F7B-BA72-C01793BD9AA8}"/>
    <cellStyle name="Normal 2 2 3 4 3 3 3" xfId="34858" xr:uid="{10938F0A-7B6A-4998-AF15-9025CED66C59}"/>
    <cellStyle name="Normal 2 2 3 4 3 4" xfId="33728" xr:uid="{DAEE8A06-5F8D-4B84-B92E-4CF3FF44EC3D}"/>
    <cellStyle name="Normal 2 2 3 4 3 4 2" xfId="32836" xr:uid="{F9290003-DB0C-4D44-905C-917ED9B445F6}"/>
    <cellStyle name="Normal 2 2 3 4 3 5" xfId="34751" xr:uid="{5D8DA458-3303-4C7C-AE47-C793270673E7}"/>
    <cellStyle name="Normal 2 2 3 4 4" xfId="30336" xr:uid="{1059704E-CFB8-4998-9661-FCEA169E1B3D}"/>
    <cellStyle name="Normal 2 2 3 4 4 2" xfId="33747" xr:uid="{2CB275C3-7821-4E10-83B2-0F8F9B4760D9}"/>
    <cellStyle name="Normal 2 2 3 4 4 2 2" xfId="32771" xr:uid="{A886687E-1407-4697-BA59-7ED6C97BC2F8}"/>
    <cellStyle name="Normal 2 2 3 4 4 2 2 2" xfId="30343" xr:uid="{DC682E23-0BC6-4752-9177-3DFDA7A74645}"/>
    <cellStyle name="Normal 2 2 3 4 4 2 3" xfId="35149" xr:uid="{37A8EFE7-DE06-4E12-921A-991B733713CD}"/>
    <cellStyle name="Normal 2 2 3 4 4 3" xfId="34999" xr:uid="{95FAE56E-36C6-40FE-BEA9-8F9D785B4AE4}"/>
    <cellStyle name="Normal 2 2 3 4 4 3 2" xfId="32779" xr:uid="{5C949188-08A0-4538-A8C9-366EC901894A}"/>
    <cellStyle name="Normal 2 2 3 4 4 4" xfId="33785" xr:uid="{958ECDD7-507A-4060-898F-A59418C38999}"/>
    <cellStyle name="Normal 2 2 3 4 5" xfId="34508" xr:uid="{2B74752A-2531-42B5-ABBF-69E096AD3FCC}"/>
    <cellStyle name="Normal 2 2 3 4 5 2" xfId="29351" xr:uid="{C7363700-684D-4400-B396-D387573ECA38}"/>
    <cellStyle name="Normal 2 2 3 4 5 2 2" xfId="34808" xr:uid="{12086938-41EE-42AE-810A-09C3DAFD6C5E}"/>
    <cellStyle name="Normal 2 2 3 4 5 3" xfId="31618" xr:uid="{CD73C3E7-61C0-4F4C-B8E6-F6B2C08B3EA2}"/>
    <cellStyle name="Normal 2 2 3 4 6" xfId="32284" xr:uid="{F112086A-9A4E-44AE-91CF-E42A906677CF}"/>
    <cellStyle name="Normal 2 2 3 4 6 2" xfId="30960" xr:uid="{7CE91B3A-4614-4053-B452-8E19143C7A18}"/>
    <cellStyle name="Normal 2 2 3 4 7" xfId="34805" xr:uid="{3F5F7911-27A4-47FD-AD49-329E7031C30C}"/>
    <cellStyle name="Normal 2 2 3 5" xfId="34101" xr:uid="{97CA4DCF-2776-4F74-BDC5-90A4A84D1E6A}"/>
    <cellStyle name="Normal 2 2 3 5 2" xfId="32911" xr:uid="{458A4643-B04F-4426-8EC2-DCA2540B06DE}"/>
    <cellStyle name="Normal 2 2 3 5 2 2" xfId="32258" xr:uid="{CF6774A5-4D64-4035-9965-972B77F77059}"/>
    <cellStyle name="Normal 2 2 3 5 2 2 2" xfId="30414" xr:uid="{2DFB3F18-1909-4528-BE65-FFBF31068596}"/>
    <cellStyle name="Normal 2 2 3 5 2 2 2 2" xfId="34062" xr:uid="{D5FA864C-5759-4355-9AFA-718DE9591BB4}"/>
    <cellStyle name="Normal 2 2 3 5 2 2 2 2 2" xfId="34006" xr:uid="{03FADA67-FDD5-49CE-A26A-3F34E4B97031}"/>
    <cellStyle name="Normal 2 2 3 5 2 2 2 3" xfId="29672" xr:uid="{C662D8D5-19D3-4A24-909E-8A1E748FA062}"/>
    <cellStyle name="Normal 2 2 3 5 2 2 3" xfId="31986" xr:uid="{7814957C-001B-4BF1-A2FE-D6C4231C52D1}"/>
    <cellStyle name="Normal 2 2 3 5 2 2 3 2" xfId="30622" xr:uid="{7795A44C-5EE6-49F8-A1ED-7D3424A4F30D}"/>
    <cellStyle name="Normal 2 2 3 5 2 2 4" xfId="30365" xr:uid="{E7147B71-4D57-48F3-BFA8-AB3589B554DB}"/>
    <cellStyle name="Normal 2 2 3 5 2 3" xfId="31388" xr:uid="{185AE711-0B65-42D1-8F2A-6757286082E9}"/>
    <cellStyle name="Normal 2 2 3 5 2 3 2" xfId="29147" xr:uid="{6B0D0FC3-91BA-44C7-BDA7-455372943388}"/>
    <cellStyle name="Normal 2 2 3 5 2 3 2 2" xfId="32311" xr:uid="{811F75EF-23DD-4E19-BE00-1789C2D61224}"/>
    <cellStyle name="Normal 2 2 3 5 2 3 3" xfId="32329" xr:uid="{CD11274A-5348-4B3D-9D93-2F6AD5E45329}"/>
    <cellStyle name="Normal 2 2 3 5 2 4" xfId="35336" xr:uid="{78AD5B9C-33B0-40A7-99A2-5BDC536E6628}"/>
    <cellStyle name="Normal 2 2 3 5 2 4 2" xfId="31727" xr:uid="{531EA91A-58E7-4C2E-8904-EF61A56315C0}"/>
    <cellStyle name="Normal 2 2 3 5 2 5" xfId="33640" xr:uid="{55DC3C87-3D88-4F3B-A8D6-60FD8706530F}"/>
    <cellStyle name="Normal 2 2 3 5 3" xfId="33481" xr:uid="{4F651C73-0AD9-423F-941A-F51AFAFE978C}"/>
    <cellStyle name="Normal 2 2 3 5 3 2" xfId="29995" xr:uid="{4E825D0D-47FB-4511-BA89-9B264DC4E8AD}"/>
    <cellStyle name="Normal 2 2 3 5 3 2 2" xfId="29947" xr:uid="{941A5C98-72ED-4662-B058-BBADC5A1E0CB}"/>
    <cellStyle name="Normal 2 2 3 5 3 2 2 2" xfId="33510" xr:uid="{7E104DDD-CEDC-4535-9452-6A30F58E3CC7}"/>
    <cellStyle name="Normal 2 2 3 5 3 2 3" xfId="35535" xr:uid="{1E6DC513-E415-4E1B-B1BA-E538911CB24C}"/>
    <cellStyle name="Normal 2 2 3 5 3 3" xfId="35422" xr:uid="{8209A34F-0544-4067-96C1-0FD19576FC7E}"/>
    <cellStyle name="Normal 2 2 3 5 3 3 2" xfId="33186" xr:uid="{5249C562-3AB2-4ABA-A075-8C4BE572EF83}"/>
    <cellStyle name="Normal 2 2 3 5 3 4" xfId="35261" xr:uid="{78996DFD-ACD7-45C4-AAC2-F972032289CC}"/>
    <cellStyle name="Normal 2 2 3 5 4" xfId="34928" xr:uid="{A767990F-2F1D-47D2-8A15-8C569638A8C5}"/>
    <cellStyle name="Normal 2 2 3 5 4 2" xfId="33322" xr:uid="{28E9C2A2-AC0C-4743-8CD6-907E68DEB21F}"/>
    <cellStyle name="Normal 2 2 3 5 4 2 2" xfId="34504" xr:uid="{0521BF25-C273-4D6E-B44E-E38403448E68}"/>
    <cellStyle name="Normal 2 2 3 5 4 3" xfId="29589" xr:uid="{4CABC43D-F87F-400E-9B1A-9BD0BA75A638}"/>
    <cellStyle name="Normal 2 2 3 5 5" xfId="29593" xr:uid="{72B1440F-E78D-40BB-983D-85DF340FAEFA}"/>
    <cellStyle name="Normal 2 2 3 5 5 2" xfId="32737" xr:uid="{A09DB6EF-31B3-4831-9B4E-AC65BF520FF6}"/>
    <cellStyle name="Normal 2 2 3 5 6" xfId="29713" xr:uid="{37E5F1E8-B8F0-471D-B517-7B7A01B42374}"/>
    <cellStyle name="Normal 2 2 3 6" xfId="29922" xr:uid="{97044AAB-38F6-405C-9635-8DEA08B27C57}"/>
    <cellStyle name="Normal 2 2 3 6 2" xfId="30086" xr:uid="{EC6CDBC4-C5A1-4F48-B063-76DF78734CB9}"/>
    <cellStyle name="Normal 2 2 3 6 2 2" xfId="29810" xr:uid="{CE07031B-7397-4C13-A50B-30CA5D93E0E6}"/>
    <cellStyle name="Normal 2 2 3 6 2 2 2" xfId="30917" xr:uid="{C2247CB4-A3B9-4A1A-8FEB-11F8A4766C64}"/>
    <cellStyle name="Normal 2 2 3 6 2 2 2 2" xfId="33456" xr:uid="{FFDC1B1B-3027-4BB4-9A84-7C93B8605FE1}"/>
    <cellStyle name="Normal 2 2 3 6 2 2 3" xfId="33187" xr:uid="{8D325173-8016-4C3B-9780-97EDB75C6891}"/>
    <cellStyle name="Normal 2 2 3 6 2 3" xfId="34944" xr:uid="{14C753E5-C5F1-4484-BD03-DB73FFB811D8}"/>
    <cellStyle name="Normal 2 2 3 6 2 3 2" xfId="34579" xr:uid="{962F9319-D513-4CAB-9248-115287D8781C}"/>
    <cellStyle name="Normal 2 2 3 6 2 4" xfId="30886" xr:uid="{08FBE816-0BC9-401C-B731-9518D6915EFD}"/>
    <cellStyle name="Normal 2 2 3 6 3" xfId="34476" xr:uid="{1783E358-BEE7-4EF0-AE82-19710D1422B2}"/>
    <cellStyle name="Normal 2 2 3 6 3 2" xfId="32900" xr:uid="{547C598D-4EFD-4272-8151-F0A10C6EB59A}"/>
    <cellStyle name="Normal 2 2 3 6 3 2 2" xfId="32818" xr:uid="{AC17B468-6A02-4A43-9E5C-0EDCE924897B}"/>
    <cellStyle name="Normal 2 2 3 6 3 3" xfId="29719" xr:uid="{42DB8D3E-ED81-4D00-BE12-F18859A4B067}"/>
    <cellStyle name="Normal 2 2 3 6 4" xfId="35465" xr:uid="{5B194FCC-2582-44F5-B24A-557A102FC4A7}"/>
    <cellStyle name="Normal 2 2 3 6 4 2" xfId="34658" xr:uid="{E6B7181D-B4D7-4370-93F0-AC61A25D6879}"/>
    <cellStyle name="Normal 2 2 3 6 5" xfId="35490" xr:uid="{26AB9428-DE9C-46DD-8E5F-0EBFB519DD04}"/>
    <cellStyle name="Normal 2 2 3 7" xfId="31723" xr:uid="{18E359A7-C34F-4BDC-BC15-1477BFE1F36B}"/>
    <cellStyle name="Normal 2 2 3 7 2" xfId="30934" xr:uid="{1E044D74-84E1-4974-9EF8-58477B145F34}"/>
    <cellStyle name="Normal 2 2 3 7 2 2" xfId="35159" xr:uid="{B32C1582-D4EB-48C0-BE01-588EADBA4E0B}"/>
    <cellStyle name="Normal 2 2 3 7 2 2 2" xfId="31757" xr:uid="{EA4978A3-477A-470A-88A5-091454513CE8}"/>
    <cellStyle name="Normal 2 2 3 7 2 3" xfId="31841" xr:uid="{9E850323-CEAC-421F-83B1-8F652D8D3022}"/>
    <cellStyle name="Normal 2 2 3 7 3" xfId="32247" xr:uid="{AE885935-D1CA-478D-BC21-38E78B1F20B7}"/>
    <cellStyle name="Normal 2 2 3 7 3 2" xfId="32230" xr:uid="{A74EAB94-1B5E-47D4-A485-327810D3D757}"/>
    <cellStyle name="Normal 2 2 3 7 4" xfId="30795" xr:uid="{9DD6A8E9-048D-4BEC-B2ED-A496F3B08512}"/>
    <cellStyle name="Normal 2 2 3 8" xfId="34622" xr:uid="{BABE7E67-5811-44E8-8DED-9BC69A79FF18}"/>
    <cellStyle name="Normal 2 2 3 8 2" xfId="33637" xr:uid="{5221A545-E8CB-457C-B0D6-9C43903A1D64}"/>
    <cellStyle name="Normal 2 2 3 8 2 2" xfId="30726" xr:uid="{3E5D1938-47FD-4784-8D77-62A65D7F72B6}"/>
    <cellStyle name="Normal 2 2 3 8 3" xfId="34274" xr:uid="{C722C86E-638C-4BC9-912D-EE08995DB50D}"/>
    <cellStyle name="Normal 2 2 3 9" xfId="32805" xr:uid="{CBE71A5A-DB8A-408E-95A6-A4AE86FA8E03}"/>
    <cellStyle name="Normal 2 2 3 9 2" xfId="34257" xr:uid="{FDFD52B7-3C04-4A05-8E21-794B6A210944}"/>
    <cellStyle name="Normal 2 2 4" xfId="415" xr:uid="{BA2F0E3B-200D-4AD6-B0A5-04D5F5464BFE}"/>
    <cellStyle name="Normal 2 2 4 10" xfId="31958" xr:uid="{30A8CC36-E873-452A-B4D6-5DF0E9AD5899}"/>
    <cellStyle name="Normal 2 2 4 2" xfId="30654" xr:uid="{D67C6945-037B-4025-9850-C9DA5F17EFFD}"/>
    <cellStyle name="Normal 2 2 4 2 2" xfId="35413" xr:uid="{D7A26815-6F7A-4A3A-A14A-47DB7A266CB7}"/>
    <cellStyle name="Normal 2 2 4 2 2 2" xfId="30879" xr:uid="{0157D692-05EC-496B-9F5C-C67E1D3A7C4D}"/>
    <cellStyle name="Normal 2 2 4 2 2 2 2" xfId="33642" xr:uid="{4A15C46B-D13E-4451-AC1A-89999FC49876}"/>
    <cellStyle name="Normal 2 2 4 2 2 2 2 2" xfId="34703" xr:uid="{A53782BE-2C72-46A2-BDAE-D07984D2D01E}"/>
    <cellStyle name="Normal 2 2 4 2 2 2 2 2 2" xfId="31271" xr:uid="{E8386071-DB81-4D3F-8239-8C3273B73D23}"/>
    <cellStyle name="Normal 2 2 4 2 2 2 2 2 2 2" xfId="35530" xr:uid="{57CFF3E4-D68B-43EE-A80A-E6006210930E}"/>
    <cellStyle name="Normal 2 2 4 2 2 2 2 2 2 2 2" xfId="30351" xr:uid="{F424487A-553A-4DA7-BD62-40C7C31E7A41}"/>
    <cellStyle name="Normal 2 2 4 2 2 2 2 2 2 3" xfId="30697" xr:uid="{0CD47611-7C12-4309-A6AF-E70488229E7C}"/>
    <cellStyle name="Normal 2 2 4 2 2 2 2 2 3" xfId="32044" xr:uid="{47CFC32B-DDB9-46F5-85C1-069B9B4C93A5}"/>
    <cellStyle name="Normal 2 2 4 2 2 2 2 2 3 2" xfId="35186" xr:uid="{1D755857-4633-4040-89F4-23A9C5BE35A1}"/>
    <cellStyle name="Normal 2 2 4 2 2 2 2 2 4" xfId="32453" xr:uid="{C0398051-66C8-4977-83C7-8D1E892ADC54}"/>
    <cellStyle name="Normal 2 2 4 2 2 2 2 3" xfId="32111" xr:uid="{33810C58-D7B3-4C4A-962C-2416E16E00F3}"/>
    <cellStyle name="Normal 2 2 4 2 2 2 2 3 2" xfId="35268" xr:uid="{18A1FD49-FBDA-4D67-8693-91A3D92B6544}"/>
    <cellStyle name="Normal 2 2 4 2 2 2 2 3 2 2" xfId="30840" xr:uid="{884BDB07-00EC-4E2E-BEBB-A5C5615332A9}"/>
    <cellStyle name="Normal 2 2 4 2 2 2 2 3 3" xfId="32953" xr:uid="{24FE3723-1F1B-4374-965B-BA19C0F65014}"/>
    <cellStyle name="Normal 2 2 4 2 2 2 2 4" xfId="32603" xr:uid="{79FB948A-0D65-4988-A1B1-782DEC9DC154}"/>
    <cellStyle name="Normal 2 2 4 2 2 2 2 4 2" xfId="32981" xr:uid="{C1CBD609-9D6F-44ED-8877-37A27C7EFABC}"/>
    <cellStyle name="Normal 2 2 4 2 2 2 2 5" xfId="35370" xr:uid="{0E192C9D-A7FF-4B87-B4BB-C9AF7AA89D88}"/>
    <cellStyle name="Normal 2 2 4 2 2 2 3" xfId="31895" xr:uid="{4C623383-BD47-4AB8-A489-351BF250A0AF}"/>
    <cellStyle name="Normal 2 2 4 2 2 2 3 2" xfId="31996" xr:uid="{B5BB970E-4E0D-43CA-9CFE-70B2C0343E71}"/>
    <cellStyle name="Normal 2 2 4 2 2 2 3 2 2" xfId="32780" xr:uid="{B5469931-ACA4-4453-A5A4-6AAC0FEC9B4F}"/>
    <cellStyle name="Normal 2 2 4 2 2 2 3 2 2 2" xfId="32823" xr:uid="{13F80EA7-8B20-44E7-A116-A2BB26D29DD3}"/>
    <cellStyle name="Normal 2 2 4 2 2 2 3 2 3" xfId="34531" xr:uid="{73BD9C73-846A-4460-BC3D-CFBF728117D9}"/>
    <cellStyle name="Normal 2 2 4 2 2 2 3 3" xfId="30487" xr:uid="{42755028-FB8C-42B7-BA95-4DF713FBB9B1}"/>
    <cellStyle name="Normal 2 2 4 2 2 2 3 3 2" xfId="32233" xr:uid="{8C7EC5D7-D390-4D41-9439-3CA1821797D9}"/>
    <cellStyle name="Normal 2 2 4 2 2 2 3 4" xfId="31532" xr:uid="{5615C8DA-50DF-4419-96A8-362DF9409843}"/>
    <cellStyle name="Normal 2 2 4 2 2 2 4" xfId="31853" xr:uid="{C61AA5D8-2529-4A4A-85BF-3082675A249B}"/>
    <cellStyle name="Normal 2 2 4 2 2 2 4 2" xfId="32332" xr:uid="{228F3072-68D0-41CA-869C-886CFC902FB2}"/>
    <cellStyle name="Normal 2 2 4 2 2 2 4 2 2" xfId="31039" xr:uid="{C341930F-9159-4D81-893D-905786B129DE}"/>
    <cellStyle name="Normal 2 2 4 2 2 2 4 3" xfId="35035" xr:uid="{FB71B3B9-FDFC-4B5C-86CA-4079637A3CEB}"/>
    <cellStyle name="Normal 2 2 4 2 2 2 5" xfId="35181" xr:uid="{3C38EC1A-7181-4904-B7DE-DADCD0F69CD3}"/>
    <cellStyle name="Normal 2 2 4 2 2 2 5 2" xfId="29536" xr:uid="{C20E6B2D-8B10-4C59-8FE4-F42F004564B2}"/>
    <cellStyle name="Normal 2 2 4 2 2 2 6" xfId="33843" xr:uid="{1D1A79AA-4EA8-45B3-9561-937CB6395EF0}"/>
    <cellStyle name="Normal 2 2 4 2 2 3" xfId="29352" xr:uid="{9B95F4E0-C6E5-4B5E-BE04-E6385FD17425}"/>
    <cellStyle name="Normal 2 2 4 2 2 3 2" xfId="30146" xr:uid="{0D0454A0-0A84-4F04-876F-2E5983A9A9BE}"/>
    <cellStyle name="Normal 2 2 4 2 2 3 2 2" xfId="29634" xr:uid="{41978262-49B1-4719-BA3C-FAE4D199C0F5}"/>
    <cellStyle name="Normal 2 2 4 2 2 3 2 2 2" xfId="33278" xr:uid="{67E04F90-B62D-40E3-9040-9D15DE78A37F}"/>
    <cellStyle name="Normal 2 2 4 2 2 3 2 2 2 2" xfId="34503" xr:uid="{CF0D5680-2439-4D85-ABC0-07F4D211CB30}"/>
    <cellStyle name="Normal 2 2 4 2 2 3 2 2 3" xfId="35577" xr:uid="{62F4234F-ADC1-4D6B-8B43-B5754BA09703}"/>
    <cellStyle name="Normal 2 2 4 2 2 3 2 3" xfId="32945" xr:uid="{44A25CBF-7F4B-44A3-8FDE-E279F3EB7E19}"/>
    <cellStyle name="Normal 2 2 4 2 2 3 2 3 2" xfId="30990" xr:uid="{B7959D27-9BD4-45D3-BD58-AEB75362C8FB}"/>
    <cellStyle name="Normal 2 2 4 2 2 3 2 4" xfId="30902" xr:uid="{287C2853-D1B1-433C-A228-184D7F24F5F4}"/>
    <cellStyle name="Normal 2 2 4 2 2 3 3" xfId="34480" xr:uid="{39A46CF4-F391-4BB5-AD7B-F2BB228368D7}"/>
    <cellStyle name="Normal 2 2 4 2 2 3 3 2" xfId="31795" xr:uid="{561F22FA-98EE-4D22-AD01-965C1E45A215}"/>
    <cellStyle name="Normal 2 2 4 2 2 3 3 2 2" xfId="33242" xr:uid="{C698828F-20A4-4BE0-997E-A2FC563B27D6}"/>
    <cellStyle name="Normal 2 2 4 2 2 3 3 3" xfId="30686" xr:uid="{40A82E66-C0D7-4FD4-AEEC-6EB1FC8F27E1}"/>
    <cellStyle name="Normal 2 2 4 2 2 3 4" xfId="32217" xr:uid="{C63BB894-23E9-49D2-9232-D4DA3D8406BB}"/>
    <cellStyle name="Normal 2 2 4 2 2 3 4 2" xfId="31100" xr:uid="{E7E9B0BF-7A90-450B-8F11-128EFB331F79}"/>
    <cellStyle name="Normal 2 2 4 2 2 3 5" xfId="31669" xr:uid="{10262B93-C020-439B-84A0-6D381F7BEA2C}"/>
    <cellStyle name="Normal 2 2 4 2 2 4" xfId="29302" xr:uid="{0A4FCD99-EFAF-4253-B840-DF393F20B1B1}"/>
    <cellStyle name="Normal 2 2 4 2 2 4 2" xfId="29339" xr:uid="{8411440F-060E-4FF5-A7B5-8F8A49F24D50}"/>
    <cellStyle name="Normal 2 2 4 2 2 4 2 2" xfId="31825" xr:uid="{83002AA7-C449-4DDF-B8AF-91A98E6D445C}"/>
    <cellStyle name="Normal 2 2 4 2 2 4 2 2 2" xfId="31437" xr:uid="{C6073C04-8651-42EF-B4F2-FCDF2F2295AC}"/>
    <cellStyle name="Normal 2 2 4 2 2 4 2 3" xfId="34827" xr:uid="{3D3F6EDF-0531-4F64-AE83-BC05BCB0D505}"/>
    <cellStyle name="Normal 2 2 4 2 2 4 3" xfId="31048" xr:uid="{235A8EC3-5A61-472A-A2C8-74369C797493}"/>
    <cellStyle name="Normal 2 2 4 2 2 4 3 2" xfId="30022" xr:uid="{9AC7AD64-A89D-4107-9F96-BDDABDED7C01}"/>
    <cellStyle name="Normal 2 2 4 2 2 4 4" xfId="32485" xr:uid="{FE241A7D-2386-40D0-96B3-635EE17E5292}"/>
    <cellStyle name="Normal 2 2 4 2 2 5" xfId="32110" xr:uid="{2DE0446F-40CE-4D2C-97C1-048B01F3C95F}"/>
    <cellStyle name="Normal 2 2 4 2 2 5 2" xfId="33080" xr:uid="{97A6705B-AB85-41AB-8912-8AA7F17E7812}"/>
    <cellStyle name="Normal 2 2 4 2 2 5 2 2" xfId="30639" xr:uid="{BBA71853-E8F3-4B01-AFCF-02040991B882}"/>
    <cellStyle name="Normal 2 2 4 2 2 5 3" xfId="32692" xr:uid="{0199F344-CCB6-4CE3-919E-A9D2B7BE2C96}"/>
    <cellStyle name="Normal 2 2 4 2 2 6" xfId="32495" xr:uid="{CA5B2DB4-19DA-4642-B298-D9C602A2E1C4}"/>
    <cellStyle name="Normal 2 2 4 2 2 6 2" xfId="35461" xr:uid="{63E8D245-B653-4156-A092-DD8E10762494}"/>
    <cellStyle name="Normal 2 2 4 2 2 7" xfId="32643" xr:uid="{962B3288-3C4C-44A6-A743-5CE03EE45571}"/>
    <cellStyle name="Normal 2 2 4 2 3" xfId="30097" xr:uid="{20FC4DB1-120F-4888-87CB-45085EB3FA41}"/>
    <cellStyle name="Normal 2 2 4 2 3 2" xfId="31470" xr:uid="{ECBDF7A1-73BB-4B72-B4E4-D203C5D92808}"/>
    <cellStyle name="Normal 2 2 4 2 3 2 2" xfId="33345" xr:uid="{4605C6DD-5967-4057-8DA8-3CB4E5FC8774}"/>
    <cellStyle name="Normal 2 2 4 2 3 2 2 2" xfId="31911" xr:uid="{4E628361-40F4-4298-97B4-0A8686793584}"/>
    <cellStyle name="Normal 2 2 4 2 3 2 2 2 2" xfId="33787" xr:uid="{9D7FDD99-5395-482C-B4B8-4590926F2A61}"/>
    <cellStyle name="Normal 2 2 4 2 3 2 2 2 2 2" xfId="33934" xr:uid="{8611FF1A-68AE-423B-A4AA-59544F175472}"/>
    <cellStyle name="Normal 2 2 4 2 3 2 2 2 3" xfId="35013" xr:uid="{DAFAD224-6CF0-4D04-B1D7-6FB6557DBD63}"/>
    <cellStyle name="Normal 2 2 4 2 3 2 2 3" xfId="31028" xr:uid="{E0EE4E79-3AB3-4D44-9BA5-4B647B91665D}"/>
    <cellStyle name="Normal 2 2 4 2 3 2 2 3 2" xfId="34514" xr:uid="{283AAC6E-5673-4E4A-8678-153D4583046F}"/>
    <cellStyle name="Normal 2 2 4 2 3 2 2 4" xfId="32835" xr:uid="{5F8324D3-AA90-4EC0-979F-0190C99FB289}"/>
    <cellStyle name="Normal 2 2 4 2 3 2 3" xfId="31273" xr:uid="{DA78C874-8568-4D17-9B6F-C7C261DDCC5E}"/>
    <cellStyle name="Normal 2 2 4 2 3 2 3 2" xfId="31575" xr:uid="{A5225D56-0ABB-408D-9AE4-15DC47BB5C65}"/>
    <cellStyle name="Normal 2 2 4 2 3 2 3 2 2" xfId="30541" xr:uid="{FB53BF02-3560-457C-9FE2-545EE481D832}"/>
    <cellStyle name="Normal 2 2 4 2 3 2 3 3" xfId="32557" xr:uid="{1C8E290A-269E-426C-AC2C-31F48DE35608}"/>
    <cellStyle name="Normal 2 2 4 2 3 2 4" xfId="34304" xr:uid="{59D63A2F-5687-4433-9066-FB8FD76EE91B}"/>
    <cellStyle name="Normal 2 2 4 2 3 2 4 2" xfId="34020" xr:uid="{16D45762-74D9-4624-BEF8-BDCD78D4AE9D}"/>
    <cellStyle name="Normal 2 2 4 2 3 2 5" xfId="31392" xr:uid="{37AC5965-E9DD-499C-9B67-EED20EAC86FD}"/>
    <cellStyle name="Normal 2 2 4 2 3 3" xfId="34952" xr:uid="{A739FEBF-E614-4A27-8ECB-093D01CCA22C}"/>
    <cellStyle name="Normal 2 2 4 2 3 3 2" xfId="29657" xr:uid="{04E1163E-E0A3-4AAB-BBBE-BC1745B4BF3A}"/>
    <cellStyle name="Normal 2 2 4 2 3 3 2 2" xfId="34465" xr:uid="{8DBC3F74-254D-4355-8C8E-7AEA567B31EE}"/>
    <cellStyle name="Normal 2 2 4 2 3 3 2 2 2" xfId="34730" xr:uid="{74E8F83E-610A-4048-AD30-0D23AD140DAC}"/>
    <cellStyle name="Normal 2 2 4 2 3 3 2 3" xfId="31944" xr:uid="{95EAC849-D2F4-4CFC-A912-D796F137C5EA}"/>
    <cellStyle name="Normal 2 2 4 2 3 3 3" xfId="34408" xr:uid="{80B2B61C-F559-4E0B-A132-4376635C52CC}"/>
    <cellStyle name="Normal 2 2 4 2 3 3 3 2" xfId="34324" xr:uid="{6974FABC-4BE0-43BE-9EAC-B48356C7124A}"/>
    <cellStyle name="Normal 2 2 4 2 3 3 4" xfId="34136" xr:uid="{D8C54F10-28C4-4097-801E-00C8FF98446C}"/>
    <cellStyle name="Normal 2 2 4 2 3 4" xfId="30057" xr:uid="{96EAC257-24D4-4AB5-A1C4-ACB66A9E716D}"/>
    <cellStyle name="Normal 2 2 4 2 3 4 2" xfId="31294" xr:uid="{ED9E0E3F-30EC-49EB-80BD-A977DF218676}"/>
    <cellStyle name="Normal 2 2 4 2 3 4 2 2" xfId="33100" xr:uid="{36B64B43-1310-4605-B422-BA1D7CE08A7E}"/>
    <cellStyle name="Normal 2 2 4 2 3 4 3" xfId="32696" xr:uid="{468AF279-9A78-49A4-BC04-513E28D1E21C}"/>
    <cellStyle name="Normal 2 2 4 2 3 5" xfId="29532" xr:uid="{7BCB395E-7788-495D-AA6F-CE8C11A22EE6}"/>
    <cellStyle name="Normal 2 2 4 2 3 5 2" xfId="34245" xr:uid="{F3A8CEA8-C1B3-4104-8FFD-C7FE4BDD92D8}"/>
    <cellStyle name="Normal 2 2 4 2 3 6" xfId="33646" xr:uid="{6555A372-7973-4CF0-ADF1-AC14BC90DAAE}"/>
    <cellStyle name="Normal 2 2 4 2 4" xfId="33542" xr:uid="{492161C9-AF34-4ED9-97AA-2D47131DD71D}"/>
    <cellStyle name="Normal 2 2 4 2 4 2" xfId="34740" xr:uid="{109A844F-6953-408E-897E-4871B68B0EDA}"/>
    <cellStyle name="Normal 2 2 4 2 4 2 2" xfId="34745" xr:uid="{EA32474F-2EA5-4F37-9887-C8D2ABAAFA19}"/>
    <cellStyle name="Normal 2 2 4 2 4 2 2 2" xfId="34942" xr:uid="{3F2F62D1-9F23-4A3A-BF95-5A77B7F96291}"/>
    <cellStyle name="Normal 2 2 4 2 4 2 2 2 2" xfId="32052" xr:uid="{06BEC9F7-32A1-49B3-AD97-63DDA0F23A4F}"/>
    <cellStyle name="Normal 2 2 4 2 4 2 2 3" xfId="35016" xr:uid="{3C0F4AA7-78AD-4CAB-A658-022D6E84BEEB}"/>
    <cellStyle name="Normal 2 2 4 2 4 2 3" xfId="33475" xr:uid="{92D402F9-FB1D-4118-BC3E-697BD8872F88}"/>
    <cellStyle name="Normal 2 2 4 2 4 2 3 2" xfId="32109" xr:uid="{3CD11221-37C6-475F-BED9-F305C6339BD5}"/>
    <cellStyle name="Normal 2 2 4 2 4 2 4" xfId="34641" xr:uid="{379F2EB5-0667-47A2-BD43-67DDF303FA79}"/>
    <cellStyle name="Normal 2 2 4 2 4 3" xfId="34440" xr:uid="{CE7DD6A9-F863-45B2-BE79-A48B0356AC1E}"/>
    <cellStyle name="Normal 2 2 4 2 4 3 2" xfId="31012" xr:uid="{7A92F76F-19D2-419F-8B22-AC19AE83C8B6}"/>
    <cellStyle name="Normal 2 2 4 2 4 3 2 2" xfId="32455" xr:uid="{1D9D66D5-FDCE-462D-B722-237F978765B4}"/>
    <cellStyle name="Normal 2 2 4 2 4 3 3" xfId="35173" xr:uid="{EB203052-6074-46BF-B727-F3DEF35B873D}"/>
    <cellStyle name="Normal 2 2 4 2 4 4" xfId="32219" xr:uid="{9EB428C5-16E1-4A37-9843-127EC6B28824}"/>
    <cellStyle name="Normal 2 2 4 2 4 4 2" xfId="35410" xr:uid="{79E1AC13-DC3D-4FBE-BFBE-20661AD7DCE2}"/>
    <cellStyle name="Normal 2 2 4 2 4 5" xfId="30782" xr:uid="{7AF27823-D93F-4B87-825B-17DEB2B42A2D}"/>
    <cellStyle name="Normal 2 2 4 2 5" xfId="32745" xr:uid="{00380979-AD28-4E72-82E7-5DE8E03BB000}"/>
    <cellStyle name="Normal 2 2 4 2 5 2" xfId="35594" xr:uid="{0EFFD16E-5C17-44AF-97C3-9C7E2C94215A}"/>
    <cellStyle name="Normal 2 2 4 2 5 2 2" xfId="30239" xr:uid="{C4DCFEB0-8C29-4EEA-ABF7-7F777D14D647}"/>
    <cellStyle name="Normal 2 2 4 2 5 2 2 2" xfId="34357" xr:uid="{DFB0CB09-7150-40B5-B6D9-F88CF9772B8D}"/>
    <cellStyle name="Normal 2 2 4 2 5 2 3" xfId="34096" xr:uid="{D2038CD4-FE5F-4EE4-93B6-9C9FC019CFF5}"/>
    <cellStyle name="Normal 2 2 4 2 5 3" xfId="33758" xr:uid="{884AB9DE-2ACC-4BAD-A6DD-648662B7E5BD}"/>
    <cellStyle name="Normal 2 2 4 2 5 3 2" xfId="31731" xr:uid="{7D591585-A55A-48FE-ADAD-34BCE12EB687}"/>
    <cellStyle name="Normal 2 2 4 2 5 4" xfId="34289" xr:uid="{3543FB02-78E9-406F-A27F-5B4D065ACF13}"/>
    <cellStyle name="Normal 2 2 4 2 6" xfId="30242" xr:uid="{A99DE202-F37A-44BF-B118-B8543D28A59F}"/>
    <cellStyle name="Normal 2 2 4 2 6 2" xfId="32281" xr:uid="{D877CA16-575D-4A23-B61A-90668256328F}"/>
    <cellStyle name="Normal 2 2 4 2 6 2 2" xfId="30271" xr:uid="{FD994433-630E-4DB4-AFD0-3EF8D6DE5A27}"/>
    <cellStyle name="Normal 2 2 4 2 6 3" xfId="34804" xr:uid="{7E5A095C-FF09-4817-96E3-384BE029FA39}"/>
    <cellStyle name="Normal 2 2 4 2 7" xfId="30309" xr:uid="{DD8A5E2C-4B7E-4E70-B020-03474C9D6D33}"/>
    <cellStyle name="Normal 2 2 4 2 7 2" xfId="34368" xr:uid="{AB6F7D5C-7F10-4DAE-A28A-54B597B2B2DD}"/>
    <cellStyle name="Normal 2 2 4 2 8" xfId="32259" xr:uid="{95544CD4-4020-47A0-9607-F1D6CCD305D0}"/>
    <cellStyle name="Normal 2 2 4 3" xfId="35262" xr:uid="{556A278E-D059-4230-8271-04B5E4746CF9}"/>
    <cellStyle name="Normal 2 2 4 3 2" xfId="29967" xr:uid="{1FD45AFA-BD4C-44B5-87D7-0AEE98F7BA73}"/>
    <cellStyle name="Normal 2 2 4 3 2 2" xfId="33374" xr:uid="{6EA1AFFF-4101-4E22-B25F-66A93A47B7C8}"/>
    <cellStyle name="Normal 2 2 4 3 2 2 2" xfId="35204" xr:uid="{DDF846F3-E705-45C4-9DB4-7F68A42BBFFB}"/>
    <cellStyle name="Normal 2 2 4 3 2 2 2 2" xfId="31162" xr:uid="{7C3CB462-AEC7-4EB6-BF69-5A778131483D}"/>
    <cellStyle name="Normal 2 2 4 3 2 2 2 2 2" xfId="32562" xr:uid="{D3A6EFE5-C8BE-461B-9D1A-CAF6D06EFB7F}"/>
    <cellStyle name="Normal 2 2 4 3 2 2 2 2 2 2" xfId="33267" xr:uid="{14B4AE20-9D2B-4305-A687-2D28036A85B6}"/>
    <cellStyle name="Normal 2 2 4 3 2 2 2 2 3" xfId="34616" xr:uid="{9B129DC6-4C35-497B-9ADC-FDD737D5552B}"/>
    <cellStyle name="Normal 2 2 4 3 2 2 2 3" xfId="34625" xr:uid="{A410EC46-8C4A-4D6B-A7B1-823653A0266F}"/>
    <cellStyle name="Normal 2 2 4 3 2 2 2 3 2" xfId="35340" xr:uid="{1151C65F-4A47-453C-95C9-0658BC58EAC1}"/>
    <cellStyle name="Normal 2 2 4 3 2 2 2 4" xfId="31772" xr:uid="{18D72A5B-B639-4069-B69A-7C63A397DEF8}"/>
    <cellStyle name="Normal 2 2 4 3 2 2 3" xfId="34721" xr:uid="{BD1B57C0-5BF4-49DF-A0F3-DBA77374CBEC}"/>
    <cellStyle name="Normal 2 2 4 3 2 2 3 2" xfId="29337" xr:uid="{472ECF6A-63C8-42D5-815B-3988C71F526B}"/>
    <cellStyle name="Normal 2 2 4 3 2 2 3 2 2" xfId="34823" xr:uid="{D2F8953A-9A26-4021-A851-3EE6E7844BB7}"/>
    <cellStyle name="Normal 2 2 4 3 2 2 3 3" xfId="33432" xr:uid="{CFF7F103-A7B9-442C-A680-6491A29C8746}"/>
    <cellStyle name="Normal 2 2 4 3 2 2 4" xfId="30759" xr:uid="{065C6CA3-3B7F-4BA1-8E0D-D4B3C08FF9E7}"/>
    <cellStyle name="Normal 2 2 4 3 2 2 4 2" xfId="30044" xr:uid="{B53F61B8-DED0-4EB3-99AE-9F0501EAD8A0}"/>
    <cellStyle name="Normal 2 2 4 3 2 2 5" xfId="34695" xr:uid="{EFF50C2F-F796-49C1-BC55-97D059F6FDAF}"/>
    <cellStyle name="Normal 2 2 4 3 2 3" xfId="30670" xr:uid="{81AAD30E-8D4F-4D69-9119-A1538B0AE55E}"/>
    <cellStyle name="Normal 2 2 4 3 2 3 2" xfId="31432" xr:uid="{D011C195-AA38-459B-9C94-3D0B884FE603}"/>
    <cellStyle name="Normal 2 2 4 3 2 3 2 2" xfId="31608" xr:uid="{59963D07-40A2-4C1E-BB66-D606FEAA4B09}"/>
    <cellStyle name="Normal 2 2 4 3 2 3 2 2 2" xfId="34010" xr:uid="{1BF6003A-5B68-420A-B1C6-A2B217339C91}"/>
    <cellStyle name="Normal 2 2 4 3 2 3 2 3" xfId="33357" xr:uid="{4435EBBC-B00E-4F34-AFE3-B5B4BFF23F57}"/>
    <cellStyle name="Normal 2 2 4 3 2 3 3" xfId="34540" xr:uid="{EC87CB59-F9F2-43AE-AF1E-E9B662265719}"/>
    <cellStyle name="Normal 2 2 4 3 2 3 3 2" xfId="30497" xr:uid="{1EA01953-C1C7-4557-8A7B-5434A600D6B1}"/>
    <cellStyle name="Normal 2 2 4 3 2 3 4" xfId="33848" xr:uid="{639F6C97-5D53-4CA2-BF64-5FA2E069579D}"/>
    <cellStyle name="Normal 2 2 4 3 2 4" xfId="35099" xr:uid="{869AC0C3-963B-4330-8774-A84454A00C53}"/>
    <cellStyle name="Normal 2 2 4 3 2 4 2" xfId="33457" xr:uid="{63840EE8-216F-4B14-8D2E-8F8DC6CAD515}"/>
    <cellStyle name="Normal 2 2 4 3 2 4 2 2" xfId="35027" xr:uid="{E9EF3AC8-9203-4B79-98E9-C34C66089450}"/>
    <cellStyle name="Normal 2 2 4 3 2 4 3" xfId="30446" xr:uid="{7F058B24-0EE5-4B2A-896E-448175AF6120}"/>
    <cellStyle name="Normal 2 2 4 3 2 5" xfId="31308" xr:uid="{023744DD-7BDF-49D6-B856-3780F30899AA}"/>
    <cellStyle name="Normal 2 2 4 3 2 5 2" xfId="32858" xr:uid="{00769E65-BA75-4453-9E70-89EE3DEC0E27}"/>
    <cellStyle name="Normal 2 2 4 3 2 6" xfId="34325" xr:uid="{12FD225A-6185-455A-8725-159C3FB1C53E}"/>
    <cellStyle name="Normal 2 2 4 3 3" xfId="31354" xr:uid="{BFDF20F0-85DE-4C52-9147-448112CF7EE4}"/>
    <cellStyle name="Normal 2 2 4 3 3 2" xfId="33717" xr:uid="{BDEFC4E9-E39D-4F63-8E75-96E373BCB619}"/>
    <cellStyle name="Normal 2 2 4 3 3 2 2" xfId="34908" xr:uid="{03F43A95-B4A4-422C-8D84-48F6C821A13D}"/>
    <cellStyle name="Normal 2 2 4 3 3 2 2 2" xfId="33304" xr:uid="{6E798710-3D50-4768-9113-0666F92925A2}"/>
    <cellStyle name="Normal 2 2 4 3 3 2 2 2 2" xfId="34487" xr:uid="{2D002935-E65C-4E43-8D6B-4962FB672C30}"/>
    <cellStyle name="Normal 2 2 4 3 3 2 2 3" xfId="30147" xr:uid="{C5229091-9B95-4024-9DCE-8265A0E556A4}"/>
    <cellStyle name="Normal 2 2 4 3 3 2 3" xfId="32269" xr:uid="{345F843D-EBC0-4194-8FB8-46187BD8BBED}"/>
    <cellStyle name="Normal 2 2 4 3 3 2 3 2" xfId="34678" xr:uid="{1B662AAC-3D2B-407C-9B2D-CD709AE1BA43}"/>
    <cellStyle name="Normal 2 2 4 3 3 2 4" xfId="32820" xr:uid="{54A67713-5E8D-412C-84CF-7D3F7F57B162}"/>
    <cellStyle name="Normal 2 2 4 3 3 3" xfId="35066" xr:uid="{B5A1729A-DB65-4431-98DE-8842D70B18F0}"/>
    <cellStyle name="Normal 2 2 4 3 3 3 2" xfId="35208" xr:uid="{A91C9B83-B10C-4504-878E-12024357E8C7}"/>
    <cellStyle name="Normal 2 2 4 3 3 3 2 2" xfId="33674" xr:uid="{93AE5E07-73E4-480A-BA8C-B50363DB325C}"/>
    <cellStyle name="Normal 2 2 4 3 3 3 3" xfId="31952" xr:uid="{5C4621CD-67E2-46EC-B1E6-21E4AC1EB005}"/>
    <cellStyle name="Normal 2 2 4 3 3 4" xfId="32198" xr:uid="{3EA9D9F1-54F7-497D-9BDD-24A47C0982C6}"/>
    <cellStyle name="Normal 2 2 4 3 3 4 2" xfId="30999" xr:uid="{8C0510D0-B436-495D-9419-C49BF753C075}"/>
    <cellStyle name="Normal 2 2 4 3 3 5" xfId="31516" xr:uid="{657FF573-CEDE-4658-9B87-607FCF3D7087}"/>
    <cellStyle name="Normal 2 2 4 3 4" xfId="29240" xr:uid="{C25FC3B5-2155-423C-8A83-A180E295176C}"/>
    <cellStyle name="Normal 2 2 4 3 4 2" xfId="29500" xr:uid="{2CA25777-A3DE-4B8B-B514-597B89080950}"/>
    <cellStyle name="Normal 2 2 4 3 4 2 2" xfId="35266" xr:uid="{1327DB2A-C077-40F7-976C-FF5B8DED8D81}"/>
    <cellStyle name="Normal 2 2 4 3 4 2 2 2" xfId="35158" xr:uid="{6B0107BF-A9EC-40E3-B21E-73332F1E70FC}"/>
    <cellStyle name="Normal 2 2 4 3 4 2 3" xfId="33958" xr:uid="{125AE267-E6C9-403A-A33A-ED6AB718698F}"/>
    <cellStyle name="Normal 2 2 4 3 4 3" xfId="33501" xr:uid="{8AAFF231-96DF-480A-A443-ED086D9BC648}"/>
    <cellStyle name="Normal 2 2 4 3 4 3 2" xfId="33759" xr:uid="{ED21F7F7-47D0-441E-9D97-6A6B0E363507}"/>
    <cellStyle name="Normal 2 2 4 3 4 4" xfId="35448" xr:uid="{493A9391-5412-4E87-8C95-65C5395FE8CE}"/>
    <cellStyle name="Normal 2 2 4 3 5" xfId="34236" xr:uid="{E8023876-1092-439B-A0B7-AF993704D5B3}"/>
    <cellStyle name="Normal 2 2 4 3 5 2" xfId="32005" xr:uid="{B37914A3-05A0-43A1-B179-D15B88A940E3}"/>
    <cellStyle name="Normal 2 2 4 3 5 2 2" xfId="33521" xr:uid="{9B51E68E-EAD5-45BB-82ED-41A15BC64EF8}"/>
    <cellStyle name="Normal 2 2 4 3 5 3" xfId="33119" xr:uid="{8ECB8159-AD3B-4DF3-BCD6-50CAB96A484C}"/>
    <cellStyle name="Normal 2 2 4 3 6" xfId="31466" xr:uid="{BCA1E067-420D-4A5D-83FE-7FC963D7B0A4}"/>
    <cellStyle name="Normal 2 2 4 3 6 2" xfId="33778" xr:uid="{9936351B-DE24-4937-BAD4-CDF33E92023E}"/>
    <cellStyle name="Normal 2 2 4 3 7" xfId="29940" xr:uid="{5365B4F3-185F-4A48-B5D2-B87D68B86E82}"/>
    <cellStyle name="Normal 2 2 4 4" xfId="29544" xr:uid="{35319E1C-FE66-4C7D-8B03-BDA88876FC0B}"/>
    <cellStyle name="Normal 2 2 4 4 2" xfId="32344" xr:uid="{30117F16-F9BA-4230-AB19-B6CD753D7533}"/>
    <cellStyle name="Normal 2 2 4 4 2 2" xfId="34013" xr:uid="{3DDD1207-8D64-4DB5-9543-3D02341766EF}"/>
    <cellStyle name="Normal 2 2 4 4 2 2 2" xfId="33411" xr:uid="{89A7B478-3DDA-4094-93B0-ABF0A05D2494}"/>
    <cellStyle name="Normal 2 2 4 4 2 2 2 2" xfId="31417" xr:uid="{F58AD549-7E16-465F-BA95-CFC5A7BB5F6F}"/>
    <cellStyle name="Normal 2 2 4 4 2 2 2 2 2" xfId="33260" xr:uid="{A2E2F591-345A-4731-BBF8-A6838941A034}"/>
    <cellStyle name="Normal 2 2 4 4 2 2 2 3" xfId="34234" xr:uid="{C989CC27-1121-456A-B7F9-B5B35F5D5830}"/>
    <cellStyle name="Normal 2 2 4 4 2 2 3" xfId="35529" xr:uid="{C53B532E-BCFF-487F-989C-2B2F7866D8DF}"/>
    <cellStyle name="Normal 2 2 4 4 2 2 3 2" xfId="31696" xr:uid="{1FCE6952-AA51-4204-99B0-AD1AA6005BF6}"/>
    <cellStyle name="Normal 2 2 4 4 2 2 4" xfId="34071" xr:uid="{A86144F4-816A-49C5-A0A5-FE7E3741A0FB}"/>
    <cellStyle name="Normal 2 2 4 4 2 3" xfId="31620" xr:uid="{6F555F6B-1C83-4E06-8A5F-5972BC8B8F03}"/>
    <cellStyle name="Normal 2 2 4 4 2 3 2" xfId="35185" xr:uid="{5ECFD0D3-5765-4F71-9275-1827C1CDED1C}"/>
    <cellStyle name="Normal 2 2 4 4 2 3 2 2" xfId="32843" xr:uid="{77F4224B-FAF5-481B-B084-8A105B453019}"/>
    <cellStyle name="Normal 2 2 4 4 2 3 3" xfId="32114" xr:uid="{C8848FD5-DB38-4ABD-92AC-FD08F5383C94}"/>
    <cellStyle name="Normal 2 2 4 4 2 4" xfId="29062" xr:uid="{61FDA056-BB1C-461B-847A-8DE30A17CDE5}"/>
    <cellStyle name="Normal 2 2 4 4 2 4 2" xfId="33446" xr:uid="{67916657-2EE5-42D3-A78C-8A540C43111E}"/>
    <cellStyle name="Normal 2 2 4 4 2 5" xfId="32533" xr:uid="{28709F9C-4FAC-4CCE-A05B-16850AC0DC37}"/>
    <cellStyle name="Normal 2 2 4 4 3" xfId="33229" xr:uid="{0547F237-F339-4083-9304-452423CE9FF7}"/>
    <cellStyle name="Normal 2 2 4 4 3 2" xfId="33098" xr:uid="{2364A084-0B9D-44C5-ACC0-90A7A4024EAC}"/>
    <cellStyle name="Normal 2 2 4 4 3 2 2" xfId="30033" xr:uid="{B04E290D-492E-4A1E-A7D8-8F8F046EE1A7}"/>
    <cellStyle name="Normal 2 2 4 4 3 2 2 2" xfId="34268" xr:uid="{F269D401-BB65-48A2-927A-596D9EF1D4D4}"/>
    <cellStyle name="Normal 2 2 4 4 3 2 3" xfId="33769" xr:uid="{060E3562-2545-46FB-BFBF-6FA805F036D1}"/>
    <cellStyle name="Normal 2 2 4 4 3 3" xfId="34959" xr:uid="{ED97FABC-C229-435B-A6EA-ACC07877BA4E}"/>
    <cellStyle name="Normal 2 2 4 4 3 3 2" xfId="35058" xr:uid="{DE24EEE6-CCB3-43D8-9222-138D49ED5A30}"/>
    <cellStyle name="Normal 2 2 4 4 3 4" xfId="34031" xr:uid="{0FB07232-52C3-4B6A-B0A9-C9289FA7E597}"/>
    <cellStyle name="Normal 2 2 4 4 4" xfId="34526" xr:uid="{FE1CDD67-5AAE-4CD1-82C3-BEBAAE543F31}"/>
    <cellStyle name="Normal 2 2 4 4 4 2" xfId="34309" xr:uid="{A2C47A5B-B765-481A-B6B1-0ED59B729950}"/>
    <cellStyle name="Normal 2 2 4 4 4 2 2" xfId="29162" xr:uid="{7ADDB97C-4B41-438C-97E7-DB1741A02665}"/>
    <cellStyle name="Normal 2 2 4 4 4 3" xfId="30391" xr:uid="{2FBA526B-6AFB-43E6-BA70-CEF67D10B9D4}"/>
    <cellStyle name="Normal 2 2 4 4 5" xfId="30966" xr:uid="{87FCC3CF-A267-4122-854A-A0CD74E6BD55}"/>
    <cellStyle name="Normal 2 2 4 4 5 2" xfId="29649" xr:uid="{0631397D-9DC9-4622-96FA-C1354986C304}"/>
    <cellStyle name="Normal 2 2 4 4 6" xfId="32195" xr:uid="{6FBB9945-A21C-4C97-B911-51382DA0A685}"/>
    <cellStyle name="Normal 2 2 4 5" xfId="29640" xr:uid="{E8FCD84F-C5A2-4DFA-8909-AD92D153ADC9}"/>
    <cellStyle name="Normal 2 2 4 5 2" xfId="35408" xr:uid="{E6C98CD2-9833-451E-8216-A2F6F6AA473C}"/>
    <cellStyle name="Normal 2 2 4 5 2 2" xfId="33612" xr:uid="{8D0AD1D6-707B-4E4A-B708-A84126100CE4}"/>
    <cellStyle name="Normal 2 2 4 5 2 2 2" xfId="33609" xr:uid="{8F62EC4F-4E60-4A64-89CB-D6F394DF148F}"/>
    <cellStyle name="Normal 2 2 4 5 2 2 2 2" xfId="30913" xr:uid="{9E4041D4-0F2C-4A1F-931D-748504F3243E}"/>
    <cellStyle name="Normal 2 2 4 5 2 2 3" xfId="29132" xr:uid="{CB3A68D0-B2C2-4230-85D2-6DBD2825FA02}"/>
    <cellStyle name="Normal 2 2 4 5 2 3" xfId="30382" xr:uid="{26768AFE-49B8-48DA-8377-11D3C6B6D583}"/>
    <cellStyle name="Normal 2 2 4 5 2 3 2" xfId="34471" xr:uid="{01B746D1-5EC8-404E-9417-E2C332AF0879}"/>
    <cellStyle name="Normal 2 2 4 5 2 4" xfId="34139" xr:uid="{7BF89BC6-5566-4DD3-8B31-D01612500C2E}"/>
    <cellStyle name="Normal 2 2 4 5 3" xfId="29193" xr:uid="{45DF7F2C-543A-40DF-BF9B-3ABCB7DAA48C}"/>
    <cellStyle name="Normal 2 2 4 5 3 2" xfId="33106" xr:uid="{C5011941-B4DC-461D-9E58-E418B4AD8E28}"/>
    <cellStyle name="Normal 2 2 4 5 3 2 2" xfId="34595" xr:uid="{EA69B14A-F5DC-4813-BB06-5D7A20914027}"/>
    <cellStyle name="Normal 2 2 4 5 3 3" xfId="32551" xr:uid="{EB7BBC48-6832-4A24-A9A1-CDCB5683E7E4}"/>
    <cellStyle name="Normal 2 2 4 5 4" xfId="30750" xr:uid="{0A84E953-1F9D-4117-8346-1D128EF09CD8}"/>
    <cellStyle name="Normal 2 2 4 5 4 2" xfId="30039" xr:uid="{04B4A18C-5083-4040-A149-41CD57FAB8FF}"/>
    <cellStyle name="Normal 2 2 4 5 5" xfId="29169" xr:uid="{59AEF879-0166-4F21-8FA5-2405766C89C6}"/>
    <cellStyle name="Normal 2 2 4 6" xfId="30993" xr:uid="{5C332517-1F51-4461-A856-22F9117CDF78}"/>
    <cellStyle name="Normal 2 2 4 6 2" xfId="34507" xr:uid="{453E3ECE-7E69-493A-BA97-C1D6F406D951}"/>
    <cellStyle name="Normal 2 2 4 6 2 2" xfId="32958" xr:uid="{B12175E9-A16C-411A-81D0-2D190C05A863}"/>
    <cellStyle name="Normal 2 2 4 6 2 2 2" xfId="33873" xr:uid="{4AC559D5-F85E-4150-BE36-A7E5CDAA73B5}"/>
    <cellStyle name="Normal 2 2 4 6 2 3" xfId="33289" xr:uid="{E6B37B28-FC06-468C-85E5-C7BD3EC05EFD}"/>
    <cellStyle name="Normal 2 2 4 6 3" xfId="33052" xr:uid="{5862D4FC-1AAA-4F4B-9F76-8E6691874AB3}"/>
    <cellStyle name="Normal 2 2 4 6 3 2" xfId="34953" xr:uid="{3AD5F346-D954-4A21-88F8-349355E50410}"/>
    <cellStyle name="Normal 2 2 4 6 4" xfId="35548" xr:uid="{B863684A-7C3E-42A3-A061-1AFE5BDA1D3C}"/>
    <cellStyle name="Normal 2 2 4 7" xfId="32920" xr:uid="{CE777D6F-C797-49DB-92BD-8F6F26DC3D9E}"/>
    <cellStyle name="Normal 2 2 4 7 2" xfId="32420" xr:uid="{BB1F0E26-7BFD-4FE1-A86B-7BEDA3FCFB0B}"/>
    <cellStyle name="Normal 2 2 4 7 2 2" xfId="33478" xr:uid="{CD34674B-B35B-4F84-BE5E-7D69E1AACC10}"/>
    <cellStyle name="Normal 2 2 4 7 3" xfId="32113" xr:uid="{F805C607-3AA9-4F5B-A81D-84D602398E15}"/>
    <cellStyle name="Normal 2 2 4 8" xfId="29061" xr:uid="{64D98051-6B3A-4430-B966-E052C259F47D}"/>
    <cellStyle name="Normal 2 2 4 8 2" xfId="32760" xr:uid="{2B468C15-B421-40B2-B748-C22313922380}"/>
    <cellStyle name="Normal 2 2 4 9" xfId="34768" xr:uid="{AFF4E8C3-006C-40ED-A9EF-193CA836DF3D}"/>
    <cellStyle name="Normal 2 2 5" xfId="35387" xr:uid="{2AEE1088-C467-4687-896E-E215249DB02A}"/>
    <cellStyle name="Normal 2 2 5 2" xfId="29871" xr:uid="{7F0187E7-8DA9-4725-B2DC-5AF0ED568102}"/>
    <cellStyle name="Normal 2 2 5 2 2" xfId="33261" xr:uid="{83CA5A89-BCB5-4AEE-A902-E328852F9DCD}"/>
    <cellStyle name="Normal 2 2 5 2 2 2" xfId="29748" xr:uid="{02F6FD1C-DA12-45E0-8F46-D1BF6BFB1A63}"/>
    <cellStyle name="Normal 2 2 5 2 2 2 2" xfId="33880" xr:uid="{23592909-1B2E-4609-A9FE-5EACED6F3AF5}"/>
    <cellStyle name="Normal 2 2 5 2 2 2 2 2" xfId="31648" xr:uid="{B847D9D1-C47F-43ED-AACE-AA9F47118554}"/>
    <cellStyle name="Normal 2 2 5 2 2 2 2 2 2" xfId="30052" xr:uid="{343301F3-02B4-417C-B71F-667A4CD38B8B}"/>
    <cellStyle name="Normal 2 2 5 2 2 2 2 2 2 2" xfId="33731" xr:uid="{1B4C6237-3F37-4FD4-8131-3AC68B0AAD9D}"/>
    <cellStyle name="Normal 2 2 5 2 2 2 2 2 3" xfId="33138" xr:uid="{AE33804C-3AAC-4D6F-A6A5-0571041D9335}"/>
    <cellStyle name="Normal 2 2 5 2 2 2 2 3" xfId="34921" xr:uid="{E86A3706-282B-423D-AB77-37407F284855}"/>
    <cellStyle name="Normal 2 2 5 2 2 2 2 3 2" xfId="31135" xr:uid="{5F9E909B-242B-47C3-BE01-04F9F5B4A0C7}"/>
    <cellStyle name="Normal 2 2 5 2 2 2 2 4" xfId="31988" xr:uid="{F2467E6D-F0B6-45EE-88A8-40B772FF7DE8}"/>
    <cellStyle name="Normal 2 2 5 2 2 2 3" xfId="31350" xr:uid="{F95B7623-B6D0-4FFB-B73A-89324C4FD5D3}"/>
    <cellStyle name="Normal 2 2 5 2 2 2 3 2" xfId="29899" xr:uid="{A8B42E8D-C252-4C36-ACBA-54168618286C}"/>
    <cellStyle name="Normal 2 2 5 2 2 2 3 2 2" xfId="29727" xr:uid="{F6CD6FF9-A167-47C9-BDA3-79729CFC6562}"/>
    <cellStyle name="Normal 2 2 5 2 2 2 3 3" xfId="30232" xr:uid="{88B87780-CE53-4510-87EE-F6526B6758A6}"/>
    <cellStyle name="Normal 2 2 5 2 2 2 4" xfId="30468" xr:uid="{1974A623-46AE-4EC6-9903-F009E0EDF917}"/>
    <cellStyle name="Normal 2 2 5 2 2 2 4 2" xfId="30023" xr:uid="{FC9E9FB4-7489-4C95-9E7E-FD6668FECA14}"/>
    <cellStyle name="Normal 2 2 5 2 2 2 5" xfId="33914" xr:uid="{ACAF6317-4EF7-47FB-ACBB-63D25D986DF7}"/>
    <cellStyle name="Normal 2 2 5 2 2 3" xfId="31704" xr:uid="{C0DDF934-F468-444C-A565-A01A8DF798E2}"/>
    <cellStyle name="Normal 2 2 5 2 2 3 2" xfId="30199" xr:uid="{CACF0ED7-221D-46E2-A5E7-A4918C4E1FB8}"/>
    <cellStyle name="Normal 2 2 5 2 2 3 2 2" xfId="29512" xr:uid="{AB8BCF30-FE82-4ED3-B22F-2E9E3D255A79}"/>
    <cellStyle name="Normal 2 2 5 2 2 3 2 2 2" xfId="33277" xr:uid="{149159D3-88A6-4594-A490-58B2232A7937}"/>
    <cellStyle name="Normal 2 2 5 2 2 3 2 3" xfId="34459" xr:uid="{2C0E766F-5629-4C4F-A28A-073463447276}"/>
    <cellStyle name="Normal 2 2 5 2 2 3 3" xfId="33161" xr:uid="{ABB89627-D96B-44FE-AC68-EE449D42FC06}"/>
    <cellStyle name="Normal 2 2 5 2 2 3 3 2" xfId="31738" xr:uid="{6784D09F-31D7-4AD9-8F57-AF5A138D0008}"/>
    <cellStyle name="Normal 2 2 5 2 2 3 4" xfId="32857" xr:uid="{89E8F556-CB46-47C0-B151-B49C7534E6B5}"/>
    <cellStyle name="Normal 2 2 5 2 2 4" xfId="31244" xr:uid="{D399DF0C-FF91-4057-8851-5806CEF0A327}"/>
    <cellStyle name="Normal 2 2 5 2 2 4 2" xfId="30790" xr:uid="{11AFD341-774B-44E4-A2A4-8AC705E2CB79}"/>
    <cellStyle name="Normal 2 2 5 2 2 4 2 2" xfId="31565" xr:uid="{94020940-9BDB-4E24-B6E2-D5131EDBD345}"/>
    <cellStyle name="Normal 2 2 5 2 2 4 3" xfId="29983" xr:uid="{9A8EE35E-8425-45DF-A463-C14DBBBB9F01}"/>
    <cellStyle name="Normal 2 2 5 2 2 5" xfId="34213" xr:uid="{D793BD7B-B90B-430E-8BD2-207896302782}"/>
    <cellStyle name="Normal 2 2 5 2 2 5 2" xfId="33676" xr:uid="{12BFD8AF-AB2C-453B-92DC-CFBDE33F4C44}"/>
    <cellStyle name="Normal 2 2 5 2 2 6" xfId="34414" xr:uid="{FD40C7DB-5178-42C9-854F-3BEAD3A5025E}"/>
    <cellStyle name="Normal 2 2 5 2 3" xfId="31995" xr:uid="{4A772BD4-3EE3-4E68-B0CF-36D589CD9807}"/>
    <cellStyle name="Normal 2 2 5 2 3 2" xfId="32387" xr:uid="{1C31E42A-CDD2-414D-BC38-E0AEE5E2E177}"/>
    <cellStyle name="Normal 2 2 5 2 3 2 2" xfId="33211" xr:uid="{C1C1F765-8E20-4AAD-9DE1-0A23838EFBF2}"/>
    <cellStyle name="Normal 2 2 5 2 3 2 2 2" xfId="33199" xr:uid="{F12BD92E-35DA-448D-B58C-CC5D90EB450F}"/>
    <cellStyle name="Normal 2 2 5 2 3 2 2 2 2" xfId="33088" xr:uid="{8B10885A-3BFD-44CF-A371-53E2BC4AC7E7}"/>
    <cellStyle name="Normal 2 2 5 2 3 2 2 3" xfId="32484" xr:uid="{F5D80130-30AB-406B-B6AA-451FC48F7B3A}"/>
    <cellStyle name="Normal 2 2 5 2 3 2 3" xfId="33203" xr:uid="{6FBA1C8F-8360-4F0E-A818-54879397145F}"/>
    <cellStyle name="Normal 2 2 5 2 3 2 3 2" xfId="34665" xr:uid="{EAE61EA1-876E-4A60-ACCE-D4BE88741DDA}"/>
    <cellStyle name="Normal 2 2 5 2 3 2 4" xfId="32112" xr:uid="{CB0AC93A-E9BE-4A61-AF48-C60814BABB26}"/>
    <cellStyle name="Normal 2 2 5 2 3 3" xfId="29060" xr:uid="{DBC68A38-02FE-4CAE-943F-90BED72E0B9C}"/>
    <cellStyle name="Normal 2 2 5 2 3 3 2" xfId="31971" xr:uid="{309CE4C8-48AE-480A-A15E-5643B54318C7}"/>
    <cellStyle name="Normal 2 2 5 2 3 3 2 2" xfId="33584" xr:uid="{AB21331F-15BF-417B-84B0-25566EB45A36}"/>
    <cellStyle name="Normal 2 2 5 2 3 3 3" xfId="35439" xr:uid="{7CF723EB-B9E0-4A01-9AEA-0C07BD537B2F}"/>
    <cellStyle name="Normal 2 2 5 2 3 4" xfId="29665" xr:uid="{5B902A3E-597B-4801-BDD7-78E967D8DC5E}"/>
    <cellStyle name="Normal 2 2 5 2 3 4 2" xfId="32502" xr:uid="{6A8F163D-248F-4BE3-B496-577FE0D47680}"/>
    <cellStyle name="Normal 2 2 5 2 3 5" xfId="31615" xr:uid="{B3E79523-627B-4EB9-A0A1-35066BDA7D4A}"/>
    <cellStyle name="Normal 2 2 5 2 4" xfId="34305" xr:uid="{98CC9EDC-6937-475A-AF0D-D60A1903927A}"/>
    <cellStyle name="Normal 2 2 5 2 4 2" xfId="31493" xr:uid="{2DD6E326-1FA5-4BEE-8D12-AF693824C93A}"/>
    <cellStyle name="Normal 2 2 5 2 4 2 2" xfId="34090" xr:uid="{E9612E23-0FFF-4967-80E9-356C444B3931}"/>
    <cellStyle name="Normal 2 2 5 2 4 2 2 2" xfId="31138" xr:uid="{CE11A120-F854-4BB4-B37E-A49F327735AE}"/>
    <cellStyle name="Normal 2 2 5 2 4 2 3" xfId="33663" xr:uid="{7E380197-1B27-4272-A01C-1D3A448870A7}"/>
    <cellStyle name="Normal 2 2 5 2 4 3" xfId="32924" xr:uid="{1B2FD4C3-F5AD-4E06-8A6E-151E5D0410FC}"/>
    <cellStyle name="Normal 2 2 5 2 4 3 2" xfId="33256" xr:uid="{73E7A63D-093D-4291-9A5F-1E8E929335FB}"/>
    <cellStyle name="Normal 2 2 5 2 4 4" xfId="34232" xr:uid="{7C4052CE-8AF1-4040-BE56-0A5ECB660F5B}"/>
    <cellStyle name="Normal 2 2 5 2 5" xfId="31193" xr:uid="{017E4E79-040B-40A2-8954-AFCFB36F5340}"/>
    <cellStyle name="Normal 2 2 5 2 5 2" xfId="35256" xr:uid="{890B8BB8-72E3-4BAB-B978-2C6E7016AEEC}"/>
    <cellStyle name="Normal 2 2 5 2 5 2 2" xfId="31531" xr:uid="{03323629-637E-452E-9943-7E4BA8D6B612}"/>
    <cellStyle name="Normal 2 2 5 2 5 3" xfId="32926" xr:uid="{21DB900C-1C81-46E5-A7FC-86BCF2C0B1D0}"/>
    <cellStyle name="Normal 2 2 5 2 6" xfId="34172" xr:uid="{9B81595A-CBCB-4C96-BB1C-D6EFF057C81C}"/>
    <cellStyle name="Normal 2 2 5 2 6 2" xfId="29579" xr:uid="{13115667-4B88-43B5-8BCA-593A11422E29}"/>
    <cellStyle name="Normal 2 2 5 2 7" xfId="33808" xr:uid="{5EC3764E-9DA3-47D3-A6D4-CDB804CD65C9}"/>
    <cellStyle name="Normal 2 2 5 3" xfId="32260" xr:uid="{ABBA42A0-0A19-4E1B-B70D-16F080153AD5}"/>
    <cellStyle name="Normal 2 2 5 3 2" xfId="35150" xr:uid="{1BAD6496-3C7A-4E67-B677-826CA878FA3C}"/>
    <cellStyle name="Normal 2 2 5 3 2 2" xfId="31552" xr:uid="{E1AF77DA-1282-488C-BDE0-B84C670BC797}"/>
    <cellStyle name="Normal 2 2 5 3 2 2 2" xfId="34606" xr:uid="{8853C4BF-8B08-4C9A-8DA1-6569022A6C2F}"/>
    <cellStyle name="Normal 2 2 5 3 2 2 2 2" xfId="34737" xr:uid="{DE0F330D-9254-47AB-A28F-04C3AB094600}"/>
    <cellStyle name="Normal 2 2 5 3 2 2 2 2 2" xfId="35314" xr:uid="{084A81E9-E494-4124-95DF-E02C0FC7E1C0}"/>
    <cellStyle name="Normal 2 2 5 3 2 2 2 3" xfId="29363" xr:uid="{57F4845C-2FCA-4B34-9EEB-7F90627DE962}"/>
    <cellStyle name="Normal 2 2 5 3 2 2 3" xfId="32182" xr:uid="{16252616-4126-442B-9A24-6E7FC6888ED9}"/>
    <cellStyle name="Normal 2 2 5 3 2 2 3 2" xfId="31498" xr:uid="{48638298-1777-4C68-98F2-CD02F08FD0DB}"/>
    <cellStyle name="Normal 2 2 5 3 2 2 4" xfId="34011" xr:uid="{539728D9-570B-4406-B81A-C2FCE984F0C0}"/>
    <cellStyle name="Normal 2 2 5 3 2 3" xfId="35069" xr:uid="{068720AB-3BCA-41DB-BF9C-F44C8A8BE77E}"/>
    <cellStyle name="Normal 2 2 5 3 2 3 2" xfId="33596" xr:uid="{015D38BA-912F-47E3-922C-10BCADF9E309}"/>
    <cellStyle name="Normal 2 2 5 3 2 3 2 2" xfId="35514" xr:uid="{6E562B7E-CDF4-45EF-AEF6-4FAD08B8CAFA}"/>
    <cellStyle name="Normal 2 2 5 3 2 3 3" xfId="30175" xr:uid="{3DDEFD24-57C9-4B5E-8237-14917A40C379}"/>
    <cellStyle name="Normal 2 2 5 3 2 4" xfId="30563" xr:uid="{67DABBEE-A971-4AA2-9A09-FAFA1B929177}"/>
    <cellStyle name="Normal 2 2 5 3 2 4 2" xfId="29614" xr:uid="{9CD0B8FE-47D0-42DE-8E27-73012B9956CD}"/>
    <cellStyle name="Normal 2 2 5 3 2 5" xfId="30409" xr:uid="{AB4CC7B2-48D3-42D9-B4A8-08BC823706AF}"/>
    <cellStyle name="Normal 2 2 5 3 3" xfId="29997" xr:uid="{A566FA9E-92CD-481E-A13B-7204E7B598BD}"/>
    <cellStyle name="Normal 2 2 5 3 3 2" xfId="33334" xr:uid="{00CB255A-8C16-435A-BE9D-FA0194C3087F}"/>
    <cellStyle name="Normal 2 2 5 3 3 2 2" xfId="30650" xr:uid="{7E477DC2-4CE8-476A-8E88-1C76F6BA49E3}"/>
    <cellStyle name="Normal 2 2 5 3 3 2 2 2" xfId="30852" xr:uid="{8A590C09-2DE9-4A56-843A-7F1F9311B2AA}"/>
    <cellStyle name="Normal 2 2 5 3 3 2 3" xfId="31926" xr:uid="{16EAE20F-C267-4ACD-9D3F-99CEE48280FD}"/>
    <cellStyle name="Normal 2 2 5 3 3 3" xfId="32721" xr:uid="{82E719E6-DD1F-4B75-B6CE-293A4FFBE80B}"/>
    <cellStyle name="Normal 2 2 5 3 3 3 2" xfId="30267" xr:uid="{95C46FCD-C588-422C-8DF3-B607E1AF14CD}"/>
    <cellStyle name="Normal 2 2 5 3 3 4" xfId="31019" xr:uid="{E1555CCC-94FA-4290-B4B2-1B3D27D8CE0F}"/>
    <cellStyle name="Normal 2 2 5 3 4" xfId="31589" xr:uid="{F2815738-DF22-4367-B506-A3D57E7A4C0A}"/>
    <cellStyle name="Normal 2 2 5 3 4 2" xfId="33460" xr:uid="{843A87FB-6549-4BD7-BA07-84B0C4FD3592}"/>
    <cellStyle name="Normal 2 2 5 3 4 2 2" xfId="29506" xr:uid="{FEC2DF99-0F6D-42A0-8390-53EFA4C585AC}"/>
    <cellStyle name="Normal 2 2 5 3 4 3" xfId="34651" xr:uid="{03985F7E-7964-4148-8911-0D33C4DFA5F2}"/>
    <cellStyle name="Normal 2 2 5 3 5" xfId="34653" xr:uid="{98F3DA10-ADED-467C-9C59-A0B793BCACFE}"/>
    <cellStyle name="Normal 2 2 5 3 5 2" xfId="31126" xr:uid="{7AB39197-F5D9-46EB-8A9D-116B61C1E7EB}"/>
    <cellStyle name="Normal 2 2 5 3 6" xfId="31536" xr:uid="{C5A1D3E1-59A9-414B-AC3C-1010AD7420B0}"/>
    <cellStyle name="Normal 2 2 5 4" xfId="31763" xr:uid="{E192CBA5-D746-423E-91DC-4514AA7E0866}"/>
    <cellStyle name="Normal 2 2 5 4 2" xfId="34145" xr:uid="{A6E6551A-8C71-45D4-A6E6-F68F77560A4D}"/>
    <cellStyle name="Normal 2 2 5 4 2 2" xfId="32034" xr:uid="{8532D6FA-9EAB-4046-A743-864D36CE79E1}"/>
    <cellStyle name="Normal 2 2 5 4 2 2 2" xfId="30657" xr:uid="{96DC8FD0-D537-4284-ADA2-F8A06461CF16}"/>
    <cellStyle name="Normal 2 2 5 4 2 2 2 2" xfId="33359" xr:uid="{4E60FBFB-E9DA-403F-BC04-6B18D9CADC36}"/>
    <cellStyle name="Normal 2 2 5 4 2 2 3" xfId="31383" xr:uid="{1A3D9CAE-8DB5-4FFC-9A8E-27622BE14AB0}"/>
    <cellStyle name="Normal 2 2 5 4 2 3" xfId="33165" xr:uid="{C0AB919C-91BA-4698-A08E-9A3B518E1E8E}"/>
    <cellStyle name="Normal 2 2 5 4 2 3 2" xfId="30857" xr:uid="{21FA8E8A-E258-49F0-93EE-3A94C5E00A2A}"/>
    <cellStyle name="Normal 2 2 5 4 2 4" xfId="30152" xr:uid="{23E10375-19A8-47E1-9AA4-2EFDA3963962}"/>
    <cellStyle name="Normal 2 2 5 4 3" xfId="29992" xr:uid="{40EBB09E-7BF3-46A6-9798-ECC182009394}"/>
    <cellStyle name="Normal 2 2 5 4 3 2" xfId="30720" xr:uid="{AD497A1B-0B68-4A86-9269-2660FBDD3660}"/>
    <cellStyle name="Normal 2 2 5 4 3 2 2" xfId="35464" xr:uid="{483EBEB7-FED0-451C-B82D-DA7ACF60C426}"/>
    <cellStyle name="Normal 2 2 5 4 3 3" xfId="33110" xr:uid="{6DA1AFF0-595C-4621-9C77-46FF59611E56}"/>
    <cellStyle name="Normal 2 2 5 4 4" xfId="33852" xr:uid="{530436C3-DB61-4818-920A-D27BF0F67624}"/>
    <cellStyle name="Normal 2 2 5 4 4 2" xfId="29943" xr:uid="{DACECECF-C594-4825-9355-79EE35ABFBE8}"/>
    <cellStyle name="Normal 2 2 5 4 5" xfId="29358" xr:uid="{3FC2738A-88B8-49AD-A3EC-58F682E032FA}"/>
    <cellStyle name="Normal 2 2 5 5" xfId="32649" xr:uid="{CC8C38CF-CDF5-4734-998B-8815B30E799E}"/>
    <cellStyle name="Normal 2 2 5 5 2" xfId="35562" xr:uid="{BBB8E9D6-4BDD-400C-A346-41EFDB846F5A}"/>
    <cellStyle name="Normal 2 2 5 5 2 2" xfId="35436" xr:uid="{C6C4FDBB-7606-4D2A-AC4B-40BE616A6AEC}"/>
    <cellStyle name="Normal 2 2 5 5 2 2 2" xfId="33540" xr:uid="{41597C3C-2A9C-4D97-B549-96BD4362CF84}"/>
    <cellStyle name="Normal 2 2 5 5 2 3" xfId="31248" xr:uid="{53E52C01-9D95-4274-B58B-E4180438F9F3}"/>
    <cellStyle name="Normal 2 2 5 5 3" xfId="31023" xr:uid="{7359BFD8-22D6-4C5A-9713-300C7C5A5B54}"/>
    <cellStyle name="Normal 2 2 5 5 3 2" xfId="34313" xr:uid="{8FCC3850-7235-4651-AB42-C73C600A093B}"/>
    <cellStyle name="Normal 2 2 5 5 4" xfId="31367" xr:uid="{B34E031C-1A30-433D-8F6E-0EC64E3DB5E1}"/>
    <cellStyle name="Normal 2 2 5 6" xfId="32635" xr:uid="{266201DA-21A2-4B5A-8284-B15E39DEA046}"/>
    <cellStyle name="Normal 2 2 5 6 2" xfId="33832" xr:uid="{291E896C-8729-4558-93C2-7634A68A79CA}"/>
    <cellStyle name="Normal 2 2 5 6 2 2" xfId="35060" xr:uid="{73136497-0DAE-4DF2-A860-4463D069C71E}"/>
    <cellStyle name="Normal 2 2 5 6 3" xfId="31507" xr:uid="{D6031692-3949-4056-A30C-29E04418692C}"/>
    <cellStyle name="Normal 2 2 5 7" xfId="32008" xr:uid="{4A355D40-A770-4DCF-9D04-8116B31AE196}"/>
    <cellStyle name="Normal 2 2 5 7 2" xfId="31981" xr:uid="{CAD1E87E-7AD4-446A-A391-E3B9106A08B5}"/>
    <cellStyle name="Normal 2 2 5 8" xfId="30672" xr:uid="{50303F9B-2F59-40D7-BE26-B3C38C2102FA}"/>
    <cellStyle name="Normal 2 2 6" xfId="32634" xr:uid="{307D1CB2-6AFB-42CA-A1E0-0CD42A6B34CF}"/>
    <cellStyle name="Normal 2 2 6 2" xfId="30366" xr:uid="{B5EE555F-36F2-4359-A770-637F5E890250}"/>
    <cellStyle name="Normal 2 2 6 2 2" xfId="33051" xr:uid="{FFAE1236-D4EA-41D5-BBED-197E7451A103}"/>
    <cellStyle name="Normal 2 2 6 2 2 2" xfId="30740" xr:uid="{7F6081AA-372E-42FB-BE9A-A7FA4E271173}"/>
    <cellStyle name="Normal 2 2 6 2 2 2 2" xfId="33301" xr:uid="{496F84B8-FB7E-4B7E-8557-A808C9C350BC}"/>
    <cellStyle name="Normal 2 2 6 2 2 2 2 2" xfId="33994" xr:uid="{C76EF166-0E80-4907-94A7-0B286D442AAF}"/>
    <cellStyle name="Normal 2 2 6 2 2 2 2 2 2" xfId="33591" xr:uid="{83B28194-270B-4F3D-A715-B93DA8C3CE2C}"/>
    <cellStyle name="Normal 2 2 6 2 2 2 2 3" xfId="28998" xr:uid="{CCD0E5D6-E815-431A-8A08-8BD43F69F87A}"/>
    <cellStyle name="Normal 2 2 6 2 2 2 3" xfId="32660" xr:uid="{14BD4ECA-E7E3-484F-B1C6-060D88EA190E}"/>
    <cellStyle name="Normal 2 2 6 2 2 2 3 2" xfId="30971" xr:uid="{B66B62F7-6C30-41E6-87AE-E7364BC89D37}"/>
    <cellStyle name="Normal 2 2 6 2 2 2 4" xfId="32116" xr:uid="{8CD5DB74-F17E-42C0-AACC-0C25AF10806F}"/>
    <cellStyle name="Normal 2 2 6 2 2 3" xfId="33132" xr:uid="{7BAF2930-107A-4BE9-AD2E-5071972F0CB3}"/>
    <cellStyle name="Normal 2 2 6 2 2 3 2" xfId="31279" xr:uid="{479A5DA5-9086-4FBB-8672-2E59E36057C9}"/>
    <cellStyle name="Normal 2 2 6 2 2 3 2 2" xfId="35481" xr:uid="{40ECCB08-4241-44FE-9727-33CCD779E57A}"/>
    <cellStyle name="Normal 2 2 6 2 2 3 3" xfId="34418" xr:uid="{7B303EE4-B2BD-4922-9EE6-9B35B028679E}"/>
    <cellStyle name="Normal 2 2 6 2 2 4" xfId="29630" xr:uid="{6CBC5126-FE87-4A13-9B8E-5BD37F914BCA}"/>
    <cellStyle name="Normal 2 2 6 2 2 4 2" xfId="31585" xr:uid="{448041FD-F7F8-438B-B9EE-9680391AE244}"/>
    <cellStyle name="Normal 2 2 6 2 2 5" xfId="33690" xr:uid="{DB85AE2E-996E-4A86-B63B-1EF81FEA7B21}"/>
    <cellStyle name="Normal 2 2 6 2 3" xfId="34775" xr:uid="{8A636521-DECF-4358-9DAB-110834CAAC53}"/>
    <cellStyle name="Normal 2 2 6 2 3 2" xfId="32539" xr:uid="{E77C35CF-BF71-4208-A162-63197B689CC8}"/>
    <cellStyle name="Normal 2 2 6 2 3 2 2" xfId="29307" xr:uid="{EFCADEBA-DA33-4010-B5C1-EB010790CED1}"/>
    <cellStyle name="Normal 2 2 6 2 3 2 2 2" xfId="31691" xr:uid="{7C9D443B-6A79-48D6-94A7-31AE2A08881B}"/>
    <cellStyle name="Normal 2 2 6 2 3 2 3" xfId="33309" xr:uid="{6A4363D1-6A59-49F3-A939-F68341A1AB49}"/>
    <cellStyle name="Normal 2 2 6 2 3 3" xfId="29846" xr:uid="{D12483FE-BF7E-45B3-BF4A-EDA9510E431F}"/>
    <cellStyle name="Normal 2 2 6 2 3 3 2" xfId="32653" xr:uid="{3D0BF994-DDA9-4D9F-B174-E81448FB0680}"/>
    <cellStyle name="Normal 2 2 6 2 3 4" xfId="31868" xr:uid="{FB2B7005-F42B-4A9C-B839-089D4741AEE0}"/>
    <cellStyle name="Normal 2 2 6 2 4" xfId="33027" xr:uid="{6C398FCB-41A2-4625-BADD-6591EBDBD31A}"/>
    <cellStyle name="Normal 2 2 6 2 4 2" xfId="32477" xr:uid="{09BAF385-2F7D-43D4-A02D-7C55F1FF5C07}"/>
    <cellStyle name="Normal 2 2 6 2 4 2 2" xfId="33512" xr:uid="{534EF98B-DC67-4837-8407-FE732C7CBDF5}"/>
    <cellStyle name="Normal 2 2 6 2 4 3" xfId="30245" xr:uid="{04387541-2332-4911-A4EC-662C546A1BDE}"/>
    <cellStyle name="Normal 2 2 6 2 5" xfId="33172" xr:uid="{3007F84C-B0E9-4A4F-A456-F679C6CA3F9F}"/>
    <cellStyle name="Normal 2 2 6 2 5 2" xfId="29243" xr:uid="{947C93AE-64C3-41E1-AB25-0413F84FA85A}"/>
    <cellStyle name="Normal 2 2 6 2 6" xfId="32475" xr:uid="{DFE114D1-5D42-4F9B-8C4D-A2DE46F84848}"/>
    <cellStyle name="Normal 2 2 6 3" xfId="30674" xr:uid="{E85C0C1B-B9D4-47B9-9518-1BFB80CF6F21}"/>
    <cellStyle name="Normal 2 2 6 3 2" xfId="31522" xr:uid="{E0664988-2CF6-4A31-95C8-523849AF5126}"/>
    <cellStyle name="Normal 2 2 6 3 2 2" xfId="35471" xr:uid="{EF7236C6-5B10-46A4-9D8D-2EDE6DEB953E}"/>
    <cellStyle name="Normal 2 2 6 3 2 2 2" xfId="29225" xr:uid="{4F697812-DDE0-42FA-836A-BD372F373C37}"/>
    <cellStyle name="Normal 2 2 6 3 2 2 2 2" xfId="32187" xr:uid="{5E2AC0E6-A883-4DF5-BC3C-8B7445CFD6C5}"/>
    <cellStyle name="Normal 2 2 6 3 2 2 3" xfId="33139" xr:uid="{E8A685B8-22E6-4504-8C3B-A41099737906}"/>
    <cellStyle name="Normal 2 2 6 3 2 3" xfId="33691" xr:uid="{5C92A86B-6D03-4271-B314-7D2C58CE6079}"/>
    <cellStyle name="Normal 2 2 6 3 2 3 2" xfId="29216" xr:uid="{D6A3ABAB-0B53-40E6-B084-C4442342C76D}"/>
    <cellStyle name="Normal 2 2 6 3 2 4" xfId="29290" xr:uid="{832D78EB-D9C7-4FE2-9307-096407A2D031}"/>
    <cellStyle name="Normal 2 2 6 3 3" xfId="29369" xr:uid="{D8F6F322-51EC-41A3-B0C7-6F346984578C}"/>
    <cellStyle name="Normal 2 2 6 3 3 2" xfId="34026" xr:uid="{FD204673-008D-4615-AB71-9537AD59CC91}"/>
    <cellStyle name="Normal 2 2 6 3 3 2 2" xfId="31311" xr:uid="{76ADD4A2-B03F-4E4D-A87D-994B9F7BAB3C}"/>
    <cellStyle name="Normal 2 2 6 3 3 3" xfId="30988" xr:uid="{1B9D9964-980C-45F2-9C8C-32ECD03BB7EC}"/>
    <cellStyle name="Normal 2 2 6 3 4" xfId="30896" xr:uid="{55CB138B-10A8-4992-8F88-E7F4F537EAC4}"/>
    <cellStyle name="Normal 2 2 6 3 4 2" xfId="34759" xr:uid="{7B2996D5-04BA-42C9-8649-029DA7C73FEE}"/>
    <cellStyle name="Normal 2 2 6 3 5" xfId="30694" xr:uid="{6D524858-A15C-40FF-B9D1-FBF21293BE2E}"/>
    <cellStyle name="Normal 2 2 6 4" xfId="32673" xr:uid="{ED73ECA7-E0B9-4D77-B4C4-6BAE60962900}"/>
    <cellStyle name="Normal 2 2 6 4 2" xfId="33099" xr:uid="{72AD794B-AC84-485D-9234-E2DC740EB123}"/>
    <cellStyle name="Normal 2 2 6 4 2 2" xfId="33712" xr:uid="{79A8E935-F9E7-4468-A792-574DDC9CDBCE}"/>
    <cellStyle name="Normal 2 2 6 4 2 2 2" xfId="33820" xr:uid="{B7724601-CAFC-480E-9547-CABD22787F1B}"/>
    <cellStyle name="Normal 2 2 6 4 2 3" xfId="35045" xr:uid="{CD627B73-5958-4A3F-BE20-F3B85A090E3A}"/>
    <cellStyle name="Normal 2 2 6 4 3" xfId="34244" xr:uid="{516128DA-514D-49C1-9BAF-05EFAC7A8A86}"/>
    <cellStyle name="Normal 2 2 6 4 3 2" xfId="32155" xr:uid="{EF8DB6E1-A84F-473B-BD09-D4FEACB354A9}"/>
    <cellStyle name="Normal 2 2 6 4 4" xfId="29006" xr:uid="{9E91CE07-14BA-45D0-A7C8-89FE526F5B67}"/>
    <cellStyle name="Normal 2 2 6 5" xfId="29064" xr:uid="{CBA9E984-2AA0-4F10-BE77-B80E98F12C44}"/>
    <cellStyle name="Normal 2 2 6 5 2" xfId="30417" xr:uid="{DBA89413-9D35-4FAB-9203-A826293D83B6}"/>
    <cellStyle name="Normal 2 2 6 5 2 2" xfId="35194" xr:uid="{77AE7A41-F7A8-493F-8B55-1B18169E98E4}"/>
    <cellStyle name="Normal 2 2 6 5 3" xfId="32190" xr:uid="{44C1E389-55C7-4691-883B-9D0978082FFF}"/>
    <cellStyle name="Normal 2 2 6 6" xfId="30781" xr:uid="{FC00BCB0-A710-4A6E-9AE1-463E2903CBCA}"/>
    <cellStyle name="Normal 2 2 6 6 2" xfId="34455" xr:uid="{00DC8C5C-3F7B-4F82-B107-34B8B5E03B93}"/>
    <cellStyle name="Normal 2 2 6 7" xfId="30939" xr:uid="{55EFD03B-ADEA-4821-BB9A-3C9DD45CD7B4}"/>
    <cellStyle name="Normal 2 2 7" xfId="29306" xr:uid="{E98827AE-678A-4F39-808B-958E1286F86A}"/>
    <cellStyle name="Normal 2 2 7 2" xfId="30316" xr:uid="{8A24C9DB-D9D6-4D1A-95D6-A8E2C403071E}"/>
    <cellStyle name="Normal 2 2 7 2 2" xfId="30122" xr:uid="{64DDB8A1-618A-48F6-8E71-88DE6AC5999A}"/>
    <cellStyle name="Normal 2 2 7 2 2 2" xfId="31133" xr:uid="{AE185C22-FEAA-4EFC-AFF9-39A9998B48C1}"/>
    <cellStyle name="Normal 2 2 7 2 2 2 2" xfId="31962" xr:uid="{770A1360-4329-4AA1-8E46-611C7C39A195}"/>
    <cellStyle name="Normal 2 2 7 2 2 2 2 2" xfId="35572" xr:uid="{19E9CB37-8162-482C-B262-F503BD9BB1D0}"/>
    <cellStyle name="Normal 2 2 7 2 2 2 3" xfId="35405" xr:uid="{65A45645-4C58-4C68-91E4-90244FD2B615}"/>
    <cellStyle name="Normal 2 2 7 2 2 3" xfId="34398" xr:uid="{E3C8B93D-4C47-4C0B-A4A1-C4B5B5CBD378}"/>
    <cellStyle name="Normal 2 2 7 2 2 3 2" xfId="29625" xr:uid="{F3E1CC4B-15F7-476E-9E06-4A940C08946B}"/>
    <cellStyle name="Normal 2 2 7 2 2 4" xfId="30758" xr:uid="{2ECB5C68-9825-4E6B-A198-C7A5B4B52211}"/>
    <cellStyle name="Normal 2 2 7 2 3" xfId="30673" xr:uid="{7719010C-DCDC-4CEE-98BF-D8A5BA0D0AF1}"/>
    <cellStyle name="Normal 2 2 7 2 3 2" xfId="34475" xr:uid="{CEBF506E-129F-4449-898F-81C630B3E8B2}"/>
    <cellStyle name="Normal 2 2 7 2 3 2 2" xfId="31567" xr:uid="{857A206E-D8AE-4733-A556-014C80F3E853}"/>
    <cellStyle name="Normal 2 2 7 2 3 3" xfId="34140" xr:uid="{E84FEE3E-87FF-44F2-BCED-9BF521D0F5BF}"/>
    <cellStyle name="Normal 2 2 7 2 4" xfId="35097" xr:uid="{1E4B9407-059B-4070-9907-561FB8BB21DA}"/>
    <cellStyle name="Normal 2 2 7 2 4 2" xfId="34081" xr:uid="{7286E1CD-AEDD-4655-81F4-94545E96B185}"/>
    <cellStyle name="Normal 2 2 7 2 5" xfId="31200" xr:uid="{AE317263-B279-4787-9B8C-49044568ACB8}"/>
    <cellStyle name="Normal 2 2 7 3" xfId="35385" xr:uid="{B1593B29-BDC5-4C9C-A831-E8611F73F08F}"/>
    <cellStyle name="Normal 2 2 7 3 2" xfId="32658" xr:uid="{265517B5-2B34-4809-BC34-106492CB6341}"/>
    <cellStyle name="Normal 2 2 7 3 2 2" xfId="32722" xr:uid="{7BA2FB55-DAB3-46DD-A99B-4DCE99D74843}"/>
    <cellStyle name="Normal 2 2 7 3 2 2 2" xfId="35189" xr:uid="{BB0BF3C9-5AC7-43C8-8F68-2977EAD7363E}"/>
    <cellStyle name="Normal 2 2 7 3 2 3" xfId="31530" xr:uid="{F6D53923-8A80-4646-B729-47242B067610}"/>
    <cellStyle name="Normal 2 2 7 3 3" xfId="31323" xr:uid="{C28EFEDD-3478-43D0-BA6F-B4429F8EB83F}"/>
    <cellStyle name="Normal 2 2 7 3 3 2" xfId="30550" xr:uid="{6A796BA3-0821-40DE-99CB-519B35F12226}"/>
    <cellStyle name="Normal 2 2 7 3 4" xfId="34338" xr:uid="{435C16CF-A744-4816-9861-0AD06380B7EE}"/>
    <cellStyle name="Normal 2 2 7 4" xfId="35444" xr:uid="{AB00A5AC-20CF-4723-B9B4-89D516EC5333}"/>
    <cellStyle name="Normal 2 2 7 4 2" xfId="30927" xr:uid="{B500F17D-6AAE-479E-B663-542813AD2E0B}"/>
    <cellStyle name="Normal 2 2 7 4 2 2" xfId="32714" xr:uid="{A6A2C7C9-C4B9-47EA-93FE-FF53E904E411}"/>
    <cellStyle name="Normal 2 2 7 4 3" xfId="29804" xr:uid="{84842201-E6B3-48C0-B45A-DCA17750B077}"/>
    <cellStyle name="Normal 2 2 7 5" xfId="34809" xr:uid="{D89B80E2-3AF2-43D9-B924-FD780C06E707}"/>
    <cellStyle name="Normal 2 2 7 5 2" xfId="35231" xr:uid="{B1E61695-6796-4850-9EAF-0C022325949E}"/>
    <cellStyle name="Normal 2 2 7 6" xfId="29399" xr:uid="{EACD6F35-0082-46EC-B3C7-7EE24A08F22F}"/>
    <cellStyle name="Normal 2 2 8" xfId="34401" xr:uid="{2FC25CD8-3D8E-4CCD-B806-13DB4503873E}"/>
    <cellStyle name="Normal 2 2 8 2" xfId="34387" xr:uid="{6CE2638E-2EA6-4DEB-BA93-1C860E9FE4C6}"/>
    <cellStyle name="Normal 2 2 8 2 2" xfId="35406" xr:uid="{261AC5C0-9BB3-4650-B307-C51253F6F608}"/>
    <cellStyle name="Normal 2 2 8 2 2 2" xfId="32039" xr:uid="{747B9250-03AC-4E8A-B484-6259934E70B3}"/>
    <cellStyle name="Normal 2 2 8 2 2 2 2" xfId="34389" xr:uid="{D7388DD4-1A79-4F13-BE28-69A4A69F9599}"/>
    <cellStyle name="Normal 2 2 8 2 2 3" xfId="32156" xr:uid="{448536D3-A380-42D2-89A0-35EEFFB101A2}"/>
    <cellStyle name="Normal 2 2 8 2 3" xfId="32115" xr:uid="{E508AFD9-56FF-4054-80F1-255402EF2300}"/>
    <cellStyle name="Normal 2 2 8 2 3 2" xfId="29063" xr:uid="{828628A8-9D1E-4C93-86BE-2ED81A9AEA6E}"/>
    <cellStyle name="Normal 2 2 8 2 4" xfId="34645" xr:uid="{66CDCABF-92DF-4E8C-98AA-CA2F4F8D7572}"/>
    <cellStyle name="Normal 2 2 8 3" xfId="33011" xr:uid="{FDD74311-3E5B-4FD6-904B-8F00B7EAC0F6}"/>
    <cellStyle name="Normal 2 2 8 3 2" xfId="35417" xr:uid="{E8677D97-79C6-4913-B53D-485165E86E0B}"/>
    <cellStyle name="Normal 2 2 8 3 2 2" xfId="29965" xr:uid="{C34A5F0F-359F-426B-BC15-96B1AE6BE06D}"/>
    <cellStyle name="Normal 2 2 8 3 3" xfId="30212" xr:uid="{F161460A-F4B1-4901-B93E-E4F56C245173}"/>
    <cellStyle name="Normal 2 2 8 4" xfId="30158" xr:uid="{4AA98936-B4AF-4C3A-B0C1-9E0E2CD63AB8}"/>
    <cellStyle name="Normal 2 2 8 4 2" xfId="29305" xr:uid="{AB4CD4DE-2775-4869-8F89-225DD2447038}"/>
    <cellStyle name="Normal 2 2 8 5" xfId="33895" xr:uid="{2915453E-A6C8-416D-B374-7FCE60AB3BF3}"/>
    <cellStyle name="Normal 2 2 9" xfId="34621" xr:uid="{685D8706-2C03-4C93-B2F9-7088B03D3E7C}"/>
    <cellStyle name="Normal 2 2 9 2" xfId="31716" xr:uid="{9FC0C75E-3134-442B-B590-30D98D3ECF56}"/>
    <cellStyle name="Normal 2 2 9 2 2" xfId="29820" xr:uid="{C7147711-9DC6-4C77-A557-E2048D629384}"/>
    <cellStyle name="Normal 2 2 9 2 2 2" xfId="29265" xr:uid="{96D7FC73-5E0D-493F-8BFE-4A2A5797F96B}"/>
    <cellStyle name="Normal 2 2 9 2 3" xfId="32333" xr:uid="{DBF1DE5C-E782-4E89-B583-191EFBDE1395}"/>
    <cellStyle name="Normal 2 2 9 3" xfId="33121" xr:uid="{720F4734-041C-4054-A396-7F7875C2750D}"/>
    <cellStyle name="Normal 2 2 9 3 2" xfId="33976" xr:uid="{445E3D1E-ABD3-4185-90B2-62C9F7F1A96E}"/>
    <cellStyle name="Normal 2 2 9 4" xfId="29566" xr:uid="{F80777B9-A760-4206-8049-8055FD36F5FE}"/>
    <cellStyle name="Normal 2 20" xfId="11272" xr:uid="{7B6317A0-CD86-4CC3-9BBB-1220D1802794}"/>
    <cellStyle name="Normal 2 20 2" xfId="14040" xr:uid="{8FC6AB86-70AD-4276-A1EA-6988870AABED}"/>
    <cellStyle name="Normal 2 20 3" xfId="14039" xr:uid="{BDD88423-23CC-41EF-8D52-E11C1DF650D3}"/>
    <cellStyle name="Normal 2 20 4" xfId="17062" xr:uid="{5FADA4D6-A6DC-49A4-9878-0699C5A1BBB6}"/>
    <cellStyle name="Normal 2 20 5" xfId="21830" xr:uid="{D4ACEDB4-42AD-4E88-ACF4-02AC0A649D01}"/>
    <cellStyle name="Normal 2 20 5 2" xfId="27052" xr:uid="{CB804277-5F67-43A5-8125-C71661DBA146}"/>
    <cellStyle name="Normal 2 21" xfId="14041" xr:uid="{46950355-10DA-4459-A6F5-FEC37E75197C}"/>
    <cellStyle name="Normal 2 21 2" xfId="14042" xr:uid="{0BEF690B-9C63-474F-AD7E-698AADC2D95C}"/>
    <cellStyle name="Normal 2 22" xfId="126" xr:uid="{5177320C-6B20-4347-BB33-812BB10E6490}"/>
    <cellStyle name="Normal 2 3" xfId="416" xr:uid="{4592A3C4-6256-4EB7-BFC7-21DDE2446CA6}"/>
    <cellStyle name="Normal 2 3 2" xfId="417" xr:uid="{4ED427FA-2B4D-4C72-8ADC-1CB06A180397}"/>
    <cellStyle name="Normal 2 3 2 2" xfId="418" xr:uid="{86E3B4C1-86D5-43C9-8A80-90DACE1476AC}"/>
    <cellStyle name="Normal 2 3 2 2 2" xfId="419" xr:uid="{6A7BBD01-47A0-4F9C-A89C-E4E268090402}"/>
    <cellStyle name="Normal 2 3 2 3" xfId="420" xr:uid="{C54E4D30-1E0D-412C-8819-732F07AF7735}"/>
    <cellStyle name="Normal 2 3 2 3 10" xfId="17893" xr:uid="{06BFC356-2A8A-4B35-89BB-D882FA0FD7BB}"/>
    <cellStyle name="Normal 2 3 2 3 10 2" xfId="28856" xr:uid="{692A1B88-533D-43AE-AD6B-6687D17DF278}"/>
    <cellStyle name="Normal 2 3 2 3 2" xfId="421" xr:uid="{D3A6F747-26FE-4203-8E51-EA1DCBFAA468}"/>
    <cellStyle name="Normal 2 3 2 3 2 2" xfId="422" xr:uid="{68CD56C5-4F6F-47F0-97CF-221D43750510}"/>
    <cellStyle name="Normal 2 3 2 3 3" xfId="423" xr:uid="{B760E5C9-BB18-444D-9C1D-5F52FA10498C}"/>
    <cellStyle name="Normal 2 3 2 3 3 2" xfId="424" xr:uid="{6E780AB3-05F8-4CBC-8ABE-13E8D6AD3DA4}"/>
    <cellStyle name="Normal 2 3 2 3 4" xfId="425" xr:uid="{C5A0B878-3FA6-4F60-BE6C-DB143A77F933}"/>
    <cellStyle name="Normal 2 3 2 3 4 2" xfId="426" xr:uid="{92CB09C9-0993-4382-8AFE-E59576CE80D2}"/>
    <cellStyle name="Normal 2 3 2 3 4 2 2" xfId="427" xr:uid="{1ECB5ABE-4DCA-4C67-BC0C-6D5BC584A720}"/>
    <cellStyle name="Normal 2 3 2 3 4 3" xfId="428" xr:uid="{03E868C1-F344-42E9-BF5F-4A328867F33F}"/>
    <cellStyle name="Normal 2 3 2 3 4 3 2" xfId="429" xr:uid="{B310DB4E-E279-4908-8E71-15A706EC8CEF}"/>
    <cellStyle name="Normal 2 3 2 3 4 3 2 2" xfId="430" xr:uid="{3306B0F5-1964-4ECE-A3E5-78CC5CBD6F80}"/>
    <cellStyle name="Normal 2 3 2 3 4 3 2 2 2" xfId="14043" xr:uid="{A0221E0F-28D8-48FE-A94E-98C744D43F39}"/>
    <cellStyle name="Normal 2 3 2 3 4 3 2 3" xfId="431" xr:uid="{1B24E13A-762B-46EA-A69D-1BC0576F628F}"/>
    <cellStyle name="Normal 2 3 2 3 4 3 2 3 2" xfId="432" xr:uid="{970DAE08-70E7-42C0-BD85-E9E78500DF81}"/>
    <cellStyle name="Normal 2 3 2 3 4 3 2 3 3" xfId="433" xr:uid="{A9B71281-BC72-4CCB-A5B6-8B548A40A18A}"/>
    <cellStyle name="Normal 2 3 2 3 4 3 2 3 4" xfId="434" xr:uid="{A7F548D3-251A-478C-A17C-255FFDADCC43}"/>
    <cellStyle name="Normal 2 3 2 3 4 3 2 3 4 2" xfId="435" xr:uid="{3471B330-9BA3-424C-A7B1-3F7D87D8D714}"/>
    <cellStyle name="Normal 2 3 2 3 4 3 2 3 4 3" xfId="436" xr:uid="{1FE121F8-D2AD-4AF7-BF88-CC75565389D7}"/>
    <cellStyle name="Normal 2 3 2 3 4 3 2 3 4 3 2" xfId="14044" xr:uid="{54E61A33-6D77-4731-9E7B-6ABD1B6884AE}"/>
    <cellStyle name="Normal 2 3 2 3 4 3 2 3 4 4" xfId="437" xr:uid="{C956D009-4163-473F-8568-58149C0CABDB}"/>
    <cellStyle name="Normal 2 3 2 3 4 3 2 3 4 4 2" xfId="438" xr:uid="{93A48530-17FE-4520-80A0-8BBC1799EEB7}"/>
    <cellStyle name="Normal 2 3 2 3 4 3 2 3 4 4 3" xfId="439" xr:uid="{0183302C-4245-46DC-BD5A-9920D3568D8D}"/>
    <cellStyle name="Normal 2 3 2 3 4 3 2 3 4 4 3 2" xfId="440" xr:uid="{CCD98956-FCFC-4B7F-B91A-D2E26A8CF8E1}"/>
    <cellStyle name="Normal 2 3 2 3 4 3 2 3 4 4 3 2 2" xfId="441" xr:uid="{1251DD3C-84BD-43DE-BD00-88B743BDD7E8}"/>
    <cellStyle name="Normal 2 3 2 3 4 3 2 3 4 4 3 2 2 10" xfId="18189" xr:uid="{A12D89AF-69E2-4655-9C45-A636A4F99CE8}"/>
    <cellStyle name="Normal 2 3 2 3 4 3 2 3 4 4 3 2 2 10 2" xfId="27776" xr:uid="{963EF2EA-DFAC-4F1C-9BC9-56F1D195C197}"/>
    <cellStyle name="Normal 2 3 2 3 4 3 2 3 4 4 3 2 2 2" xfId="442" xr:uid="{78263E17-AC86-4CF7-8C1C-B75D45697690}"/>
    <cellStyle name="Normal 2 3 2 3 4 3 2 3 4 4 3 2 2 2 2" xfId="14045" xr:uid="{8222B584-EB2E-4D36-8F61-F4DE77C8C6FD}"/>
    <cellStyle name="Normal 2 3 2 3 4 3 2 3 4 4 3 2 2 2 3" xfId="14046" xr:uid="{762F1288-4AB2-489C-A7BE-E96DFA297607}"/>
    <cellStyle name="Normal 2 3 2 3 4 3 2 3 4 4 3 2 2 2 3 2" xfId="14047" xr:uid="{ADE21BA3-F434-4366-B25F-627C7564F306}"/>
    <cellStyle name="Normal 2 3 2 3 4 3 2 3 4 4 3 2 2 3" xfId="443" xr:uid="{1D3AF651-3B40-477B-A44D-E40E410260FB}"/>
    <cellStyle name="Normal 2 3 2 3 4 3 2 3 4 4 3 2 2 4" xfId="444" xr:uid="{D689F7E0-5FA4-4C1A-A5A9-03DFF369755B}"/>
    <cellStyle name="Normal 2 3 2 3 4 3 2 3 4 4 3 2 2 5" xfId="445" xr:uid="{2BB7ED82-CFE1-47EE-BC1C-4A771C48E6A4}"/>
    <cellStyle name="Normal 2 3 2 3 4 3 2 3 4 4 3 2 2 5 2" xfId="446" xr:uid="{87DB3411-DF92-48AF-8C79-7428A051E2A8}"/>
    <cellStyle name="Normal 2 3 2 3 4 3 2 3 4 4 3 2 2 5 3" xfId="2602" xr:uid="{74D3862E-14C5-4F5E-8B8F-69F296A7358A}"/>
    <cellStyle name="Normal 2 3 2 3 4 3 2 3 4 4 3 2 2 5 3 2" xfId="3197" xr:uid="{76BCACF8-DED8-447B-A1E1-409FA5AFF162}"/>
    <cellStyle name="Normal 2 3 2 3 4 3 2 3 4 4 3 2 2 5 3 3" xfId="4160" xr:uid="{B8AFCCB3-DE7C-44C1-AF2E-9B66E1192672}"/>
    <cellStyle name="Normal 2 3 2 3 4 3 2 3 4 4 3 2 2 5 3 3 2" xfId="5126" xr:uid="{0BCDC573-03D5-4C2B-853E-CF9DFCD2C063}"/>
    <cellStyle name="Normal 2 3 2 3 4 3 2 3 4 4 3 2 2 5 3 3 3" xfId="4397" xr:uid="{39AADE5A-85DE-4404-A758-81FAD02EBE59}"/>
    <cellStyle name="Normal 2 3 2 3 4 3 2 3 4 4 3 2 2 5 3 3 4" xfId="8389" xr:uid="{671AD284-9F7C-43F6-8A6B-812E5F6D2F4F}"/>
    <cellStyle name="Normal 2 3 2 3 4 3 2 3 4 4 3 2 2 5 3 3 4 2" xfId="6657" xr:uid="{6F865DFB-BD05-43D3-B015-A369F9CE4FD1}"/>
    <cellStyle name="Normal 2 3 2 3 4 3 2 3 4 4 3 2 2 5 3 3 4 2 2" xfId="10403" xr:uid="{66A37B89-A41A-4BB3-ABF6-9AA74A98B264}"/>
    <cellStyle name="Normal 2 3 2 3 4 3 2 3 4 4 3 2 2 5 3 3 4 2 3" xfId="11929" xr:uid="{26068A88-B854-4F4B-93BA-F555FD74B11E}"/>
    <cellStyle name="Normal 2 3 2 3 4 3 2 3 4 4 3 2 2 5 3 3 4 2 3 2" xfId="22377" xr:uid="{4079440B-966B-46D6-BAFF-7EFF6FB02F3A}"/>
    <cellStyle name="Normal 2 3 2 3 4 3 2 3 4 4 3 2 2 5 3 3 4 2 3 3" xfId="20968" xr:uid="{CAB9804D-FD11-44A2-8FB6-BEDC5C442178}"/>
    <cellStyle name="Normal 2 3 2 3 4 3 2 3 4 4 3 2 2 5 3 3 4 2 3 3 2" xfId="26190" xr:uid="{EED03C3D-E161-4A0A-A590-C18A0CCBBA6A}"/>
    <cellStyle name="Normal 2 3 2 3 4 3 2 3 4 4 3 2 2 5 3 3 5" xfId="6448" xr:uid="{C2719DCB-18AE-4550-B2E6-D4D6BE1852EC}"/>
    <cellStyle name="Normal 2 3 2 3 4 3 2 3 4 4 3 2 2 5 3 3 5 2" xfId="10194" xr:uid="{1830F265-5D66-46E1-A437-42390F2ADE80}"/>
    <cellStyle name="Normal 2 3 2 3 4 3 2 3 4 4 3 2 2 5 3 3 5 3" xfId="16964" xr:uid="{5177708B-0EC4-455C-84BC-4D06F5731016}"/>
    <cellStyle name="Normal 2 3 2 3 4 3 2 3 4 4 3 2 2 5 3 3 5 3 2" xfId="23437" xr:uid="{22181AFD-EDAE-49B9-9013-7CB04823843A}"/>
    <cellStyle name="Normal 2 3 2 3 4 3 2 3 4 4 3 2 2 5 3 3 5 3 3" xfId="20759" xr:uid="{87C3CDF1-61CF-49FA-ABAC-072BFEF2ACB7}"/>
    <cellStyle name="Normal 2 3 2 3 4 3 2 3 4 4 3 2 2 5 3 3 5 3 3 2" xfId="25981" xr:uid="{AA695E19-9962-4CD8-89BF-58A0CCE3431E}"/>
    <cellStyle name="Normal 2 3 2 3 4 3 2 3 4 4 3 2 2 5 3 3 6" xfId="18937" xr:uid="{740D058B-2D4C-4816-A0D1-187D8B69EF8C}"/>
    <cellStyle name="Normal 2 3 2 3 4 3 2 3 4 4 3 2 2 5 3 3 6 2" xfId="24159" xr:uid="{B0F187BF-9783-4112-93AB-97C2591B86B2}"/>
    <cellStyle name="Normal 2 3 2 3 4 3 2 3 4 4 3 2 2 5 3 4" xfId="6018" xr:uid="{BF624EBB-7579-4BA5-8E86-449390D39CD8}"/>
    <cellStyle name="Normal 2 3 2 3 4 3 2 3 4 4 3 2 2 5 3 4 2" xfId="7490" xr:uid="{B062AD21-9279-4584-9599-64B0A5F69DAD}"/>
    <cellStyle name="Normal 2 3 2 3 4 3 2 3 4 4 3 2 2 5 3 4 3" xfId="13069" xr:uid="{5E9FFED3-969E-4E3F-A5C9-48D1184B5898}"/>
    <cellStyle name="Normal 2 3 2 3 4 3 2 3 4 4 3 2 2 5 3 4 3 2" xfId="16520" xr:uid="{F3709D1F-20EA-43B9-9A25-8C4E1DFA106F}"/>
    <cellStyle name="Normal 2 3 2 3 4 3 2 3 4 4 3 2 2 5 3 4 4" xfId="19111" xr:uid="{D1048B65-F8F7-423D-9943-24FE38738212}"/>
    <cellStyle name="Normal 2 3 2 3 4 3 2 3 4 4 3 2 2 5 3 4 4 2" xfId="24333" xr:uid="{2479AB3B-5B17-4C43-B393-7BDA939EA222}"/>
    <cellStyle name="Normal 2 3 2 3 4 3 2 3 4 4 3 2 2 5 3 5" xfId="6312" xr:uid="{9F87F2D9-8030-4CF4-86A6-4F2DA97010C6}"/>
    <cellStyle name="Normal 2 3 2 3 4 3 2 3 4 4 3 2 2 5 3 5 2" xfId="10061" xr:uid="{DA46372F-8114-4EE3-B4F1-69B63C5F7975}"/>
    <cellStyle name="Normal 2 3 2 3 4 3 2 3 4 4 3 2 2 5 3 5 3" xfId="12291" xr:uid="{D60B989B-F422-400E-AD20-D8AA9C785F5A}"/>
    <cellStyle name="Normal 2 3 2 3 4 3 2 3 4 4 3 2 2 5 3 5 3 2" xfId="22733" xr:uid="{0D62863F-213D-40ED-8A11-C4CFEE51E796}"/>
    <cellStyle name="Normal 2 3 2 3 4 3 2 3 4 4 3 2 2 5 3 5 3 3" xfId="20626" xr:uid="{058B26C0-F037-474F-B7F9-982E2AA8631A}"/>
    <cellStyle name="Normal 2 3 2 3 4 3 2 3 4 4 3 2 2 5 3 5 3 3 2" xfId="25848" xr:uid="{3B282F54-A7FE-4D0F-98A7-6128B4A93B29}"/>
    <cellStyle name="Normal 2 3 2 3 4 3 2 3 4 4 3 2 2 5 4" xfId="5277" xr:uid="{0C8BBA0B-94EC-4D39-9FDC-1F8B105E20EE}"/>
    <cellStyle name="Normal 2 3 2 3 4 3 2 3 4 4 3 2 2 5 4 2" xfId="8812" xr:uid="{FE209017-3C96-4845-AD6A-EA3BD9618897}"/>
    <cellStyle name="Normal 2 3 2 3 4 3 2 3 4 4 3 2 2 5 4 3" xfId="12561" xr:uid="{BE84DDC7-769C-4A79-9A53-233FED13C332}"/>
    <cellStyle name="Normal 2 3 2 3 4 3 2 3 4 4 3 2 2 5 4 3 2" xfId="23002" xr:uid="{F1839BCF-E49A-4327-808C-74C42EB68F0C}"/>
    <cellStyle name="Normal 2 3 2 3 4 3 2 3 4 4 3 2 2 5 4 3 3" xfId="19817" xr:uid="{6D96E48D-6715-4E3C-A79C-B94D61C60FCF}"/>
    <cellStyle name="Normal 2 3 2 3 4 3 2 3 4 4 3 2 2 5 4 3 3 2" xfId="25039" xr:uid="{EEADE74C-26A8-4527-8E86-86233BB0C897}"/>
    <cellStyle name="Normal 2 3 2 3 4 3 2 3 4 4 3 2 2 5 5" xfId="15400" xr:uid="{54D0414F-B22D-48F8-A3C8-5C6FB79C3B11}"/>
    <cellStyle name="Normal 2 3 2 3 4 3 2 3 4 4 3 2 2 5 6" xfId="17507" xr:uid="{A7D9AEAD-ADD0-42DF-9732-2C98D44820FF}"/>
    <cellStyle name="Normal 2 3 2 3 4 3 2 3 4 4 3 2 2 5 6 2" xfId="27117" xr:uid="{E60A5BFA-4630-4F02-9289-E246E23137F0}"/>
    <cellStyle name="Normal 2 3 2 3 4 3 2 3 4 4 3 2 2 5 6 3" xfId="28356" xr:uid="{1802B1C1-2125-4D5B-9389-E02606F53B6B}"/>
    <cellStyle name="Normal 2 3 2 3 4 3 2 3 4 4 3 2 2 5 6 4" xfId="28093" xr:uid="{CBF9EB74-DEE7-4A61-A62F-0067066AADD9}"/>
    <cellStyle name="Normal 2 3 2 3 4 3 2 3 4 4 3 2 2 5 7" xfId="18342" xr:uid="{83B5AA39-7027-41E7-9D1E-B3827AAC5D4B}"/>
    <cellStyle name="Normal 2 3 2 3 4 3 2 3 4 4 3 2 2 5 7 2" xfId="28898" xr:uid="{55EE55F0-0ACF-4798-AF7E-CBB1327D0EEC}"/>
    <cellStyle name="Normal 2 3 2 3 4 3 2 3 4 4 3 2 2 6" xfId="2449" xr:uid="{524DD441-D961-415F-99F4-1EAE88F86627}"/>
    <cellStyle name="Normal 2 3 2 3 4 3 2 3 4 4 3 2 2 6 2" xfId="3044" xr:uid="{83431D8A-ADBA-4D32-9012-4E306850CED8}"/>
    <cellStyle name="Normal 2 3 2 3 4 3 2 3 4 4 3 2 2 6 3" xfId="4007" xr:uid="{D903695F-5D59-46FC-9C7F-D9AFAA20D4A2}"/>
    <cellStyle name="Normal 2 3 2 3 4 3 2 3 4 4 3 2 2 6 3 2" xfId="4941" xr:uid="{8DF911DD-331E-4E5E-844A-8E37FFEFA20F}"/>
    <cellStyle name="Normal 2 3 2 3 4 3 2 3 4 4 3 2 2 6 3 3" xfId="3515" xr:uid="{4F1AA62A-64A7-4151-BCB2-80AD8B33AFD6}"/>
    <cellStyle name="Normal 2 3 2 3 4 3 2 3 4 4 3 2 2 6 3 4" xfId="8700" xr:uid="{BFAE9021-B161-4316-91CA-A45C3CEA41A5}"/>
    <cellStyle name="Normal 2 3 2 3 4 3 2 3 4 4 3 2 2 6 3 4 2" xfId="9212" xr:uid="{8F96D565-3CA8-47DC-A37F-2A7132708EC0}"/>
    <cellStyle name="Normal 2 3 2 3 4 3 2 3 4 4 3 2 2 6 3 4 2 2" xfId="10930" xr:uid="{6BE4D211-E129-44DC-AD9A-8E8ED03E187F}"/>
    <cellStyle name="Normal 2 3 2 3 4 3 2 3 4 4 3 2 2 6 3 4 2 3" xfId="11799" xr:uid="{90CB7149-B1AF-4CB0-B9AC-0D80660E2F9F}"/>
    <cellStyle name="Normal 2 3 2 3 4 3 2 3 4 4 3 2 2 6 3 4 2 3 2" xfId="22247" xr:uid="{B103828B-456B-43EE-A316-A098ACDE179B}"/>
    <cellStyle name="Normal 2 3 2 3 4 3 2 3 4 4 3 2 2 6 3 4 2 3 3" xfId="21495" xr:uid="{145CEEE0-2AEB-43FF-AB0A-4C28365085BC}"/>
    <cellStyle name="Normal 2 3 2 3 4 3 2 3 4 4 3 2 2 6 3 4 2 3 3 2" xfId="26717" xr:uid="{4983998B-E635-400A-AB85-BA7F1774D324}"/>
    <cellStyle name="Normal 2 3 2 3 4 3 2 3 4 4 3 2 2 6 3 5" xfId="6453" xr:uid="{84294ECE-3B41-43FC-8EE0-43386A9EE66B}"/>
    <cellStyle name="Normal 2 3 2 3 4 3 2 3 4 4 3 2 2 6 3 5 2" xfId="10199" xr:uid="{80E06B85-378C-42B7-99CB-EA24C11DBF27}"/>
    <cellStyle name="Normal 2 3 2 3 4 3 2 3 4 4 3 2 2 6 3 5 3" xfId="12229" xr:uid="{3485FFDD-09B9-438B-8CA7-9523510266FE}"/>
    <cellStyle name="Normal 2 3 2 3 4 3 2 3 4 4 3 2 2 6 3 5 3 2" xfId="22674" xr:uid="{45D1A0DF-9957-4AAA-8F1A-608717330570}"/>
    <cellStyle name="Normal 2 3 2 3 4 3 2 3 4 4 3 2 2 6 3 5 3 3" xfId="20764" xr:uid="{CB9B0668-5A7B-4A9D-909E-B33AC7FE4D2F}"/>
    <cellStyle name="Normal 2 3 2 3 4 3 2 3 4 4 3 2 2 6 3 5 3 3 2" xfId="25986" xr:uid="{47E932FF-4549-4399-AFEF-B60509365461}"/>
    <cellStyle name="Normal 2 3 2 3 4 3 2 3 4 4 3 2 2 6 3 6" xfId="16026" xr:uid="{28C53724-F832-4959-B097-3B233C20D5C0}"/>
    <cellStyle name="Normal 2 3 2 3 4 3 2 3 4 4 3 2 2 6 3 7" xfId="18784" xr:uid="{73DB4D77-2987-4896-A59B-61333E2BD24D}"/>
    <cellStyle name="Normal 2 3 2 3 4 3 2 3 4 4 3 2 2 6 3 7 2" xfId="24006" xr:uid="{1522A968-F047-413B-8737-37A1876A2B7E}"/>
    <cellStyle name="Normal 2 3 2 3 4 3 2 3 4 4 3 2 2 6 4" xfId="6143" xr:uid="{B286EB78-03EE-488B-BC40-3DA054AD20DA}"/>
    <cellStyle name="Normal 2 3 2 3 4 3 2 3 4 4 3 2 2 6 4 2" xfId="7849" xr:uid="{3C127DC7-058B-449C-A6C4-4C3BCDE833E7}"/>
    <cellStyle name="Normal 2 3 2 3 4 3 2 3 4 4 3 2 2 6 4 3" xfId="12993" xr:uid="{AE7A5F5A-793F-4747-A49E-0A86EB6D4D03}"/>
    <cellStyle name="Normal 2 3 2 3 4 3 2 3 4 4 3 2 2 6 4 3 2" xfId="16450" xr:uid="{4E684A39-FA52-4682-A988-E1180D4338A8}"/>
    <cellStyle name="Normal 2 3 2 3 4 3 2 3 4 4 3 2 2 6 4 4" xfId="19236" xr:uid="{9C2EA5CF-A239-4410-A9F6-546176627446}"/>
    <cellStyle name="Normal 2 3 2 3 4 3 2 3 4 4 3 2 2 6 4 4 2" xfId="24458" xr:uid="{FB4A932F-956E-4DAD-A2C4-D5320F8FD60D}"/>
    <cellStyle name="Normal 2 3 2 3 4 3 2 3 4 4 3 2 2 6 5" xfId="9255" xr:uid="{D775BC77-B8F6-423D-A613-174389CAF2ED}"/>
    <cellStyle name="Normal 2 3 2 3 4 3 2 3 4 4 3 2 2 6 5 2" xfId="10972" xr:uid="{13A21E00-2E03-402F-8BCD-A2038A21197E}"/>
    <cellStyle name="Normal 2 3 2 3 4 3 2 3 4 4 3 2 2 6 5 3" xfId="11909" xr:uid="{B2FDEE07-6E8E-425D-8645-711C00944FE0}"/>
    <cellStyle name="Normal 2 3 2 3 4 3 2 3 4 4 3 2 2 6 5 3 2" xfId="22357" xr:uid="{76DA25DE-A3A2-4692-B3C8-86BA69B67DED}"/>
    <cellStyle name="Normal 2 3 2 3 4 3 2 3 4 4 3 2 2 6 5 3 3" xfId="21537" xr:uid="{EA4C1D86-76E5-4CB3-84D4-DACD9CFC16AB}"/>
    <cellStyle name="Normal 2 3 2 3 4 3 2 3 4 4 3 2 2 6 5 3 3 2" xfId="26759" xr:uid="{7A77F5A5-3793-4F6E-9D14-7D3FECA2E3FA}"/>
    <cellStyle name="Normal 2 3 2 3 4 3 2 3 4 4 3 2 2 7" xfId="5273" xr:uid="{97E16BF6-8292-40B7-BCB2-585BDDED085C}"/>
    <cellStyle name="Normal 2 3 2 3 4 3 2 3 4 4 3 2 2 7 2" xfId="8811" xr:uid="{A3CAFFEB-A736-4CFC-ABDE-8C4101573A58}"/>
    <cellStyle name="Normal 2 3 2 3 4 3 2 3 4 4 3 2 2 7 3" xfId="16172" xr:uid="{F7288D5A-61E0-4FB1-8341-56578A513A49}"/>
    <cellStyle name="Normal 2 3 2 3 4 3 2 3 4 4 3 2 2 7 3 2" xfId="17320" xr:uid="{171CCB3A-9DA5-41E5-8750-2705443B395D}"/>
    <cellStyle name="Normal 2 3 2 3 4 3 2 3 4 4 3 2 2 7 3 3" xfId="19813" xr:uid="{E85484BA-D023-45CF-AC99-8214C974CF4F}"/>
    <cellStyle name="Normal 2 3 2 3 4 3 2 3 4 4 3 2 2 7 3 3 2" xfId="25035" xr:uid="{6186898A-C7AD-41C0-82A5-F45C8F981FE2}"/>
    <cellStyle name="Normal 2 3 2 3 4 3 2 3 4 4 3 2 2 8" xfId="15399" xr:uid="{84B1F175-0945-4202-B514-04CEFB8F8E28}"/>
    <cellStyle name="Normal 2 3 2 3 4 3 2 3 4 4 3 2 2 9" xfId="17506" xr:uid="{C7C4AB12-3369-47F8-8340-FCDF8ED26EAB}"/>
    <cellStyle name="Normal 2 3 2 3 4 3 2 3 4 4 3 2 2 9 2" xfId="27116" xr:uid="{D98998AE-E362-4140-B710-6FA80B8A0995}"/>
    <cellStyle name="Normal 2 3 2 3 4 3 2 3 4 4 3 2 2 9 3" xfId="28355" xr:uid="{65EEC129-B40F-442D-BBDE-5B51B6926564}"/>
    <cellStyle name="Normal 2 3 2 3 4 3 2 3 4 4 3 2 2 9 4" xfId="28094" xr:uid="{B0926E56-54BF-4254-924D-7B268B92914C}"/>
    <cellStyle name="Normal 2 3 2 3 4 3 2 3 4 4 3 3" xfId="2416" xr:uid="{C5EF002E-E748-458A-B5EF-E093E8A0DB73}"/>
    <cellStyle name="Normal 2 3 2 3 4 3 2 3 4 4 3 3 2" xfId="3011" xr:uid="{0F126D99-7D19-4DD9-BEE2-5CC7E5C909E6}"/>
    <cellStyle name="Normal 2 3 2 3 4 3 2 3 4 4 3 3 3" xfId="3974" xr:uid="{BED7988F-518C-48AA-ADE7-0F7B399BB1ED}"/>
    <cellStyle name="Normal 2 3 2 3 4 3 2 3 4 4 3 3 3 2" xfId="4693" xr:uid="{EA7EB5CC-82FA-4D68-B5EC-5015BCECD223}"/>
    <cellStyle name="Normal 2 3 2 3 4 3 2 3 4 4 3 3 3 3" xfId="3391" xr:uid="{72D43D3C-A23F-47DE-9B6A-922ED2B90352}"/>
    <cellStyle name="Normal 2 3 2 3 4 3 2 3 4 4 3 3 3 4" xfId="8550" xr:uid="{AD30F8D1-077D-4F7D-BFEB-5867B74F5C85}"/>
    <cellStyle name="Normal 2 3 2 3 4 3 2 3 4 4 3 3 3 4 2" xfId="5709" xr:uid="{0C8BD34F-90E2-40E4-A1C6-C2054FD86EC1}"/>
    <cellStyle name="Normal 2 3 2 3 4 3 2 3 4 4 3 3 3 4 2 2" xfId="9720" xr:uid="{3C500D11-26FC-452E-A2F6-E876F7CF3DFE}"/>
    <cellStyle name="Normal 2 3 2 3 4 3 2 3 4 4 3 3 3 4 2 3" xfId="12315" xr:uid="{2FD128FA-054E-4853-BFCE-03CE49E58051}"/>
    <cellStyle name="Normal 2 3 2 3 4 3 2 3 4 4 3 3 3 4 2 3 2" xfId="22756" xr:uid="{2E20BD88-D953-4C59-800B-89799C22B240}"/>
    <cellStyle name="Normal 2 3 2 3 4 3 2 3 4 4 3 3 3 4 2 3 3" xfId="20249" xr:uid="{7B3DCCA4-F84B-4D57-B0BA-7768FACA54A8}"/>
    <cellStyle name="Normal 2 3 2 3 4 3 2 3 4 4 3 3 3 4 2 3 3 2" xfId="25471" xr:uid="{490C04C5-6C47-4DBA-AA20-BAA4129B1331}"/>
    <cellStyle name="Normal 2 3 2 3 4 3 2 3 4 4 3 3 3 5" xfId="6673" xr:uid="{8C599F51-6B9D-43C1-AE8D-B7894BA46B43}"/>
    <cellStyle name="Normal 2 3 2 3 4 3 2 3 4 4 3 3 3 5 2" xfId="10419" xr:uid="{BDDA407C-D459-4A05-8035-E65F0820938F}"/>
    <cellStyle name="Normal 2 3 2 3 4 3 2 3 4 4 3 3 3 5 3" xfId="11716" xr:uid="{DA700D45-CD40-4D33-8353-A05F01D3E599}"/>
    <cellStyle name="Normal 2 3 2 3 4 3 2 3 4 4 3 3 3 5 3 2" xfId="22164" xr:uid="{7E204C93-A90A-4617-B685-F3764FCBE10B}"/>
    <cellStyle name="Normal 2 3 2 3 4 3 2 3 4 4 3 3 3 5 3 3" xfId="20984" xr:uid="{8B0463EF-4943-42A1-8BC4-396E961A87E9}"/>
    <cellStyle name="Normal 2 3 2 3 4 3 2 3 4 4 3 3 3 5 3 3 2" xfId="26206" xr:uid="{0CE967AA-3AFD-43F7-A08F-3A043A81DC79}"/>
    <cellStyle name="Normal 2 3 2 3 4 3 2 3 4 4 3 3 3 6" xfId="15997" xr:uid="{84B5EBAD-1BD6-4047-91CB-44B76D43665E}"/>
    <cellStyle name="Normal 2 3 2 3 4 3 2 3 4 4 3 3 3 7" xfId="18751" xr:uid="{932CB860-1FA7-4CEB-B892-D2EE7D784AC7}"/>
    <cellStyle name="Normal 2 3 2 3 4 3 2 3 4 4 3 3 3 7 2" xfId="23973" xr:uid="{5BD158D6-3B34-405C-B5C7-23426D0CAA46}"/>
    <cellStyle name="Normal 2 3 2 3 4 3 2 3 4 4 3 3 4" xfId="7123" xr:uid="{0CD0E836-9843-446C-BFE9-4085C9F1772B}"/>
    <cellStyle name="Normal 2 3 2 3 4 3 2 3 4 4 3 3 4 2" xfId="8082" xr:uid="{D9A163A6-507E-4B56-96E6-F3CF696359A7}"/>
    <cellStyle name="Normal 2 3 2 3 4 3 2 3 4 4 3 3 4 3" xfId="11530" xr:uid="{6C6D2B4F-DDE7-4A04-9618-9D9F04E2680F}"/>
    <cellStyle name="Normal 2 3 2 3 4 3 2 3 4 4 3 3 4 3 2" xfId="15795" xr:uid="{A90A7015-5D2C-4EE9-88F2-44634B10FE14}"/>
    <cellStyle name="Normal 2 3 2 3 4 3 2 3 4 4 3 3 4 4" xfId="19425" xr:uid="{6D3F172A-51BF-4546-8034-4C97CFD757ED}"/>
    <cellStyle name="Normal 2 3 2 3 4 3 2 3 4 4 3 3 4 4 2" xfId="24647" xr:uid="{F7949625-BEB9-48B3-A532-E19341334B82}"/>
    <cellStyle name="Normal 2 3 2 3 4 3 2 3 4 4 3 3 5" xfId="6311" xr:uid="{F4AE6BED-FB50-464D-A3AC-2C48007F5911}"/>
    <cellStyle name="Normal 2 3 2 3 4 3 2 3 4 4 3 3 5 2" xfId="10060" xr:uid="{055FAD0A-09A8-4C6C-8803-E6B6FE48BDAE}"/>
    <cellStyle name="Normal 2 3 2 3 4 3 2 3 4 4 3 3 5 3" xfId="12658" xr:uid="{8486BA27-0FBB-489D-A473-7261F595A907}"/>
    <cellStyle name="Normal 2 3 2 3 4 3 2 3 4 4 3 3 5 3 2" xfId="23097" xr:uid="{A959B6CD-92D4-43EF-A8F7-BBBE32AC7B99}"/>
    <cellStyle name="Normal 2 3 2 3 4 3 2 3 4 4 3 3 5 3 3" xfId="20625" xr:uid="{27FC20B9-9247-4500-8ECF-924BA579FBB6}"/>
    <cellStyle name="Normal 2 3 2 3 4 3 2 3 4 4 3 3 5 3 3 2" xfId="25847" xr:uid="{1C913823-E5A0-45D7-B6D7-973FB51A9ED8}"/>
    <cellStyle name="Normal 2 3 2 3 4 3 2 3 4 4 3 4" xfId="5271" xr:uid="{D5AB5D48-FBEB-4BFD-83E7-BE796FFD5485}"/>
    <cellStyle name="Normal 2 3 2 3 4 3 2 3 4 4 3 4 2" xfId="8810" xr:uid="{FBB7F86C-BEBF-477C-AD7C-1349D0C0283C}"/>
    <cellStyle name="Normal 2 3 2 3 4 3 2 3 4 4 3 4 3" xfId="14048" xr:uid="{4D5E90C7-8EA7-4019-97E4-8145B56ACF09}"/>
    <cellStyle name="Normal 2 3 2 3 4 3 2 3 4 4 3 4 3 2" xfId="14049" xr:uid="{AD6E3919-7351-415A-8F48-F0F226DAD650}"/>
    <cellStyle name="Normal 2 3 2 3 4 3 2 3 4 4 3 4 3 3" xfId="16866" xr:uid="{9307E5A6-BF70-457D-AFBB-31DE0911487F}"/>
    <cellStyle name="Normal 2 3 2 3 4 3 2 3 4 4 3 4 3 4" xfId="19811" xr:uid="{B1A9FD45-E29E-4B7E-A8C9-FAA5D062D96A}"/>
    <cellStyle name="Normal 2 3 2 3 4 3 2 3 4 4 3 4 3 4 2" xfId="25033" xr:uid="{07790BBC-E8DE-4678-88F3-18D50B3CD6F8}"/>
    <cellStyle name="Normal 2 3 2 3 4 3 2 3 4 4 3 5" xfId="15207" xr:uid="{85D920BD-7E5B-4DA2-BEE8-FA0AE705F7F8}"/>
    <cellStyle name="Normal 2 3 2 3 4 3 2 3 4 4 3 6" xfId="15398" xr:uid="{B38F284D-DF3E-4532-8D08-9F16755693EA}"/>
    <cellStyle name="Normal 2 3 2 3 4 3 2 3 4 4 3 7" xfId="17505" xr:uid="{19050FEB-6107-4957-9BCD-A5A0C58944C5}"/>
    <cellStyle name="Normal 2 3 2 3 4 3 2 3 4 4 3 7 2" xfId="27115" xr:uid="{39693754-E124-4046-8CA8-01BE237B177B}"/>
    <cellStyle name="Normal 2 3 2 3 4 3 2 3 4 4 3 7 3" xfId="28354" xr:uid="{B23EE794-F15D-43D5-BA39-1BA0935B5BB5}"/>
    <cellStyle name="Normal 2 3 2 3 4 3 2 3 4 4 3 7 4" xfId="28095" xr:uid="{0375FBC1-0154-46C5-A87E-4303F4E19C6A}"/>
    <cellStyle name="Normal 2 3 2 3 4 3 2 3 4 4 3 8" xfId="18156" xr:uid="{E20F9F88-CEE8-43BD-B9B8-A5A8DAC17C31}"/>
    <cellStyle name="Normal 2 3 2 3 4 3 2 3 4 4 3 8 2" xfId="27764" xr:uid="{E3859D6A-086A-4B7E-8937-D7F1F6CE47B4}"/>
    <cellStyle name="Normal 2 3 2 3 4 3 2 3 4 4 4" xfId="14050" xr:uid="{CF843EE4-EDDE-409F-9A82-69A639ED29E9}"/>
    <cellStyle name="Normal 2 3 2 3 4 3 2 3 4 4 4 2" xfId="14051" xr:uid="{A6D29264-5B0B-4C78-A33E-A0F721437D81}"/>
    <cellStyle name="Normal 2 3 2 3 4 3 2 3 4 5" xfId="2276" xr:uid="{6A110552-6FB3-4577-8925-C004A446EE04}"/>
    <cellStyle name="Normal 2 3 2 3 4 3 2 3 4 5 2" xfId="2871" xr:uid="{7BECA800-5AA4-4603-8FFF-7F3080B6DB28}"/>
    <cellStyle name="Normal 2 3 2 3 4 3 2 3 4 5 3" xfId="3834" xr:uid="{7439978B-EC68-4D0E-B9B5-9C19F7511395}"/>
    <cellStyle name="Normal 2 3 2 3 4 3 2 3 4 5 3 2" xfId="5112" xr:uid="{E8298287-448C-4534-9B14-28871806C054}"/>
    <cellStyle name="Normal 2 3 2 3 4 3 2 3 4 5 3 3" xfId="3588" xr:uid="{E08D3D8D-6C4D-4DA7-89C2-D54D3C0E965D}"/>
    <cellStyle name="Normal 2 3 2 3 4 3 2 3 4 5 3 4" xfId="7695" xr:uid="{FE7AEC33-376C-464B-9C3E-54EE42143022}"/>
    <cellStyle name="Normal 2 3 2 3 4 3 2 3 4 5 3 4 2" xfId="9401" xr:uid="{D47D9495-F672-428F-860C-F2914089B273}"/>
    <cellStyle name="Normal 2 3 2 3 4 3 2 3 4 5 3 4 2 2" xfId="11115" xr:uid="{412D3853-62E7-4B20-B85E-47D7FF067001}"/>
    <cellStyle name="Normal 2 3 2 3 4 3 2 3 4 5 3 4 2 3" xfId="12599" xr:uid="{D542E4F9-10F9-4D97-8929-437D0001569D}"/>
    <cellStyle name="Normal 2 3 2 3 4 3 2 3 4 5 3 4 2 3 2" xfId="23040" xr:uid="{374A25BC-2A9C-404E-893D-53ABD1EEAFCA}"/>
    <cellStyle name="Normal 2 3 2 3 4 3 2 3 4 5 3 4 2 3 3" xfId="21680" xr:uid="{BCDE7D2D-3898-42E3-BD09-61069EA39BDC}"/>
    <cellStyle name="Normal 2 3 2 3 4 3 2 3 4 5 3 4 2 3 3 2" xfId="26902" xr:uid="{1FE1AE20-0E28-4827-82EB-DE6BBB6AEBD2}"/>
    <cellStyle name="Normal 2 3 2 3 4 3 2 3 4 5 3 5" xfId="6758" xr:uid="{3A43E9DE-01A0-4F39-BD10-58A7187C380A}"/>
    <cellStyle name="Normal 2 3 2 3 4 3 2 3 4 5 3 5 2" xfId="10502" xr:uid="{11393F6B-427F-4800-939F-E815D6D5F512}"/>
    <cellStyle name="Normal 2 3 2 3 4 3 2 3 4 5 3 5 3" xfId="16945" xr:uid="{37C374A7-8E9D-4D89-ACE4-155D1DFF95BF}"/>
    <cellStyle name="Normal 2 3 2 3 4 3 2 3 4 5 3 5 3 2" xfId="23418" xr:uid="{A5A2D71E-62E1-48B6-948A-215A90F4AF38}"/>
    <cellStyle name="Normal 2 3 2 3 4 3 2 3 4 5 3 5 3 3" xfId="21067" xr:uid="{7F508034-A0F3-488B-8026-740C86B4D9E7}"/>
    <cellStyle name="Normal 2 3 2 3 4 3 2 3 4 5 3 5 3 3 2" xfId="26289" xr:uid="{0D6E4387-A838-4974-BB3E-7E2DFD9E0210}"/>
    <cellStyle name="Normal 2 3 2 3 4 3 2 3 4 5 3 6" xfId="18611" xr:uid="{C414FE3E-4CF2-43A6-91A7-5D3EB74B802C}"/>
    <cellStyle name="Normal 2 3 2 3 4 3 2 3 4 5 3 6 2" xfId="23833" xr:uid="{54E47A6C-36C6-4CDB-BCCC-B5F3D6BB1FE6}"/>
    <cellStyle name="Normal 2 3 2 3 4 3 2 3 4 5 4" xfId="7157" xr:uid="{734AA570-1153-4EE4-B149-FE5A11759579}"/>
    <cellStyle name="Normal 2 3 2 3 4 3 2 3 4 5 4 2" xfId="8116" xr:uid="{C4EDDC85-9F29-42C4-9E87-6FE55831CCE0}"/>
    <cellStyle name="Normal 2 3 2 3 4 3 2 3 4 5 4 3" xfId="13244" xr:uid="{2435C826-A803-4176-9F14-CB781374734D}"/>
    <cellStyle name="Normal 2 3 2 3 4 3 2 3 4 5 4 3 2" xfId="16677" xr:uid="{E92BC23C-1DE5-4D97-BD53-D9CE1D55F357}"/>
    <cellStyle name="Normal 2 3 2 3 4 3 2 3 4 5 4 4" xfId="19459" xr:uid="{D899D3B0-4536-488C-9FA8-5C180F02D0AB}"/>
    <cellStyle name="Normal 2 3 2 3 4 3 2 3 4 5 4 4 2" xfId="24681" xr:uid="{61774E47-4767-49E9-9FB9-E2A671A979C9}"/>
    <cellStyle name="Normal 2 3 2 3 4 3 2 3 4 5 5" xfId="5809" xr:uid="{1EE0FC17-C714-4F00-834B-D96295658719}"/>
    <cellStyle name="Normal 2 3 2 3 4 3 2 3 4 5 5 2" xfId="9818" xr:uid="{3A0E1637-7277-4C81-89AB-67820E3F9929}"/>
    <cellStyle name="Normal 2 3 2 3 4 3 2 3 4 5 5 3" xfId="11400" xr:uid="{AFBF18B8-4E16-42BB-8E43-BAB27EF5C794}"/>
    <cellStyle name="Normal 2 3 2 3 4 3 2 3 4 5 5 3 2" xfId="21958" xr:uid="{2E32B188-E931-4F61-85A2-8DE691BF11D0}"/>
    <cellStyle name="Normal 2 3 2 3 4 3 2 3 4 5 5 3 3" xfId="20347" xr:uid="{59A00A94-C0B5-4F74-95B4-5F309289C918}"/>
    <cellStyle name="Normal 2 3 2 3 4 3 2 3 4 5 5 3 3 2" xfId="25569" xr:uid="{DBA55B37-FD41-4FFF-8955-1CEDEABF5E58}"/>
    <cellStyle name="Normal 2 3 2 3 4 3 2 3 4 6" xfId="18016" xr:uid="{27FF03CA-A1C0-46FB-B7FB-C0F7A24FE9F0}"/>
    <cellStyle name="Normal 2 3 2 3 4 3 2 3 4 6 2" xfId="28814" xr:uid="{F8DD7A32-9C8F-4E58-A778-ADCFF99C63EC}"/>
    <cellStyle name="Normal 2 3 2 3 4 3 2 3 5" xfId="447" xr:uid="{927C1784-306E-453E-9491-CA4A5F56174D}"/>
    <cellStyle name="Normal 2 3 2 3 4 3 2 3 5 2" xfId="448" xr:uid="{0410AA6E-46F0-4FAF-A522-50FDC6FEC118}"/>
    <cellStyle name="Normal 2 3 2 3 4 3 2 3 5 3" xfId="449" xr:uid="{44E3DD7A-4F26-4F08-8294-57AB6A319B86}"/>
    <cellStyle name="Normal 2 3 2 3 4 3 2 3 5 3 2" xfId="450" xr:uid="{DD2B4934-34C0-400A-926D-179EF6230733}"/>
    <cellStyle name="Normal 2 3 2 3 4 3 2 3 5 3 2 2" xfId="451" xr:uid="{3ED29DAD-9727-43F5-8EA6-30E480A82C08}"/>
    <cellStyle name="Normal 2 3 2 3 4 3 2 3 5 3 2 2 10" xfId="18190" xr:uid="{355FC90A-F002-437B-8EA7-AAD8FB2F7DB0}"/>
    <cellStyle name="Normal 2 3 2 3 4 3 2 3 5 3 2 2 10 2" xfId="27553" xr:uid="{514A19F9-446B-497C-88BD-8CF097223B43}"/>
    <cellStyle name="Normal 2 3 2 3 4 3 2 3 5 3 2 2 2" xfId="452" xr:uid="{49B232D2-0AC8-42C3-A9DC-EC19A6E78D4C}"/>
    <cellStyle name="Normal 2 3 2 3 4 3 2 3 5 3 2 2 2 2" xfId="14052" xr:uid="{C4076444-6FF9-4EED-B015-263E2ADBD770}"/>
    <cellStyle name="Normal 2 3 2 3 4 3 2 3 5 3 2 2 2 3" xfId="14053" xr:uid="{BC940B3B-4BD7-4C8A-846F-F533C3E341D2}"/>
    <cellStyle name="Normal 2 3 2 3 4 3 2 3 5 3 2 2 2 3 2" xfId="14054" xr:uid="{C84BF835-601A-46D7-89E1-CF20BECE1837}"/>
    <cellStyle name="Normal 2 3 2 3 4 3 2 3 5 3 2 2 3" xfId="453" xr:uid="{B52CC02C-F541-4398-B925-FCCB5447B16C}"/>
    <cellStyle name="Normal 2 3 2 3 4 3 2 3 5 3 2 2 4" xfId="454" xr:uid="{E880B436-EBEF-4E08-AB05-349C11494155}"/>
    <cellStyle name="Normal 2 3 2 3 4 3 2 3 5 3 2 2 5" xfId="455" xr:uid="{5EA62DA1-692E-4CAA-BED5-ED4DB7988AFC}"/>
    <cellStyle name="Normal 2 3 2 3 4 3 2 3 5 3 2 2 5 2" xfId="456" xr:uid="{F2E4C682-E1FD-4217-AC15-75D56FCBD4BC}"/>
    <cellStyle name="Normal 2 3 2 3 4 3 2 3 5 3 2 2 5 3" xfId="2603" xr:uid="{16A5B5DA-BC43-4DA4-A106-340E6F58E11E}"/>
    <cellStyle name="Normal 2 3 2 3 4 3 2 3 5 3 2 2 5 3 2" xfId="3198" xr:uid="{FD6E6707-2EBC-4F7D-9960-4F3DD718A119}"/>
    <cellStyle name="Normal 2 3 2 3 4 3 2 3 5 3 2 2 5 3 3" xfId="4161" xr:uid="{66451B5A-D068-49BD-964D-72F41BB8F920}"/>
    <cellStyle name="Normal 2 3 2 3 4 3 2 3 5 3 2 2 5 3 3 2" xfId="4580" xr:uid="{5A2DF55D-3FED-4D67-8983-648FAC13D4E3}"/>
    <cellStyle name="Normal 2 3 2 3 4 3 2 3 5 3 2 2 5 3 3 3" xfId="4398" xr:uid="{1A71E7F7-1961-4A18-AA05-4A536430E35F}"/>
    <cellStyle name="Normal 2 3 2 3 4 3 2 3 5 3 2 2 5 3 3 4" xfId="7567" xr:uid="{90582A97-DC18-4136-A899-01D9B9433D34}"/>
    <cellStyle name="Normal 2 3 2 3 4 3 2 3 5 3 2 2 5 3 3 4 2" xfId="6634" xr:uid="{249372D2-9FD6-491F-A03F-3D05C175F845}"/>
    <cellStyle name="Normal 2 3 2 3 4 3 2 3 5 3 2 2 5 3 3 4 2 2" xfId="10380" xr:uid="{2E1D4D95-93D6-43D1-8F98-97C57CC6010F}"/>
    <cellStyle name="Normal 2 3 2 3 4 3 2 3 5 3 2 2 5 3 3 4 2 3" xfId="12003" xr:uid="{C15F6CE2-9C9B-414E-909F-392BDE2BC6DC}"/>
    <cellStyle name="Normal 2 3 2 3 4 3 2 3 5 3 2 2 5 3 3 4 2 3 2" xfId="22451" xr:uid="{28AD812C-2D1E-4A31-937B-8562A6D8B7DF}"/>
    <cellStyle name="Normal 2 3 2 3 4 3 2 3 5 3 2 2 5 3 3 4 2 3 3" xfId="20945" xr:uid="{C582B967-AD96-47D8-8B16-D7DE56FABB3C}"/>
    <cellStyle name="Normal 2 3 2 3 4 3 2 3 5 3 2 2 5 3 3 4 2 3 3 2" xfId="26167" xr:uid="{BE5F8BB6-6269-4D97-BD41-7EC3AE9423E3}"/>
    <cellStyle name="Normal 2 3 2 3 4 3 2 3 5 3 2 2 5 3 3 5" xfId="6289" xr:uid="{35D21C08-0429-4C78-B56F-568FF5CFD9F0}"/>
    <cellStyle name="Normal 2 3 2 3 4 3 2 3 5 3 2 2 5 3 3 5 2" xfId="10038" xr:uid="{CFD08039-BE46-42FD-A9A0-C9EEF5460B2C}"/>
    <cellStyle name="Normal 2 3 2 3 4 3 2 3 5 3 2 2 5 3 3 5 3" xfId="12488" xr:uid="{3E668191-64CB-47E4-BB9A-0376F74EA150}"/>
    <cellStyle name="Normal 2 3 2 3 4 3 2 3 5 3 2 2 5 3 3 5 3 2" xfId="22929" xr:uid="{EE58614F-6DF9-443F-8958-678643D69150}"/>
    <cellStyle name="Normal 2 3 2 3 4 3 2 3 5 3 2 2 5 3 3 5 3 3" xfId="20603" xr:uid="{B9D871F9-2AE8-4122-A979-D47B60C5D59F}"/>
    <cellStyle name="Normal 2 3 2 3 4 3 2 3 5 3 2 2 5 3 3 5 3 3 2" xfId="25825" xr:uid="{60DA0FBC-D9C7-4E49-96FA-F49D40E54EEB}"/>
    <cellStyle name="Normal 2 3 2 3 4 3 2 3 5 3 2 2 5 3 3 6" xfId="18938" xr:uid="{91032098-5F32-4048-B0AE-03F922DAF285}"/>
    <cellStyle name="Normal 2 3 2 3 4 3 2 3 5 3 2 2 5 3 3 6 2" xfId="24160" xr:uid="{C72B0082-78BA-482D-8DE3-B79FC8B27E54}"/>
    <cellStyle name="Normal 2 3 2 3 4 3 2 3 5 3 2 2 5 3 4" xfId="6200" xr:uid="{88BA2A93-D8B0-4C61-BE05-A4BB7B13C0E9}"/>
    <cellStyle name="Normal 2 3 2 3 4 3 2 3 5 3 2 2 5 3 4 2" xfId="7617" xr:uid="{FFED6786-3779-4B26-9709-6460600A5CD1}"/>
    <cellStyle name="Normal 2 3 2 3 4 3 2 3 5 3 2 2 5 3 4 3" xfId="13213" xr:uid="{2CCE1610-E7D4-4F39-A4D9-61761BB3660C}"/>
    <cellStyle name="Normal 2 3 2 3 4 3 2 3 5 3 2 2 5 3 4 3 2" xfId="16649" xr:uid="{72730F16-03EA-46D5-AB48-E2D09ECF8ED6}"/>
    <cellStyle name="Normal 2 3 2 3 4 3 2 3 5 3 2 2 5 3 4 4" xfId="19293" xr:uid="{E387DDD5-8160-44A0-9072-7F68E0AA554A}"/>
    <cellStyle name="Normal 2 3 2 3 4 3 2 3 5 3 2 2 5 3 4 4 2" xfId="24515" xr:uid="{6FCA81E0-3558-43E5-94E3-CDE9C8ADE3E0}"/>
    <cellStyle name="Normal 2 3 2 3 4 3 2 3 5 3 2 2 5 3 5" xfId="9391" xr:uid="{C9FE4658-B3FB-40C2-873F-F86EF2E418D4}"/>
    <cellStyle name="Normal 2 3 2 3 4 3 2 3 5 3 2 2 5 3 5 2" xfId="11105" xr:uid="{BBAE866F-850C-41E9-A0EE-225B1D895232}"/>
    <cellStyle name="Normal 2 3 2 3 4 3 2 3 5 3 2 2 5 3 5 3" xfId="12571" xr:uid="{7067A29A-17AE-4FCD-B5C2-548A5A22C118}"/>
    <cellStyle name="Normal 2 3 2 3 4 3 2 3 5 3 2 2 5 3 5 3 2" xfId="23012" xr:uid="{D027414E-441E-4C77-9779-01AEA3B3F3A7}"/>
    <cellStyle name="Normal 2 3 2 3 4 3 2 3 5 3 2 2 5 3 5 3 3" xfId="21670" xr:uid="{693D7626-44B7-456A-B89E-484612D0D3C5}"/>
    <cellStyle name="Normal 2 3 2 3 4 3 2 3 5 3 2 2 5 3 5 3 3 2" xfId="26892" xr:uid="{92841DBF-0B77-49DE-99D7-72D1B91416C2}"/>
    <cellStyle name="Normal 2 3 2 3 4 3 2 3 5 3 2 2 5 4" xfId="5287" xr:uid="{94B5AAEF-91B3-43D3-8166-FB6F33B551F8}"/>
    <cellStyle name="Normal 2 3 2 3 4 3 2 3 5 3 2 2 5 4 2" xfId="8815" xr:uid="{98E0C848-D3B5-41C0-B9A1-860F9CEBD89A}"/>
    <cellStyle name="Normal 2 3 2 3 4 3 2 3 5 3 2 2 5 4 3" xfId="11437" xr:uid="{DAF271D5-BBBB-4E30-91B9-68A1F130B3B5}"/>
    <cellStyle name="Normal 2 3 2 3 4 3 2 3 5 3 2 2 5 4 3 2" xfId="21995" xr:uid="{D1C92B95-E474-4DF1-ACF6-83FAAAF9B9AA}"/>
    <cellStyle name="Normal 2 3 2 3 4 3 2 3 5 3 2 2 5 4 3 3" xfId="19827" xr:uid="{452A14B1-3BE7-432A-881F-2205522D8A47}"/>
    <cellStyle name="Normal 2 3 2 3 4 3 2 3 5 3 2 2 5 4 3 3 2" xfId="25049" xr:uid="{01B4D8DD-2D12-42CE-9929-6E012EF813DB}"/>
    <cellStyle name="Normal 2 3 2 3 4 3 2 3 5 3 2 2 5 5" xfId="15403" xr:uid="{FEFD8E34-9B67-4EAE-9F33-33DBFCBDFC77}"/>
    <cellStyle name="Normal 2 3 2 3 4 3 2 3 5 3 2 2 5 6" xfId="17510" xr:uid="{4A31A873-AAAE-4911-BE55-96CC460BCA7F}"/>
    <cellStyle name="Normal 2 3 2 3 4 3 2 3 5 3 2 2 5 6 2" xfId="27120" xr:uid="{4440B6D5-7035-41C1-AD89-4746D6E1A585}"/>
    <cellStyle name="Normal 2 3 2 3 4 3 2 3 5 3 2 2 5 6 3" xfId="28359" xr:uid="{0D4FE076-558F-4DB2-861E-602727C1F097}"/>
    <cellStyle name="Normal 2 3 2 3 4 3 2 3 5 3 2 2 5 6 4" xfId="28090" xr:uid="{9B276BAD-D234-4208-8CE8-562C013C8CF3}"/>
    <cellStyle name="Normal 2 3 2 3 4 3 2 3 5 3 2 2 5 7" xfId="18343" xr:uid="{C2ECA5FF-E3BA-45B6-9B50-D852EFBE69E2}"/>
    <cellStyle name="Normal 2 3 2 3 4 3 2 3 5 3 2 2 5 7 2" xfId="28197" xr:uid="{9593B092-8C11-43D0-89FC-D40AE354CC0A}"/>
    <cellStyle name="Normal 2 3 2 3 4 3 2 3 5 3 2 2 6" xfId="2450" xr:uid="{D94BF691-D1EE-4636-A76A-806E8CC1DF3E}"/>
    <cellStyle name="Normal 2 3 2 3 4 3 2 3 5 3 2 2 6 2" xfId="3045" xr:uid="{FAE7E3AA-C58C-438A-93D7-7783F5FB127F}"/>
    <cellStyle name="Normal 2 3 2 3 4 3 2 3 5 3 2 2 6 3" xfId="4008" xr:uid="{052806FC-61F6-4F52-8D1D-D8BD528571D7}"/>
    <cellStyle name="Normal 2 3 2 3 4 3 2 3 5 3 2 2 6 3 2" xfId="4931" xr:uid="{50280BAB-86E3-46DD-8F14-C06C8A689699}"/>
    <cellStyle name="Normal 2 3 2 3 4 3 2 3 5 3 2 2 6 3 3" xfId="4326" xr:uid="{30CEFD2F-455F-40EB-8A7C-F31053DF5D97}"/>
    <cellStyle name="Normal 2 3 2 3 4 3 2 3 5 3 2 2 6 3 4" xfId="7557" xr:uid="{7FB6871F-F393-45A9-8D10-8A264316CF73}"/>
    <cellStyle name="Normal 2 3 2 3 4 3 2 3 5 3 2 2 6 3 4 2" xfId="6508" xr:uid="{733A24B9-A69E-45BD-B19C-3E977866EF4F}"/>
    <cellStyle name="Normal 2 3 2 3 4 3 2 3 5 3 2 2 6 3 4 2 2" xfId="10254" xr:uid="{C07DEF51-3896-4D49-B1A3-34F5ACCBEEBC}"/>
    <cellStyle name="Normal 2 3 2 3 4 3 2 3 5 3 2 2 6 3 4 2 3" xfId="12389" xr:uid="{E4D4EE88-4E0B-4D43-8980-5D82F02A0F27}"/>
    <cellStyle name="Normal 2 3 2 3 4 3 2 3 5 3 2 2 6 3 4 2 3 2" xfId="22830" xr:uid="{CAE87C62-6BCC-46AF-8720-67439CF9C319}"/>
    <cellStyle name="Normal 2 3 2 3 4 3 2 3 5 3 2 2 6 3 4 2 3 3" xfId="20819" xr:uid="{9EE8CAD6-07A6-40E6-AA89-0F26A5027351}"/>
    <cellStyle name="Normal 2 3 2 3 4 3 2 3 5 3 2 2 6 3 4 2 3 3 2" xfId="26041" xr:uid="{7B1C3400-2493-4533-8FCD-95730A39E5A8}"/>
    <cellStyle name="Normal 2 3 2 3 4 3 2 3 5 3 2 2 6 3 5" xfId="6294" xr:uid="{E8E65383-2B27-4A70-94FB-FB65DFD5A797}"/>
    <cellStyle name="Normal 2 3 2 3 4 3 2 3 5 3 2 2 6 3 5 2" xfId="10043" xr:uid="{EB904743-BA01-4ADA-BF0E-02488284596C}"/>
    <cellStyle name="Normal 2 3 2 3 4 3 2 3 5 3 2 2 6 3 5 3" xfId="12416" xr:uid="{7AEB4DC7-8D0D-4F8C-8C8A-B25AE1471AD4}"/>
    <cellStyle name="Normal 2 3 2 3 4 3 2 3 5 3 2 2 6 3 5 3 2" xfId="22857" xr:uid="{10BDABBA-4252-4661-9D58-8F3637234E94}"/>
    <cellStyle name="Normal 2 3 2 3 4 3 2 3 5 3 2 2 6 3 5 3 3" xfId="20608" xr:uid="{3AC92CED-09FE-4A85-BAD2-F341E83B0D5F}"/>
    <cellStyle name="Normal 2 3 2 3 4 3 2 3 5 3 2 2 6 3 5 3 3 2" xfId="25830" xr:uid="{B8957234-6FCC-4BA1-8B6D-124D657BC2D5}"/>
    <cellStyle name="Normal 2 3 2 3 4 3 2 3 5 3 2 2 6 3 6" xfId="16027" xr:uid="{35F24075-7393-4165-858F-CE2A2A8273E5}"/>
    <cellStyle name="Normal 2 3 2 3 4 3 2 3 5 3 2 2 6 3 7" xfId="18785" xr:uid="{F384D22E-2301-4F6B-8D87-450DDECB6EBE}"/>
    <cellStyle name="Normal 2 3 2 3 4 3 2 3 5 3 2 2 6 3 7 2" xfId="24007" xr:uid="{53E3E72C-F2FB-4E36-9C59-E9A98A34E5AA}"/>
    <cellStyle name="Normal 2 3 2 3 4 3 2 3 5 3 2 2 6 4" xfId="6999" xr:uid="{2BFA231D-4049-4FD8-8602-35EAFBB3AADC}"/>
    <cellStyle name="Normal 2 3 2 3 4 3 2 3 5 3 2 2 6 4 2" xfId="7958" xr:uid="{FD2396D9-AFE3-4F54-BB4E-D65DE4A3E2B9}"/>
    <cellStyle name="Normal 2 3 2 3 4 3 2 3 5 3 2 2 6 4 3" xfId="11592" xr:uid="{E330EFD4-B516-49A9-A9D0-24C5999C04E8}"/>
    <cellStyle name="Normal 2 3 2 3 4 3 2 3 5 3 2 2 6 4 3 2" xfId="15848" xr:uid="{53BF6A33-E751-4966-9437-5F37D0E3AA1C}"/>
    <cellStyle name="Normal 2 3 2 3 4 3 2 3 5 3 2 2 6 4 4" xfId="19301" xr:uid="{907C4EF9-90E2-4B6C-B8B2-D6D0E0B487F1}"/>
    <cellStyle name="Normal 2 3 2 3 4 3 2 3 5 3 2 2 6 4 4 2" xfId="24523" xr:uid="{5455D8AA-A2AE-4912-96D5-1A738055081E}"/>
    <cellStyle name="Normal 2 3 2 3 4 3 2 3 5 3 2 2 6 5" xfId="6677" xr:uid="{AB97409C-4263-4BFD-83C8-9F01A6606ECB}"/>
    <cellStyle name="Normal 2 3 2 3 4 3 2 3 5 3 2 2 6 5 2" xfId="10423" xr:uid="{6111AE5C-D621-4F65-A766-64358832C619}"/>
    <cellStyle name="Normal 2 3 2 3 4 3 2 3 5 3 2 2 6 5 3" xfId="12788" xr:uid="{B2D761F5-8628-4154-A0AB-F64B75C8559D}"/>
    <cellStyle name="Normal 2 3 2 3 4 3 2 3 5 3 2 2 6 5 3 2" xfId="23226" xr:uid="{0259BDCB-2AE8-4CA2-A4CB-A1D8F3249268}"/>
    <cellStyle name="Normal 2 3 2 3 4 3 2 3 5 3 2 2 6 5 3 3" xfId="20988" xr:uid="{7FDEE2DF-A8A2-47BD-A381-F25D8CC12D2C}"/>
    <cellStyle name="Normal 2 3 2 3 4 3 2 3 5 3 2 2 6 5 3 3 2" xfId="26210" xr:uid="{9B79F220-D5B4-4480-B8AD-FACE1646D1D3}"/>
    <cellStyle name="Normal 2 3 2 3 4 3 2 3 5 3 2 2 7" xfId="5283" xr:uid="{A486798A-3241-4394-9556-C61A94D8C945}"/>
    <cellStyle name="Normal 2 3 2 3 4 3 2 3 5 3 2 2 7 2" xfId="8814" xr:uid="{5E19484C-7D4F-4B7A-9DD0-0CC5685A692E}"/>
    <cellStyle name="Normal 2 3 2 3 4 3 2 3 5 3 2 2 7 3" xfId="16173" xr:uid="{69889422-9312-428F-BBFA-22190346C04B}"/>
    <cellStyle name="Normal 2 3 2 3 4 3 2 3 5 3 2 2 7 3 2" xfId="17321" xr:uid="{7370F8F0-007C-49FC-B152-4D2554774DAC}"/>
    <cellStyle name="Normal 2 3 2 3 4 3 2 3 5 3 2 2 7 3 3" xfId="19823" xr:uid="{348AB8DA-51CF-4646-B34D-27E14D20B1DF}"/>
    <cellStyle name="Normal 2 3 2 3 4 3 2 3 5 3 2 2 7 3 3 2" xfId="25045" xr:uid="{F276C11E-A0B0-40C8-8C99-81D00ED9728C}"/>
    <cellStyle name="Normal 2 3 2 3 4 3 2 3 5 3 2 2 8" xfId="15402" xr:uid="{F96CB03F-BA79-4308-B715-103B57CB2E7F}"/>
    <cellStyle name="Normal 2 3 2 3 4 3 2 3 5 3 2 2 9" xfId="17509" xr:uid="{E7C9EF3C-4EBD-4FE0-9D8E-68971D9EDF68}"/>
    <cellStyle name="Normal 2 3 2 3 4 3 2 3 5 3 2 2 9 2" xfId="27119" xr:uid="{668E442E-208C-4813-8EDB-7ECEC29FD56A}"/>
    <cellStyle name="Normal 2 3 2 3 4 3 2 3 5 3 2 2 9 3" xfId="28358" xr:uid="{62099707-4E0F-4B07-AEF3-376AA8706764}"/>
    <cellStyle name="Normal 2 3 2 3 4 3 2 3 5 3 2 2 9 4" xfId="28091" xr:uid="{1042C193-35CF-4AB1-8D92-8D3C19E0D47F}"/>
    <cellStyle name="Normal 2 3 2 3 4 3 2 3 5 3 3" xfId="2347" xr:uid="{3F0D173C-6305-452C-830F-6AD84C1D802E}"/>
    <cellStyle name="Normal 2 3 2 3 4 3 2 3 5 3 3 2" xfId="2942" xr:uid="{60F7B716-3582-421F-9C3A-ECC8E5E5CFCF}"/>
    <cellStyle name="Normal 2 3 2 3 4 3 2 3 5 3 3 3" xfId="3905" xr:uid="{8F4A5A6B-7455-4DB7-885B-D6EAF07C37C0}"/>
    <cellStyle name="Normal 2 3 2 3 4 3 2 3 5 3 3 3 2" xfId="4726" xr:uid="{6C9D9343-C4C1-4B4E-8D60-C5246C575B4A}"/>
    <cellStyle name="Normal 2 3 2 3 4 3 2 3 5 3 3 3 3" xfId="4327" xr:uid="{666174CB-7CBB-474B-8E6C-7BFF529B15FD}"/>
    <cellStyle name="Normal 2 3 2 3 4 3 2 3 5 3 3 3 4" xfId="7830" xr:uid="{95ED7F7D-C753-4058-8446-A335D67F4919}"/>
    <cellStyle name="Normal 2 3 2 3 4 3 2 3 5 3 3 3 4 2" xfId="7380" xr:uid="{FC4CF538-17A3-458D-A265-FE5694715EE9}"/>
    <cellStyle name="Normal 2 3 2 3 4 3 2 3 5 3 3 3 4 2 2" xfId="10750" xr:uid="{AA5A7363-AB10-4CED-8DCF-70E4EF8D5D8E}"/>
    <cellStyle name="Normal 2 3 2 3 4 3 2 3 5 3 3 3 4 2 3" xfId="11658" xr:uid="{882C73B1-DD32-4845-A660-E8CA99055DE0}"/>
    <cellStyle name="Normal 2 3 2 3 4 3 2 3 5 3 3 3 4 2 3 2" xfId="22107" xr:uid="{ABE3C35B-361B-409A-A05C-1F50BA9B95A8}"/>
    <cellStyle name="Normal 2 3 2 3 4 3 2 3 5 3 3 3 4 2 3 3" xfId="21315" xr:uid="{04FE67F5-7864-42C8-B038-F7C440146F80}"/>
    <cellStyle name="Normal 2 3 2 3 4 3 2 3 5 3 3 3 4 2 3 3 2" xfId="26537" xr:uid="{C2D1BA5D-5AE6-4DCE-A546-121AEE6A7ECF}"/>
    <cellStyle name="Normal 2 3 2 3 4 3 2 3 5 3 3 3 5" xfId="5425" xr:uid="{7BEC4279-4959-430C-B49D-C7FB8A69C893}"/>
    <cellStyle name="Normal 2 3 2 3 4 3 2 3 5 3 3 3 5 2" xfId="9585" xr:uid="{B1055512-77D5-42ED-A337-E9CB7B0604DB}"/>
    <cellStyle name="Normal 2 3 2 3 4 3 2 3 5 3 3 3 5 3" xfId="17017" xr:uid="{5AF9AD7F-0046-4771-9840-2C7951F65915}"/>
    <cellStyle name="Normal 2 3 2 3 4 3 2 3 5 3 3 3 5 3 2" xfId="23490" xr:uid="{4FC90B77-804D-44EE-9B42-1465C92FA540}"/>
    <cellStyle name="Normal 2 3 2 3 4 3 2 3 5 3 3 3 5 3 3" xfId="19965" xr:uid="{E114C934-6CE7-42DF-9DAE-553925FB98B5}"/>
    <cellStyle name="Normal 2 3 2 3 4 3 2 3 5 3 3 3 5 3 3 2" xfId="25187" xr:uid="{689A85D2-AF47-40CA-A9DB-4FA8B2893394}"/>
    <cellStyle name="Normal 2 3 2 3 4 3 2 3 5 3 3 3 6" xfId="15928" xr:uid="{5BF261F3-6EB9-4784-8A02-83E99C326949}"/>
    <cellStyle name="Normal 2 3 2 3 4 3 2 3 5 3 3 3 7" xfId="18682" xr:uid="{EFB46CD5-EC21-4AC3-92E0-B2EA669AEE0F}"/>
    <cellStyle name="Normal 2 3 2 3 4 3 2 3 5 3 3 3 7 2" xfId="23904" xr:uid="{B3F09BF0-8DFF-4792-B2F2-B9FC4FA1ED05}"/>
    <cellStyle name="Normal 2 3 2 3 4 3 2 3 5 3 3 4" xfId="6093" xr:uid="{6FEEA432-8115-4AE4-93FC-B7D80ACBB66B}"/>
    <cellStyle name="Normal 2 3 2 3 4 3 2 3 5 3 3 4 2" xfId="7735" xr:uid="{24AFB7C4-57A1-4657-A14F-3C3D14C27652}"/>
    <cellStyle name="Normal 2 3 2 3 4 3 2 3 5 3 3 4 3" xfId="12920" xr:uid="{50FA053D-70B9-4DE1-8D2F-AF94650E659A}"/>
    <cellStyle name="Normal 2 3 2 3 4 3 2 3 5 3 3 4 3 2" xfId="16389" xr:uid="{EC91429F-8D28-4B4D-9C01-F98079FE9F99}"/>
    <cellStyle name="Normal 2 3 2 3 4 3 2 3 5 3 3 4 4" xfId="19186" xr:uid="{DCA3C926-4588-4F3F-9251-85ADE928726F}"/>
    <cellStyle name="Normal 2 3 2 3 4 3 2 3 5 3 3 4 4 2" xfId="24408" xr:uid="{0763A521-F4EA-4887-8D83-CF227750F90B}"/>
    <cellStyle name="Normal 2 3 2 3 4 3 2 3 5 3 3 5" xfId="6873" xr:uid="{C50437B5-8D63-4A2C-A5BF-5A09D20F124F}"/>
    <cellStyle name="Normal 2 3 2 3 4 3 2 3 5 3 3 5 2" xfId="10617" xr:uid="{E9266BF4-E01D-420F-9920-07F3444DCBA6}"/>
    <cellStyle name="Normal 2 3 2 3 4 3 2 3 5 3 3 5 3" xfId="16807" xr:uid="{365B0927-21DC-49F9-A504-3320F6187FAF}"/>
    <cellStyle name="Normal 2 3 2 3 4 3 2 3 5 3 3 5 3 2" xfId="23341" xr:uid="{9E3A2F24-AA6C-47FF-A78E-837184E17477}"/>
    <cellStyle name="Normal 2 3 2 3 4 3 2 3 5 3 3 5 3 3" xfId="21182" xr:uid="{C8D5BC7C-6C31-4259-B60E-0B1197F36208}"/>
    <cellStyle name="Normal 2 3 2 3 4 3 2 3 5 3 3 5 3 3 2" xfId="26404" xr:uid="{677083C1-7B46-49D0-B5A7-C7B39C41A3BF}"/>
    <cellStyle name="Normal 2 3 2 3 4 3 2 3 5 3 4" xfId="5281" xr:uid="{5B27626B-6BD3-45C6-8D8C-136FB3AE7CC1}"/>
    <cellStyle name="Normal 2 3 2 3 4 3 2 3 5 3 4 2" xfId="8813" xr:uid="{B9177329-8FE0-46B3-9F0D-4BBD1AB8B75F}"/>
    <cellStyle name="Normal 2 3 2 3 4 3 2 3 5 3 4 3" xfId="14055" xr:uid="{62779908-3B1D-4FF6-BC72-30913D94470D}"/>
    <cellStyle name="Normal 2 3 2 3 4 3 2 3 5 3 4 3 2" xfId="14056" xr:uid="{C30C1203-189C-430D-9525-91EF3D38BCFE}"/>
    <cellStyle name="Normal 2 3 2 3 4 3 2 3 5 3 4 3 3" xfId="16865" xr:uid="{A0822A6D-9CF1-4A40-B5E0-BF11BCCDCF1B}"/>
    <cellStyle name="Normal 2 3 2 3 4 3 2 3 5 3 4 3 4" xfId="19821" xr:uid="{190C01FD-56E8-4784-B6E0-8D053CD95E09}"/>
    <cellStyle name="Normal 2 3 2 3 4 3 2 3 5 3 4 3 4 2" xfId="25043" xr:uid="{24AE880C-6612-465B-A0A8-FBFBBDD913C7}"/>
    <cellStyle name="Normal 2 3 2 3 4 3 2 3 5 3 5" xfId="15208" xr:uid="{83B84B02-08B1-4874-8AEF-CCF20E8826E6}"/>
    <cellStyle name="Normal 2 3 2 3 4 3 2 3 5 3 6" xfId="15401" xr:uid="{AA90F34E-E3CA-4B7E-855A-E1B7DC66B311}"/>
    <cellStyle name="Normal 2 3 2 3 4 3 2 3 5 3 7" xfId="17508" xr:uid="{6ACBC751-C409-4B3E-8207-C9554638942D}"/>
    <cellStyle name="Normal 2 3 2 3 4 3 2 3 5 3 7 2" xfId="27118" xr:uid="{7353E7D4-2A93-45C3-AE0D-BCB83C01E19B}"/>
    <cellStyle name="Normal 2 3 2 3 4 3 2 3 5 3 7 3" xfId="28357" xr:uid="{FC727643-786A-445B-B43B-172747155AA4}"/>
    <cellStyle name="Normal 2 3 2 3 4 3 2 3 5 3 7 4" xfId="28092" xr:uid="{B7A885E4-D86B-40FD-A762-16EBA3F71BE6}"/>
    <cellStyle name="Normal 2 3 2 3 4 3 2 3 5 3 8" xfId="18087" xr:uid="{C4CE7DB7-3464-429F-A875-72A06139E154}"/>
    <cellStyle name="Normal 2 3 2 3 4 3 2 3 5 3 8 2" xfId="27573" xr:uid="{9D86DA06-05E3-4C13-94B3-8DC9C09A48E2}"/>
    <cellStyle name="Normal 2 3 2 3 4 3 2 3 5 4" xfId="14057" xr:uid="{750D30F5-F790-4F87-83D4-02A9E798BDCF}"/>
    <cellStyle name="Normal 2 3 2 3 4 3 2 3 5 4 2" xfId="14058" xr:uid="{D727F669-8A3B-4820-8746-6C72852B7959}"/>
    <cellStyle name="Normal 2 3 2 3 4 3 2 3 6" xfId="2207" xr:uid="{B50F55F9-3C6B-45AE-8554-9054B8C204D2}"/>
    <cellStyle name="Normal 2 3 2 3 4 3 2 3 6 2" xfId="2802" xr:uid="{44B1F2BD-18BC-4305-A669-C421D5A09C9B}"/>
    <cellStyle name="Normal 2 3 2 3 4 3 2 3 6 3" xfId="3765" xr:uid="{5CB65583-4E49-470A-A3BB-C2FBFFB08E95}"/>
    <cellStyle name="Normal 2 3 2 3 4 3 2 3 6 3 2" xfId="5021" xr:uid="{C0FCA8B2-6FD0-45E5-835D-769E9774D4CB}"/>
    <cellStyle name="Normal 2 3 2 3 4 3 2 3 6 3 3" xfId="3383" xr:uid="{078EF0BA-6D21-40A2-9889-9DEA48B587C6}"/>
    <cellStyle name="Normal 2 3 2 3 4 3 2 3 6 3 4" xfId="8545" xr:uid="{856D86DF-8845-471F-ADB5-8A392C23A426}"/>
    <cellStyle name="Normal 2 3 2 3 4 3 2 3 6 3 4 2" xfId="9432" xr:uid="{7263DA21-EF9F-4306-A2CA-AB0651285D0F}"/>
    <cellStyle name="Normal 2 3 2 3 4 3 2 3 6 3 4 2 2" xfId="11145" xr:uid="{229BA059-0407-419C-8D70-76B4628D5CEF}"/>
    <cellStyle name="Normal 2 3 2 3 4 3 2 3 6 3 4 2 3" xfId="11980" xr:uid="{31ED4BB4-AEE9-4638-B7AF-B8ADF6F5E3B5}"/>
    <cellStyle name="Normal 2 3 2 3 4 3 2 3 6 3 4 2 3 2" xfId="22428" xr:uid="{B3B038A0-58ED-458A-91CA-9813C90553DF}"/>
    <cellStyle name="Normal 2 3 2 3 4 3 2 3 6 3 4 2 3 3" xfId="21710" xr:uid="{75F2CCA0-54DA-4A36-93D8-A8BE75A0B014}"/>
    <cellStyle name="Normal 2 3 2 3 4 3 2 3 6 3 4 2 3 3 2" xfId="26932" xr:uid="{BD8B567E-B4AF-4DB5-9C0F-1E44ACA46AD6}"/>
    <cellStyle name="Normal 2 3 2 3 4 3 2 3 6 3 5" xfId="5490" xr:uid="{FC157FA7-13D8-4B59-841C-4191C79A0B61}"/>
    <cellStyle name="Normal 2 3 2 3 4 3 2 3 6 3 5 2" xfId="9658" xr:uid="{6A683F4B-FE8B-4B3F-A027-68CE4DCC8CE6}"/>
    <cellStyle name="Normal 2 3 2 3 4 3 2 3 6 3 5 3" xfId="12758" xr:uid="{07886805-03CF-4BDE-AB7C-1DEF365C1112}"/>
    <cellStyle name="Normal 2 3 2 3 4 3 2 3 6 3 5 3 2" xfId="23197" xr:uid="{7E316722-D91C-4DBB-9646-6C61B41591F6}"/>
    <cellStyle name="Normal 2 3 2 3 4 3 2 3 6 3 5 3 3" xfId="20030" xr:uid="{AD65F28F-51B8-4223-9492-E50D8C48F0CA}"/>
    <cellStyle name="Normal 2 3 2 3 4 3 2 3 6 3 5 3 3 2" xfId="25252" xr:uid="{B80FE46F-48DA-4DEA-A734-7154FF399A34}"/>
    <cellStyle name="Normal 2 3 2 3 4 3 2 3 6 3 6" xfId="18542" xr:uid="{93D8C674-5ED5-4650-9B94-93329E0CCBB6}"/>
    <cellStyle name="Normal 2 3 2 3 4 3 2 3 6 3 6 2" xfId="23764" xr:uid="{A42EC214-2933-483A-A2AE-71A2CD6CF5D4}"/>
    <cellStyle name="Normal 2 3 2 3 4 3 2 3 6 4" xfId="7066" xr:uid="{85AAF4D2-0B3F-42B4-95AF-08512B13C15F}"/>
    <cellStyle name="Normal 2 3 2 3 4 3 2 3 6 4 2" xfId="8025" xr:uid="{1E2F6911-FBCF-4C58-B0B5-D3EF12A08ACD}"/>
    <cellStyle name="Normal 2 3 2 3 4 3 2 3 6 4 3" xfId="13284" xr:uid="{829CBE23-EA0A-4BEE-B3F4-1450EB1AA81D}"/>
    <cellStyle name="Normal 2 3 2 3 4 3 2 3 6 4 3 2" xfId="16715" xr:uid="{865496A2-1983-4AC6-AD37-FC733254BF6F}"/>
    <cellStyle name="Normal 2 3 2 3 4 3 2 3 6 4 4" xfId="19368" xr:uid="{72404962-91A5-4E34-A35F-536C699B9034}"/>
    <cellStyle name="Normal 2 3 2 3 4 3 2 3 6 4 4 2" xfId="24590" xr:uid="{50218764-2241-4238-90E1-1D61EBB7A8D2}"/>
    <cellStyle name="Normal 2 3 2 3 4 3 2 3 6 5" xfId="9298" xr:uid="{77DB906E-AEDF-4624-A115-615629CE1C02}"/>
    <cellStyle name="Normal 2 3 2 3 4 3 2 3 6 5 2" xfId="11015" xr:uid="{435D5916-02F0-4099-81C1-80E2D95D1978}"/>
    <cellStyle name="Normal 2 3 2 3 4 3 2 3 6 5 3" xfId="12476" xr:uid="{EB99CFEE-C988-4365-8FAF-51831B0C3794}"/>
    <cellStyle name="Normal 2 3 2 3 4 3 2 3 6 5 3 2" xfId="22917" xr:uid="{1C14A0BD-8114-499A-927B-52B8915E215E}"/>
    <cellStyle name="Normal 2 3 2 3 4 3 2 3 6 5 3 3" xfId="21580" xr:uid="{8433019A-785A-4B1D-8AA2-0365F7704FF1}"/>
    <cellStyle name="Normal 2 3 2 3 4 3 2 3 6 5 3 3 2" xfId="26802" xr:uid="{0857F45F-1254-431A-AD58-38D4A59D9746}"/>
    <cellStyle name="Normal 2 3 2 3 4 3 2 3 7" xfId="17947" xr:uid="{42274F1F-77D6-484F-A2B4-291528FE4C25}"/>
    <cellStyle name="Normal 2 3 2 3 4 3 2 3 7 2" xfId="27526" xr:uid="{D5FEF999-2E0B-4851-B220-0C076ABF940D}"/>
    <cellStyle name="Normal 2 3 2 3 4 3 2 4" xfId="457" xr:uid="{D75E0634-DE71-4964-A813-F5614F06AADA}"/>
    <cellStyle name="Normal 2 3 2 3 4 3 2 5" xfId="458" xr:uid="{26126759-9EE2-4123-B21F-EC75B12E87B5}"/>
    <cellStyle name="Normal 2 3 2 3 4 3 2 5 2" xfId="459" xr:uid="{0E527499-C399-44EE-A716-3B07648E2018}"/>
    <cellStyle name="Normal 2 3 2 3 4 3 2 5 3" xfId="460" xr:uid="{555C0ACD-3807-4D97-85B0-24F217B2C063}"/>
    <cellStyle name="Normal 2 3 2 3 4 3 2 5 3 2" xfId="461" xr:uid="{C418A2BE-FF76-4F38-9FE2-6ED15F88BCD3}"/>
    <cellStyle name="Normal 2 3 2 3 4 3 2 5 3 3" xfId="462" xr:uid="{A0A52EA2-C984-46B7-9F80-4A12B79114C1}"/>
    <cellStyle name="Normal 2 3 2 3 4 3 2 5 3 3 2" xfId="463" xr:uid="{3095C6A7-200F-48E4-98C7-F7AAB6490D8C}"/>
    <cellStyle name="Normal 2 3 2 3 4 3 2 5 3 3 3" xfId="464" xr:uid="{58B9A1EA-200A-458C-AD9A-57793E78AE80}"/>
    <cellStyle name="Normal 2 3 2 3 4 3 2 5 3 3 4" xfId="465" xr:uid="{585531C1-1409-4609-84D1-8460E6BA85F9}"/>
    <cellStyle name="Normal 2 3 2 3 4 3 2 5 3 3 5" xfId="466" xr:uid="{47D1D1E9-0A0D-45B0-8F80-24CB252E0B32}"/>
    <cellStyle name="Normal 2 3 2 3 4 3 2 5 3 3 5 2" xfId="467" xr:uid="{CCA0F940-2B0E-4E74-95E4-97DA43331C33}"/>
    <cellStyle name="Normal 2 3 2 3 4 3 2 5 3 3 5 3" xfId="2725" xr:uid="{FDD28F3E-FAEF-4453-8890-D10C1C2ECE0E}"/>
    <cellStyle name="Normal 2 3 2 3 4 3 2 5 3 3 5 3 2" xfId="3320" xr:uid="{4E6D5079-8B55-490E-94C7-52F54DED5DEA}"/>
    <cellStyle name="Normal 2 3 2 3 4 3 2 5 3 3 5 3 3" xfId="4283" xr:uid="{47FC5635-631A-4F6E-946A-4C68AF6C3609}"/>
    <cellStyle name="Normal 2 3 2 3 4 3 2 5 3 3 5 3 3 2" xfId="4615" xr:uid="{BB2325C7-4A03-46FF-A3BF-AABA5DB2C8EB}"/>
    <cellStyle name="Normal 2 3 2 3 4 3 2 5 3 3 5 3 3 3" xfId="4520" xr:uid="{F5643116-03E2-47C6-8093-4D64C03C995A}"/>
    <cellStyle name="Normal 2 3 2 3 4 3 2 5 3 3 5 3 3 4" xfId="8360" xr:uid="{C4819C18-3326-4A7F-B00F-00723E0DC3CB}"/>
    <cellStyle name="Normal 2 3 2 3 4 3 2 5 3 3 5 3 3 4 2" xfId="5705" xr:uid="{CAB1B115-2616-4ADD-874A-6921D6E7B4E2}"/>
    <cellStyle name="Normal 2 3 2 3 4 3 2 5 3 3 5 3 3 4 2 2" xfId="9699" xr:uid="{5593B624-83D3-427E-918C-01FDF8199AFA}"/>
    <cellStyle name="Normal 2 3 2 3 4 3 2 5 3 3 5 3 3 4 2 3" xfId="12510" xr:uid="{AA112F46-23E6-4CD2-8532-8C62671C1911}"/>
    <cellStyle name="Normal 2 3 2 3 4 3 2 5 3 3 5 3 3 4 2 3 2" xfId="22951" xr:uid="{B2B039C0-7F12-42DA-AE5B-266431B34823}"/>
    <cellStyle name="Normal 2 3 2 3 4 3 2 5 3 3 5 3 3 4 2 3 3" xfId="20245" xr:uid="{9E0FAA7A-C846-42F3-8F10-73BAC7374E8B}"/>
    <cellStyle name="Normal 2 3 2 3 4 3 2 5 3 3 5 3 3 4 2 3 3 2" xfId="25467" xr:uid="{11E569A9-91B6-48F0-8E2A-D1F782A16802}"/>
    <cellStyle name="Normal 2 3 2 3 4 3 2 5 3 3 5 3 3 5" xfId="5260" xr:uid="{77E2E830-E37A-4952-BD9C-F7CD7BAA1CF9}"/>
    <cellStyle name="Normal 2 3 2 3 4 3 2 5 3 3 5 3 3 5 2" xfId="9722" xr:uid="{271EEC6C-DF21-44DE-BE8E-170A7E55EC3E}"/>
    <cellStyle name="Normal 2 3 2 3 4 3 2 5 3 3 5 3 3 5 3" xfId="11363" xr:uid="{B9E65238-3B52-497F-AFBC-FA383B9EA171}"/>
    <cellStyle name="Normal 2 3 2 3 4 3 2 5 3 3 5 3 3 5 3 2" xfId="21921" xr:uid="{B70939F7-0FB8-4AEC-AB5A-5E8D5B097F51}"/>
    <cellStyle name="Normal 2 3 2 3 4 3 2 5 3 3 5 3 3 5 3 3" xfId="19800" xr:uid="{41A78CF5-454F-4124-93B1-9D671DE02263}"/>
    <cellStyle name="Normal 2 3 2 3 4 3 2 5 3 3 5 3 3 5 3 3 2" xfId="25022" xr:uid="{0DEE20D4-0B28-42F3-8D9E-7775D74557EB}"/>
    <cellStyle name="Normal 2 3 2 3 4 3 2 5 3 3 5 3 3 6" xfId="19060" xr:uid="{51F67A4D-8870-4491-A8B5-93A55C56CF67}"/>
    <cellStyle name="Normal 2 3 2 3 4 3 2 5 3 3 5 3 3 6 2" xfId="24282" xr:uid="{80C6D6D1-A575-40CB-88C2-2BC6FA39D3B6}"/>
    <cellStyle name="Normal 2 3 2 3 4 3 2 5 3 3 5 3 4" xfId="7002" xr:uid="{8C4D2F9D-BBA1-4BB9-8746-AB9902DD1A24}"/>
    <cellStyle name="Normal 2 3 2 3 4 3 2 5 3 3 5 3 4 2" xfId="7961" xr:uid="{55E706EE-F727-4EF0-9162-C02A2713EF90}"/>
    <cellStyle name="Normal 2 3 2 3 4 3 2 5 3 3 5 3 4 3" xfId="13035" xr:uid="{A4B822A3-42CA-49DD-B98C-DA25E670BBE8}"/>
    <cellStyle name="Normal 2 3 2 3 4 3 2 5 3 3 5 3 4 3 2" xfId="16488" xr:uid="{0104A843-F610-4FF1-94E2-D4FA5A3834EA}"/>
    <cellStyle name="Normal 2 3 2 3 4 3 2 5 3 3 5 3 4 4" xfId="19304" xr:uid="{112E043F-91F1-4A8D-8B75-7A5DADC31DCA}"/>
    <cellStyle name="Normal 2 3 2 3 4 3 2 5 3 3 5 3 4 4 2" xfId="24526" xr:uid="{F7E9B629-5F6D-441E-929C-6A2EAEB375A5}"/>
    <cellStyle name="Normal 2 3 2 3 4 3 2 5 3 3 5 3 5" xfId="7373" xr:uid="{124ACD52-CA99-4667-B818-4C3B27AB3E65}"/>
    <cellStyle name="Normal 2 3 2 3 4 3 2 5 3 3 5 3 5 2" xfId="10743" xr:uid="{BAD230AA-DF2E-433B-854E-529E80387092}"/>
    <cellStyle name="Normal 2 3 2 3 4 3 2 5 3 3 5 3 5 3" xfId="17127" xr:uid="{FEF75CFC-BFA4-4AE9-9483-5555E41DA785}"/>
    <cellStyle name="Normal 2 3 2 3 4 3 2 5 3 3 5 3 5 3 2" xfId="23599" xr:uid="{E286F7A8-C969-4698-91CF-9FE9E084218D}"/>
    <cellStyle name="Normal 2 3 2 3 4 3 2 5 3 3 5 3 5 3 3" xfId="21308" xr:uid="{3E670472-C6DE-453F-8AB7-19A101DF45EC}"/>
    <cellStyle name="Normal 2 3 2 3 4 3 2 5 3 3 5 3 5 3 3 2" xfId="26530" xr:uid="{CF69552F-1622-458B-BDAE-3D79E0AE4A43}"/>
    <cellStyle name="Normal 2 3 2 3 4 3 2 5 3 3 5 4" xfId="5298" xr:uid="{7643D8F2-4B4C-479F-A299-32507C6BC727}"/>
    <cellStyle name="Normal 2 3 2 3 4 3 2 5 3 3 5 4 2" xfId="8816" xr:uid="{D1A2F5DF-ECF8-46E0-AF9C-9B430ED058DA}"/>
    <cellStyle name="Normal 2 3 2 3 4 3 2 5 3 3 5 4 3" xfId="17027" xr:uid="{2009C0B6-8D9B-4DFC-9747-2C081FB22F55}"/>
    <cellStyle name="Normal 2 3 2 3 4 3 2 5 3 3 5 4 3 2" xfId="23500" xr:uid="{B2E2DDCA-225F-4DA0-9FA6-7AD869DECA80}"/>
    <cellStyle name="Normal 2 3 2 3 4 3 2 5 3 3 5 4 3 3" xfId="19838" xr:uid="{292282C5-7708-4F66-A86C-F6B420714A1E}"/>
    <cellStyle name="Normal 2 3 2 3 4 3 2 5 3 3 5 4 3 3 2" xfId="25060" xr:uid="{C3C2D7A3-EE7D-4EAD-9E12-F29FA635B7E4}"/>
    <cellStyle name="Normal 2 3 2 3 4 3 2 5 3 3 5 5" xfId="15404" xr:uid="{1C9870EF-D5DA-4DA8-9025-8BE2510F41FB}"/>
    <cellStyle name="Normal 2 3 2 3 4 3 2 5 3 3 5 6" xfId="17511" xr:uid="{6099B58F-4C8B-4617-9D88-415A6300D324}"/>
    <cellStyle name="Normal 2 3 2 3 4 3 2 5 3 3 5 6 2" xfId="27121" xr:uid="{EDF22637-44D6-4234-B3B4-267724C89B43}"/>
    <cellStyle name="Normal 2 3 2 3 4 3 2 5 3 3 5 6 3" xfId="28360" xr:uid="{438C5C8F-9958-47EC-A4CF-34AEAD6E3AC7}"/>
    <cellStyle name="Normal 2 3 2 3 4 3 2 5 3 3 5 6 4" xfId="28088" xr:uid="{9FE99D8F-07A2-463E-82F3-78BBC16B5079}"/>
    <cellStyle name="Normal 2 3 2 3 4 3 2 5 3 3 5 7" xfId="18465" xr:uid="{A3335961-4056-499C-95AE-77A369975790}"/>
    <cellStyle name="Normal 2 3 2 3 4 3 2 5 3 3 5 7 2" xfId="28912" xr:uid="{9E0933C5-E703-470F-A95D-A13738C3B0D2}"/>
    <cellStyle name="Normal 2 3 2 3 4 3 2 5 3 3 6" xfId="2572" xr:uid="{32126835-F70F-4E27-A09F-67DB0C0F6244}"/>
    <cellStyle name="Normal 2 3 2 3 4 3 2 5 3 3 6 2" xfId="3167" xr:uid="{E978EA4F-D900-4211-969C-EF95648D6656}"/>
    <cellStyle name="Normal 2 3 2 3 4 3 2 5 3 3 6 3" xfId="4130" xr:uid="{ECDFBBA6-D5A3-4E44-9CE1-DDC56A62BB4F}"/>
    <cellStyle name="Normal 2 3 2 3 4 3 2 5 3 3 6 3 2" xfId="4745" xr:uid="{CDFAE6EC-8492-452B-BF42-94FC2566E173}"/>
    <cellStyle name="Normal 2 3 2 3 4 3 2 5 3 3 6 3 3" xfId="3413" xr:uid="{96A9E5D1-55A1-4274-82E8-D3ABD4D576C5}"/>
    <cellStyle name="Normal 2 3 2 3 4 3 2 5 3 3 6 3 4" xfId="8340" xr:uid="{1170D534-B50A-45C6-834D-D95CE095A4C1}"/>
    <cellStyle name="Normal 2 3 2 3 4 3 2 5 3 3 6 3 4 2" xfId="7420" xr:uid="{0327F89A-B3A1-4C99-B925-EE95757C9F66}"/>
    <cellStyle name="Normal 2 3 2 3 4 3 2 5 3 3 6 3 4 2 2" xfId="10790" xr:uid="{327DEEF3-BF74-4139-99F9-AD14FBE58DF2}"/>
    <cellStyle name="Normal 2 3 2 3 4 3 2 5 3 3 6 3 4 2 3" xfId="11913" xr:uid="{BD5A97C0-8037-42A0-AB28-9AF61AD09365}"/>
    <cellStyle name="Normal 2 3 2 3 4 3 2 5 3 3 6 3 4 2 3 2" xfId="22361" xr:uid="{51496D9E-FAA8-4E6D-AF2F-7CF6E25B5BA1}"/>
    <cellStyle name="Normal 2 3 2 3 4 3 2 5 3 3 6 3 4 2 3 3" xfId="21355" xr:uid="{E96AD18B-782C-4875-A4ED-298C99908703}"/>
    <cellStyle name="Normal 2 3 2 3 4 3 2 5 3 3 6 3 4 2 3 3 2" xfId="26577" xr:uid="{7CC0396F-9814-44DF-8DA0-95545173DB4A}"/>
    <cellStyle name="Normal 2 3 2 3 4 3 2 5 3 3 6 3 5" xfId="6290" xr:uid="{4750C540-0B49-4A83-8314-F54543BF90A6}"/>
    <cellStyle name="Normal 2 3 2 3 4 3 2 5 3 3 6 3 5 2" xfId="10039" xr:uid="{534950D4-A92A-4783-A191-2E0DE2B2D294}"/>
    <cellStyle name="Normal 2 3 2 3 4 3 2 5 3 3 6 3 5 3" xfId="12097" xr:uid="{FBF129EF-E0FE-4107-82F1-E3CF4CD354E1}"/>
    <cellStyle name="Normal 2 3 2 3 4 3 2 5 3 3 6 3 5 3 2" xfId="22544" xr:uid="{FAC9777A-F7E8-41F8-B97B-27527FED723E}"/>
    <cellStyle name="Normal 2 3 2 3 4 3 2 5 3 3 6 3 5 3 3" xfId="20604" xr:uid="{A8C16139-8FD0-4D8E-9623-3A9AE80B474C}"/>
    <cellStyle name="Normal 2 3 2 3 4 3 2 5 3 3 6 3 5 3 3 2" xfId="25826" xr:uid="{DA9CA09C-3E35-4652-B4CD-0B84F40DD61E}"/>
    <cellStyle name="Normal 2 3 2 3 4 3 2 5 3 3 6 3 6" xfId="18907" xr:uid="{1E1CF7C4-4BE0-47D2-BB53-1BBEF092AEB5}"/>
    <cellStyle name="Normal 2 3 2 3 4 3 2 5 3 3 6 3 6 2" xfId="24129" xr:uid="{FB5C2C59-F3D6-4897-923B-3EBF04ED8385}"/>
    <cellStyle name="Normal 2 3 2 3 4 3 2 5 3 3 6 4" xfId="6042" xr:uid="{D08D7E3F-F820-46E4-AF59-CB7AF3DBF65D}"/>
    <cellStyle name="Normal 2 3 2 3 4 3 2 5 3 3 6 4 2" xfId="7775" xr:uid="{4B73D55B-9011-4D2D-8695-15399F47BCB1}"/>
    <cellStyle name="Normal 2 3 2 3 4 3 2 5 3 3 6 4 3" xfId="13043" xr:uid="{56A99980-25B8-43A8-9CFF-338920D1FDCF}"/>
    <cellStyle name="Normal 2 3 2 3 4 3 2 5 3 3 6 4 3 2" xfId="16495" xr:uid="{6C382988-7A4C-4D28-8D64-789C8697878E}"/>
    <cellStyle name="Normal 2 3 2 3 4 3 2 5 3 3 6 4 4" xfId="19135" xr:uid="{4913382F-FB54-4F04-9BCB-33E1B5176D9A}"/>
    <cellStyle name="Normal 2 3 2 3 4 3 2 5 3 3 6 4 4 2" xfId="24357" xr:uid="{4DDEA73C-6829-4E85-9E9A-DC2A7E550807}"/>
    <cellStyle name="Normal 2 3 2 3 4 3 2 5 3 3 6 5" xfId="9289" xr:uid="{04EB4FA3-738A-41F6-B428-A668B127E07F}"/>
    <cellStyle name="Normal 2 3 2 3 4 3 2 5 3 3 6 5 2" xfId="11006" xr:uid="{09FDA6AE-56C5-4F97-A760-F953855B45DC}"/>
    <cellStyle name="Normal 2 3 2 3 4 3 2 5 3 3 6 5 3" xfId="17149" xr:uid="{2694C5FD-C745-4AFC-940B-399B4A4E176F}"/>
    <cellStyle name="Normal 2 3 2 3 4 3 2 5 3 3 6 5 3 2" xfId="23621" xr:uid="{4B912354-7C79-44F0-A59D-668BAF182827}"/>
    <cellStyle name="Normal 2 3 2 3 4 3 2 5 3 3 6 5 3 3" xfId="21571" xr:uid="{7D2323E8-DE0C-485B-842B-48CC47CC1605}"/>
    <cellStyle name="Normal 2 3 2 3 4 3 2 5 3 3 6 5 3 3 2" xfId="26793" xr:uid="{DA07BB93-80F6-44B9-BBF7-198663782294}"/>
    <cellStyle name="Normal 2 3 2 3 4 3 2 5 3 3 7" xfId="18312" xr:uid="{CE987135-E004-4DA1-BDA6-21DEC529A5C3}"/>
    <cellStyle name="Normal 2 3 2 3 4 3 2 5 3 3 7 2" xfId="28789" xr:uid="{A2FDB0CB-1514-4737-ABB7-9917F37BA922}"/>
    <cellStyle name="Normal 2 3 2 3 4 3 2 5 4" xfId="468" xr:uid="{3FC6F6C8-3A95-4B68-9AFA-F88C2E7C1BEF}"/>
    <cellStyle name="Normal 2 3 2 3 4 3 2 5 4 2" xfId="469" xr:uid="{F2DFB811-B245-49B6-A4B5-FEE9EF26594B}"/>
    <cellStyle name="Normal 2 3 2 3 4 3 2 5 4 3" xfId="470" xr:uid="{7A9F61AE-2714-4FCE-BB20-25C56328F2BC}"/>
    <cellStyle name="Normal 2 3 2 3 4 3 2 5 4 3 2" xfId="471" xr:uid="{A0A28B1C-20A3-4238-89B9-EBEAD1728A06}"/>
    <cellStyle name="Normal 2 3 2 3 4 3 2 5 4 3 2 2" xfId="472" xr:uid="{C903737E-096C-40E7-8504-0407D160D1BD}"/>
    <cellStyle name="Normal 2 3 2 3 4 3 2 5 4 3 2 2 10" xfId="18191" xr:uid="{8277ACCE-B499-4AEB-B397-2824FC09DB80}"/>
    <cellStyle name="Normal 2 3 2 3 4 3 2 5 4 3 2 2 10 2" xfId="27599" xr:uid="{DD72C377-EE35-4898-B812-433338E1C1D8}"/>
    <cellStyle name="Normal 2 3 2 3 4 3 2 5 4 3 2 2 2" xfId="473" xr:uid="{00165A93-DF46-461D-8F84-C515D1A13C5B}"/>
    <cellStyle name="Normal 2 3 2 3 4 3 2 5 4 3 2 2 2 2" xfId="14059" xr:uid="{5266F21D-99EE-43A4-AB02-1C4D8683C3DE}"/>
    <cellStyle name="Normal 2 3 2 3 4 3 2 5 4 3 2 2 2 3" xfId="14060" xr:uid="{A7036FC2-42AF-492C-B5E7-C35DF37B5615}"/>
    <cellStyle name="Normal 2 3 2 3 4 3 2 5 4 3 2 2 2 3 2" xfId="14061" xr:uid="{7D8B6F27-9641-48D7-8AE5-DFC566764464}"/>
    <cellStyle name="Normal 2 3 2 3 4 3 2 5 4 3 2 2 3" xfId="474" xr:uid="{84F8451C-29AE-414A-8FA0-915F9048262E}"/>
    <cellStyle name="Normal 2 3 2 3 4 3 2 5 4 3 2 2 4" xfId="475" xr:uid="{BF74FE5C-F776-474D-87D8-76FA1289B97F}"/>
    <cellStyle name="Normal 2 3 2 3 4 3 2 5 4 3 2 2 5" xfId="476" xr:uid="{ABECB1CA-931B-4424-9F16-1BBEC5F2ABCD}"/>
    <cellStyle name="Normal 2 3 2 3 4 3 2 5 4 3 2 2 5 2" xfId="477" xr:uid="{DB261B6F-D2B4-45F9-AB1D-4996C0A19191}"/>
    <cellStyle name="Normal 2 3 2 3 4 3 2 5 4 3 2 2 5 3" xfId="2604" xr:uid="{8F533C9F-4ACE-46BD-BD04-2BADC503C6FF}"/>
    <cellStyle name="Normal 2 3 2 3 4 3 2 5 4 3 2 2 5 3 2" xfId="3199" xr:uid="{D645CF20-6D0F-4566-BE30-F44C278C703C}"/>
    <cellStyle name="Normal 2 3 2 3 4 3 2 5 4 3 2 2 5 3 3" xfId="4162" xr:uid="{48FAF5F7-7A03-465A-892A-CA0FE9F544D8}"/>
    <cellStyle name="Normal 2 3 2 3 4 3 2 5 4 3 2 2 5 3 3 2" xfId="4817" xr:uid="{E8082233-CAD9-48E7-BFA1-696F8DC06975}"/>
    <cellStyle name="Normal 2 3 2 3 4 3 2 5 4 3 2 2 5 3 3 3" xfId="4399" xr:uid="{EAC651F9-4D9F-40D6-A4D3-2B36DDC263D7}"/>
    <cellStyle name="Normal 2 3 2 3 4 3 2 5 4 3 2 2 5 3 3 4" xfId="8543" xr:uid="{E56AC9C8-BAA1-46E6-B8B4-4F5F6D3785F8}"/>
    <cellStyle name="Normal 2 3 2 3 4 3 2 5 4 3 2 2 5 3 3 4 2" xfId="9267" xr:uid="{5520439A-8039-4F38-8875-6AA9F7C51C35}"/>
    <cellStyle name="Normal 2 3 2 3 4 3 2 5 4 3 2 2 5 3 3 4 2 2" xfId="10984" xr:uid="{78C64DE6-B528-48B0-8A28-4ECAB29975AF}"/>
    <cellStyle name="Normal 2 3 2 3 4 3 2 5 4 3 2 2 5 3 3 4 2 3" xfId="11906" xr:uid="{03AF2599-ADE7-4DD9-9624-F17863AB5623}"/>
    <cellStyle name="Normal 2 3 2 3 4 3 2 5 4 3 2 2 5 3 3 4 2 3 2" xfId="22354" xr:uid="{BB5C2FEC-B147-4E6C-A60B-2E99D30F527E}"/>
    <cellStyle name="Normal 2 3 2 3 4 3 2 5 4 3 2 2 5 3 3 4 2 3 3" xfId="21549" xr:uid="{1B696563-E3A9-4D08-8379-FBD9ACF309A1}"/>
    <cellStyle name="Normal 2 3 2 3 4 3 2 5 4 3 2 2 5 3 3 4 2 3 3 2" xfId="26771" xr:uid="{AC877FEE-0C7F-4917-9E82-CE9FF661DBD6}"/>
    <cellStyle name="Normal 2 3 2 3 4 3 2 5 4 3 2 2 5 3 3 5" xfId="6813" xr:uid="{1022E715-AE15-46A8-88D8-66C06F1D250F}"/>
    <cellStyle name="Normal 2 3 2 3 4 3 2 5 4 3 2 2 5 3 3 5 2" xfId="10557" xr:uid="{41376312-B994-44E9-B65A-762E7DD21A33}"/>
    <cellStyle name="Normal 2 3 2 3 4 3 2 5 4 3 2 2 5 3 3 5 3" xfId="17191" xr:uid="{2F001719-BDB8-43B7-90CB-4CCD1F96EDCA}"/>
    <cellStyle name="Normal 2 3 2 3 4 3 2 5 4 3 2 2 5 3 3 5 3 2" xfId="23662" xr:uid="{38C4FD80-E7BD-4DA5-BE14-05DFE02754FF}"/>
    <cellStyle name="Normal 2 3 2 3 4 3 2 5 4 3 2 2 5 3 3 5 3 3" xfId="21122" xr:uid="{E4A8E7DD-E035-4C9B-A8CD-937F72290E40}"/>
    <cellStyle name="Normal 2 3 2 3 4 3 2 5 4 3 2 2 5 3 3 5 3 3 2" xfId="26344" xr:uid="{8F802115-9EAA-4265-A829-00A345EE7BF3}"/>
    <cellStyle name="Normal 2 3 2 3 4 3 2 5 4 3 2 2 5 3 3 6" xfId="18939" xr:uid="{96F8AEAA-8F4A-402A-89B7-8B407F32B856}"/>
    <cellStyle name="Normal 2 3 2 3 4 3 2 5 4 3 2 2 5 3 3 6 2" xfId="24161" xr:uid="{F845C2D1-BF0D-4891-8125-104B8C48662E}"/>
    <cellStyle name="Normal 2 3 2 3 4 3 2 5 4 3 2 2 5 3 4" xfId="6131" xr:uid="{2BA06C42-158C-41DE-88D8-B224A8D18C53}"/>
    <cellStyle name="Normal 2 3 2 3 4 3 2 5 4 3 2 2 5 3 4 2" xfId="7728" xr:uid="{E28CC459-0A25-4DB8-B385-0B2487E3B6B8}"/>
    <cellStyle name="Normal 2 3 2 3 4 3 2 5 4 3 2 2 5 3 4 3" xfId="11617" xr:uid="{B867C03D-FF33-4AFE-93C3-9C33114D5563}"/>
    <cellStyle name="Normal 2 3 2 3 4 3 2 5 4 3 2 2 5 3 4 3 2" xfId="15865" xr:uid="{EDB03542-7973-4FDA-86AE-13DCD5824B17}"/>
    <cellStyle name="Normal 2 3 2 3 4 3 2 5 4 3 2 2 5 3 4 4" xfId="19224" xr:uid="{0DB1E9E1-5A7E-427C-A188-5FD3A2991297}"/>
    <cellStyle name="Normal 2 3 2 3 4 3 2 5 4 3 2 2 5 3 4 4 2" xfId="24446" xr:uid="{87FA073C-42FD-49CE-8B4B-DD37BA23DF6C}"/>
    <cellStyle name="Normal 2 3 2 3 4 3 2 5 4 3 2 2 5 3 5" xfId="9407" xr:uid="{EA737C31-D706-458B-BD42-DAACE7465C6E}"/>
    <cellStyle name="Normal 2 3 2 3 4 3 2 5 4 3 2 2 5 3 5 2" xfId="11120" xr:uid="{04ED11F2-2EBE-438F-B4A2-83C4889E3E9A}"/>
    <cellStyle name="Normal 2 3 2 3 4 3 2 5 4 3 2 2 5 3 5 3" xfId="16901" xr:uid="{D832D72B-CF16-410B-82C5-F52EBD4D823B}"/>
    <cellStyle name="Normal 2 3 2 3 4 3 2 5 4 3 2 2 5 3 5 3 2" xfId="23374" xr:uid="{BFE4256E-DE5A-46A6-9D19-2FBB83DC2F49}"/>
    <cellStyle name="Normal 2 3 2 3 4 3 2 5 4 3 2 2 5 3 5 3 3" xfId="21685" xr:uid="{AD4BB97D-C140-4A2E-A259-F1852E0D5D3D}"/>
    <cellStyle name="Normal 2 3 2 3 4 3 2 5 4 3 2 2 5 3 5 3 3 2" xfId="26907" xr:uid="{E4D747D1-0C8B-4DCA-8BC7-69E76742C18D}"/>
    <cellStyle name="Normal 2 3 2 3 4 3 2 5 4 3 2 2 5 4" xfId="5308" xr:uid="{06A537A4-8920-46C6-BA02-341A711C7847}"/>
    <cellStyle name="Normal 2 3 2 3 4 3 2 5 4 3 2 2 5 4 2" xfId="8819" xr:uid="{7572C85E-9D7F-46AD-8E2C-EB1AA4E4D890}"/>
    <cellStyle name="Normal 2 3 2 3 4 3 2 5 4 3 2 2 5 4 3" xfId="12641" xr:uid="{80D7B6B7-BD0B-4310-B73F-25C7423C5AC9}"/>
    <cellStyle name="Normal 2 3 2 3 4 3 2 5 4 3 2 2 5 4 3 2" xfId="23081" xr:uid="{D21F496B-B783-4034-9BE6-94F8F2DAAD98}"/>
    <cellStyle name="Normal 2 3 2 3 4 3 2 5 4 3 2 2 5 4 3 3" xfId="19848" xr:uid="{BF3BFC60-68D5-4099-96B9-0219096C1866}"/>
    <cellStyle name="Normal 2 3 2 3 4 3 2 5 4 3 2 2 5 4 3 3 2" xfId="25070" xr:uid="{9CC21284-525C-41D6-9831-8D21669637EF}"/>
    <cellStyle name="Normal 2 3 2 3 4 3 2 5 4 3 2 2 5 5" xfId="15407" xr:uid="{D6B35F0D-D184-4925-843F-333A3C177F08}"/>
    <cellStyle name="Normal 2 3 2 3 4 3 2 5 4 3 2 2 5 6" xfId="17514" xr:uid="{E08731AA-8EE9-4C80-868E-2849000B9BF2}"/>
    <cellStyle name="Normal 2 3 2 3 4 3 2 5 4 3 2 2 5 6 2" xfId="27124" xr:uid="{E204AD9B-DDDA-4E73-95E6-BCF51B99053C}"/>
    <cellStyle name="Normal 2 3 2 3 4 3 2 5 4 3 2 2 5 6 3" xfId="28363" xr:uid="{9B078EDD-918F-4B77-BD31-4742703FB4AE}"/>
    <cellStyle name="Normal 2 3 2 3 4 3 2 5 4 3 2 2 5 6 4" xfId="28087" xr:uid="{E97AF8FF-1929-4EFD-B1B2-88FCFAAEC06B}"/>
    <cellStyle name="Normal 2 3 2 3 4 3 2 5 4 3 2 2 5 7" xfId="18344" xr:uid="{CF9D24B8-DAC5-4C8E-BCAC-9B75E5643098}"/>
    <cellStyle name="Normal 2 3 2 3 4 3 2 5 4 3 2 2 5 7 2" xfId="28906" xr:uid="{09D76C8A-CCCC-438C-85D1-4A70AFE508BF}"/>
    <cellStyle name="Normal 2 3 2 3 4 3 2 5 4 3 2 2 6" xfId="2451" xr:uid="{89EE7F9F-847A-4FAA-8529-AEF953D85B57}"/>
    <cellStyle name="Normal 2 3 2 3 4 3 2 5 4 3 2 2 6 2" xfId="3046" xr:uid="{B520225C-8D42-41A3-8C78-661DC818E59B}"/>
    <cellStyle name="Normal 2 3 2 3 4 3 2 5 4 3 2 2 6 3" xfId="4009" xr:uid="{2BB22156-E991-4377-9B05-C94EFD983D79}"/>
    <cellStyle name="Normal 2 3 2 3 4 3 2 5 4 3 2 2 6 3 2" xfId="4995" xr:uid="{2EF17130-5BBA-4E83-93CD-D7EE31F6A677}"/>
    <cellStyle name="Normal 2 3 2 3 4 3 2 5 4 3 2 2 6 3 3" xfId="3620" xr:uid="{6D18DD29-8CFA-42AE-908D-1B9D0F646AAB}"/>
    <cellStyle name="Normal 2 3 2 3 4 3 2 5 4 3 2 2 6 3 4" xfId="7761" xr:uid="{188B3DE8-2294-4666-BD00-95AC477AEBE7}"/>
    <cellStyle name="Normal 2 3 2 3 4 3 2 5 4 3 2 2 6 3 4 2" xfId="5810" xr:uid="{E44432FF-717E-4AF0-BA00-3357DE7411D0}"/>
    <cellStyle name="Normal 2 3 2 3 4 3 2 5 4 3 2 2 6 3 4 2 2" xfId="9834" xr:uid="{3F582B69-8218-4E19-9E3B-75B5A0E7A2C8}"/>
    <cellStyle name="Normal 2 3 2 3 4 3 2 5 4 3 2 2 6 3 4 2 3" xfId="12196" xr:uid="{F9B7B095-7716-4681-BB19-589296F6EB12}"/>
    <cellStyle name="Normal 2 3 2 3 4 3 2 5 4 3 2 2 6 3 4 2 3 2" xfId="22643" xr:uid="{786FB474-2D73-475F-8A5D-C3ABB5B7927D}"/>
    <cellStyle name="Normal 2 3 2 3 4 3 2 5 4 3 2 2 6 3 4 2 3 3" xfId="20348" xr:uid="{E5C85AD3-3AC6-481D-889A-720CD5B07033}"/>
    <cellStyle name="Normal 2 3 2 3 4 3 2 5 4 3 2 2 6 3 4 2 3 3 2" xfId="25570" xr:uid="{40ABE8CB-ED9C-4A44-9F01-5F15C61060E7}"/>
    <cellStyle name="Normal 2 3 2 3 4 3 2 5 4 3 2 2 6 3 5" xfId="6818" xr:uid="{8B135C69-6917-441B-9F7D-846A3276B926}"/>
    <cellStyle name="Normal 2 3 2 3 4 3 2 5 4 3 2 2 6 3 5 2" xfId="10562" xr:uid="{1D97009A-1A00-4368-9D15-8016B08BF1DF}"/>
    <cellStyle name="Normal 2 3 2 3 4 3 2 5 4 3 2 2 6 3 5 3" xfId="11328" xr:uid="{F86B0039-9D05-4119-A3E7-E5A6CD7FB6FB}"/>
    <cellStyle name="Normal 2 3 2 3 4 3 2 5 4 3 2 2 6 3 5 3 2" xfId="21886" xr:uid="{7731D960-FD9E-46B1-B92B-87EE2815626D}"/>
    <cellStyle name="Normal 2 3 2 3 4 3 2 5 4 3 2 2 6 3 5 3 3" xfId="21127" xr:uid="{5B6847F9-29D3-4B89-9523-7CCEEF760A6F}"/>
    <cellStyle name="Normal 2 3 2 3 4 3 2 5 4 3 2 2 6 3 5 3 3 2" xfId="26349" xr:uid="{1D616CB9-05B9-4E32-A9F2-40000154E668}"/>
    <cellStyle name="Normal 2 3 2 3 4 3 2 5 4 3 2 2 6 3 6" xfId="16028" xr:uid="{F25FD35D-4F73-4614-B9DB-3A296CD75EAA}"/>
    <cellStyle name="Normal 2 3 2 3 4 3 2 5 4 3 2 2 6 3 7" xfId="18786" xr:uid="{E15A4835-F2DC-4945-9EA1-5A37875882A4}"/>
    <cellStyle name="Normal 2 3 2 3 4 3 2 5 4 3 2 2 6 3 7 2" xfId="24008" xr:uid="{A81EE08E-7F36-4C7E-B68A-0C37E5987A74}"/>
    <cellStyle name="Normal 2 3 2 3 4 3 2 5 4 3 2 2 6 4" xfId="7147" xr:uid="{F63B8BC8-CC37-4B1A-8A15-2D000B6081CC}"/>
    <cellStyle name="Normal 2 3 2 3 4 3 2 5 4 3 2 2 6 4 2" xfId="8106" xr:uid="{16449571-4937-45FD-BEF5-A46811E22282}"/>
    <cellStyle name="Normal 2 3 2 3 4 3 2 5 4 3 2 2 6 4 3" xfId="12922" xr:uid="{C2ED1242-3092-4A62-A133-2B25ECD0F635}"/>
    <cellStyle name="Normal 2 3 2 3 4 3 2 5 4 3 2 2 6 4 3 2" xfId="16391" xr:uid="{D7876FDD-AE09-49ED-85EE-1B0B50871B76}"/>
    <cellStyle name="Normal 2 3 2 3 4 3 2 5 4 3 2 2 6 4 4" xfId="19449" xr:uid="{632D5DCF-C100-407C-87BC-A90ADE865A4C}"/>
    <cellStyle name="Normal 2 3 2 3 4 3 2 5 4 3 2 2 6 4 4 2" xfId="24671" xr:uid="{A9EECA75-A4D1-4E69-AB77-153AA630E2F3}"/>
    <cellStyle name="Normal 2 3 2 3 4 3 2 5 4 3 2 2 6 5" xfId="9467" xr:uid="{2C8BB696-C6B6-479A-AE53-63AB5B7E27D1}"/>
    <cellStyle name="Normal 2 3 2 3 4 3 2 5 4 3 2 2 6 5 2" xfId="11180" xr:uid="{576DD30F-6231-4E98-BD50-2BE43B3EFD90}"/>
    <cellStyle name="Normal 2 3 2 3 4 3 2 5 4 3 2 2 6 5 3" xfId="16755" xr:uid="{979DEED1-C2DF-4BEC-8E44-80530B440AF2}"/>
    <cellStyle name="Normal 2 3 2 3 4 3 2 5 4 3 2 2 6 5 3 2" xfId="23289" xr:uid="{6B71AB68-FA64-46BE-A4D9-7A39A7518DF3}"/>
    <cellStyle name="Normal 2 3 2 3 4 3 2 5 4 3 2 2 6 5 3 3" xfId="21745" xr:uid="{479712E4-5947-471B-B993-FB37CD74C573}"/>
    <cellStyle name="Normal 2 3 2 3 4 3 2 5 4 3 2 2 6 5 3 3 2" xfId="26967" xr:uid="{5D8660B5-371F-4021-8BA2-D4B9B7120DFD}"/>
    <cellStyle name="Normal 2 3 2 3 4 3 2 5 4 3 2 2 7" xfId="5304" xr:uid="{BA8345EE-9781-4D9A-BC62-D1B82F822BFB}"/>
    <cellStyle name="Normal 2 3 2 3 4 3 2 5 4 3 2 2 7 2" xfId="8818" xr:uid="{0DA70FC8-D707-4831-943C-1EF0DB70981C}"/>
    <cellStyle name="Normal 2 3 2 3 4 3 2 5 4 3 2 2 7 3" xfId="16174" xr:uid="{5E149AF4-FE0D-45F1-9BF3-738F4D2A4221}"/>
    <cellStyle name="Normal 2 3 2 3 4 3 2 5 4 3 2 2 7 3 2" xfId="17322" xr:uid="{7B26D9F0-3530-4934-AF72-1C9D841E46B7}"/>
    <cellStyle name="Normal 2 3 2 3 4 3 2 5 4 3 2 2 7 3 3" xfId="19844" xr:uid="{8537DEF1-D6CB-44DB-83F0-A77810629328}"/>
    <cellStyle name="Normal 2 3 2 3 4 3 2 5 4 3 2 2 7 3 3 2" xfId="25066" xr:uid="{B702F251-05A8-4748-9545-9A8B051BA2E7}"/>
    <cellStyle name="Normal 2 3 2 3 4 3 2 5 4 3 2 2 8" xfId="15406" xr:uid="{98724912-C73B-4860-866D-857CB1EDE840}"/>
    <cellStyle name="Normal 2 3 2 3 4 3 2 5 4 3 2 2 9" xfId="17513" xr:uid="{D12F6F5C-DF5E-421E-84DA-D9ECDBA92AB5}"/>
    <cellStyle name="Normal 2 3 2 3 4 3 2 5 4 3 2 2 9 2" xfId="27123" xr:uid="{B5A6096D-B9B0-4993-83C8-AFC14ACEAEE5}"/>
    <cellStyle name="Normal 2 3 2 3 4 3 2 5 4 3 2 2 9 3" xfId="28362" xr:uid="{124D7E1B-63FF-40DD-9C61-87B734C84CDC}"/>
    <cellStyle name="Normal 2 3 2 3 4 3 2 5 4 3 2 2 9 4" xfId="27518" xr:uid="{CC2CEFD3-3435-4BBF-A8D7-FA1E81C976A9}"/>
    <cellStyle name="Normal 2 3 2 3 4 3 2 5 4 3 3" xfId="2393" xr:uid="{CA6CADC7-2023-48E4-9301-3D2BF4A68973}"/>
    <cellStyle name="Normal 2 3 2 3 4 3 2 5 4 3 3 2" xfId="2988" xr:uid="{F42BFBDB-147E-483F-84D9-63487B30ABB0}"/>
    <cellStyle name="Normal 2 3 2 3 4 3 2 5 4 3 3 3" xfId="3951" xr:uid="{5625DE65-5F9C-4DFF-A2D9-FEC2D18B5FAB}"/>
    <cellStyle name="Normal 2 3 2 3 4 3 2 5 4 3 3 3 2" xfId="4641" xr:uid="{B4B1510B-6F75-4FA0-B006-3047F996B9C2}"/>
    <cellStyle name="Normal 2 3 2 3 4 3 2 5 4 3 3 3 3" xfId="4321" xr:uid="{FC5B7FC9-E766-4F9E-B673-09B4C4989170}"/>
    <cellStyle name="Normal 2 3 2 3 4 3 2 5 4 3 3 3 4" xfId="8458" xr:uid="{0A39BC7E-AF4E-4D70-A5CC-F649749A0FDE}"/>
    <cellStyle name="Normal 2 3 2 3 4 3 2 5 4 3 3 3 4 2" xfId="6877" xr:uid="{519256E3-D25C-49AE-B75F-FE43D1F1FA96}"/>
    <cellStyle name="Normal 2 3 2 3 4 3 2 5 4 3 3 3 4 2 2" xfId="10621" xr:uid="{63DA63D7-2615-4B2F-9776-61673955D298}"/>
    <cellStyle name="Normal 2 3 2 3 4 3 2 5 4 3 3 3 4 2 3" xfId="12675" xr:uid="{1F520173-2BB8-4503-A672-D8027FE23474}"/>
    <cellStyle name="Normal 2 3 2 3 4 3 2 5 4 3 3 3 4 2 3 2" xfId="23114" xr:uid="{4C5459CD-0E1F-43C7-9E37-1F89A96D6060}"/>
    <cellStyle name="Normal 2 3 2 3 4 3 2 5 4 3 3 3 4 2 3 3" xfId="21186" xr:uid="{2EF53B9B-96E9-429B-8895-A1A1B37EDA75}"/>
    <cellStyle name="Normal 2 3 2 3 4 3 2 5 4 3 3 3 4 2 3 3 2" xfId="26408" xr:uid="{8F00AE6D-37B6-48A9-A4A9-E7904879D3BC}"/>
    <cellStyle name="Normal 2 3 2 3 4 3 2 5 4 3 3 3 5" xfId="6820" xr:uid="{3FCA1E22-6B30-4D6A-9979-527DB372F7E1}"/>
    <cellStyle name="Normal 2 3 2 3 4 3 2 5 4 3 3 3 5 2" xfId="10564" xr:uid="{B2B7B5AC-7490-4F05-A4C4-2B236B182522}"/>
    <cellStyle name="Normal 2 3 2 3 4 3 2 5 4 3 3 3 5 3" xfId="12316" xr:uid="{BACE8856-97BD-443D-B2A4-794563EFDFB2}"/>
    <cellStyle name="Normal 2 3 2 3 4 3 2 5 4 3 3 3 5 3 2" xfId="22757" xr:uid="{3F7BB5D8-A85E-45AE-96DB-D50D194D25C2}"/>
    <cellStyle name="Normal 2 3 2 3 4 3 2 5 4 3 3 3 5 3 3" xfId="21129" xr:uid="{3D2C39D3-535D-4BB0-A836-D7E1EE3E3BF1}"/>
    <cellStyle name="Normal 2 3 2 3 4 3 2 5 4 3 3 3 5 3 3 2" xfId="26351" xr:uid="{84130843-D758-48FB-A898-79BA440795F5}"/>
    <cellStyle name="Normal 2 3 2 3 4 3 2 5 4 3 3 3 6" xfId="15974" xr:uid="{ACAE4100-0F8B-4C4A-BABF-128F72A06000}"/>
    <cellStyle name="Normal 2 3 2 3 4 3 2 5 4 3 3 3 7" xfId="18728" xr:uid="{1431774F-7850-41A0-B02E-6730882985AF}"/>
    <cellStyle name="Normal 2 3 2 3 4 3 2 5 4 3 3 3 7 2" xfId="23950" xr:uid="{BFDF7800-EA74-4BE3-AEE4-DA97B95DE0D0}"/>
    <cellStyle name="Normal 2 3 2 3 4 3 2 5 4 3 3 4" xfId="6041" xr:uid="{07BA1C69-11DD-46AA-8215-6B2FEAA68F7A}"/>
    <cellStyle name="Normal 2 3 2 3 4 3 2 5 4 3 3 4 2" xfId="7758" xr:uid="{6A3B31D5-31DC-4585-B823-B68D4657A4A0}"/>
    <cellStyle name="Normal 2 3 2 3 4 3 2 5 4 3 3 4 3" xfId="11575" xr:uid="{6F326F79-B769-45AE-9098-24ED3623FB1D}"/>
    <cellStyle name="Normal 2 3 2 3 4 3 2 5 4 3 3 4 3 2" xfId="15831" xr:uid="{BFE9216C-769E-4A00-A9A4-E5D33869C568}"/>
    <cellStyle name="Normal 2 3 2 3 4 3 2 5 4 3 3 4 4" xfId="19134" xr:uid="{3AB9BFC1-33E2-4F4D-8E9A-8F601A46853E}"/>
    <cellStyle name="Normal 2 3 2 3 4 3 2 5 4 3 3 4 4 2" xfId="24356" xr:uid="{F51248F7-B00D-4745-AE35-9BD392639474}"/>
    <cellStyle name="Normal 2 3 2 3 4 3 2 5 4 3 3 5" xfId="9240" xr:uid="{3D1B8115-DE63-4BB5-8832-B5E41D2B2F18}"/>
    <cellStyle name="Normal 2 3 2 3 4 3 2 5 4 3 3 5 2" xfId="10957" xr:uid="{35A7DB43-3FD8-4293-83FD-E8123AD2BAA6}"/>
    <cellStyle name="Normal 2 3 2 3 4 3 2 5 4 3 3 5 3" xfId="12702" xr:uid="{A1261A59-DF83-414B-9A97-4EC7A30798E1}"/>
    <cellStyle name="Normal 2 3 2 3 4 3 2 5 4 3 3 5 3 2" xfId="23141" xr:uid="{7780312F-58ED-48BD-8FE7-4E02727B2DCD}"/>
    <cellStyle name="Normal 2 3 2 3 4 3 2 5 4 3 3 5 3 3" xfId="21522" xr:uid="{5F46FCBD-F1CB-4FA9-9783-0846A70BFC08}"/>
    <cellStyle name="Normal 2 3 2 3 4 3 2 5 4 3 3 5 3 3 2" xfId="26744" xr:uid="{64FCC716-4EF6-4E6C-8980-961BC395689A}"/>
    <cellStyle name="Normal 2 3 2 3 4 3 2 5 4 3 4" xfId="5302" xr:uid="{5449BE00-B7D6-4E18-B1AF-D12C8909EDCE}"/>
    <cellStyle name="Normal 2 3 2 3 4 3 2 5 4 3 4 2" xfId="8817" xr:uid="{259D55A4-60A7-4B1A-A667-03969D5288FB}"/>
    <cellStyle name="Normal 2 3 2 3 4 3 2 5 4 3 4 3" xfId="14062" xr:uid="{65699205-2401-4865-9788-6966BA73451D}"/>
    <cellStyle name="Normal 2 3 2 3 4 3 2 5 4 3 4 3 2" xfId="14063" xr:uid="{8A9F4080-DCE3-4E92-B33D-AEC38F8C5331}"/>
    <cellStyle name="Normal 2 3 2 3 4 3 2 5 4 3 4 3 3" xfId="16864" xr:uid="{C5BAE3B6-19BE-44AB-812E-87BCEFD1DAA2}"/>
    <cellStyle name="Normal 2 3 2 3 4 3 2 5 4 3 4 3 4" xfId="19842" xr:uid="{AC2F50E6-86C0-4614-A728-C98151DB4151}"/>
    <cellStyle name="Normal 2 3 2 3 4 3 2 5 4 3 4 3 4 2" xfId="25064" xr:uid="{013EBF25-3F39-4E7C-B105-CEEA9C1485DC}"/>
    <cellStyle name="Normal 2 3 2 3 4 3 2 5 4 3 5" xfId="15209" xr:uid="{893DEA2B-C119-4F0B-9B4C-4A2AC867A716}"/>
    <cellStyle name="Normal 2 3 2 3 4 3 2 5 4 3 6" xfId="15405" xr:uid="{97A76927-174A-4E84-8F82-91188FCF4498}"/>
    <cellStyle name="Normal 2 3 2 3 4 3 2 5 4 3 7" xfId="17512" xr:uid="{C0138207-9C94-4255-A52B-E21236CA2E22}"/>
    <cellStyle name="Normal 2 3 2 3 4 3 2 5 4 3 7 2" xfId="27122" xr:uid="{D23E69F3-9F7C-4F62-A405-9D64E3F614A3}"/>
    <cellStyle name="Normal 2 3 2 3 4 3 2 5 4 3 7 3" xfId="28361" xr:uid="{6FD571E6-9C72-4FB2-8882-66A4A429038D}"/>
    <cellStyle name="Normal 2 3 2 3 4 3 2 5 4 3 7 4" xfId="28089" xr:uid="{21B6EC50-55C9-4C8D-A1AF-42B5365AEEC1}"/>
    <cellStyle name="Normal 2 3 2 3 4 3 2 5 4 3 8" xfId="18133" xr:uid="{74B5159F-4684-4C71-98E2-736517CB6439}"/>
    <cellStyle name="Normal 2 3 2 3 4 3 2 5 4 3 8 2" xfId="27541" xr:uid="{1C2C66FD-B2CB-4130-B0C9-4B42CD1A60E4}"/>
    <cellStyle name="Normal 2 3 2 3 4 3 2 5 4 4" xfId="14064" xr:uid="{5E7227BF-0223-4D2A-BF9C-3C81F0572C78}"/>
    <cellStyle name="Normal 2 3 2 3 4 3 2 5 4 4 2" xfId="14065" xr:uid="{C532C485-C097-4EA3-BF9B-1011444BD25A}"/>
    <cellStyle name="Normal 2 3 2 3 4 3 2 5 5" xfId="2253" xr:uid="{4F3009C1-3977-4BFC-879E-095A9A68345F}"/>
    <cellStyle name="Normal 2 3 2 3 4 3 2 5 5 2" xfId="2848" xr:uid="{775E8087-2C4F-4B28-AA19-20B6C52E29FB}"/>
    <cellStyle name="Normal 2 3 2 3 4 3 2 5 5 3" xfId="3811" xr:uid="{31F97419-AC86-4D92-AC4D-D18F361CE8B3}"/>
    <cellStyle name="Normal 2 3 2 3 4 3 2 5 5 3 2" xfId="4887" xr:uid="{F2800B96-9528-44A4-A807-FEF40422C3A8}"/>
    <cellStyle name="Normal 2 3 2 3 4 3 2 5 5 3 3" xfId="3559" xr:uid="{E570FEBF-A3F7-4DF2-9AF5-93C154FFF0D2}"/>
    <cellStyle name="Normal 2 3 2 3 4 3 2 5 5 3 4" xfId="8354" xr:uid="{7B9FDA1D-7D03-403F-A22F-DE2C213974E7}"/>
    <cellStyle name="Normal 2 3 2 3 4 3 2 5 5 3 4 2" xfId="5783" xr:uid="{1DC0999C-4DEB-4251-81DD-4A95BFBE774A}"/>
    <cellStyle name="Normal 2 3 2 3 4 3 2 5 5 3 4 2 2" xfId="9732" xr:uid="{9168D889-C48F-4F9F-9C5B-C82B8C63CC81}"/>
    <cellStyle name="Normal 2 3 2 3 4 3 2 5 5 3 4 2 3" xfId="12734" xr:uid="{2B2655FB-01E1-4751-9C84-912EFF89E845}"/>
    <cellStyle name="Normal 2 3 2 3 4 3 2 5 5 3 4 2 3 2" xfId="23173" xr:uid="{A4F6AD90-3B59-4455-A06E-33318865F752}"/>
    <cellStyle name="Normal 2 3 2 3 4 3 2 5 5 3 4 2 3 3" xfId="20322" xr:uid="{DD996F6A-809C-42B9-B19E-315382D88BBD}"/>
    <cellStyle name="Normal 2 3 2 3 4 3 2 5 5 3 4 2 3 3 2" xfId="25544" xr:uid="{E04E4EE7-42CE-4300-85AC-D8D91452F9AD}"/>
    <cellStyle name="Normal 2 3 2 3 4 3 2 5 5 3 5" xfId="5470" xr:uid="{C194CB94-6C67-4CCF-AE56-9E104D97793B}"/>
    <cellStyle name="Normal 2 3 2 3 4 3 2 5 5 3 5 2" xfId="9579" xr:uid="{B5350B72-F7B0-4A40-AF7E-8E35A205BD6A}"/>
    <cellStyle name="Normal 2 3 2 3 4 3 2 5 5 3 5 3" xfId="12235" xr:uid="{C236CAAF-A7B5-477B-8221-38BA97DCFF02}"/>
    <cellStyle name="Normal 2 3 2 3 4 3 2 5 5 3 5 3 2" xfId="22680" xr:uid="{3D8CE15F-2F43-40BA-A809-444917C3797C}"/>
    <cellStyle name="Normal 2 3 2 3 4 3 2 5 5 3 5 3 3" xfId="20010" xr:uid="{3990658B-AF94-46AF-BEBF-2B9CFA80630C}"/>
    <cellStyle name="Normal 2 3 2 3 4 3 2 5 5 3 5 3 3 2" xfId="25232" xr:uid="{3CE62D1A-C2A5-4DDE-94D1-A7EA75DD0818}"/>
    <cellStyle name="Normal 2 3 2 3 4 3 2 5 5 3 6" xfId="18588" xr:uid="{BD27FB13-9BE9-4C41-8286-D9884E11430D}"/>
    <cellStyle name="Normal 2 3 2 3 4 3 2 5 5 3 6 2" xfId="23810" xr:uid="{744F7D79-8055-44E3-885C-CD18B1E5B9DD}"/>
    <cellStyle name="Normal 2 3 2 3 4 3 2 5 5 4" xfId="6077" xr:uid="{D60A18D1-D26C-4EB5-9CC0-FD0112444B7A}"/>
    <cellStyle name="Normal 2 3 2 3 4 3 2 5 5 4 2" xfId="7752" xr:uid="{D4DA5B47-1DFC-47C4-AB41-09D5AD56A85B}"/>
    <cellStyle name="Normal 2 3 2 3 4 3 2 5 5 4 3" xfId="13118" xr:uid="{40028CCF-5C28-4717-AE5C-591B7BFF5DE5}"/>
    <cellStyle name="Normal 2 3 2 3 4 3 2 5 5 4 3 2" xfId="16565" xr:uid="{BACFFEF8-2C33-4B84-919B-851065263DE9}"/>
    <cellStyle name="Normal 2 3 2 3 4 3 2 5 5 4 4" xfId="19170" xr:uid="{93119843-1332-4534-96D0-D63FD4F814DC}"/>
    <cellStyle name="Normal 2 3 2 3 4 3 2 5 5 4 4 2" xfId="24392" xr:uid="{D7D1D7BB-8D4B-4847-A58D-7EF2BA30FEA7}"/>
    <cellStyle name="Normal 2 3 2 3 4 3 2 5 5 5" xfId="9360" xr:uid="{0CA63E71-F64A-4AF7-B13F-0A924D125F16}"/>
    <cellStyle name="Normal 2 3 2 3 4 3 2 5 5 5 2" xfId="11074" xr:uid="{A4C455C1-7315-4707-9823-ABE6CC453661}"/>
    <cellStyle name="Normal 2 3 2 3 4 3 2 5 5 5 3" xfId="11660" xr:uid="{0F9F6937-D997-4323-A987-47B1181F0009}"/>
    <cellStyle name="Normal 2 3 2 3 4 3 2 5 5 5 3 2" xfId="22109" xr:uid="{F9EEB6CA-41C3-4DAA-B8EE-A5738891FF00}"/>
    <cellStyle name="Normal 2 3 2 3 4 3 2 5 5 5 3 3" xfId="21639" xr:uid="{21E0798A-4CE4-4310-9E81-A4493606112A}"/>
    <cellStyle name="Normal 2 3 2 3 4 3 2 5 5 5 3 3 2" xfId="26861" xr:uid="{53E6F606-8235-4162-A35C-F59A5599C6DA}"/>
    <cellStyle name="Normal 2 3 2 3 4 3 2 5 6" xfId="17993" xr:uid="{D15B0881-7976-449C-8AC5-7B1EB86F6CD5}"/>
    <cellStyle name="Normal 2 3 2 3 4 3 2 5 6 2" xfId="28191" xr:uid="{AD794ED8-BACA-4FC4-B379-B4CF809BAE44}"/>
    <cellStyle name="Normal 2 3 2 3 4 3 2 6" xfId="478" xr:uid="{19144050-120C-4D86-AA94-181C16A9B0CC}"/>
    <cellStyle name="Normal 2 3 2 3 4 3 2 6 2" xfId="479" xr:uid="{7C99AB6B-71CC-4CEE-B4B4-765DA2E641C3}"/>
    <cellStyle name="Normal 2 3 2 3 4 3 2 6 3" xfId="480" xr:uid="{23A59097-C9D8-4FE4-A05C-8EB486EA5C56}"/>
    <cellStyle name="Normal 2 3 2 3 4 3 2 6 3 2" xfId="481" xr:uid="{5EABABDB-4735-4604-81DD-D24290695A43}"/>
    <cellStyle name="Normal 2 3 2 3 4 3 2 6 3 2 2" xfId="482" xr:uid="{6FA4D190-B67C-4AF3-8311-D674148074AD}"/>
    <cellStyle name="Normal 2 3 2 3 4 3 2 6 3 2 2 10" xfId="18192" xr:uid="{64301C39-3486-4F46-86A0-E0082BA0004C}"/>
    <cellStyle name="Normal 2 3 2 3 4 3 2 6 3 2 2 10 2" xfId="28156" xr:uid="{C7ECB196-C309-4C34-B578-D88718CD0904}"/>
    <cellStyle name="Normal 2 3 2 3 4 3 2 6 3 2 2 2" xfId="483" xr:uid="{4F38C788-95ED-4A3C-87F5-3082BDC717FB}"/>
    <cellStyle name="Normal 2 3 2 3 4 3 2 6 3 2 2 2 2" xfId="14066" xr:uid="{B0732712-47A1-473C-869C-1951FF7EB72E}"/>
    <cellStyle name="Normal 2 3 2 3 4 3 2 6 3 2 2 2 3" xfId="14067" xr:uid="{F4DAF2DA-9827-456C-AA00-C85D3685036A}"/>
    <cellStyle name="Normal 2 3 2 3 4 3 2 6 3 2 2 2 3 2" xfId="14068" xr:uid="{BFFFEAF1-5C1E-4D62-B6BF-74C44DC3FF03}"/>
    <cellStyle name="Normal 2 3 2 3 4 3 2 6 3 2 2 3" xfId="484" xr:uid="{E5DFB851-7F1A-46E0-B34D-65D05E7399AB}"/>
    <cellStyle name="Normal 2 3 2 3 4 3 2 6 3 2 2 4" xfId="485" xr:uid="{1A58F329-8228-4E23-BF03-8F8D8926D6AD}"/>
    <cellStyle name="Normal 2 3 2 3 4 3 2 6 3 2 2 5" xfId="486" xr:uid="{0EBE9BB3-884A-4EE5-B56F-2E81B280010B}"/>
    <cellStyle name="Normal 2 3 2 3 4 3 2 6 3 2 2 5 2" xfId="487" xr:uid="{518AF21D-5264-4CCE-98D1-ACAC794F4565}"/>
    <cellStyle name="Normal 2 3 2 3 4 3 2 6 3 2 2 5 3" xfId="2605" xr:uid="{F07591EA-0945-4298-8249-CF6201438D66}"/>
    <cellStyle name="Normal 2 3 2 3 4 3 2 6 3 2 2 5 3 2" xfId="3200" xr:uid="{C6E37FA0-3AA3-490C-B715-FBB7A9296E8E}"/>
    <cellStyle name="Normal 2 3 2 3 4 3 2 6 3 2 2 5 3 3" xfId="4163" xr:uid="{1CD470B8-5CA6-433C-A33C-0001C4165147}"/>
    <cellStyle name="Normal 2 3 2 3 4 3 2 6 3 2 2 5 3 3 2" xfId="4947" xr:uid="{AE081D90-78C6-4E26-AC80-02BBAD182F6D}"/>
    <cellStyle name="Normal 2 3 2 3 4 3 2 6 3 2 2 5 3 3 3" xfId="4400" xr:uid="{2AEB5C48-C492-4E88-9103-39D5A055A6C6}"/>
    <cellStyle name="Normal 2 3 2 3 4 3 2 6 3 2 2 5 3 3 4" xfId="7739" xr:uid="{D3C2FFAF-D974-4C70-BD04-A883D59B6F16}"/>
    <cellStyle name="Normal 2 3 2 3 4 3 2 6 3 2 2 5 3 3 4 2" xfId="7388" xr:uid="{3BC8FA6D-9C85-4ADD-94B5-699E2497B5F0}"/>
    <cellStyle name="Normal 2 3 2 3 4 3 2 6 3 2 2 5 3 3 4 2 2" xfId="10758" xr:uid="{52FB8999-9595-4DF8-BC8D-6D6D108FB2E6}"/>
    <cellStyle name="Normal 2 3 2 3 4 3 2 6 3 2 2 5 3 3 4 2 3" xfId="11502" xr:uid="{8F644252-8B71-4F66-A81B-7B35ADF901F8}"/>
    <cellStyle name="Normal 2 3 2 3 4 3 2 6 3 2 2 5 3 3 4 2 3 2" xfId="22060" xr:uid="{9A34625F-93DF-44AF-8DB1-B3CCA41170D5}"/>
    <cellStyle name="Normal 2 3 2 3 4 3 2 6 3 2 2 5 3 3 4 2 3 3" xfId="21323" xr:uid="{41590678-BCDD-49EF-BDCE-12F19B0AE509}"/>
    <cellStyle name="Normal 2 3 2 3 4 3 2 6 3 2 2 5 3 3 4 2 3 3 2" xfId="26545" xr:uid="{49E3F3E4-A915-4256-9174-675F6C8737BD}"/>
    <cellStyle name="Normal 2 3 2 3 4 3 2 6 3 2 2 5 3 3 5" xfId="6956" xr:uid="{4123DB5E-B1C8-4CCE-B691-7AF63A2851E2}"/>
    <cellStyle name="Normal 2 3 2 3 4 3 2 6 3 2 2 5 3 3 5 2" xfId="10700" xr:uid="{D17EEC02-EB2C-4A86-9B68-7774EA834648}"/>
    <cellStyle name="Normal 2 3 2 3 4 3 2 6 3 2 2 5 3 3 5 3" xfId="17081" xr:uid="{CF39E941-E59F-4803-9EA0-594EB8506B3B}"/>
    <cellStyle name="Normal 2 3 2 3 4 3 2 6 3 2 2 5 3 3 5 3 2" xfId="23553" xr:uid="{D7BF125D-CC5D-4C4A-B8DD-F02121F0B688}"/>
    <cellStyle name="Normal 2 3 2 3 4 3 2 6 3 2 2 5 3 3 5 3 3" xfId="21265" xr:uid="{723D7F19-3D7B-4CF5-9E3C-DAF26843D6A6}"/>
    <cellStyle name="Normal 2 3 2 3 4 3 2 6 3 2 2 5 3 3 5 3 3 2" xfId="26487" xr:uid="{340328FE-43C3-4C42-8370-B08BF6C8D388}"/>
    <cellStyle name="Normal 2 3 2 3 4 3 2 6 3 2 2 5 3 3 6" xfId="18940" xr:uid="{BCB7D102-A42E-460B-A6EB-54EB2FB30F0C}"/>
    <cellStyle name="Normal 2 3 2 3 4 3 2 6 3 2 2 5 3 3 6 2" xfId="24162" xr:uid="{9359F55E-728B-487F-A639-1C22B605CF67}"/>
    <cellStyle name="Normal 2 3 2 3 4 3 2 6 3 2 2 5 3 4" xfId="6010" xr:uid="{4A5735D2-BD1F-4D2B-AAD9-E6E849BBAACC}"/>
    <cellStyle name="Normal 2 3 2 3 4 3 2 6 3 2 2 5 3 4 2" xfId="7678" xr:uid="{BA091346-58C2-43A7-AB7C-534E42CE05D7}"/>
    <cellStyle name="Normal 2 3 2 3 4 3 2 6 3 2 2 5 3 4 3" xfId="13202" xr:uid="{048709A3-824C-4266-9B51-DF9D82267CE7}"/>
    <cellStyle name="Normal 2 3 2 3 4 3 2 6 3 2 2 5 3 4 3 2" xfId="16641" xr:uid="{435E51EE-EC87-43FF-BF6D-41E2110E60F0}"/>
    <cellStyle name="Normal 2 3 2 3 4 3 2 6 3 2 2 5 3 4 4" xfId="19103" xr:uid="{EED994C7-A8D0-4BB3-8FE1-A3C78820162E}"/>
    <cellStyle name="Normal 2 3 2 3 4 3 2 6 3 2 2 5 3 4 4 2" xfId="24325" xr:uid="{8F01BEBB-35FA-4405-A97C-BAAF08C5DEC9}"/>
    <cellStyle name="Normal 2 3 2 3 4 3 2 6 3 2 2 5 3 5" xfId="9436" xr:uid="{6FF875B6-C2C6-48A1-999C-07E34FC82611}"/>
    <cellStyle name="Normal 2 3 2 3 4 3 2 6 3 2 2 5 3 5 2" xfId="11149" xr:uid="{576FCCD4-EEA0-4E65-8199-D6109C615DD1}"/>
    <cellStyle name="Normal 2 3 2 3 4 3 2 6 3 2 2 5 3 5 3" xfId="16895" xr:uid="{8C9DF833-80FE-4416-9562-45570698AB93}"/>
    <cellStyle name="Normal 2 3 2 3 4 3 2 6 3 2 2 5 3 5 3 2" xfId="23368" xr:uid="{5800DD6D-2060-4563-97EC-A85481319CB7}"/>
    <cellStyle name="Normal 2 3 2 3 4 3 2 6 3 2 2 5 3 5 3 3" xfId="21714" xr:uid="{95C6F965-F78D-453A-8F1E-83EC294C3637}"/>
    <cellStyle name="Normal 2 3 2 3 4 3 2 6 3 2 2 5 3 5 3 3 2" xfId="26936" xr:uid="{59ACF183-6B87-46F4-B5FD-5A8E45976CBB}"/>
    <cellStyle name="Normal 2 3 2 3 4 3 2 6 3 2 2 5 4" xfId="5318" xr:uid="{71E03365-CADD-45AF-9C34-7F08A772E0FF}"/>
    <cellStyle name="Normal 2 3 2 3 4 3 2 6 3 2 2 5 4 2" xfId="8822" xr:uid="{ED6D2F76-1B48-42C6-9F55-2C08EDF3D316}"/>
    <cellStyle name="Normal 2 3 2 3 4 3 2 6 3 2 2 5 4 3" xfId="12579" xr:uid="{EDB05ED8-D662-495B-8497-FC932F583753}"/>
    <cellStyle name="Normal 2 3 2 3 4 3 2 6 3 2 2 5 4 3 2" xfId="23020" xr:uid="{D1E816B1-1119-480D-A7B7-EED4821D412D}"/>
    <cellStyle name="Normal 2 3 2 3 4 3 2 6 3 2 2 5 4 3 3" xfId="19858" xr:uid="{09C95B78-0E71-4A9A-A5D1-AEC5ADBA83FB}"/>
    <cellStyle name="Normal 2 3 2 3 4 3 2 6 3 2 2 5 4 3 3 2" xfId="25080" xr:uid="{6B64B2EB-A388-4674-8D31-3A925A065759}"/>
    <cellStyle name="Normal 2 3 2 3 4 3 2 6 3 2 2 5 5" xfId="15410" xr:uid="{A670995A-161B-4770-8D0F-385DE498F941}"/>
    <cellStyle name="Normal 2 3 2 3 4 3 2 6 3 2 2 5 6" xfId="17517" xr:uid="{6ADF3EC0-3173-4EF6-862F-78776E75FE76}"/>
    <cellStyle name="Normal 2 3 2 3 4 3 2 6 3 2 2 5 6 2" xfId="27127" xr:uid="{B8817AF6-CCB6-4145-A9EB-0B4C9AFCBB31}"/>
    <cellStyle name="Normal 2 3 2 3 4 3 2 6 3 2 2 5 6 3" xfId="28366" xr:uid="{82BDCB54-AD2F-4E27-8376-9038041A3C57}"/>
    <cellStyle name="Normal 2 3 2 3 4 3 2 6 3 2 2 5 6 4" xfId="28084" xr:uid="{454B9088-4DA7-46A8-AF53-7526FA25A8BE}"/>
    <cellStyle name="Normal 2 3 2 3 4 3 2 6 3 2 2 5 7" xfId="18345" xr:uid="{FA8FD3A5-1A7A-4E97-A3AC-D4BD8E9C6F47}"/>
    <cellStyle name="Normal 2 3 2 3 4 3 2 6 3 2 2 5 7 2" xfId="27641" xr:uid="{F6A94955-0B5E-44AF-BF72-0E628170850B}"/>
    <cellStyle name="Normal 2 3 2 3 4 3 2 6 3 2 2 6" xfId="2452" xr:uid="{D2525EB7-DE89-4409-ABCC-7AC3B5B2E1C4}"/>
    <cellStyle name="Normal 2 3 2 3 4 3 2 6 3 2 2 6 2" xfId="3047" xr:uid="{8B6BADC5-CF69-4340-AB54-B35DDE8BCC89}"/>
    <cellStyle name="Normal 2 3 2 3 4 3 2 6 3 2 2 6 3" xfId="4010" xr:uid="{4F0E8F55-E505-44A7-AB08-05D5140A791A}"/>
    <cellStyle name="Normal 2 3 2 3 4 3 2 6 3 2 2 6 3 2" xfId="4850" xr:uid="{70577499-BF4A-4FAD-981E-D5A8C58EF347}"/>
    <cellStyle name="Normal 2 3 2 3 4 3 2 6 3 2 2 6 3 3" xfId="4375" xr:uid="{1E4A25AE-B790-4A17-8A8D-B765C62EC482}"/>
    <cellStyle name="Normal 2 3 2 3 4 3 2 6 3 2 2 6 3 4" xfId="7499" xr:uid="{A229FF9C-63DA-48E6-BB69-76E32BAF10B7}"/>
    <cellStyle name="Normal 2 3 2 3 4 3 2 6 3 2 2 6 3 4 2" xfId="6502" xr:uid="{016F780D-8291-4C4F-8E4D-922C0CADE4C9}"/>
    <cellStyle name="Normal 2 3 2 3 4 3 2 6 3 2 2 6 3 4 2 2" xfId="10248" xr:uid="{3A76F8B2-FE31-4296-B659-FE4666C7F6BB}"/>
    <cellStyle name="Normal 2 3 2 3 4 3 2 6 3 2 2 6 3 4 2 3" xfId="12004" xr:uid="{81B70083-8D2F-42D8-B348-0ED6283C8F46}"/>
    <cellStyle name="Normal 2 3 2 3 4 3 2 6 3 2 2 6 3 4 2 3 2" xfId="22452" xr:uid="{DBF54168-F6CC-4772-BDB2-5C12F1CC32F6}"/>
    <cellStyle name="Normal 2 3 2 3 4 3 2 6 3 2 2 6 3 4 2 3 3" xfId="20813" xr:uid="{6B5E5E7E-CB99-419F-B3BD-9E3012D8EC46}"/>
    <cellStyle name="Normal 2 3 2 3 4 3 2 6 3 2 2 6 3 4 2 3 3 2" xfId="26035" xr:uid="{4DCAB590-60F3-47E6-844C-2E7E295B29AB}"/>
    <cellStyle name="Normal 2 3 2 3 4 3 2 6 3 2 2 6 3 5" xfId="6886" xr:uid="{D330D812-E362-42C6-918A-DE469048D545}"/>
    <cellStyle name="Normal 2 3 2 3 4 3 2 6 3 2 2 6 3 5 2" xfId="10630" xr:uid="{9698E7A9-9425-4983-B9A8-7AAD70F740B3}"/>
    <cellStyle name="Normal 2 3 2 3 4 3 2 6 3 2 2 6 3 5 3" xfId="12123" xr:uid="{D6DFC199-CBE0-447A-A4ED-E5D4FDDF4B94}"/>
    <cellStyle name="Normal 2 3 2 3 4 3 2 6 3 2 2 6 3 5 3 2" xfId="22570" xr:uid="{71CCE8A2-DB8D-4932-8261-289D49C8361F}"/>
    <cellStyle name="Normal 2 3 2 3 4 3 2 6 3 2 2 6 3 5 3 3" xfId="21195" xr:uid="{9FED3253-2D30-49D4-B95A-1A9D7BBCF12C}"/>
    <cellStyle name="Normal 2 3 2 3 4 3 2 6 3 2 2 6 3 5 3 3 2" xfId="26417" xr:uid="{E0DF5127-7A2B-4F1F-98EE-C4AE318BD08A}"/>
    <cellStyle name="Normal 2 3 2 3 4 3 2 6 3 2 2 6 3 6" xfId="16029" xr:uid="{16A91FEB-AD89-4408-998B-E83DC9E31144}"/>
    <cellStyle name="Normal 2 3 2 3 4 3 2 6 3 2 2 6 3 7" xfId="18787" xr:uid="{70ADE948-554C-4755-A056-5500645FDB2D}"/>
    <cellStyle name="Normal 2 3 2 3 4 3 2 6 3 2 2 6 3 7 2" xfId="24009" xr:uid="{E9ABA354-A0D9-42B8-93E9-9697C3210A76}"/>
    <cellStyle name="Normal 2 3 2 3 4 3 2 6 3 2 2 6 4" xfId="7174" xr:uid="{FC1965FF-5270-4065-9D4F-999F6A2B8C56}"/>
    <cellStyle name="Normal 2 3 2 3 4 3 2 6 3 2 2 6 4 2" xfId="8133" xr:uid="{6577B28F-8EA8-4D7D-AA38-5B52E4229FD3}"/>
    <cellStyle name="Normal 2 3 2 3 4 3 2 6 3 2 2 6 4 3" xfId="12969" xr:uid="{654355DC-C687-4CB0-AF77-BC0FFDA5FE49}"/>
    <cellStyle name="Normal 2 3 2 3 4 3 2 6 3 2 2 6 4 3 2" xfId="16433" xr:uid="{01672A43-56F8-45B5-A0D4-8C7B0DD1D50A}"/>
    <cellStyle name="Normal 2 3 2 3 4 3 2 6 3 2 2 6 4 4" xfId="19476" xr:uid="{F973FA27-9BF0-4901-9D49-9A13A8FCE3D7}"/>
    <cellStyle name="Normal 2 3 2 3 4 3 2 6 3 2 2 6 4 4 2" xfId="24698" xr:uid="{1F4B108C-923E-49B1-8770-A876B17E7A6F}"/>
    <cellStyle name="Normal 2 3 2 3 4 3 2 6 3 2 2 6 5" xfId="6831" xr:uid="{6BF8176D-005F-43EB-BB31-31A4E8D90FD8}"/>
    <cellStyle name="Normal 2 3 2 3 4 3 2 6 3 2 2 6 5 2" xfId="10575" xr:uid="{FC4F3365-DC75-4E5A-A686-228D355B964B}"/>
    <cellStyle name="Normal 2 3 2 3 4 3 2 6 3 2 2 6 5 3" xfId="12336" xr:uid="{671F99C5-7F9F-4A9E-8F57-4B521080839F}"/>
    <cellStyle name="Normal 2 3 2 3 4 3 2 6 3 2 2 6 5 3 2" xfId="22777" xr:uid="{64EBD436-7AD4-494D-93A9-9EF1487B2C21}"/>
    <cellStyle name="Normal 2 3 2 3 4 3 2 6 3 2 2 6 5 3 3" xfId="21140" xr:uid="{0FC4546C-6A52-430C-98EF-31D85161E46F}"/>
    <cellStyle name="Normal 2 3 2 3 4 3 2 6 3 2 2 6 5 3 3 2" xfId="26362" xr:uid="{6FB06771-93CD-4437-A365-E0EB4B105A6C}"/>
    <cellStyle name="Normal 2 3 2 3 4 3 2 6 3 2 2 7" xfId="5314" xr:uid="{FDB4B8C2-0B5A-4CA8-954D-C320FB66739C}"/>
    <cellStyle name="Normal 2 3 2 3 4 3 2 6 3 2 2 7 2" xfId="8821" xr:uid="{9B4BA79F-F254-4DF5-A511-AE41BBB564FB}"/>
    <cellStyle name="Normal 2 3 2 3 4 3 2 6 3 2 2 7 3" xfId="16175" xr:uid="{127750F5-0904-44F3-81BD-FA66E726A633}"/>
    <cellStyle name="Normal 2 3 2 3 4 3 2 6 3 2 2 7 3 2" xfId="17323" xr:uid="{ED2566C0-EBF7-4C06-83AC-40DADD5593F8}"/>
    <cellStyle name="Normal 2 3 2 3 4 3 2 6 3 2 2 7 3 3" xfId="19854" xr:uid="{D5953DE4-8534-4BEA-9D60-2421E69794E8}"/>
    <cellStyle name="Normal 2 3 2 3 4 3 2 6 3 2 2 7 3 3 2" xfId="25076" xr:uid="{70BEEB88-1850-49A0-B3AE-694F9D5025AF}"/>
    <cellStyle name="Normal 2 3 2 3 4 3 2 6 3 2 2 8" xfId="15409" xr:uid="{2E0FCE86-26C7-4023-B8FA-74D25E15454A}"/>
    <cellStyle name="Normal 2 3 2 3 4 3 2 6 3 2 2 9" xfId="17516" xr:uid="{04D61BF8-0BD3-4BFE-9F7B-8BC218A3404D}"/>
    <cellStyle name="Normal 2 3 2 3 4 3 2 6 3 2 2 9 2" xfId="27126" xr:uid="{38DDADA3-9C68-4B8B-9108-F8ED72A9B733}"/>
    <cellStyle name="Normal 2 3 2 3 4 3 2 6 3 2 2 9 3" xfId="28365" xr:uid="{2B682844-7E46-4505-A61E-8D94A20AC368}"/>
    <cellStyle name="Normal 2 3 2 3 4 3 2 6 3 2 2 9 4" xfId="28085" xr:uid="{DED2F402-80B5-4200-A43C-D7CA85780E71}"/>
    <cellStyle name="Normal 2 3 2 3 4 3 2 6 3 3" xfId="2324" xr:uid="{379E7254-FDA0-4AE8-A223-02D06D55458B}"/>
    <cellStyle name="Normal 2 3 2 3 4 3 2 6 3 3 2" xfId="2919" xr:uid="{AF877F42-D23E-4A9F-ABDB-1ACA0D134217}"/>
    <cellStyle name="Normal 2 3 2 3 4 3 2 6 3 3 3" xfId="3882" xr:uid="{4672D7C3-2CE3-4E97-82B5-022535B1EDC3}"/>
    <cellStyle name="Normal 2 3 2 3 4 3 2 6 3 3 3 2" xfId="4743" xr:uid="{B34A7CC9-EE89-4BC4-9B65-600A2B262940}"/>
    <cellStyle name="Normal 2 3 2 3 4 3 2 6 3 3 3 3" xfId="3686" xr:uid="{B32F51BD-5955-41DD-B453-654CDED2C2E0}"/>
    <cellStyle name="Normal 2 3 2 3 4 3 2 6 3 3 3 4" xfId="7511" xr:uid="{03F96A13-BBFE-48ED-81CA-98722ACFF12A}"/>
    <cellStyle name="Normal 2 3 2 3 4 3 2 6 3 3 3 4 2" xfId="5815" xr:uid="{52AB64D3-3D6B-4BD5-8387-3F94C62E1C7F}"/>
    <cellStyle name="Normal 2 3 2 3 4 3 2 6 3 3 3 4 2 2" xfId="9683" xr:uid="{7684E342-257A-476C-9912-07A075E1537D}"/>
    <cellStyle name="Normal 2 3 2 3 4 3 2 6 3 3 3 4 2 3" xfId="11752" xr:uid="{C5EE84C6-5B5F-49BE-93C3-7055F221CACC}"/>
    <cellStyle name="Normal 2 3 2 3 4 3 2 6 3 3 3 4 2 3 2" xfId="22200" xr:uid="{1B72605A-3BFA-4D82-8E6A-E3A6231F56C6}"/>
    <cellStyle name="Normal 2 3 2 3 4 3 2 6 3 3 3 4 2 3 3" xfId="20353" xr:uid="{80B3D4EE-ECA0-4406-82E4-510ED8BFBB59}"/>
    <cellStyle name="Normal 2 3 2 3 4 3 2 6 3 3 3 4 2 3 3 2" xfId="25575" xr:uid="{B42F072F-A675-4B15-A67A-400FF4116E2A}"/>
    <cellStyle name="Normal 2 3 2 3 4 3 2 6 3 3 3 5" xfId="6695" xr:uid="{073F4C99-1FCE-4683-91A4-98E866E0015F}"/>
    <cellStyle name="Normal 2 3 2 3 4 3 2 6 3 3 3 5 2" xfId="10440" xr:uid="{306847CF-B6E9-49AD-B186-0426B656FD37}"/>
    <cellStyle name="Normal 2 3 2 3 4 3 2 6 3 3 3 5 3" xfId="11767" xr:uid="{DD076D2E-377A-4F92-A299-8DE167AB6C9D}"/>
    <cellStyle name="Normal 2 3 2 3 4 3 2 6 3 3 3 5 3 2" xfId="22215" xr:uid="{287064A3-AD75-4224-8EDA-9711CAC8E95A}"/>
    <cellStyle name="Normal 2 3 2 3 4 3 2 6 3 3 3 5 3 3" xfId="21005" xr:uid="{717312D9-2649-4D5C-BC1F-DDAC7BF5180A}"/>
    <cellStyle name="Normal 2 3 2 3 4 3 2 6 3 3 3 5 3 3 2" xfId="26227" xr:uid="{71FA8DC8-7FEF-40CA-BBCC-FAE9BE323FAC}"/>
    <cellStyle name="Normal 2 3 2 3 4 3 2 6 3 3 3 6" xfId="15905" xr:uid="{7936326E-1A49-4650-870B-98BCE3BBCC66}"/>
    <cellStyle name="Normal 2 3 2 3 4 3 2 6 3 3 3 7" xfId="18659" xr:uid="{C842AAE4-228F-40C4-908E-43BAD774AE5D}"/>
    <cellStyle name="Normal 2 3 2 3 4 3 2 6 3 3 3 7 2" xfId="23881" xr:uid="{BF5D5DC2-3ED6-43DE-8EE1-2DBB1519D5C6}"/>
    <cellStyle name="Normal 2 3 2 3 4 3 2 6 3 3 4" xfId="7195" xr:uid="{BF2D82F6-E13B-41CA-91A3-1A1DA5B117D3}"/>
    <cellStyle name="Normal 2 3 2 3 4 3 2 6 3 3 4 2" xfId="8154" xr:uid="{990FED9D-209C-4DA1-8FC4-F7D32F11B506}"/>
    <cellStyle name="Normal 2 3 2 3 4 3 2 6 3 3 4 3" xfId="13306" xr:uid="{8A133FAC-F055-448C-89BF-C366520EB0FB}"/>
    <cellStyle name="Normal 2 3 2 3 4 3 2 6 3 3 4 3 2" xfId="16732" xr:uid="{E6D0A448-5BFD-4E69-93D2-024B109772A2}"/>
    <cellStyle name="Normal 2 3 2 3 4 3 2 6 3 3 4 4" xfId="19497" xr:uid="{152EBCEB-B65B-4192-A6F5-71D17AAB13A7}"/>
    <cellStyle name="Normal 2 3 2 3 4 3 2 6 3 3 4 4 2" xfId="24719" xr:uid="{D23A1C09-2411-4CDD-B63D-9F6C9A8859D9}"/>
    <cellStyle name="Normal 2 3 2 3 4 3 2 6 3 3 5" xfId="9433" xr:uid="{57925742-B3F7-4DF4-BB45-A1FD577EB3AD}"/>
    <cellStyle name="Normal 2 3 2 3 4 3 2 6 3 3 5 2" xfId="11146" xr:uid="{7E1DF597-DAFE-47EE-97CB-07140131A135}"/>
    <cellStyle name="Normal 2 3 2 3 4 3 2 6 3 3 5 3" xfId="11463" xr:uid="{7FCFDBC9-466B-4382-841E-05044D221698}"/>
    <cellStyle name="Normal 2 3 2 3 4 3 2 6 3 3 5 3 2" xfId="22021" xr:uid="{9BE7D1FF-C4B1-412C-BDEE-BEE5837C7CC2}"/>
    <cellStyle name="Normal 2 3 2 3 4 3 2 6 3 3 5 3 3" xfId="21711" xr:uid="{E7A1547D-6960-4970-B368-DE483A3E9347}"/>
    <cellStyle name="Normal 2 3 2 3 4 3 2 6 3 3 5 3 3 2" xfId="26933" xr:uid="{9E59866C-8907-4C0A-89D8-EDA91504238C}"/>
    <cellStyle name="Normal 2 3 2 3 4 3 2 6 3 4" xfId="5312" xr:uid="{593D37BB-6BCD-4667-B904-61D56BD9E04B}"/>
    <cellStyle name="Normal 2 3 2 3 4 3 2 6 3 4 2" xfId="8820" xr:uid="{F8069E46-A3BF-46DE-851B-A2CF7CE1B626}"/>
    <cellStyle name="Normal 2 3 2 3 4 3 2 6 3 4 3" xfId="14069" xr:uid="{F0A6E820-98B7-4B76-A59F-C76C7CBB0C8D}"/>
    <cellStyle name="Normal 2 3 2 3 4 3 2 6 3 4 3 2" xfId="14070" xr:uid="{3E8364E7-C304-4496-A091-C519F7B9E223}"/>
    <cellStyle name="Normal 2 3 2 3 4 3 2 6 3 4 3 3" xfId="16863" xr:uid="{946A829E-C90C-4C2D-A663-F486132698A7}"/>
    <cellStyle name="Normal 2 3 2 3 4 3 2 6 3 4 3 4" xfId="19852" xr:uid="{C91D861C-3F1A-4468-B3F9-42ABDA380446}"/>
    <cellStyle name="Normal 2 3 2 3 4 3 2 6 3 4 3 4 2" xfId="25074" xr:uid="{B70659C2-FABB-4DC4-B4F0-8BBB3BEB73FC}"/>
    <cellStyle name="Normal 2 3 2 3 4 3 2 6 3 5" xfId="15210" xr:uid="{4B5C41C8-E818-4117-A459-395F94A2DBD8}"/>
    <cellStyle name="Normal 2 3 2 3 4 3 2 6 3 6" xfId="15408" xr:uid="{CE56C728-CCE0-49FC-BCF9-C9780CDB11B4}"/>
    <cellStyle name="Normal 2 3 2 3 4 3 2 6 3 7" xfId="17515" xr:uid="{EA27C7EE-0636-4B12-BE52-9AD7D8F2C88D}"/>
    <cellStyle name="Normal 2 3 2 3 4 3 2 6 3 7 2" xfId="27125" xr:uid="{9BC9E19C-869A-4396-A641-E3862F84C3C0}"/>
    <cellStyle name="Normal 2 3 2 3 4 3 2 6 3 7 3" xfId="28364" xr:uid="{D412ADE8-C954-49A2-B025-131E5F860FB3}"/>
    <cellStyle name="Normal 2 3 2 3 4 3 2 6 3 7 4" xfId="28086" xr:uid="{C2A9665F-7BF1-48F0-9DAC-E4033EAB02AC}"/>
    <cellStyle name="Normal 2 3 2 3 4 3 2 6 3 8" xfId="18064" xr:uid="{B5AD2245-FB63-4049-9FB5-DCD42AE11F6B}"/>
    <cellStyle name="Normal 2 3 2 3 4 3 2 6 3 8 2" xfId="28888" xr:uid="{B6B8F542-CA66-4F04-BA84-9B7647372B33}"/>
    <cellStyle name="Normal 2 3 2 3 4 3 2 6 4" xfId="14071" xr:uid="{28F91282-C677-4859-A278-91F7A367EB52}"/>
    <cellStyle name="Normal 2 3 2 3 4 3 2 6 4 2" xfId="14072" xr:uid="{C7078D96-E0E8-46F8-8C12-4424D45669A3}"/>
    <cellStyle name="Normal 2 3 2 3 4 3 2 7" xfId="2184" xr:uid="{838BE109-8BA5-4EBC-9E52-038E2998329E}"/>
    <cellStyle name="Normal 2 3 2 3 4 3 2 7 2" xfId="2779" xr:uid="{6F02F8F0-27D8-4AA9-8A38-1189CE041EDF}"/>
    <cellStyle name="Normal 2 3 2 3 4 3 2 7 3" xfId="3742" xr:uid="{C2CD5358-891B-4397-8707-9A0B7C0AE03F}"/>
    <cellStyle name="Normal 2 3 2 3 4 3 2 7 3 2" xfId="4582" xr:uid="{42E1C17A-96DA-49D0-8D72-D05A0EE9AD07}"/>
    <cellStyle name="Normal 2 3 2 3 4 3 2 7 3 3" xfId="3349" xr:uid="{7331C47D-97A4-460E-9D77-815545942278}"/>
    <cellStyle name="Normal 2 3 2 3 4 3 2 7 3 4" xfId="8492" xr:uid="{F7A1D114-F119-4AF5-96B0-A20B1F8D5CF2}"/>
    <cellStyle name="Normal 2 3 2 3 4 3 2 7 3 4 2" xfId="5178" xr:uid="{8CF10B0B-21D7-4543-90C4-59F1B2E39D59}"/>
    <cellStyle name="Normal 2 3 2 3 4 3 2 7 3 4 2 2" xfId="9635" xr:uid="{34FDDF27-3795-4474-BB86-5A1D6C483199}"/>
    <cellStyle name="Normal 2 3 2 3 4 3 2 7 3 4 2 3" xfId="11659" xr:uid="{40D0942F-0826-48AF-B049-83D7EB56E3FF}"/>
    <cellStyle name="Normal 2 3 2 3 4 3 2 7 3 4 2 3 2" xfId="22108" xr:uid="{9D945CE0-4C11-4463-94E5-08052D633606}"/>
    <cellStyle name="Normal 2 3 2 3 4 3 2 7 3 4 2 3 3" xfId="19718" xr:uid="{50BDFAC1-AF99-4713-B13A-B01F89421ABE}"/>
    <cellStyle name="Normal 2 3 2 3 4 3 2 7 3 4 2 3 3 2" xfId="24940" xr:uid="{FA6DF6D5-30BD-4905-A52A-DAA201E04385}"/>
    <cellStyle name="Normal 2 3 2 3 4 3 2 7 3 5" xfId="5494" xr:uid="{02E38DFF-56C0-4EAD-B8E1-73EFF166D69B}"/>
    <cellStyle name="Normal 2 3 2 3 4 3 2 7 3 5 2" xfId="9805" xr:uid="{916AA8C4-9AC9-4CD0-BE1A-01B9DCA5CB74}"/>
    <cellStyle name="Normal 2 3 2 3 4 3 2 7 3 5 3" xfId="12142" xr:uid="{6DE8C7BC-BA35-4C64-827D-2606FCABAE9A}"/>
    <cellStyle name="Normal 2 3 2 3 4 3 2 7 3 5 3 2" xfId="22589" xr:uid="{7E772141-0B0E-47C1-8FF2-0B9B40C769FC}"/>
    <cellStyle name="Normal 2 3 2 3 4 3 2 7 3 5 3 3" xfId="20034" xr:uid="{4D7582D4-EC0D-4B5F-A95F-6E5E7524F7C4}"/>
    <cellStyle name="Normal 2 3 2 3 4 3 2 7 3 5 3 3 2" xfId="25256" xr:uid="{CF82DCBA-CC2B-4258-B144-28F0212CE5DA}"/>
    <cellStyle name="Normal 2 3 2 3 4 3 2 7 3 6" xfId="18519" xr:uid="{99C85948-F5AD-4233-93FA-9763261FE48B}"/>
    <cellStyle name="Normal 2 3 2 3 4 3 2 7 3 6 2" xfId="23741" xr:uid="{812CEDBE-58B1-4689-84E5-135557B325AC}"/>
    <cellStyle name="Normal 2 3 2 3 4 3 2 7 4" xfId="7196" xr:uid="{10C671BB-7BA0-4A5F-94DD-AD37D064099D}"/>
    <cellStyle name="Normal 2 3 2 3 4 3 2 7 4 2" xfId="8155" xr:uid="{DAD78305-28D6-4BE5-9111-A538FC49FA37}"/>
    <cellStyle name="Normal 2 3 2 3 4 3 2 7 4 3" xfId="11528" xr:uid="{F4AA26C8-0D78-4AD8-95AC-3DB44B1B7C5D}"/>
    <cellStyle name="Normal 2 3 2 3 4 3 2 7 4 3 2" xfId="15793" xr:uid="{5ABD9E26-BB6C-48C2-8F6B-081FF9CD0C03}"/>
    <cellStyle name="Normal 2 3 2 3 4 3 2 7 4 4" xfId="19498" xr:uid="{147A7774-2F24-4C2A-9E7E-70CCEE7FF652}"/>
    <cellStyle name="Normal 2 3 2 3 4 3 2 7 4 4 2" xfId="24720" xr:uid="{0C8B89F3-A537-4B9A-A993-381E1115D02E}"/>
    <cellStyle name="Normal 2 3 2 3 4 3 2 7 5" xfId="9313" xr:uid="{0E5739D1-D5CE-42C9-902E-E6ED22AC63A3}"/>
    <cellStyle name="Normal 2 3 2 3 4 3 2 7 5 2" xfId="11029" xr:uid="{ADDBE1D4-40DA-48B3-9CC8-28CDF6164770}"/>
    <cellStyle name="Normal 2 3 2 3 4 3 2 7 5 3" xfId="12159" xr:uid="{7D8DC6EE-8EC2-4947-AA20-857B47B607F5}"/>
    <cellStyle name="Normal 2 3 2 3 4 3 2 7 5 3 2" xfId="22606" xr:uid="{C2996227-4BE6-446E-896D-59B64EA55EC7}"/>
    <cellStyle name="Normal 2 3 2 3 4 3 2 7 5 3 3" xfId="21594" xr:uid="{7685E180-8298-4D9B-A02D-DF773C1C731B}"/>
    <cellStyle name="Normal 2 3 2 3 4 3 2 7 5 3 3 2" xfId="26816" xr:uid="{875769FF-5723-4BBC-86ED-DDB233FC148A}"/>
    <cellStyle name="Normal 2 3 2 3 4 3 2 8" xfId="17924" xr:uid="{DA9928A3-C8C4-410F-94A8-D3E05D960178}"/>
    <cellStyle name="Normal 2 3 2 3 4 3 2 8 2" xfId="28831" xr:uid="{234C2760-B133-4750-921D-C856972E369F}"/>
    <cellStyle name="Normal 2 3 2 3 4 3 3" xfId="488" xr:uid="{6BEC10AE-5E0F-453D-8378-51874606AFB3}"/>
    <cellStyle name="Normal 2 3 2 3 4 3 3 2" xfId="14073" xr:uid="{48ADDCFF-7FB8-4B7E-BD18-88AAA9504612}"/>
    <cellStyle name="Normal 2 3 2 3 4 3 4" xfId="489" xr:uid="{3AFBCD44-C71D-4F4D-9EA7-166E1883B520}"/>
    <cellStyle name="Normal 2 3 2 3 4 3 4 2" xfId="490" xr:uid="{280AAAD5-8579-40A9-BC15-22AA2A253C66}"/>
    <cellStyle name="Normal 2 3 2 3 4 3 4 3" xfId="491" xr:uid="{CAE2612E-40B4-4D49-A764-498C5884CEB5}"/>
    <cellStyle name="Normal 2 3 2 3 4 3 4 3 2" xfId="14074" xr:uid="{77E22908-DDBB-405B-AE8F-D9F10944D9A2}"/>
    <cellStyle name="Normal 2 3 2 3 4 3 4 4" xfId="492" xr:uid="{0D5878FF-9AE0-4973-A897-1B5E490A4AFE}"/>
    <cellStyle name="Normal 2 3 2 3 4 3 4 4 2" xfId="493" xr:uid="{D9BECF01-736F-46E0-8D13-2A97FAFC0FA1}"/>
    <cellStyle name="Normal 2 3 2 3 4 3 4 4 3" xfId="494" xr:uid="{1D0F76BB-DE7A-434A-822C-343A6AABDBCC}"/>
    <cellStyle name="Normal 2 3 2 3 4 3 4 4 3 2" xfId="495" xr:uid="{3E5FC8D0-06D0-4B70-BF1B-AFD2787A07D2}"/>
    <cellStyle name="Normal 2 3 2 3 4 3 4 4 3 2 2" xfId="496" xr:uid="{14FCF3A8-1F5E-4C65-8223-BA317583FB0A}"/>
    <cellStyle name="Normal 2 3 2 3 4 3 4 4 3 2 2 10" xfId="18193" xr:uid="{864A26C9-A7F2-448E-8B50-C990D1EADAAD}"/>
    <cellStyle name="Normal 2 3 2 3 4 3 4 4 3 2 2 10 2" xfId="28802" xr:uid="{70DD34C6-314A-44F9-A197-8DB574AB3921}"/>
    <cellStyle name="Normal 2 3 2 3 4 3 4 4 3 2 2 2" xfId="497" xr:uid="{95EA4AD9-8001-4052-829A-4C218DB66FB4}"/>
    <cellStyle name="Normal 2 3 2 3 4 3 4 4 3 2 2 2 2" xfId="14075" xr:uid="{A5335C9B-8093-4278-93BD-378D2D17406E}"/>
    <cellStyle name="Normal 2 3 2 3 4 3 4 4 3 2 2 2 3" xfId="14076" xr:uid="{ECCCD50B-6255-42B3-80D9-44B2697235D0}"/>
    <cellStyle name="Normal 2 3 2 3 4 3 4 4 3 2 2 2 3 2" xfId="14077" xr:uid="{D46009D0-9B49-4751-890C-FCA3CDEF453C}"/>
    <cellStyle name="Normal 2 3 2 3 4 3 4 4 3 2 2 3" xfId="498" xr:uid="{B29966D4-B165-4E8F-B3B3-755DFB6C7248}"/>
    <cellStyle name="Normal 2 3 2 3 4 3 4 4 3 2 2 4" xfId="499" xr:uid="{1B81F6E8-DCB3-4546-93DE-4AB36F9CA5F1}"/>
    <cellStyle name="Normal 2 3 2 3 4 3 4 4 3 2 2 5" xfId="500" xr:uid="{E5EAC3AE-23F5-404B-8118-D4C734B3BA4C}"/>
    <cellStyle name="Normal 2 3 2 3 4 3 4 4 3 2 2 5 2" xfId="501" xr:uid="{B91919E3-5CA5-45E8-945B-247A6BDF6E6C}"/>
    <cellStyle name="Normal 2 3 2 3 4 3 4 4 3 2 2 5 3" xfId="2606" xr:uid="{7176862F-11B3-4EBE-BECC-7D381013BE5A}"/>
    <cellStyle name="Normal 2 3 2 3 4 3 4 4 3 2 2 5 3 2" xfId="3201" xr:uid="{A143E4B1-5751-4351-BA22-F51D74E9B5E1}"/>
    <cellStyle name="Normal 2 3 2 3 4 3 4 4 3 2 2 5 3 3" xfId="4164" xr:uid="{36DCCF2C-AC6B-4793-9BF4-DECCD446010A}"/>
    <cellStyle name="Normal 2 3 2 3 4 3 4 4 3 2 2 5 3 3 2" xfId="4996" xr:uid="{56302AAF-5D17-4AA0-8E48-923225DEEE80}"/>
    <cellStyle name="Normal 2 3 2 3 4 3 4 4 3 2 2 5 3 3 3" xfId="4401" xr:uid="{1934A759-A4C0-40C0-8AF5-8C96C81423D1}"/>
    <cellStyle name="Normal 2 3 2 3 4 3 4 4 3 2 2 5 3 3 4" xfId="8635" xr:uid="{BF1D3275-4CE8-4091-A021-A28CFABE16C6}"/>
    <cellStyle name="Normal 2 3 2 3 4 3 4 4 3 2 2 5 3 3 4 2" xfId="9217" xr:uid="{611CEFF7-20E3-41B6-9001-BC27D593A74C}"/>
    <cellStyle name="Normal 2 3 2 3 4 3 4 4 3 2 2 5 3 3 4 2 2" xfId="10935" xr:uid="{1BCCB842-2268-4206-91FA-B7FB92980080}"/>
    <cellStyle name="Normal 2 3 2 3 4 3 4 4 3 2 2 5 3 3 4 2 3" xfId="11765" xr:uid="{6158B25B-EA0F-445D-A05B-8AF3569DAA2A}"/>
    <cellStyle name="Normal 2 3 2 3 4 3 4 4 3 2 2 5 3 3 4 2 3 2" xfId="22213" xr:uid="{F43B8AF8-2BD7-43B3-B358-B0E683F09D0A}"/>
    <cellStyle name="Normal 2 3 2 3 4 3 4 4 3 2 2 5 3 3 4 2 3 3" xfId="21500" xr:uid="{D0B7EBFF-360C-4661-9831-69B98C33F87A}"/>
    <cellStyle name="Normal 2 3 2 3 4 3 4 4 3 2 2 5 3 3 4 2 3 3 2" xfId="26722" xr:uid="{DAAA035F-9E8E-4EDB-86FE-369571E255FB}"/>
    <cellStyle name="Normal 2 3 2 3 4 3 4 4 3 2 2 5 3 3 5" xfId="6747" xr:uid="{3271C0A5-7846-42C7-B193-5689EB38B26C}"/>
    <cellStyle name="Normal 2 3 2 3 4 3 4 4 3 2 2 5 3 3 5 2" xfId="10491" xr:uid="{892122A1-9F07-4B68-8D35-0C206ED663FA}"/>
    <cellStyle name="Normal 2 3 2 3 4 3 4 4 3 2 2 5 3 3 5 3" xfId="12357" xr:uid="{245D1C56-98FB-452C-BC61-4AD36E133525}"/>
    <cellStyle name="Normal 2 3 2 3 4 3 4 4 3 2 2 5 3 3 5 3 2" xfId="22798" xr:uid="{0926EF1B-68BB-4A64-B5C1-DF944025B9AD}"/>
    <cellStyle name="Normal 2 3 2 3 4 3 4 4 3 2 2 5 3 3 5 3 3" xfId="21056" xr:uid="{413B7F61-5C0C-4DFF-BCA1-EA4527945D46}"/>
    <cellStyle name="Normal 2 3 2 3 4 3 4 4 3 2 2 5 3 3 5 3 3 2" xfId="26278" xr:uid="{A5E4418A-B4D9-4DAC-B6C9-91DF8B5BD1D0}"/>
    <cellStyle name="Normal 2 3 2 3 4 3 4 4 3 2 2 5 3 3 6" xfId="18941" xr:uid="{5BAFEB5C-2928-4CDF-BBCA-1F358F101A61}"/>
    <cellStyle name="Normal 2 3 2 3 4 3 4 4 3 2 2 5 3 3 6 2" xfId="24163" xr:uid="{A21A459C-2C43-4B63-B16D-D32F4C8EC13A}"/>
    <cellStyle name="Normal 2 3 2 3 4 3 4 4 3 2 2 5 3 4" xfId="7313" xr:uid="{F1FC3355-7163-4433-967F-8FB58DD8D235}"/>
    <cellStyle name="Normal 2 3 2 3 4 3 4 4 3 2 2 5 3 4 2" xfId="8272" xr:uid="{58879372-C15F-4C6A-940A-7A69A5004318}"/>
    <cellStyle name="Normal 2 3 2 3 4 3 4 4 3 2 2 5 3 4 3" xfId="12846" xr:uid="{AC7428D6-62B6-4A43-A753-6C5D04570ACA}"/>
    <cellStyle name="Normal 2 3 2 3 4 3 4 4 3 2 2 5 3 4 3 2" xfId="16322" xr:uid="{2F72358E-0901-48D9-80D7-8A7232740C13}"/>
    <cellStyle name="Normal 2 3 2 3 4 3 4 4 3 2 2 5 3 4 4" xfId="19615" xr:uid="{77C9EB55-2250-485A-A15D-BC9284AC5369}"/>
    <cellStyle name="Normal 2 3 2 3 4 3 4 4 3 2 2 5 3 4 4 2" xfId="24837" xr:uid="{3D91B4BA-7AB4-4A49-8253-8D7C7E79CFD5}"/>
    <cellStyle name="Normal 2 3 2 3 4 3 4 4 3 2 2 5 3 5" xfId="5214" xr:uid="{AD3D10FB-78DF-41C7-969C-6EA14C9E21F9}"/>
    <cellStyle name="Normal 2 3 2 3 4 3 4 4 3 2 2 5 3 5 2" xfId="9650" xr:uid="{27590492-0CB6-4E58-A703-E6AEED5591FD}"/>
    <cellStyle name="Normal 2 3 2 3 4 3 4 4 3 2 2 5 3 5 3" xfId="12485" xr:uid="{EA021FDC-C4A4-4D1E-8E49-A821C721F0AD}"/>
    <cellStyle name="Normal 2 3 2 3 4 3 4 4 3 2 2 5 3 5 3 2" xfId="22926" xr:uid="{B5EA4BE8-3D58-45D5-8275-437B027DE4E7}"/>
    <cellStyle name="Normal 2 3 2 3 4 3 4 4 3 2 2 5 3 5 3 3" xfId="19754" xr:uid="{4FC0D32C-091A-48E4-874A-2334D876493D}"/>
    <cellStyle name="Normal 2 3 2 3 4 3 4 4 3 2 2 5 3 5 3 3 2" xfId="24976" xr:uid="{1FAB5D96-44C4-4CD0-BF34-9CA3B4F19E15}"/>
    <cellStyle name="Normal 2 3 2 3 4 3 4 4 3 2 2 5 4" xfId="5332" xr:uid="{8425549A-1BFC-4221-860F-9C96035DD213}"/>
    <cellStyle name="Normal 2 3 2 3 4 3 4 4 3 2 2 5 4 2" xfId="8825" xr:uid="{4AD1F3B1-2AB1-4172-AD52-846BAF39AB35}"/>
    <cellStyle name="Normal 2 3 2 3 4 3 4 4 3 2 2 5 4 3" xfId="17022" xr:uid="{0029B989-0A8A-4FB3-98AA-78C45B67BAAB}"/>
    <cellStyle name="Normal 2 3 2 3 4 3 4 4 3 2 2 5 4 3 2" xfId="23495" xr:uid="{DDEAE936-D60D-44B9-AF00-D330C5E3AA2B}"/>
    <cellStyle name="Normal 2 3 2 3 4 3 4 4 3 2 2 5 4 3 3" xfId="19872" xr:uid="{34D1E0C1-6E21-44BE-9CA8-9403BE523BB3}"/>
    <cellStyle name="Normal 2 3 2 3 4 3 4 4 3 2 2 5 4 3 3 2" xfId="25094" xr:uid="{5F4508C8-1485-405B-A4D9-399C3F391240}"/>
    <cellStyle name="Normal 2 3 2 3 4 3 4 4 3 2 2 5 5" xfId="15413" xr:uid="{0C3DDB6A-418D-4F44-93AE-78C9969436AF}"/>
    <cellStyle name="Normal 2 3 2 3 4 3 4 4 3 2 2 5 6" xfId="17520" xr:uid="{AE55567A-E82A-4B2F-8324-87063D445BF6}"/>
    <cellStyle name="Normal 2 3 2 3 4 3 4 4 3 2 2 5 6 2" xfId="27130" xr:uid="{F2E26C9D-B9AD-4D60-9DED-6CE6A0E2D63E}"/>
    <cellStyle name="Normal 2 3 2 3 4 3 4 4 3 2 2 5 6 3" xfId="28369" xr:uid="{52C2E139-4188-4B1F-8D92-C90FA5BCDEE4}"/>
    <cellStyle name="Normal 2 3 2 3 4 3 4 4 3 2 2 5 6 4" xfId="28081" xr:uid="{6198F871-5376-4928-8A6B-E2F047556B2F}"/>
    <cellStyle name="Normal 2 3 2 3 4 3 4 4 3 2 2 5 7" xfId="18346" xr:uid="{0B94F580-8E40-4292-AE2B-48F6D28F5F4F}"/>
    <cellStyle name="Normal 2 3 2 3 4 3 4 4 3 2 2 5 7 2" xfId="28161" xr:uid="{9039B345-7774-4BBE-8F20-4D9DB379626E}"/>
    <cellStyle name="Normal 2 3 2 3 4 3 4 4 3 2 2 6" xfId="2453" xr:uid="{9FB1BDBE-330A-4A40-B0D4-B28C408AB1F2}"/>
    <cellStyle name="Normal 2 3 2 3 4 3 4 4 3 2 2 6 2" xfId="3048" xr:uid="{692FE329-7AAA-49CC-8ACC-191DA06FC4A8}"/>
    <cellStyle name="Normal 2 3 2 3 4 3 4 4 3 2 2 6 3" xfId="4011" xr:uid="{5A81F574-DA9A-4AFE-A5CE-9D1C40DD0418}"/>
    <cellStyle name="Normal 2 3 2 3 4 3 4 4 3 2 2 6 3 2" xfId="4797" xr:uid="{DAC1CCC9-BD60-4B0D-BD46-8C78C5A4F505}"/>
    <cellStyle name="Normal 2 3 2 3 4 3 4 4 3 2 2 6 3 3" xfId="3661" xr:uid="{50E419E9-27E3-4C5B-9092-16A58CDFB5C8}"/>
    <cellStyle name="Normal 2 3 2 3 4 3 4 4 3 2 2 6 3 4" xfId="7844" xr:uid="{929195C7-2B3F-4BCD-A9ED-15A8DC849F45}"/>
    <cellStyle name="Normal 2 3 2 3 4 3 4 4 3 2 2 6 3 4 2" xfId="5972" xr:uid="{A578041C-F14F-4D89-B394-A13E04F66382}"/>
    <cellStyle name="Normal 2 3 2 3 4 3 4 4 3 2 2 6 3 4 2 2" xfId="9779" xr:uid="{0654B0E0-4766-4C7D-B2D6-8F6BBBBEAEFD}"/>
    <cellStyle name="Normal 2 3 2 3 4 3 4 4 3 2 2 6 3 4 2 3" xfId="11435" xr:uid="{C0069D1F-4B56-4C38-8566-D5EF02E0A0CE}"/>
    <cellStyle name="Normal 2 3 2 3 4 3 4 4 3 2 2 6 3 4 2 3 2" xfId="21993" xr:uid="{8076190A-3177-4643-A56F-286F1538D7DE}"/>
    <cellStyle name="Normal 2 3 2 3 4 3 4 4 3 2 2 6 3 4 2 3 3" xfId="20507" xr:uid="{DA6BF5E4-0A9B-4AD2-83FA-7E3705FF63FA}"/>
    <cellStyle name="Normal 2 3 2 3 4 3 4 4 3 2 2 6 3 4 2 3 3 2" xfId="25729" xr:uid="{511AB8B7-B748-4B37-9BFD-97CCE8AE1942}"/>
    <cellStyle name="Normal 2 3 2 3 4 3 4 4 3 2 2 6 3 5" xfId="6752" xr:uid="{53D771C9-CCB4-4303-AD1D-DE49998D60AB}"/>
    <cellStyle name="Normal 2 3 2 3 4 3 4 4 3 2 2 6 3 5 2" xfId="10496" xr:uid="{F8427F71-3334-462F-8C96-F4DDC9F0B1B6}"/>
    <cellStyle name="Normal 2 3 2 3 4 3 4 4 3 2 2 6 3 5 3" xfId="12708" xr:uid="{0F9E8DE5-E21C-4854-8AFC-F67F5E63B006}"/>
    <cellStyle name="Normal 2 3 2 3 4 3 4 4 3 2 2 6 3 5 3 2" xfId="23147" xr:uid="{F793B21F-A44C-4509-9698-CB7F171287F7}"/>
    <cellStyle name="Normal 2 3 2 3 4 3 4 4 3 2 2 6 3 5 3 3" xfId="21061" xr:uid="{6E258F78-7F8C-4477-BB27-6CD4521C16C0}"/>
    <cellStyle name="Normal 2 3 2 3 4 3 4 4 3 2 2 6 3 5 3 3 2" xfId="26283" xr:uid="{DC22EDE7-7B85-4D09-9A1C-5A69E111972A}"/>
    <cellStyle name="Normal 2 3 2 3 4 3 4 4 3 2 2 6 3 6" xfId="16030" xr:uid="{4D92875D-297F-4FA5-A6C4-D0CACA9F61F4}"/>
    <cellStyle name="Normal 2 3 2 3 4 3 4 4 3 2 2 6 3 7" xfId="18788" xr:uid="{E09A3969-7BBB-4A74-BF38-78AD7F7099BD}"/>
    <cellStyle name="Normal 2 3 2 3 4 3 4 4 3 2 2 6 3 7 2" xfId="24010" xr:uid="{21266F89-5819-48BA-ADC5-12E9A7DCDE22}"/>
    <cellStyle name="Normal 2 3 2 3 4 3 4 4 3 2 2 6 4" xfId="6062" xr:uid="{1D672D16-C9BF-4257-8747-0189D6E519B9}"/>
    <cellStyle name="Normal 2 3 2 3 4 3 4 4 3 2 2 6 4 2" xfId="7595" xr:uid="{52C78518-6A05-492E-91DA-A8042AB41434}"/>
    <cellStyle name="Normal 2 3 2 3 4 3 4 4 3 2 2 6 4 3" xfId="13312" xr:uid="{8368AE5A-0EBE-47D2-B9BC-B4A908FE87C2}"/>
    <cellStyle name="Normal 2 3 2 3 4 3 4 4 3 2 2 6 4 3 2" xfId="16738" xr:uid="{AAA4036B-9CF5-42A8-84A6-DB934945CAAF}"/>
    <cellStyle name="Normal 2 3 2 3 4 3 4 4 3 2 2 6 4 4" xfId="19155" xr:uid="{FEA07CEC-9236-4B84-9855-AE7388A7F615}"/>
    <cellStyle name="Normal 2 3 2 3 4 3 4 4 3 2 2 6 4 4 2" xfId="24377" xr:uid="{0D6B2509-5AC1-4DB3-B134-C5EE8F60D98B}"/>
    <cellStyle name="Normal 2 3 2 3 4 3 4 4 3 2 2 6 5" xfId="6463" xr:uid="{1AD5B438-1346-4285-A0CE-84C8C6ADF884}"/>
    <cellStyle name="Normal 2 3 2 3 4 3 4 4 3 2 2 6 5 2" xfId="10209" xr:uid="{D98A8B98-BB98-4AC0-9B17-9F1E2AED73DE}"/>
    <cellStyle name="Normal 2 3 2 3 4 3 4 4 3 2 2 6 5 3" xfId="12737" xr:uid="{8044A290-6730-4084-A0BB-01E7E6234333}"/>
    <cellStyle name="Normal 2 3 2 3 4 3 4 4 3 2 2 6 5 3 2" xfId="23176" xr:uid="{1BC4E9A1-55CF-4648-9D91-EE4DA76582E8}"/>
    <cellStyle name="Normal 2 3 2 3 4 3 4 4 3 2 2 6 5 3 3" xfId="20774" xr:uid="{9F62BE64-6E30-41D8-97C1-3B6B86298C74}"/>
    <cellStyle name="Normal 2 3 2 3 4 3 4 4 3 2 2 6 5 3 3 2" xfId="25996" xr:uid="{34BE9035-D7E0-422E-8083-60335EBD6A08}"/>
    <cellStyle name="Normal 2 3 2 3 4 3 4 4 3 2 2 7" xfId="5328" xr:uid="{0D8A3056-F839-44FF-BCD2-D2356FF77875}"/>
    <cellStyle name="Normal 2 3 2 3 4 3 4 4 3 2 2 7 2" xfId="8824" xr:uid="{D9CCED0D-CFFB-423A-A682-9E41FB53C22F}"/>
    <cellStyle name="Normal 2 3 2 3 4 3 4 4 3 2 2 7 3" xfId="16176" xr:uid="{FDAFEBA5-121D-4AF6-84D2-05D1B2C3A7F4}"/>
    <cellStyle name="Normal 2 3 2 3 4 3 4 4 3 2 2 7 3 2" xfId="17324" xr:uid="{548B629F-3178-4063-9DFC-091855331DAB}"/>
    <cellStyle name="Normal 2 3 2 3 4 3 4 4 3 2 2 7 3 3" xfId="19868" xr:uid="{4E22E77D-6B08-4E4C-B9A6-EC423113CC2A}"/>
    <cellStyle name="Normal 2 3 2 3 4 3 4 4 3 2 2 7 3 3 2" xfId="25090" xr:uid="{2A8500DC-3117-438E-B055-76438FAB2909}"/>
    <cellStyle name="Normal 2 3 2 3 4 3 4 4 3 2 2 8" xfId="15412" xr:uid="{435C75CF-23B4-482B-995F-6A813C8D4AEC}"/>
    <cellStyle name="Normal 2 3 2 3 4 3 4 4 3 2 2 9" xfId="17519" xr:uid="{470548F6-192D-41A9-8E84-DFE14AC193D7}"/>
    <cellStyle name="Normal 2 3 2 3 4 3 4 4 3 2 2 9 2" xfId="27129" xr:uid="{59CD4D58-E30E-46FA-9AF5-B87CD5B48919}"/>
    <cellStyle name="Normal 2 3 2 3 4 3 4 4 3 2 2 9 3" xfId="28368" xr:uid="{E6CA1B78-B8FA-4E4E-8BCF-69D422D20AD8}"/>
    <cellStyle name="Normal 2 3 2 3 4 3 4 4 3 2 2 9 4" xfId="28082" xr:uid="{4ADB82C9-2828-4C24-9E26-359C31098ECB}"/>
    <cellStyle name="Normal 2 3 2 3 4 3 4 4 3 3" xfId="2370" xr:uid="{7956C839-40AD-4127-BFD7-8036F38B9649}"/>
    <cellStyle name="Normal 2 3 2 3 4 3 4 4 3 3 2" xfId="2965" xr:uid="{9CAD7148-63A9-4A30-A5AD-309F2495952F}"/>
    <cellStyle name="Normal 2 3 2 3 4 3 4 4 3 3 3" xfId="3928" xr:uid="{E7FB6701-0805-4C13-9C0F-050DA212031F}"/>
    <cellStyle name="Normal 2 3 2 3 4 3 4 4 3 3 3 2" xfId="4658" xr:uid="{4F4CC7B3-0E7F-432F-BC18-6E159B640089}"/>
    <cellStyle name="Normal 2 3 2 3 4 3 4 4 3 3 3 3" xfId="3618" xr:uid="{B202635A-435E-4501-9C2B-E6E3B158193F}"/>
    <cellStyle name="Normal 2 3 2 3 4 3 4 4 3 3 3 4" xfId="8333" xr:uid="{D3F4AF41-15EE-44A9-A72C-E8EBDC7BC85E}"/>
    <cellStyle name="Normal 2 3 2 3 4 3 4 4 3 3 3 4 2" xfId="9238" xr:uid="{1FC71C80-5775-4EBD-A2C7-B1EFF516175C}"/>
    <cellStyle name="Normal 2 3 2 3 4 3 4 4 3 3 3 4 2 2" xfId="10955" xr:uid="{B856AE15-CE15-4CA7-9DB1-1D1A433A6D49}"/>
    <cellStyle name="Normal 2 3 2 3 4 3 4 4 3 3 3 4 2 3" xfId="12482" xr:uid="{F512E085-1D08-45B3-8539-349C0D15A87E}"/>
    <cellStyle name="Normal 2 3 2 3 4 3 4 4 3 3 3 4 2 3 2" xfId="22923" xr:uid="{B29D839A-BC99-4AFB-A459-92F2CACC132D}"/>
    <cellStyle name="Normal 2 3 2 3 4 3 4 4 3 3 3 4 2 3 3" xfId="21520" xr:uid="{1F6AAFD1-8EB6-4D82-8171-A76339240E06}"/>
    <cellStyle name="Normal 2 3 2 3 4 3 4 4 3 3 3 4 2 3 3 2" xfId="26742" xr:uid="{B8084CCA-0AF8-464D-8EF9-E4B259A42E68}"/>
    <cellStyle name="Normal 2 3 2 3 4 3 4 4 3 3 3 5" xfId="6341" xr:uid="{DF4FAC84-A811-4DD6-916A-B2D59814914C}"/>
    <cellStyle name="Normal 2 3 2 3 4 3 4 4 3 3 3 5 2" xfId="10089" xr:uid="{29A72D23-D769-439D-9C9B-FEB6C32C169A}"/>
    <cellStyle name="Normal 2 3 2 3 4 3 4 4 3 3 3 5 3" xfId="12303" xr:uid="{004E81A5-FF1B-4182-965C-314C4EAE93A7}"/>
    <cellStyle name="Normal 2 3 2 3 4 3 4 4 3 3 3 5 3 2" xfId="22745" xr:uid="{A19EED49-959D-4404-A75E-086DBC21F2EB}"/>
    <cellStyle name="Normal 2 3 2 3 4 3 4 4 3 3 3 5 3 3" xfId="20654" xr:uid="{DB2C0653-0E9F-4141-8BF6-5D5577342C81}"/>
    <cellStyle name="Normal 2 3 2 3 4 3 4 4 3 3 3 5 3 3 2" xfId="25876" xr:uid="{B5C42781-D833-4B52-9049-FC6FD50DDC77}"/>
    <cellStyle name="Normal 2 3 2 3 4 3 4 4 3 3 3 6" xfId="15951" xr:uid="{C965D43A-C809-440E-B0FA-E9D0DA83F7CE}"/>
    <cellStyle name="Normal 2 3 2 3 4 3 4 4 3 3 3 7" xfId="18705" xr:uid="{81781251-284C-40A9-B666-3A2A124C8521}"/>
    <cellStyle name="Normal 2 3 2 3 4 3 4 4 3 3 3 7 2" xfId="23927" xr:uid="{B68E4890-378E-4C2C-9FE1-1C52982B36B7}"/>
    <cellStyle name="Normal 2 3 2 3 4 3 4 4 3 3 4" xfId="7158" xr:uid="{AD24DF65-57AF-4040-AA96-25827802DA4A}"/>
    <cellStyle name="Normal 2 3 2 3 4 3 4 4 3 3 4 2" xfId="8117" xr:uid="{8AE0B74B-FABB-4B72-B200-B31D231C02DD}"/>
    <cellStyle name="Normal 2 3 2 3 4 3 4 4 3 3 4 3" xfId="12987" xr:uid="{62ED5A10-F5F2-47C8-8C28-7697549BD84F}"/>
    <cellStyle name="Normal 2 3 2 3 4 3 4 4 3 3 4 3 2" xfId="16444" xr:uid="{BF430EB1-2105-4ED4-9065-6F551E779561}"/>
    <cellStyle name="Normal 2 3 2 3 4 3 4 4 3 3 4 4" xfId="19460" xr:uid="{72EA55BE-6FA9-4D07-AF1C-C5DF6705EAC0}"/>
    <cellStyle name="Normal 2 3 2 3 4 3 4 4 3 3 4 4 2" xfId="24682" xr:uid="{3D03FA15-F684-4C99-A876-CA3DC7DBDD24}"/>
    <cellStyle name="Normal 2 3 2 3 4 3 4 4 3 3 5" xfId="6851" xr:uid="{5DF6737D-502E-4EDD-87BA-8807B1BCC224}"/>
    <cellStyle name="Normal 2 3 2 3 4 3 4 4 3 3 5 2" xfId="10595" xr:uid="{F00EEDD9-BB64-4BF7-84CD-DAB97AB642F1}"/>
    <cellStyle name="Normal 2 3 2 3 4 3 4 4 3 3 5 3" xfId="11286" xr:uid="{4D2C84ED-3185-4BED-96CF-90725773D1E1}"/>
    <cellStyle name="Normal 2 3 2 3 4 3 4 4 3 3 5 3 2" xfId="21844" xr:uid="{BF2A75E5-142C-4E96-A362-C21DD556B4F5}"/>
    <cellStyle name="Normal 2 3 2 3 4 3 4 4 3 3 5 3 3" xfId="21160" xr:uid="{BA44CEC7-2B46-4D7E-8F1E-A1ACC5024EFE}"/>
    <cellStyle name="Normal 2 3 2 3 4 3 4 4 3 3 5 3 3 2" xfId="26382" xr:uid="{E46C334D-CA49-48F5-B562-04102DBCA508}"/>
    <cellStyle name="Normal 2 3 2 3 4 3 4 4 3 4" xfId="5326" xr:uid="{66E97F1B-0A84-4434-BF74-7D44B0E93669}"/>
    <cellStyle name="Normal 2 3 2 3 4 3 4 4 3 4 2" xfId="8823" xr:uid="{F6A5273F-D403-4EAE-986C-3AE37349AEDA}"/>
    <cellStyle name="Normal 2 3 2 3 4 3 4 4 3 4 3" xfId="14078" xr:uid="{F274563C-4624-46CE-B089-E0DCE01F8C50}"/>
    <cellStyle name="Normal 2 3 2 3 4 3 4 4 3 4 3 2" xfId="14079" xr:uid="{8F94B832-B088-472B-93A2-67F595868FB9}"/>
    <cellStyle name="Normal 2 3 2 3 4 3 4 4 3 4 3 3" xfId="16862" xr:uid="{243BCB9C-8B13-4B8A-BEFF-1A320C6205D5}"/>
    <cellStyle name="Normal 2 3 2 3 4 3 4 4 3 4 3 4" xfId="19866" xr:uid="{4F013781-1103-49FC-B7B0-124687E31C38}"/>
    <cellStyle name="Normal 2 3 2 3 4 3 4 4 3 4 3 4 2" xfId="25088" xr:uid="{B093356B-4969-4327-9EC9-431CD8AECD52}"/>
    <cellStyle name="Normal 2 3 2 3 4 3 4 4 3 5" xfId="15211" xr:uid="{31343E81-000A-4B20-AF71-F42E8A4F159E}"/>
    <cellStyle name="Normal 2 3 2 3 4 3 4 4 3 6" xfId="15411" xr:uid="{44048C49-0626-4803-B54B-985C1833AE94}"/>
    <cellStyle name="Normal 2 3 2 3 4 3 4 4 3 7" xfId="17518" xr:uid="{B41C104A-4D1A-43A8-9B56-E6BBFCDFFCAF}"/>
    <cellStyle name="Normal 2 3 2 3 4 3 4 4 3 7 2" xfId="27128" xr:uid="{1C869C9E-3441-4380-A5BB-1AD95875E0ED}"/>
    <cellStyle name="Normal 2 3 2 3 4 3 4 4 3 7 3" xfId="28367" xr:uid="{6338B0DA-ADC3-42DD-B852-1947D06303E3}"/>
    <cellStyle name="Normal 2 3 2 3 4 3 4 4 3 7 4" xfId="28083" xr:uid="{C0D3E211-0455-470C-90DC-18AD0458E4FB}"/>
    <cellStyle name="Normal 2 3 2 3 4 3 4 4 3 8" xfId="18110" xr:uid="{4E6DDD91-971B-453A-BEC5-A497DD68BE50}"/>
    <cellStyle name="Normal 2 3 2 3 4 3 4 4 3 8 2" xfId="28782" xr:uid="{CC32F9D4-86A9-41FE-91BA-6B52CE68AAEA}"/>
    <cellStyle name="Normal 2 3 2 3 4 3 4 4 4" xfId="14080" xr:uid="{2D8E6B6E-6D7C-45F2-B237-E70ECC121E61}"/>
    <cellStyle name="Normal 2 3 2 3 4 3 4 4 4 2" xfId="14081" xr:uid="{A13D65B4-00BD-4A2C-9E6F-2A7B6669A9DE}"/>
    <cellStyle name="Normal 2 3 2 3 4 3 4 4 5" xfId="14082" xr:uid="{3AA916C8-55FA-43EC-A128-62015A19E3A6}"/>
    <cellStyle name="Normal 2 3 2 3 4 3 4 4 5 2" xfId="14083" xr:uid="{AD02D457-E56C-477D-A9C0-82B64E14485B}"/>
    <cellStyle name="Normal 2 3 2 3 4 3 4 5" xfId="2230" xr:uid="{4F5AA62F-55FD-4EF0-988D-29394E39D768}"/>
    <cellStyle name="Normal 2 3 2 3 4 3 4 5 2" xfId="2825" xr:uid="{1588D08B-C5DC-4882-BADD-7FCDF73C09AD}"/>
    <cellStyle name="Normal 2 3 2 3 4 3 4 5 3" xfId="3788" xr:uid="{6F735A54-8F1E-414E-9035-C655A09D714F}"/>
    <cellStyle name="Normal 2 3 2 3 4 3 4 5 3 2" xfId="4963" xr:uid="{C19D85C6-33DD-44B1-B65F-D510D1F0D2BC}"/>
    <cellStyle name="Normal 2 3 2 3 4 3 4 5 3 3" xfId="4356" xr:uid="{D6D50B14-B435-4739-B812-C244D7EA17DB}"/>
    <cellStyle name="Normal 2 3 2 3 4 3 4 5 3 4" xfId="8677" xr:uid="{B8F69515-6B18-4A04-862D-7E7B5B81FBA6}"/>
    <cellStyle name="Normal 2 3 2 3 4 3 4 5 3 4 2" xfId="7450" xr:uid="{562DAF23-F699-4C56-82D5-64F6AA40CB3B}"/>
    <cellStyle name="Normal 2 3 2 3 4 3 4 5 3 4 2 2" xfId="10820" xr:uid="{AF37E0D0-D2A7-4A05-9B1C-47F698A9CA53}"/>
    <cellStyle name="Normal 2 3 2 3 4 3 4 5 3 4 2 3" xfId="12639" xr:uid="{DD4DE4FA-6E32-4E99-83C7-103489ED5ED3}"/>
    <cellStyle name="Normal 2 3 2 3 4 3 4 5 3 4 2 3 2" xfId="23079" xr:uid="{21C7C904-B86D-4FC4-B155-BDCAFF0E2FE5}"/>
    <cellStyle name="Normal 2 3 2 3 4 3 4 5 3 4 2 3 3" xfId="21385" xr:uid="{F92FCA9E-0EE7-40FC-AA95-E8BDB39F703D}"/>
    <cellStyle name="Normal 2 3 2 3 4 3 4 5 3 4 2 3 3 2" xfId="26607" xr:uid="{B6A77923-6CC9-47D4-92B4-7B8DFEAD0E3F}"/>
    <cellStyle name="Normal 2 3 2 3 4 3 4 5 3 5" xfId="5474" xr:uid="{44749AF4-BCE9-4458-8E27-15DC31F50227}"/>
    <cellStyle name="Normal 2 3 2 3 4 3 4 5 3 5 2" xfId="9567" xr:uid="{BB8482EA-BD6A-4094-80FC-C3D03F5033C5}"/>
    <cellStyle name="Normal 2 3 2 3 4 3 4 5 3 5 3" xfId="12649" xr:uid="{A76280F0-7E15-4BBE-9245-0CB0F923CABF}"/>
    <cellStyle name="Normal 2 3 2 3 4 3 4 5 3 5 3 2" xfId="23089" xr:uid="{45711757-D7A7-4B3A-A444-FAD62D38C7A5}"/>
    <cellStyle name="Normal 2 3 2 3 4 3 4 5 3 5 3 3" xfId="20014" xr:uid="{B6065B03-03F4-4F36-836B-E8C379442E6E}"/>
    <cellStyle name="Normal 2 3 2 3 4 3 4 5 3 5 3 3 2" xfId="25236" xr:uid="{CEEC95CE-FBE2-49CD-9439-2838376CA2AF}"/>
    <cellStyle name="Normal 2 3 2 3 4 3 4 5 3 6" xfId="18565" xr:uid="{7479D36E-82BC-47DE-B03E-C651785A8D98}"/>
    <cellStyle name="Normal 2 3 2 3 4 3 4 5 3 6 2" xfId="23787" xr:uid="{199AC35C-AF8B-4A9D-8C88-19458FBA0C26}"/>
    <cellStyle name="Normal 2 3 2 3 4 3 4 5 4" xfId="7189" xr:uid="{FCC005FD-2D8A-43E8-ADBC-195FFFE14E03}"/>
    <cellStyle name="Normal 2 3 2 3 4 3 4 5 4 2" xfId="8148" xr:uid="{0C6B2F71-405E-4472-815B-86BA396B22F3}"/>
    <cellStyle name="Normal 2 3 2 3 4 3 4 5 4 3" xfId="11562" xr:uid="{E3534EA2-52EE-4857-8938-B07C63CD0C08}"/>
    <cellStyle name="Normal 2 3 2 3 4 3 4 5 4 3 2" xfId="15821" xr:uid="{F0135833-9756-4A35-92A9-9676FA449C42}"/>
    <cellStyle name="Normal 2 3 2 3 4 3 4 5 4 4" xfId="19491" xr:uid="{F948E49C-2939-474D-8A08-6C85F1533584}"/>
    <cellStyle name="Normal 2 3 2 3 4 3 4 5 4 4 2" xfId="24713" xr:uid="{EA754A61-1318-4D35-B3CC-3A71A5FB0809}"/>
    <cellStyle name="Normal 2 3 2 3 4 3 4 5 5" xfId="6693" xr:uid="{F1F3AD5C-2C1F-4B8C-83CE-52985E9668E8}"/>
    <cellStyle name="Normal 2 3 2 3 4 3 4 5 5 2" xfId="10438" xr:uid="{48CC3F4E-1FD7-4880-B11F-BB64306907E5}"/>
    <cellStyle name="Normal 2 3 2 3 4 3 4 5 5 3" xfId="17145" xr:uid="{1E844D86-D56F-4319-BCDF-EAF4AB720F25}"/>
    <cellStyle name="Normal 2 3 2 3 4 3 4 5 5 3 2" xfId="23617" xr:uid="{9B18C660-F62A-4A6D-B7CD-053CE091251E}"/>
    <cellStyle name="Normal 2 3 2 3 4 3 4 5 5 3 3" xfId="21003" xr:uid="{BC4144D0-2038-4C18-98D0-986E4D6DD00C}"/>
    <cellStyle name="Normal 2 3 2 3 4 3 4 5 5 3 3 2" xfId="26225" xr:uid="{B7BE3C38-81F0-406F-BBC8-807F5ABBA397}"/>
    <cellStyle name="Normal 2 3 2 3 4 3 4 6" xfId="17970" xr:uid="{5A3FA17F-EFC8-4CA6-B809-876F4B0D8D41}"/>
    <cellStyle name="Normal 2 3 2 3 4 3 4 6 2" xfId="28217" xr:uid="{BC218A22-C6C2-45EC-A671-84B49D8E3413}"/>
    <cellStyle name="Normal 2 3 2 3 4 3 5" xfId="502" xr:uid="{55D41377-27F0-4F6C-A13D-BCB583B54A4D}"/>
    <cellStyle name="Normal 2 3 2 3 4 3 5 2" xfId="503" xr:uid="{CFC2C393-DBDE-45EA-BD63-287C678D8B86}"/>
    <cellStyle name="Normal 2 3 2 3 4 3 5 3" xfId="504" xr:uid="{97C7EA05-513D-4D88-B175-8BC4FFC5BE37}"/>
    <cellStyle name="Normal 2 3 2 3 4 3 5 3 2" xfId="505" xr:uid="{9559DCB7-D4AA-4491-976C-2F4A82B1963B}"/>
    <cellStyle name="Normal 2 3 2 3 4 3 5 3 2 2" xfId="506" xr:uid="{5DAD671E-A7E4-4460-B581-1851B15BC187}"/>
    <cellStyle name="Normal 2 3 2 3 4 3 5 3 2 2 10" xfId="18194" xr:uid="{E7DA6717-A85F-47AD-9CB8-DE87EFBF525E}"/>
    <cellStyle name="Normal 2 3 2 3 4 3 5 3 2 2 10 2" xfId="27703" xr:uid="{0316FAE0-2A26-455A-8FB0-0E465E3B36DA}"/>
    <cellStyle name="Normal 2 3 2 3 4 3 5 3 2 2 2" xfId="507" xr:uid="{5128EC69-FFF4-4E1E-A269-EC62C42DFE71}"/>
    <cellStyle name="Normal 2 3 2 3 4 3 5 3 2 2 2 2" xfId="14084" xr:uid="{1E530F19-9C1F-45B6-8386-40F9EA654FFD}"/>
    <cellStyle name="Normal 2 3 2 3 4 3 5 3 2 2 2 3" xfId="14085" xr:uid="{5615D705-FD91-43AE-A108-26BA64C78CED}"/>
    <cellStyle name="Normal 2 3 2 3 4 3 5 3 2 2 2 3 2" xfId="14086" xr:uid="{BF933219-4B95-4E57-BF45-52906F5C175D}"/>
    <cellStyle name="Normal 2 3 2 3 4 3 5 3 2 2 3" xfId="508" xr:uid="{680AAA27-7249-4CA0-BB80-62D7CAE29502}"/>
    <cellStyle name="Normal 2 3 2 3 4 3 5 3 2 2 4" xfId="509" xr:uid="{1D8BF635-EAD0-4E3A-9CD3-018E0BDAF1DC}"/>
    <cellStyle name="Normal 2 3 2 3 4 3 5 3 2 2 5" xfId="510" xr:uid="{D7B02316-B686-41E1-B4A8-D2250B884610}"/>
    <cellStyle name="Normal 2 3 2 3 4 3 5 3 2 2 5 2" xfId="511" xr:uid="{0532C144-7486-46DD-9009-4FC9643B7B5E}"/>
    <cellStyle name="Normal 2 3 2 3 4 3 5 3 2 2 5 3" xfId="2607" xr:uid="{41B61FA8-0224-4A7C-AEB8-9B07E4B2D896}"/>
    <cellStyle name="Normal 2 3 2 3 4 3 5 3 2 2 5 3 2" xfId="3202" xr:uid="{F5ED1213-097F-4A75-9923-09DD8AE08711}"/>
    <cellStyle name="Normal 2 3 2 3 4 3 5 3 2 2 5 3 3" xfId="4165" xr:uid="{166B8FD4-63E1-4CB3-B755-7ACD36150E23}"/>
    <cellStyle name="Normal 2 3 2 3 4 3 5 3 2 2 5 3 3 2" xfId="4613" xr:uid="{A16E15D4-D700-4DB1-83CA-8E61A741437E}"/>
    <cellStyle name="Normal 2 3 2 3 4 3 5 3 2 2 5 3 3 3" xfId="4402" xr:uid="{E349AA2C-6E30-49C8-9894-9F0F41642AB9}"/>
    <cellStyle name="Normal 2 3 2 3 4 3 5 3 2 2 5 3 3 4" xfId="8622" xr:uid="{21EB2468-8CD7-4CA9-8D6B-14072E566EA5}"/>
    <cellStyle name="Normal 2 3 2 3 4 3 5 3 2 2 5 3 3 4 2" xfId="6639" xr:uid="{9D9F92CB-4685-4BC9-B3CB-B29B9F3DA41C}"/>
    <cellStyle name="Normal 2 3 2 3 4 3 5 3 2 2 5 3 3 4 2 2" xfId="10385" xr:uid="{06ABED89-6337-4277-8E3F-531BB991E359}"/>
    <cellStyle name="Normal 2 3 2 3 4 3 5 3 2 2 5 3 3 4 2 3" xfId="11976" xr:uid="{020722F1-F490-44A6-B18A-E15DEC2CE6B9}"/>
    <cellStyle name="Normal 2 3 2 3 4 3 5 3 2 2 5 3 3 4 2 3 2" xfId="22424" xr:uid="{0F860129-0AD3-4A14-8D69-1E5525B74719}"/>
    <cellStyle name="Normal 2 3 2 3 4 3 5 3 2 2 5 3 3 4 2 3 3" xfId="20950" xr:uid="{5486BD17-92FC-434C-9BE1-B774AE752E27}"/>
    <cellStyle name="Normal 2 3 2 3 4 3 5 3 2 2 5 3 3 4 2 3 3 2" xfId="26172" xr:uid="{F6303B58-4E9F-4FC5-A6F5-7DAB7CBCFDD9}"/>
    <cellStyle name="Normal 2 3 2 3 4 3 5 3 2 2 5 3 3 5" xfId="6487" xr:uid="{B82C4703-42D4-43AC-948C-F22A2527659B}"/>
    <cellStyle name="Normal 2 3 2 3 4 3 5 3 2 2 5 3 3 5 2" xfId="10233" xr:uid="{92EA0B0C-8CD0-49B1-9F34-DBF60FBAC887}"/>
    <cellStyle name="Normal 2 3 2 3 4 3 5 3 2 2 5 3 3 5 3" xfId="11668" xr:uid="{2A477278-E90A-4456-8DB0-15270E11F112}"/>
    <cellStyle name="Normal 2 3 2 3 4 3 5 3 2 2 5 3 3 5 3 2" xfId="22117" xr:uid="{06D5BC5E-DC0A-4045-9738-3DF255F86CD7}"/>
    <cellStyle name="Normal 2 3 2 3 4 3 5 3 2 2 5 3 3 5 3 3" xfId="20798" xr:uid="{1FDAD0F4-E307-48DF-86EB-2D047B104DAC}"/>
    <cellStyle name="Normal 2 3 2 3 4 3 5 3 2 2 5 3 3 5 3 3 2" xfId="26020" xr:uid="{174C1F1A-4C5C-4C33-8E8C-38D266FB0F77}"/>
    <cellStyle name="Normal 2 3 2 3 4 3 5 3 2 2 5 3 3 6" xfId="18942" xr:uid="{338A9D3C-2F3E-4B41-9608-3CF5328619C8}"/>
    <cellStyle name="Normal 2 3 2 3 4 3 5 3 2 2 5 3 3 6 2" xfId="24164" xr:uid="{42DB4994-9372-4740-A304-4161F3AD6B5D}"/>
    <cellStyle name="Normal 2 3 2 3 4 3 5 3 2 2 5 3 4" xfId="7306" xr:uid="{87C92945-55E7-4101-9996-0AB82E0C41D4}"/>
    <cellStyle name="Normal 2 3 2 3 4 3 5 3 2 2 5 3 4 2" xfId="8265" xr:uid="{EFC3122E-B631-4CAD-8D05-63D1BC75CCC3}"/>
    <cellStyle name="Normal 2 3 2 3 4 3 5 3 2 2 5 3 4 3" xfId="12904" xr:uid="{40B87745-BEF1-4700-8A9E-B1AEF6353912}"/>
    <cellStyle name="Normal 2 3 2 3 4 3 5 3 2 2 5 3 4 3 2" xfId="16373" xr:uid="{876E439E-9B36-477D-A30B-1FA9C7B22BE7}"/>
    <cellStyle name="Normal 2 3 2 3 4 3 5 3 2 2 5 3 4 4" xfId="19608" xr:uid="{95273B82-535F-4A6F-9C20-7D8AFB461A4E}"/>
    <cellStyle name="Normal 2 3 2 3 4 3 5 3 2 2 5 3 4 4 2" xfId="24830" xr:uid="{3F4A224C-C770-4F3E-801C-771FA7D478F1}"/>
    <cellStyle name="Normal 2 3 2 3 4 3 5 3 2 2 5 3 5" xfId="6804" xr:uid="{5277BC8A-16CF-45B2-88A3-D631684CEE53}"/>
    <cellStyle name="Normal 2 3 2 3 4 3 5 3 2 2 5 3 5 2" xfId="10548" xr:uid="{FFBBF121-EC00-44C2-B162-5C5E49BE2ED6}"/>
    <cellStyle name="Normal 2 3 2 3 4 3 5 3 2 2 5 3 5 3" xfId="12731" xr:uid="{D2CBE900-34CB-43B8-A062-BFD09573B7DB}"/>
    <cellStyle name="Normal 2 3 2 3 4 3 5 3 2 2 5 3 5 3 2" xfId="23170" xr:uid="{40A7CBD8-E6F4-4BC3-803B-B88D8E39D586}"/>
    <cellStyle name="Normal 2 3 2 3 4 3 5 3 2 2 5 3 5 3 3" xfId="21113" xr:uid="{07FC358A-3306-48C4-A2BD-2F58CFD869F6}"/>
    <cellStyle name="Normal 2 3 2 3 4 3 5 3 2 2 5 3 5 3 3 2" xfId="26335" xr:uid="{CEFAB364-1599-49F7-A6C5-57591643C69C}"/>
    <cellStyle name="Normal 2 3 2 3 4 3 5 3 2 2 5 4" xfId="5342" xr:uid="{BC086C2C-DF0C-45B3-A2DB-128C5A35E98E}"/>
    <cellStyle name="Normal 2 3 2 3 4 3 5 3 2 2 5 4 2" xfId="8828" xr:uid="{732346F8-0040-4DCD-8243-C1C3A04988A8}"/>
    <cellStyle name="Normal 2 3 2 3 4 3 5 3 2 2 5 4 3" xfId="16796" xr:uid="{3138A484-8DFD-4974-833E-5C8EF9965081}"/>
    <cellStyle name="Normal 2 3 2 3 4 3 5 3 2 2 5 4 3 2" xfId="23330" xr:uid="{71E83795-A91D-44E8-983B-596564A8700D}"/>
    <cellStyle name="Normal 2 3 2 3 4 3 5 3 2 2 5 4 3 3" xfId="19882" xr:uid="{147006A4-7DB5-4300-808B-C612A5421F0E}"/>
    <cellStyle name="Normal 2 3 2 3 4 3 5 3 2 2 5 4 3 3 2" xfId="25104" xr:uid="{1A52A549-4424-4139-B7C1-A63C90CFC5C4}"/>
    <cellStyle name="Normal 2 3 2 3 4 3 5 3 2 2 5 5" xfId="15416" xr:uid="{49619C89-A2AC-4037-B09A-3CC56EFAECA3}"/>
    <cellStyle name="Normal 2 3 2 3 4 3 5 3 2 2 5 6" xfId="17523" xr:uid="{748A73EE-B713-45E9-9DD1-29E7BF0C91AD}"/>
    <cellStyle name="Normal 2 3 2 3 4 3 5 3 2 2 5 6 2" xfId="27133" xr:uid="{DE656AA2-8F2E-4884-80D8-D778D0B1EA84}"/>
    <cellStyle name="Normal 2 3 2 3 4 3 5 3 2 2 5 6 3" xfId="28372" xr:uid="{E209375C-2C79-4DA4-AA91-90DE2CBB50F9}"/>
    <cellStyle name="Normal 2 3 2 3 4 3 5 3 2 2 5 6 4" xfId="28078" xr:uid="{2C9E85CF-D291-4B25-BAE5-C5CA8A17BF74}"/>
    <cellStyle name="Normal 2 3 2 3 4 3 5 3 2 2 5 7" xfId="18347" xr:uid="{C7CFA77B-E979-413A-975A-7B5E4A3532C7}"/>
    <cellStyle name="Normal 2 3 2 3 4 3 5 3 2 2 5 7 2" xfId="28870" xr:uid="{A1BA86A5-914C-4A27-B7A7-E33ED4C8BA23}"/>
    <cellStyle name="Normal 2 3 2 3 4 3 5 3 2 2 6" xfId="2454" xr:uid="{28C4EABC-5D51-42E4-AB4C-BF00EF00FC44}"/>
    <cellStyle name="Normal 2 3 2 3 4 3 5 3 2 2 6 2" xfId="3049" xr:uid="{E0921B48-FE1A-4270-A5E4-13468F3B4600}"/>
    <cellStyle name="Normal 2 3 2 3 4 3 5 3 2 2 6 3" xfId="4012" xr:uid="{4B8E0154-8C9F-426F-81C8-CCEBF7908BFF}"/>
    <cellStyle name="Normal 2 3 2 3 4 3 5 3 2 2 6 3 2" xfId="4712" xr:uid="{B1C10262-D16A-4809-876A-8B341F139AEA}"/>
    <cellStyle name="Normal 2 3 2 3 4 3 5 3 2 2 6 3 3" xfId="4342" xr:uid="{B0645F5B-0B65-4121-B6D7-07134F672CC9}"/>
    <cellStyle name="Normal 2 3 2 3 4 3 5 3 2 2 6 3 4" xfId="8665" xr:uid="{6C880340-B649-4983-8D90-08773CBA4BD3}"/>
    <cellStyle name="Normal 2 3 2 3 4 3 5 3 2 2 6 3 4 2" xfId="5142" xr:uid="{BA18EA45-FADD-4AD1-A8E2-0D51B6CD582C}"/>
    <cellStyle name="Normal 2 3 2 3 4 3 5 3 2 2 6 3 4 2 2" xfId="9946" xr:uid="{631D6AAB-3ECB-4633-87A0-1D95D9F8D023}"/>
    <cellStyle name="Normal 2 3 2 3 4 3 5 3 2 2 6 3 4 2 3" xfId="16799" xr:uid="{63B08E1B-2AED-4129-B5F8-AA3031F08DF5}"/>
    <cellStyle name="Normal 2 3 2 3 4 3 5 3 2 2 6 3 4 2 3 2" xfId="23333" xr:uid="{F3A64614-B82C-4879-9680-8E7091123058}"/>
    <cellStyle name="Normal 2 3 2 3 4 3 5 3 2 2 6 3 4 2 3 3" xfId="19682" xr:uid="{473E1E3F-6F7E-4ADC-AF7E-29341BFDCAB8}"/>
    <cellStyle name="Normal 2 3 2 3 4 3 5 3 2 2 6 3 4 2 3 3 2" xfId="24904" xr:uid="{F3BD862B-0523-4804-9AD5-534B17919165}"/>
    <cellStyle name="Normal 2 3 2 3 4 3 5 3 2 2 6 3 5" xfId="6492" xr:uid="{29DC33D2-4D60-4AF8-A46A-338BAEBA2DD9}"/>
    <cellStyle name="Normal 2 3 2 3 4 3 5 3 2 2 6 3 5 2" xfId="10238" xr:uid="{9BEEF19B-9399-4E8F-9AA3-05763F977CE5}"/>
    <cellStyle name="Normal 2 3 2 3 4 3 5 3 2 2 6 3 5 3" xfId="12225" xr:uid="{45DE3FDC-F2DF-4824-B5C9-468BE54920C5}"/>
    <cellStyle name="Normal 2 3 2 3 4 3 5 3 2 2 6 3 5 3 2" xfId="22671" xr:uid="{B007FB86-7D8A-4952-AD79-13E16CF9762A}"/>
    <cellStyle name="Normal 2 3 2 3 4 3 5 3 2 2 6 3 5 3 3" xfId="20803" xr:uid="{AD3CF31C-7E98-40D7-A8DB-9BE3D13F875E}"/>
    <cellStyle name="Normal 2 3 2 3 4 3 5 3 2 2 6 3 5 3 3 2" xfId="26025" xr:uid="{A05F36F2-10D5-4E62-9785-70500C2D5117}"/>
    <cellStyle name="Normal 2 3 2 3 4 3 5 3 2 2 6 3 6" xfId="16031" xr:uid="{0CE5F67F-4802-4B4E-ACB4-4388A32F45C6}"/>
    <cellStyle name="Normal 2 3 2 3 4 3 5 3 2 2 6 3 7" xfId="18789" xr:uid="{7FAE5EC6-709F-4DB1-B668-18934DD6C748}"/>
    <cellStyle name="Normal 2 3 2 3 4 3 5 3 2 2 6 3 7 2" xfId="24011" xr:uid="{06EFA6DE-3679-4027-9CE4-79D019CC5096}"/>
    <cellStyle name="Normal 2 3 2 3 4 3 5 3 2 2 6 4" xfId="7029" xr:uid="{9218D9BB-1E4B-4A6F-AD1F-AB2D110F0B12}"/>
    <cellStyle name="Normal 2 3 2 3 4 3 5 3 2 2 6 4 2" xfId="7988" xr:uid="{7040EEF3-031B-4AA9-A7B2-81F032029245}"/>
    <cellStyle name="Normal 2 3 2 3 4 3 5 3 2 2 6 4 3" xfId="13070" xr:uid="{C23624C2-91DF-40F1-ABBF-629286143608}"/>
    <cellStyle name="Normal 2 3 2 3 4 3 5 3 2 2 6 4 3 2" xfId="16521" xr:uid="{83E5AF6A-BD2B-4FDF-951C-3250DC96833C}"/>
    <cellStyle name="Normal 2 3 2 3 4 3 5 3 2 2 6 4 4" xfId="19331" xr:uid="{F4007C61-9F00-4FB4-97A0-3A18E899E426}"/>
    <cellStyle name="Normal 2 3 2 3 4 3 5 3 2 2 6 4 4 2" xfId="24553" xr:uid="{A22D144F-1CDA-44C0-9E4B-C5D7C6E9633C}"/>
    <cellStyle name="Normal 2 3 2 3 4 3 5 3 2 2 6 5" xfId="6431" xr:uid="{414997FE-C455-4C81-8410-C5A7DD265F14}"/>
    <cellStyle name="Normal 2 3 2 3 4 3 5 3 2 2 6 5 2" xfId="10177" xr:uid="{17AD14D5-30BE-49D0-877F-224529786928}"/>
    <cellStyle name="Normal 2 3 2 3 4 3 5 3 2 2 6 5 3" xfId="16798" xr:uid="{A6181C52-2992-43F3-9B9C-D4A50CE6D787}"/>
    <cellStyle name="Normal 2 3 2 3 4 3 5 3 2 2 6 5 3 2" xfId="23332" xr:uid="{14E4100F-58DE-43F2-8FD7-86B26B169132}"/>
    <cellStyle name="Normal 2 3 2 3 4 3 5 3 2 2 6 5 3 3" xfId="20742" xr:uid="{AFC1A0E4-621C-4FCF-B52F-565A7E0EE33B}"/>
    <cellStyle name="Normal 2 3 2 3 4 3 5 3 2 2 6 5 3 3 2" xfId="25964" xr:uid="{176A5679-C88E-444E-9C7B-D1D6E9FBE627}"/>
    <cellStyle name="Normal 2 3 2 3 4 3 5 3 2 2 7" xfId="5338" xr:uid="{5C041AA7-65E6-4CE1-AEFD-CCB2D2BEFF13}"/>
    <cellStyle name="Normal 2 3 2 3 4 3 5 3 2 2 7 2" xfId="8827" xr:uid="{5E53603B-A3C7-49A3-B3CE-A569DA62C9F8}"/>
    <cellStyle name="Normal 2 3 2 3 4 3 5 3 2 2 7 3" xfId="16177" xr:uid="{3575F38C-8F0C-4344-A87F-34B9A993E6D7}"/>
    <cellStyle name="Normal 2 3 2 3 4 3 5 3 2 2 7 3 2" xfId="17325" xr:uid="{55CD9179-AAD5-49AF-9E2E-3F82C3BA4112}"/>
    <cellStyle name="Normal 2 3 2 3 4 3 5 3 2 2 7 3 3" xfId="19878" xr:uid="{B466273D-FD00-4C16-A4AD-FC61F8E56E63}"/>
    <cellStyle name="Normal 2 3 2 3 4 3 5 3 2 2 7 3 3 2" xfId="25100" xr:uid="{C8EF567E-FDE3-4384-9C5E-2AE0C0F793C5}"/>
    <cellStyle name="Normal 2 3 2 3 4 3 5 3 2 2 8" xfId="15415" xr:uid="{4656BC7D-7F39-42BA-A406-8A5A81D28FA2}"/>
    <cellStyle name="Normal 2 3 2 3 4 3 5 3 2 2 9" xfId="17522" xr:uid="{6309939E-7C45-4F08-879A-1F7EA32AF715}"/>
    <cellStyle name="Normal 2 3 2 3 4 3 5 3 2 2 9 2" xfId="27132" xr:uid="{EE94E1C9-00CE-4250-AD68-B98F228EE155}"/>
    <cellStyle name="Normal 2 3 2 3 4 3 5 3 2 2 9 3" xfId="28371" xr:uid="{0D1524BC-12EA-4106-AA63-CF1758CDAA2F}"/>
    <cellStyle name="Normal 2 3 2 3 4 3 5 3 2 2 9 4" xfId="28079" xr:uid="{C98CA4DD-A3A4-4402-98C0-E6E1C155720D}"/>
    <cellStyle name="Normal 2 3 2 3 4 3 5 3 3" xfId="2301" xr:uid="{BC80E5DC-EBBC-482A-88F5-AD66943B8DE9}"/>
    <cellStyle name="Normal 2 3 2 3 4 3 5 3 3 2" xfId="2896" xr:uid="{BC90B6E1-E586-4310-87A8-214804FB4363}"/>
    <cellStyle name="Normal 2 3 2 3 4 3 5 3 3 3" xfId="3859" xr:uid="{0EAE0AD8-98E9-449E-894B-F8FFC4FF83D3}"/>
    <cellStyle name="Normal 2 3 2 3 4 3 5 3 3 3 2" xfId="4826" xr:uid="{C0BF7C35-2CA5-40D5-A784-481BF2DA2D99}"/>
    <cellStyle name="Normal 2 3 2 3 4 3 5 3 3 3 3" xfId="3453" xr:uid="{4FECC0AF-D8F6-4613-BA82-2232C6300468}"/>
    <cellStyle name="Normal 2 3 2 3 4 3 5 3 3 3 4" xfId="8489" xr:uid="{037F8B86-6CD5-4165-BF4F-1EA5563DD2E2}"/>
    <cellStyle name="Normal 2 3 2 3 4 3 5 3 3 3 4 2" xfId="9396" xr:uid="{074AA907-7C65-432E-9B1F-C0B3DB8D279C}"/>
    <cellStyle name="Normal 2 3 2 3 4 3 5 3 3 3 4 2 2" xfId="11110" xr:uid="{46E671EA-F640-4D18-98E3-FC9AFC8228FD}"/>
    <cellStyle name="Normal 2 3 2 3 4 3 5 3 3 3 4 2 3" xfId="12727" xr:uid="{2F4475A4-022C-45F6-B2FF-9CDCBF0B7275}"/>
    <cellStyle name="Normal 2 3 2 3 4 3 5 3 3 3 4 2 3 2" xfId="23166" xr:uid="{EAF46887-0ED6-433B-BE6F-81790C75A9FA}"/>
    <cellStyle name="Normal 2 3 2 3 4 3 5 3 3 3 4 2 3 3" xfId="21675" xr:uid="{A09B26CD-7225-4B29-94C1-40F389A494AC}"/>
    <cellStyle name="Normal 2 3 2 3 4 3 5 3 3 3 4 2 3 3 2" xfId="26897" xr:uid="{EAE3C696-4F5E-4BA4-BB98-FB40E85D88A0}"/>
    <cellStyle name="Normal 2 3 2 3 4 3 5 3 3 3 5" xfId="6991" xr:uid="{652341CF-93F7-4C13-B0E1-C1504630FA73}"/>
    <cellStyle name="Normal 2 3 2 3 4 3 5 3 3 3 5 2" xfId="10735" xr:uid="{857000A2-ECE3-42D9-8805-80ACCC8F1FB9}"/>
    <cellStyle name="Normal 2 3 2 3 4 3 5 3 3 3 5 3" xfId="12821" xr:uid="{06670CDB-A58A-4475-9044-8FF6227DED9A}"/>
    <cellStyle name="Normal 2 3 2 3 4 3 5 3 3 3 5 3 2" xfId="23259" xr:uid="{7E715DF3-6768-43C9-860A-A080364B54E8}"/>
    <cellStyle name="Normal 2 3 2 3 4 3 5 3 3 3 5 3 3" xfId="21300" xr:uid="{224909E5-853A-4E29-AD2D-9BDFA3E5294C}"/>
    <cellStyle name="Normal 2 3 2 3 4 3 5 3 3 3 5 3 3 2" xfId="26522" xr:uid="{F0B96862-BF4A-47EA-8D86-90D233CD473E}"/>
    <cellStyle name="Normal 2 3 2 3 4 3 5 3 3 3 6" xfId="15882" xr:uid="{666B6264-1B63-415E-907B-DD403EC51F00}"/>
    <cellStyle name="Normal 2 3 2 3 4 3 5 3 3 3 7" xfId="18636" xr:uid="{D911AD6E-A226-4086-B1A5-A3AE725334EC}"/>
    <cellStyle name="Normal 2 3 2 3 4 3 5 3 3 3 7 2" xfId="23858" xr:uid="{FEB37485-D3B9-4A2C-ACA9-3246C3B7CBD6}"/>
    <cellStyle name="Normal 2 3 2 3 4 3 5 3 3 4" xfId="7071" xr:uid="{B98449EA-33A6-4AB8-B2DC-05D25A590C7E}"/>
    <cellStyle name="Normal 2 3 2 3 4 3 5 3 3 4 2" xfId="8030" xr:uid="{CAF59D01-D69C-4802-9E04-747EA187875D}"/>
    <cellStyle name="Normal 2 3 2 3 4 3 5 3 3 4 3" xfId="12862" xr:uid="{8663209D-F5EC-4BFA-97BA-E4E8B972F67A}"/>
    <cellStyle name="Normal 2 3 2 3 4 3 5 3 3 4 3 2" xfId="16337" xr:uid="{1037D777-42F0-441C-8AB5-000068E44DE7}"/>
    <cellStyle name="Normal 2 3 2 3 4 3 5 3 3 4 4" xfId="19373" xr:uid="{385CF3B7-15E1-459E-BD7B-03D5975807C8}"/>
    <cellStyle name="Normal 2 3 2 3 4 3 5 3 3 4 4 2" xfId="24595" xr:uid="{210CA226-D976-4BDB-97CD-C461C92A0CD2}"/>
    <cellStyle name="Normal 2 3 2 3 4 3 5 3 3 5" xfId="6314" xr:uid="{C523E6B7-BAA3-48C9-AA0A-1B87D1E61CA0}"/>
    <cellStyle name="Normal 2 3 2 3 4 3 5 3 3 5 2" xfId="10063" xr:uid="{10EFE12F-53A1-4832-A00D-DD5FA981070E}"/>
    <cellStyle name="Normal 2 3 2 3 4 3 5 3 3 5 3" xfId="12197" xr:uid="{B703F8DE-59F3-44CF-A810-C66AB35F7E8F}"/>
    <cellStyle name="Normal 2 3 2 3 4 3 5 3 3 5 3 2" xfId="22644" xr:uid="{77579604-68D6-4AE4-BF4E-786A94A76D9C}"/>
    <cellStyle name="Normal 2 3 2 3 4 3 5 3 3 5 3 3" xfId="20628" xr:uid="{8E696CAC-5306-4ABD-863A-FC628DE15FF1}"/>
    <cellStyle name="Normal 2 3 2 3 4 3 5 3 3 5 3 3 2" xfId="25850" xr:uid="{F7DF3B7B-C099-4871-B83D-B1C19F26BA20}"/>
    <cellStyle name="Normal 2 3 2 3 4 3 5 3 4" xfId="5336" xr:uid="{247AA0CE-8081-4CF6-A8DD-D833A3F300E4}"/>
    <cellStyle name="Normal 2 3 2 3 4 3 5 3 4 2" xfId="8826" xr:uid="{1418A433-15EB-440C-BBFC-E7BF4DD82FFC}"/>
    <cellStyle name="Normal 2 3 2 3 4 3 5 3 4 3" xfId="14087" xr:uid="{01FDB928-A5CD-4C0B-B9F8-33039C671A18}"/>
    <cellStyle name="Normal 2 3 2 3 4 3 5 3 4 3 2" xfId="14088" xr:uid="{2930BFC5-A1DD-4CBD-B79F-963A13537D21}"/>
    <cellStyle name="Normal 2 3 2 3 4 3 5 3 4 3 3" xfId="16861" xr:uid="{68A9E3C2-FCB1-4297-820A-770DD4772D32}"/>
    <cellStyle name="Normal 2 3 2 3 4 3 5 3 4 3 4" xfId="19876" xr:uid="{B4CAC8E0-5D6F-429F-BA59-E809D4C54233}"/>
    <cellStyle name="Normal 2 3 2 3 4 3 5 3 4 3 4 2" xfId="25098" xr:uid="{402A1CCD-7388-47DA-9FC1-3B2306B00308}"/>
    <cellStyle name="Normal 2 3 2 3 4 3 5 3 5" xfId="15212" xr:uid="{EE861AA4-6BF2-493D-AA79-325B008D1EF2}"/>
    <cellStyle name="Normal 2 3 2 3 4 3 5 3 6" xfId="15414" xr:uid="{20FDA4C9-983D-48FE-9743-371E2D1039FF}"/>
    <cellStyle name="Normal 2 3 2 3 4 3 5 3 7" xfId="17521" xr:uid="{32F16C2E-DD6E-4678-82AD-EE864EC068DF}"/>
    <cellStyle name="Normal 2 3 2 3 4 3 5 3 7 2" xfId="27131" xr:uid="{67ECDA51-7A17-4018-83B7-A919D5587F38}"/>
    <cellStyle name="Normal 2 3 2 3 4 3 5 3 7 3" xfId="28370" xr:uid="{2A550B27-548E-4300-88B1-75E80B4939B3}"/>
    <cellStyle name="Normal 2 3 2 3 4 3 5 3 7 4" xfId="28080" xr:uid="{FBB2F112-9AA5-4990-A893-4E11C18BA6DF}"/>
    <cellStyle name="Normal 2 3 2 3 4 3 5 3 8" xfId="18041" xr:uid="{D40BBF09-DA18-4A28-9999-117FB1644711}"/>
    <cellStyle name="Normal 2 3 2 3 4 3 5 3 8 2" xfId="28786" xr:uid="{773501CE-0BC5-4020-A8FF-D70202D2591D}"/>
    <cellStyle name="Normal 2 3 2 3 4 3 5 4" xfId="14089" xr:uid="{B75CD3A8-2F3E-4AC7-8C39-44C871962F0E}"/>
    <cellStyle name="Normal 2 3 2 3 4 3 5 4 2" xfId="14090" xr:uid="{A16C524F-4B31-45AA-A70D-245E88009482}"/>
    <cellStyle name="Normal 2 3 2 3 4 3 5 5" xfId="14091" xr:uid="{C20E29EE-106E-4CE8-8DCB-46E33A5E5E21}"/>
    <cellStyle name="Normal 2 3 2 3 4 3 5 5 2" xfId="14092" xr:uid="{49A721A3-2028-4530-9024-4715F8E2A90B}"/>
    <cellStyle name="Normal 2 3 2 3 4 3 6" xfId="2161" xr:uid="{9DD8B697-EF35-4FCA-9EEA-5B46DEFF6CD8}"/>
    <cellStyle name="Normal 2 3 2 3 4 3 6 2" xfId="2756" xr:uid="{F3F8696B-D193-4005-8C0D-3DB1B672A042}"/>
    <cellStyle name="Normal 2 3 2 3 4 3 6 3" xfId="3719" xr:uid="{EE9D4334-4792-4EC2-995B-6C5A1548F913}"/>
    <cellStyle name="Normal 2 3 2 3 4 3 6 3 2" xfId="4979" xr:uid="{4E9A7A7F-5085-4FE5-97DE-55E85995723F}"/>
    <cellStyle name="Normal 2 3 2 3 4 3 6 3 3" xfId="4328" xr:uid="{51DC2E6F-51B5-424E-B7AF-14E0FDCF0DA8}"/>
    <cellStyle name="Normal 2 3 2 3 4 3 6 3 4" xfId="8448" xr:uid="{8FECBCA8-CA7C-4236-9469-61C0966BE1F9}"/>
    <cellStyle name="Normal 2 3 2 3 4 3 6 3 4 2" xfId="6268" xr:uid="{B7A73559-968D-41E4-B0E5-B8263A3AB5BF}"/>
    <cellStyle name="Normal 2 3 2 3 4 3 6 3 4 2 2" xfId="10017" xr:uid="{344FC660-6FFA-406F-899F-E99F67FCBEC3}"/>
    <cellStyle name="Normal 2 3 2 3 4 3 6 3 4 2 3" xfId="12114" xr:uid="{26A51876-1387-40B6-842D-4C130977AC22}"/>
    <cellStyle name="Normal 2 3 2 3 4 3 6 3 4 2 3 2" xfId="22561" xr:uid="{7C4C78A0-1265-43F1-AE74-26A665FEDAB5}"/>
    <cellStyle name="Normal 2 3 2 3 4 3 6 3 4 2 3 3" xfId="20582" xr:uid="{09A8C2C9-806A-4A95-A655-FB2EF9D1C3FF}"/>
    <cellStyle name="Normal 2 3 2 3 4 3 6 3 4 2 3 3 2" xfId="25804" xr:uid="{EAF66042-AE9E-4E80-9AFE-654B772F08E0}"/>
    <cellStyle name="Normal 2 3 2 3 4 3 6 3 5" xfId="6623" xr:uid="{3FCB5D75-8A06-43F8-958E-044AA8E48E6A}"/>
    <cellStyle name="Normal 2 3 2 3 4 3 6 3 5 2" xfId="10369" xr:uid="{6A75A721-DF2A-48F2-983B-2F23000F221E}"/>
    <cellStyle name="Normal 2 3 2 3 4 3 6 3 5 3" xfId="11884" xr:uid="{DEE5E8A9-10A8-424D-9727-B6D16F698F06}"/>
    <cellStyle name="Normal 2 3 2 3 4 3 6 3 5 3 2" xfId="22332" xr:uid="{235608E4-D417-4164-B519-2986206A8625}"/>
    <cellStyle name="Normal 2 3 2 3 4 3 6 3 5 3 3" xfId="20934" xr:uid="{15B8099E-50A8-4DFD-8DEF-DE438BDF13D9}"/>
    <cellStyle name="Normal 2 3 2 3 4 3 6 3 5 3 3 2" xfId="26156" xr:uid="{39AF2F44-993F-43CB-8552-EC8B0E9A38F8}"/>
    <cellStyle name="Normal 2 3 2 3 4 3 6 3 6" xfId="18496" xr:uid="{D07C9E08-11CC-4599-9039-DAF3DBF406C5}"/>
    <cellStyle name="Normal 2 3 2 3 4 3 6 3 6 2" xfId="23718" xr:uid="{0A546524-BAFB-4397-A047-4D41122128BD}"/>
    <cellStyle name="Normal 2 3 2 3 4 3 6 4" xfId="7003" xr:uid="{F132217A-A2D5-4928-B90F-41E7DBBE6BFB}"/>
    <cellStyle name="Normal 2 3 2 3 4 3 6 4 2" xfId="7962" xr:uid="{1AEBB9EC-A896-49BE-A6EA-67712D3348A8}"/>
    <cellStyle name="Normal 2 3 2 3 4 3 6 4 3" xfId="13236" xr:uid="{64454FE1-A545-416F-A104-49980DCA55A7}"/>
    <cellStyle name="Normal 2 3 2 3 4 3 6 4 3 2" xfId="16670" xr:uid="{17460C6D-6ADE-41A9-83D5-1D2FE72DE72F}"/>
    <cellStyle name="Normal 2 3 2 3 4 3 6 4 4" xfId="19305" xr:uid="{421DB304-43B9-41C4-8191-EA3D115487DC}"/>
    <cellStyle name="Normal 2 3 2 3 4 3 6 4 4 2" xfId="24527" xr:uid="{F98BF46C-573B-4279-A08B-C0F6D7EA3211}"/>
    <cellStyle name="Normal 2 3 2 3 4 3 6 5" xfId="7660" xr:uid="{40A98F97-0414-4BCC-AB73-06B3C00986A2}"/>
    <cellStyle name="Normal 2 3 2 3 4 3 6 5 2" xfId="10848" xr:uid="{96FFFC9A-9374-4A29-97C7-D023C8B5AA87}"/>
    <cellStyle name="Normal 2 3 2 3 4 3 6 5 3" xfId="11338" xr:uid="{6212DB4F-ACD3-460F-97E6-E858B4377140}"/>
    <cellStyle name="Normal 2 3 2 3 4 3 6 5 3 2" xfId="21896" xr:uid="{1B7791AC-063F-4128-90F3-0C465F97902C}"/>
    <cellStyle name="Normal 2 3 2 3 4 3 6 5 3 3" xfId="21413" xr:uid="{91B7FEFA-9927-4F10-A41E-FF26538AC29E}"/>
    <cellStyle name="Normal 2 3 2 3 4 3 6 5 3 3 2" xfId="26635" xr:uid="{9575852A-A263-42E1-B3B1-423D8C6D7015}"/>
    <cellStyle name="Normal 2 3 2 3 4 3 7" xfId="17901" xr:uid="{94C5122E-F624-47B0-998F-50F3443F32B7}"/>
    <cellStyle name="Normal 2 3 2 3 4 3 7 2" xfId="28769" xr:uid="{2E53CC47-B5BC-43B2-AD10-18F1EBB50BA1}"/>
    <cellStyle name="Normal 2 3 2 3 4 4" xfId="512" xr:uid="{17006075-900B-4EFB-A277-AB8D67792F5B}"/>
    <cellStyle name="Normal 2 3 2 3 4 4 2" xfId="14093" xr:uid="{095FD4A4-28E9-48C6-A1D3-27EA3D9BC6B9}"/>
    <cellStyle name="Normal 2 3 2 3 4 4 2 2" xfId="14094" xr:uid="{B19D0D8E-9C85-4690-B5B9-BDA77DC6D733}"/>
    <cellStyle name="Normal 2 3 2 3 4 4 3" xfId="14095" xr:uid="{DF8D50C3-6464-4E7D-AF83-DDA90A2ADC06}"/>
    <cellStyle name="Normal 2 3 2 3 5" xfId="513" xr:uid="{3033CDAD-7279-4260-A086-9D8302D8FEB6}"/>
    <cellStyle name="Normal 2 3 2 3 5 2" xfId="514" xr:uid="{C06FF65F-DCB3-4A60-BD4D-19BBC8C02794}"/>
    <cellStyle name="Normal 2 3 2 3 5 2 2" xfId="515" xr:uid="{E91404AB-ED1C-4385-880D-E81594587DED}"/>
    <cellStyle name="Normal 2 3 2 3 5 2 2 2" xfId="14096" xr:uid="{E418FA8B-7862-471E-A32D-B7F98DB39C7E}"/>
    <cellStyle name="Normal 2 3 2 3 5 2 3" xfId="516" xr:uid="{3BDFC9A3-E2EA-437A-924A-E8B54AF5FCC9}"/>
    <cellStyle name="Normal 2 3 2 3 5 2 3 2" xfId="517" xr:uid="{98105D28-1B82-4C83-8B9E-ECB95F35C2CF}"/>
    <cellStyle name="Normal 2 3 2 3 5 2 3 3" xfId="518" xr:uid="{AFFA6F4C-728D-44D1-A62C-4292F5529689}"/>
    <cellStyle name="Normal 2 3 2 3 5 2 3 4" xfId="519" xr:uid="{8F8744A2-B7F1-4E99-B558-4B9060F83969}"/>
    <cellStyle name="Normal 2 3 2 3 5 2 3 4 2" xfId="520" xr:uid="{3422DBFF-598E-469B-BC2D-E2CCE4FE3FF2}"/>
    <cellStyle name="Normal 2 3 2 3 5 2 3 4 3" xfId="521" xr:uid="{E5B5CE05-8B12-4500-AC82-B48C27B5656C}"/>
    <cellStyle name="Normal 2 3 2 3 5 2 3 4 3 2" xfId="14097" xr:uid="{A5145BC3-F83C-441C-AB3B-ED6AEE2092EC}"/>
    <cellStyle name="Normal 2 3 2 3 5 2 3 4 4" xfId="522" xr:uid="{7DFEFB84-531C-4C2A-A9EC-26653EB7D4A3}"/>
    <cellStyle name="Normal 2 3 2 3 5 2 3 4 4 2" xfId="523" xr:uid="{AF837372-10A5-429E-8D97-6636C5B56DC3}"/>
    <cellStyle name="Normal 2 3 2 3 5 2 3 4 4 3" xfId="524" xr:uid="{18FAE7F6-AFF5-48CF-A322-D771F0370BFB}"/>
    <cellStyle name="Normal 2 3 2 3 5 2 3 4 4 3 2" xfId="525" xr:uid="{D53FD195-BB2E-49AA-AD9F-1D2F399B4D5F}"/>
    <cellStyle name="Normal 2 3 2 3 5 2 3 4 4 3 2 2" xfId="526" xr:uid="{D6CFE1EF-5553-4410-A47E-28CD59F2A9D0}"/>
    <cellStyle name="Normal 2 3 2 3 5 2 3 4 4 3 2 2 10" xfId="18195" xr:uid="{503E6772-6C56-4078-B846-809597AC5002}"/>
    <cellStyle name="Normal 2 3 2 3 5 2 3 4 4 3 2 2 10 2" xfId="27692" xr:uid="{DBC10F3F-F470-4A9C-B032-DAC3274E965D}"/>
    <cellStyle name="Normal 2 3 2 3 5 2 3 4 4 3 2 2 2" xfId="527" xr:uid="{D22075D1-3DC4-420D-9DCE-EA39867371C7}"/>
    <cellStyle name="Normal 2 3 2 3 5 2 3 4 4 3 2 2 2 2" xfId="14098" xr:uid="{1401F61A-D215-4183-AA09-976E8948311F}"/>
    <cellStyle name="Normal 2 3 2 3 5 2 3 4 4 3 2 2 2 3" xfId="14099" xr:uid="{7159B76D-C046-4F3E-9163-0C904EBAF083}"/>
    <cellStyle name="Normal 2 3 2 3 5 2 3 4 4 3 2 2 2 3 2" xfId="14100" xr:uid="{E2E73AF2-1DC8-4A06-B9AF-2B23B22239B3}"/>
    <cellStyle name="Normal 2 3 2 3 5 2 3 4 4 3 2 2 3" xfId="528" xr:uid="{F0EAAFCA-B72D-40DE-8A24-D39D6FCE9D3B}"/>
    <cellStyle name="Normal 2 3 2 3 5 2 3 4 4 3 2 2 4" xfId="529" xr:uid="{5003426D-F20A-4642-BD4C-ED7D8CD14D79}"/>
    <cellStyle name="Normal 2 3 2 3 5 2 3 4 4 3 2 2 5" xfId="530" xr:uid="{020B6EC3-EAB4-4E61-A2E7-1741135C716D}"/>
    <cellStyle name="Normal 2 3 2 3 5 2 3 4 4 3 2 2 5 2" xfId="531" xr:uid="{539825FE-ADCD-4B77-B3D6-5038E00D4B44}"/>
    <cellStyle name="Normal 2 3 2 3 5 2 3 4 4 3 2 2 5 3" xfId="2608" xr:uid="{52B2B22D-9209-49FC-B443-762662A1BBD3}"/>
    <cellStyle name="Normal 2 3 2 3 5 2 3 4 4 3 2 2 5 3 2" xfId="3203" xr:uid="{A82FED2E-CB09-49AD-9E74-BF2B8FE17F64}"/>
    <cellStyle name="Normal 2 3 2 3 5 2 3 4 4 3 2 2 5 3 3" xfId="4166" xr:uid="{809B8688-457D-46B5-90F4-942031DF5C2D}"/>
    <cellStyle name="Normal 2 3 2 3 5 2 3 4 4 3 2 2 5 3 3 2" xfId="4699" xr:uid="{0DEED6FF-19E7-4CD4-BDB1-39889A10A102}"/>
    <cellStyle name="Normal 2 3 2 3 5 2 3 4 4 3 2 2 5 3 3 3" xfId="4403" xr:uid="{899E6BB8-FB89-46B3-8C40-2A68F437B49C}"/>
    <cellStyle name="Normal 2 3 2 3 5 2 3 4 4 3 2 2 5 3 3 4" xfId="8628" xr:uid="{73EA6722-3BCB-4279-85D0-7B40B29B1FDF}"/>
    <cellStyle name="Normal 2 3 2 3 5 2 3 4 4 3 2 2 5 3 3 4 2" xfId="9290" xr:uid="{EE58A380-728E-48BE-8F8D-6C56B9C3B8DD}"/>
    <cellStyle name="Normal 2 3 2 3 5 2 3 4 4 3 2 2 5 3 3 4 2 2" xfId="11007" xr:uid="{92764AE2-B16A-4755-935B-DD107ABA5B1E}"/>
    <cellStyle name="Normal 2 3 2 3 5 2 3 4 4 3 2 2 5 3 3 4 2 3" xfId="11308" xr:uid="{B58262DF-72DB-4AC1-9223-B3B0458C782C}"/>
    <cellStyle name="Normal 2 3 2 3 5 2 3 4 4 3 2 2 5 3 3 4 2 3 2" xfId="21866" xr:uid="{7A645403-BF4F-467D-9498-6DDDC8F68D16}"/>
    <cellStyle name="Normal 2 3 2 3 5 2 3 4 4 3 2 2 5 3 3 4 2 3 3" xfId="21572" xr:uid="{10D6B6BE-DFFD-4BBA-84A1-677E1254A41A}"/>
    <cellStyle name="Normal 2 3 2 3 5 2 3 4 4 3 2 2 5 3 3 4 2 3 3 2" xfId="26794" xr:uid="{56DA9FA2-C69C-4F1C-8B22-F13795B07FA2}"/>
    <cellStyle name="Normal 2 3 2 3 5 2 3 4 4 3 2 2 5 3 3 5" xfId="6333" xr:uid="{ED85DDE6-6495-4A95-A895-8FE671596041}"/>
    <cellStyle name="Normal 2 3 2 3 5 2 3 4 4 3 2 2 5 3 3 5 2" xfId="10081" xr:uid="{B9AC00FD-5726-45D4-8AD4-023610021D6F}"/>
    <cellStyle name="Normal 2 3 2 3 5 2 3 4 4 3 2 2 5 3 3 5 3" xfId="12477" xr:uid="{AF98CD34-5516-4AC6-A289-601892BB8F39}"/>
    <cellStyle name="Normal 2 3 2 3 5 2 3 4 4 3 2 2 5 3 3 5 3 2" xfId="22918" xr:uid="{61EEE2E1-A712-4DF1-AEFD-646CDBC9426B}"/>
    <cellStyle name="Normal 2 3 2 3 5 2 3 4 4 3 2 2 5 3 3 5 3 3" xfId="20646" xr:uid="{B5C7DF35-1A46-48AA-930B-D625D9610D22}"/>
    <cellStyle name="Normal 2 3 2 3 5 2 3 4 4 3 2 2 5 3 3 5 3 3 2" xfId="25868" xr:uid="{C3920C08-F146-43BE-8012-DFBC4D8927E6}"/>
    <cellStyle name="Normal 2 3 2 3 5 2 3 4 4 3 2 2 5 3 3 6" xfId="18943" xr:uid="{AEEE3A14-02EF-44C1-A0D4-E0A9E2A9FC86}"/>
    <cellStyle name="Normal 2 3 2 3 5 2 3 4 4 3 2 2 5 3 3 6 2" xfId="24165" xr:uid="{D35D7E66-8DA2-4647-A0B6-A486528E642D}"/>
    <cellStyle name="Normal 2 3 2 3 5 2 3 4 4 3 2 2 5 3 4" xfId="6088" xr:uid="{C4A03329-3696-4548-9E04-631C7A978B4E}"/>
    <cellStyle name="Normal 2 3 2 3 5 2 3 4 4 3 2 2 5 3 4 2" xfId="7743" xr:uid="{4DDAD012-4B40-436A-8F24-D438B4A6D522}"/>
    <cellStyle name="Normal 2 3 2 3 5 2 3 4 4 3 2 2 5 3 4 3" xfId="13138" xr:uid="{7553AD07-5B98-4BBC-ABEE-83EE02A57940}"/>
    <cellStyle name="Normal 2 3 2 3 5 2 3 4 4 3 2 2 5 3 4 3 2" xfId="16584" xr:uid="{5A039FDC-BDCC-404A-934D-12277E8CE9A0}"/>
    <cellStyle name="Normal 2 3 2 3 5 2 3 4 4 3 2 2 5 3 4 4" xfId="19181" xr:uid="{341D45C5-5417-4736-8EBD-8E3B067B20D0}"/>
    <cellStyle name="Normal 2 3 2 3 5 2 3 4 4 3 2 2 5 3 4 4 2" xfId="24403" xr:uid="{9CFB05F2-EA87-4035-B13D-24FF5F6E1F38}"/>
    <cellStyle name="Normal 2 3 2 3 5 2 3 4 4 3 2 2 5 3 5" xfId="9367" xr:uid="{8FE5AEF1-14CD-4BBD-9B46-C4A1998D61D8}"/>
    <cellStyle name="Normal 2 3 2 3 5 2 3 4 4 3 2 2 5 3 5 2" xfId="11081" xr:uid="{A1AC1BA1-7455-4450-8D23-53A6A41F59A5}"/>
    <cellStyle name="Normal 2 3 2 3 5 2 3 4 4 3 2 2 5 3 5 3" xfId="17067" xr:uid="{08353393-C73E-448A-812F-A89C4E76BB79}"/>
    <cellStyle name="Normal 2 3 2 3 5 2 3 4 4 3 2 2 5 3 5 3 2" xfId="23539" xr:uid="{649E3F75-FDF9-4712-9FF5-D3CEC94FA0C6}"/>
    <cellStyle name="Normal 2 3 2 3 5 2 3 4 4 3 2 2 5 3 5 3 3" xfId="21646" xr:uid="{0E41BF27-8BE5-4E0A-9983-B9C2AF944666}"/>
    <cellStyle name="Normal 2 3 2 3 5 2 3 4 4 3 2 2 5 3 5 3 3 2" xfId="26868" xr:uid="{534DD677-E77B-40FB-8450-1335A110F62D}"/>
    <cellStyle name="Normal 2 3 2 3 5 2 3 4 4 3 2 2 5 4" xfId="5362" xr:uid="{6BB36306-69DF-4DA7-BDDA-49AE9F3875FB}"/>
    <cellStyle name="Normal 2 3 2 3 5 2 3 4 4 3 2 2 5 4 2" xfId="8831" xr:uid="{E2780C52-7F2C-4B38-9835-E7ECD8C40D8A}"/>
    <cellStyle name="Normal 2 3 2 3 5 2 3 4 4 3 2 2 5 4 3" xfId="17120" xr:uid="{8C2FC742-925F-4444-879C-E827FB499FD0}"/>
    <cellStyle name="Normal 2 3 2 3 5 2 3 4 4 3 2 2 5 4 3 2" xfId="23592" xr:uid="{C9574CB3-0091-4C35-A0B4-745498EE5BFD}"/>
    <cellStyle name="Normal 2 3 2 3 5 2 3 4 4 3 2 2 5 4 3 3" xfId="19902" xr:uid="{84F8C44B-8F14-4021-9465-F1580E277A4A}"/>
    <cellStyle name="Normal 2 3 2 3 5 2 3 4 4 3 2 2 5 4 3 3 2" xfId="25124" xr:uid="{8157EBE6-A2DB-4502-A13E-7C027D8E75C5}"/>
    <cellStyle name="Normal 2 3 2 3 5 2 3 4 4 3 2 2 5 5" xfId="15419" xr:uid="{AF5DA971-18D6-4D31-9F32-A4145EE279BF}"/>
    <cellStyle name="Normal 2 3 2 3 5 2 3 4 4 3 2 2 5 6" xfId="17526" xr:uid="{2A58B30A-7C2C-4411-B310-3096FE0D9F65}"/>
    <cellStyle name="Normal 2 3 2 3 5 2 3 4 4 3 2 2 5 6 2" xfId="27136" xr:uid="{A4A901AA-02A7-44FE-9438-0A836DAD4940}"/>
    <cellStyle name="Normal 2 3 2 3 5 2 3 4 4 3 2 2 5 6 3" xfId="28375" xr:uid="{7AE4F9B7-5BC4-4383-8C32-40EB51773096}"/>
    <cellStyle name="Normal 2 3 2 3 5 2 3 4 4 3 2 2 5 6 4" xfId="28075" xr:uid="{FFBB7FC9-F1BE-43FF-ABA6-19F488E9EFE6}"/>
    <cellStyle name="Normal 2 3 2 3 5 2 3 4 4 3 2 2 5 7" xfId="18348" xr:uid="{8142D48B-16D0-4EC1-8328-CA8162A63DCB}"/>
    <cellStyle name="Normal 2 3 2 3 5 2 3 4 4 3 2 2 5 7 2" xfId="28238" xr:uid="{9F3C36AC-0B70-464E-952E-4EEF32B905D2}"/>
    <cellStyle name="Normal 2 3 2 3 5 2 3 4 4 3 2 2 6" xfId="2455" xr:uid="{B8E83724-B620-431B-8C3B-4FE7E16A41CE}"/>
    <cellStyle name="Normal 2 3 2 3 5 2 3 4 4 3 2 2 6 2" xfId="3050" xr:uid="{1D0A9344-E714-4E79-92B8-F715A4970864}"/>
    <cellStyle name="Normal 2 3 2 3 5 2 3 4 4 3 2 2 6 3" xfId="4013" xr:uid="{08EE495F-C294-4F03-9773-47A6278F6196}"/>
    <cellStyle name="Normal 2 3 2 3 5 2 3 4 4 3 2 2 6 3 2" xfId="4575" xr:uid="{BC7DBAE6-9240-4809-9F30-93A7682AADF3}"/>
    <cellStyle name="Normal 2 3 2 3 5 2 3 4 4 3 2 2 6 3 3" xfId="3478" xr:uid="{899417AD-CA25-4462-A301-A9755CC6E06E}"/>
    <cellStyle name="Normal 2 3 2 3 5 2 3 4 4 3 2 2 6 3 4" xfId="7498" xr:uid="{0DBB7623-E9BB-4491-97E5-4FB85FB6C360}"/>
    <cellStyle name="Normal 2 3 2 3 5 2 3 4 4 3 2 2 6 3 4 2" xfId="5695" xr:uid="{9B209F58-80A2-49EA-8B3F-8B2B6A3127DD}"/>
    <cellStyle name="Normal 2 3 2 3 5 2 3 4 4 3 2 2 6 3 4 2 2" xfId="9578" xr:uid="{7FED0C85-1453-4A8F-8174-6AD7EF05E850}"/>
    <cellStyle name="Normal 2 3 2 3 5 2 3 4 4 3 2 2 6 3 4 2 3" xfId="12186" xr:uid="{2D4E7418-FD7F-4E67-99EA-BFA78D2A80F9}"/>
    <cellStyle name="Normal 2 3 2 3 5 2 3 4 4 3 2 2 6 3 4 2 3 2" xfId="22633" xr:uid="{47D26EBE-48E0-47CF-A83C-81F5F459E912}"/>
    <cellStyle name="Normal 2 3 2 3 5 2 3 4 4 3 2 2 6 3 4 2 3 3" xfId="20235" xr:uid="{D23567F4-9AE0-4258-9FB5-28DA46D8A0E2}"/>
    <cellStyle name="Normal 2 3 2 3 5 2 3 4 4 3 2 2 6 3 4 2 3 3 2" xfId="25457" xr:uid="{AF282228-8008-45D0-9A97-52F1AA971336}"/>
    <cellStyle name="Normal 2 3 2 3 5 2 3 4 4 3 2 2 6 3 5" xfId="6338" xr:uid="{3833D5DE-8736-4921-92FA-48D7A5B7D160}"/>
    <cellStyle name="Normal 2 3 2 3 5 2 3 4 4 3 2 2 6 3 5 2" xfId="10086" xr:uid="{E94CA4EB-FFE8-4CB5-8179-51C60931EBDD}"/>
    <cellStyle name="Normal 2 3 2 3 5 2 3 4 4 3 2 2 6 3 5 3" xfId="12080" xr:uid="{B970F350-13CE-4564-8A47-E4389EEDB5CB}"/>
    <cellStyle name="Normal 2 3 2 3 5 2 3 4 4 3 2 2 6 3 5 3 2" xfId="22527" xr:uid="{7D306BC2-1FFD-4BBB-BD36-2092C1F0972D}"/>
    <cellStyle name="Normal 2 3 2 3 5 2 3 4 4 3 2 2 6 3 5 3 3" xfId="20651" xr:uid="{E5100CEB-0406-46C2-805B-2FB1C789E085}"/>
    <cellStyle name="Normal 2 3 2 3 5 2 3 4 4 3 2 2 6 3 5 3 3 2" xfId="25873" xr:uid="{09D19665-AA0D-4F46-B01E-B146F71976B6}"/>
    <cellStyle name="Normal 2 3 2 3 5 2 3 4 4 3 2 2 6 3 6" xfId="16032" xr:uid="{2454FF78-0B2E-4953-ACF1-6570637067D7}"/>
    <cellStyle name="Normal 2 3 2 3 5 2 3 4 4 3 2 2 6 3 7" xfId="18790" xr:uid="{92ED0608-7C82-431B-B54E-52B912887F41}"/>
    <cellStyle name="Normal 2 3 2 3 5 2 3 4 4 3 2 2 6 3 7 2" xfId="24012" xr:uid="{3A49FEEC-6C50-4565-BDCA-4CB447FB0705}"/>
    <cellStyle name="Normal 2 3 2 3 5 2 3 4 4 3 2 2 6 4" xfId="6175" xr:uid="{3A9AD16A-9268-4BEC-A93F-8A717056DDAF}"/>
    <cellStyle name="Normal 2 3 2 3 5 2 3 4 4 3 2 2 6 4 2" xfId="7671" xr:uid="{37B9BE4C-F6AB-4F4F-88F9-0463B79CA75F}"/>
    <cellStyle name="Normal 2 3 2 3 5 2 3 4 4 3 2 2 6 4 3" xfId="13261" xr:uid="{8EEB9BE8-22A7-4C8F-A926-8F2294E57EA9}"/>
    <cellStyle name="Normal 2 3 2 3 5 2 3 4 4 3 2 2 6 4 3 2" xfId="16693" xr:uid="{FC282E11-93A2-4826-98F6-65737214627C}"/>
    <cellStyle name="Normal 2 3 2 3 5 2 3 4 4 3 2 2 6 4 4" xfId="19268" xr:uid="{8EAC30AA-F05A-4116-BA1A-5C1919E6FDD6}"/>
    <cellStyle name="Normal 2 3 2 3 5 2 3 4 4 3 2 2 6 4 4 2" xfId="24490" xr:uid="{2C31D226-B763-483C-8696-C09562A8B21D}"/>
    <cellStyle name="Normal 2 3 2 3 5 2 3 4 4 3 2 2 6 5" xfId="9272" xr:uid="{72EC4AEF-E834-46B0-A41E-56742B31B9D0}"/>
    <cellStyle name="Normal 2 3 2 3 5 2 3 4 4 3 2 2 6 5 2" xfId="10989" xr:uid="{88E3C655-F9A4-4985-A2C2-99F57151D22C}"/>
    <cellStyle name="Normal 2 3 2 3 5 2 3 4 4 3 2 2 6 5 3" xfId="11713" xr:uid="{E6D45923-9F60-4791-9D50-D2AE0BC253A8}"/>
    <cellStyle name="Normal 2 3 2 3 5 2 3 4 4 3 2 2 6 5 3 2" xfId="22161" xr:uid="{6526B067-BB2A-4C83-A660-E6F67CA0CAC7}"/>
    <cellStyle name="Normal 2 3 2 3 5 2 3 4 4 3 2 2 6 5 3 3" xfId="21554" xr:uid="{124DD2BE-CDF4-41E8-92A2-622A5721AFE1}"/>
    <cellStyle name="Normal 2 3 2 3 5 2 3 4 4 3 2 2 6 5 3 3 2" xfId="26776" xr:uid="{8F5CE7B8-5680-40E3-B26A-4A1A4FFD3193}"/>
    <cellStyle name="Normal 2 3 2 3 5 2 3 4 4 3 2 2 7" xfId="5358" xr:uid="{878FEFA1-0D4D-4527-AA0C-DA48E44BBB7E}"/>
    <cellStyle name="Normal 2 3 2 3 5 2 3 4 4 3 2 2 7 2" xfId="8830" xr:uid="{7EBF3C06-9ECE-47D0-B48A-392DEC87CBEE}"/>
    <cellStyle name="Normal 2 3 2 3 5 2 3 4 4 3 2 2 7 3" xfId="16178" xr:uid="{9EB47967-3DFE-4F7F-86DF-325EACA71651}"/>
    <cellStyle name="Normal 2 3 2 3 5 2 3 4 4 3 2 2 7 3 2" xfId="17326" xr:uid="{2F119E55-7A00-4BA2-971F-847920CDE063}"/>
    <cellStyle name="Normal 2 3 2 3 5 2 3 4 4 3 2 2 7 3 3" xfId="19898" xr:uid="{01957682-7988-4E6F-8297-714E88F710EC}"/>
    <cellStyle name="Normal 2 3 2 3 5 2 3 4 4 3 2 2 7 3 3 2" xfId="25120" xr:uid="{52604771-EFC3-446F-B8A8-FCC27DD0E506}"/>
    <cellStyle name="Normal 2 3 2 3 5 2 3 4 4 3 2 2 8" xfId="15418" xr:uid="{B0D9CFA4-61D7-48CD-B9A4-F0884E00D4E1}"/>
    <cellStyle name="Normal 2 3 2 3 5 2 3 4 4 3 2 2 9" xfId="17525" xr:uid="{853CD6C9-2558-4E2F-9B8B-61AABDDDE746}"/>
    <cellStyle name="Normal 2 3 2 3 5 2 3 4 4 3 2 2 9 2" xfId="27135" xr:uid="{E01D27D6-1BD2-44EF-9C98-CE13BB512210}"/>
    <cellStyle name="Normal 2 3 2 3 5 2 3 4 4 3 2 2 9 3" xfId="28374" xr:uid="{3CDC25C2-0CCB-4A6C-8C49-1F8A5068FBA3}"/>
    <cellStyle name="Normal 2 3 2 3 5 2 3 4 4 3 2 2 9 4" xfId="28076" xr:uid="{F274DF95-ED6D-4166-A540-3BC5D9297FC5}"/>
    <cellStyle name="Normal 2 3 2 3 5 2 3 4 4 3 3" xfId="2422" xr:uid="{11CD9432-3D99-4D76-B753-576B51132DFC}"/>
    <cellStyle name="Normal 2 3 2 3 5 2 3 4 4 3 3 2" xfId="3017" xr:uid="{6EB1E726-3FF6-43B2-8C0C-3FACC0337AD5}"/>
    <cellStyle name="Normal 2 3 2 3 5 2 3 4 4 3 3 3" xfId="3980" xr:uid="{6DE4189B-2FCA-488B-9D95-8604E28A45D2}"/>
    <cellStyle name="Normal 2 3 2 3 5 2 3 4 4 3 3 3 2" xfId="4834" xr:uid="{6205C022-924D-4E6D-946B-3DCAA066F29C}"/>
    <cellStyle name="Normal 2 3 2 3 5 2 3 4 4 3 3 3 3" xfId="4301" xr:uid="{4F9889DA-E819-4F94-9407-2791227FFE49}"/>
    <cellStyle name="Normal 2 3 2 3 5 2 3 4 4 3 3 3 4" xfId="7749" xr:uid="{063E9971-3C2E-4EC7-B531-88AB112BADB9}"/>
    <cellStyle name="Normal 2 3 2 3 5 2 3 4 4 3 3 3 4 2" xfId="7936" xr:uid="{8F38F878-710D-4A9F-AF26-545B200DC77C}"/>
    <cellStyle name="Normal 2 3 2 3 5 2 3 4 4 3 3 3 4 2 2" xfId="10895" xr:uid="{03EB8C17-B75C-4B64-B833-17A6F220C03D}"/>
    <cellStyle name="Normal 2 3 2 3 5 2 3 4 4 3 3 3 4 2 3" xfId="16919" xr:uid="{0916533F-9D56-4AD4-891B-19181D654DCE}"/>
    <cellStyle name="Normal 2 3 2 3 5 2 3 4 4 3 3 3 4 2 3 2" xfId="23392" xr:uid="{F4E44084-01F9-48A2-98D9-9A9D9CB3A73B}"/>
    <cellStyle name="Normal 2 3 2 3 5 2 3 4 4 3 3 3 4 2 3 3" xfId="21460" xr:uid="{29017B5E-2270-468F-A73B-30914C85E59D}"/>
    <cellStyle name="Normal 2 3 2 3 5 2 3 4 4 3 3 3 4 2 3 3 2" xfId="26682" xr:uid="{D8D0F799-14A4-45F4-B889-9A1D0E394B19}"/>
    <cellStyle name="Normal 2 3 2 3 5 2 3 4 4 3 3 3 5" xfId="6454" xr:uid="{006DD584-E305-48D8-BE25-CB33BEC70E60}"/>
    <cellStyle name="Normal 2 3 2 3 5 2 3 4 4 3 3 3 5 2" xfId="10200" xr:uid="{D097960E-431B-4742-BE0F-B8F8303429AC}"/>
    <cellStyle name="Normal 2 3 2 3 5 2 3 4 4 3 3 3 5 3" xfId="17124" xr:uid="{82E0D422-AF44-43B7-932D-C60FF4D39DA4}"/>
    <cellStyle name="Normal 2 3 2 3 5 2 3 4 4 3 3 3 5 3 2" xfId="23596" xr:uid="{2BBF2FBC-917F-4774-864C-AF5C71561DDD}"/>
    <cellStyle name="Normal 2 3 2 3 5 2 3 4 4 3 3 3 5 3 3" xfId="20765" xr:uid="{49EF911A-9EE2-4F32-BC03-4BBFBBEC991C}"/>
    <cellStyle name="Normal 2 3 2 3 5 2 3 4 4 3 3 3 5 3 3 2" xfId="25987" xr:uid="{17FA5834-2A59-4A76-AA45-6CB082E4C25B}"/>
    <cellStyle name="Normal 2 3 2 3 5 2 3 4 4 3 3 3 6" xfId="16003" xr:uid="{D2EE3113-8F33-403D-BBD9-F3486EE01507}"/>
    <cellStyle name="Normal 2 3 2 3 5 2 3 4 4 3 3 3 7" xfId="18757" xr:uid="{B2706349-E3BF-425D-9F1E-169392E780BB}"/>
    <cellStyle name="Normal 2 3 2 3 5 2 3 4 4 3 3 3 7 2" xfId="23979" xr:uid="{EE22F496-ADA2-4FA7-9FC3-C3A6FB8252F9}"/>
    <cellStyle name="Normal 2 3 2 3 5 2 3 4 4 3 3 4" xfId="7019" xr:uid="{E4317FFD-D86D-462D-88B5-E13CF62EEFF4}"/>
    <cellStyle name="Normal 2 3 2 3 5 2 3 4 4 3 3 4 2" xfId="7978" xr:uid="{DD321DD7-B0E7-4849-B7FF-80F39D5D01C7}"/>
    <cellStyle name="Normal 2 3 2 3 5 2 3 4 4 3 3 4 3" xfId="13271" xr:uid="{FF9114CF-482E-45FB-8637-1960F24E8991}"/>
    <cellStyle name="Normal 2 3 2 3 5 2 3 4 4 3 3 4 3 2" xfId="16702" xr:uid="{D8BA1AFB-27FF-4850-AB13-113D1092F488}"/>
    <cellStyle name="Normal 2 3 2 3 5 2 3 4 4 3 3 4 4" xfId="19321" xr:uid="{BA340017-71FF-47C3-BCE0-AD690E6E08D0}"/>
    <cellStyle name="Normal 2 3 2 3 5 2 3 4 4 3 3 4 4 2" xfId="24543" xr:uid="{76D3754B-E444-4D53-BC87-B350402F15D1}"/>
    <cellStyle name="Normal 2 3 2 3 5 2 3 4 4 3 3 5" xfId="6976" xr:uid="{0EE0A98D-4A10-4CC1-AB75-C6F246F4ADE5}"/>
    <cellStyle name="Normal 2 3 2 3 5 2 3 4 4 3 3 5 2" xfId="10720" xr:uid="{24DF8D90-351B-438C-95FE-96181E600D2B}"/>
    <cellStyle name="Normal 2 3 2 3 5 2 3 4 4 3 3 5 3" xfId="11499" xr:uid="{A53C258F-2D22-4397-A059-2532A1BA638F}"/>
    <cellStyle name="Normal 2 3 2 3 5 2 3 4 4 3 3 5 3 2" xfId="22057" xr:uid="{8A397AFE-940E-4EF7-B257-D4720F56D903}"/>
    <cellStyle name="Normal 2 3 2 3 5 2 3 4 4 3 3 5 3 3" xfId="21285" xr:uid="{B443CDA4-8144-4CC8-8AA3-2EDAB1EC29C6}"/>
    <cellStyle name="Normal 2 3 2 3 5 2 3 4 4 3 3 5 3 3 2" xfId="26507" xr:uid="{F2B8B589-C9EB-4C5A-AFC2-3B410DB7F7BB}"/>
    <cellStyle name="Normal 2 3 2 3 5 2 3 4 4 3 4" xfId="5356" xr:uid="{9CAE7042-3A08-4BEF-81B8-81AEC00B76CC}"/>
    <cellStyle name="Normal 2 3 2 3 5 2 3 4 4 3 4 2" xfId="8829" xr:uid="{24E2D1DF-E21C-45EC-9148-001FAEACB2F7}"/>
    <cellStyle name="Normal 2 3 2 3 5 2 3 4 4 3 4 3" xfId="14101" xr:uid="{51CA67A6-6062-4F71-84C0-FF17FE24B473}"/>
    <cellStyle name="Normal 2 3 2 3 5 2 3 4 4 3 4 3 2" xfId="14102" xr:uid="{D0EAD3A0-1C3F-4C56-88DC-BD67C520C3FF}"/>
    <cellStyle name="Normal 2 3 2 3 5 2 3 4 4 3 4 3 3" xfId="16826" xr:uid="{B9459E92-FBC6-467B-876F-B6605D685A05}"/>
    <cellStyle name="Normal 2 3 2 3 5 2 3 4 4 3 4 3 4" xfId="19896" xr:uid="{B7B0AEDE-FEDC-4758-A698-77D9340F8FE4}"/>
    <cellStyle name="Normal 2 3 2 3 5 2 3 4 4 3 4 3 4 2" xfId="25118" xr:uid="{7469B145-3DD1-4BF8-845F-75F2C1A1CF30}"/>
    <cellStyle name="Normal 2 3 2 3 5 2 3 4 4 3 5" xfId="15213" xr:uid="{90307B7E-A8CD-465A-8112-F61EAB1939BB}"/>
    <cellStyle name="Normal 2 3 2 3 5 2 3 4 4 3 6" xfId="15417" xr:uid="{43A00E6A-701C-4FED-8F28-F512CC2CAB57}"/>
    <cellStyle name="Normal 2 3 2 3 5 2 3 4 4 3 7" xfId="17524" xr:uid="{A7DAD78A-23D7-4495-B295-3657E2C12494}"/>
    <cellStyle name="Normal 2 3 2 3 5 2 3 4 4 3 7 2" xfId="27134" xr:uid="{65500D8D-3863-4AB8-AFAC-7D64934BE7D9}"/>
    <cellStyle name="Normal 2 3 2 3 5 2 3 4 4 3 7 3" xfId="28373" xr:uid="{08CEAC85-8A75-415A-B64E-A44952BC855F}"/>
    <cellStyle name="Normal 2 3 2 3 5 2 3 4 4 3 7 4" xfId="28077" xr:uid="{B910404D-94D2-42D3-A3B1-8766BE939FE6}"/>
    <cellStyle name="Normal 2 3 2 3 5 2 3 4 4 3 8" xfId="18162" xr:uid="{CA4FBF88-9558-4CA4-842A-0B6C834F1340}"/>
    <cellStyle name="Normal 2 3 2 3 5 2 3 4 4 3 8 2" xfId="28229" xr:uid="{FE205EB5-D796-44EA-AE7A-6D460D94EBC8}"/>
    <cellStyle name="Normal 2 3 2 3 5 2 3 4 4 4" xfId="14103" xr:uid="{AA252B6C-9B8C-4323-94C0-2D5DE4F3E5A7}"/>
    <cellStyle name="Normal 2 3 2 3 5 2 3 4 4 4 2" xfId="14104" xr:uid="{147B7296-F915-4A87-864A-410BCFF1FDF3}"/>
    <cellStyle name="Normal 2 3 2 3 5 2 3 4 5" xfId="2282" xr:uid="{F8F4C41F-8A28-4964-9ADA-F06BC200F2EE}"/>
    <cellStyle name="Normal 2 3 2 3 5 2 3 4 5 2" xfId="2877" xr:uid="{19DC13CE-D021-4E5D-97BA-AF82D39B1AAB}"/>
    <cellStyle name="Normal 2 3 2 3 5 2 3 4 5 3" xfId="3840" xr:uid="{AA99753D-43DD-46DB-85B0-3A5EFEE5D9DC}"/>
    <cellStyle name="Normal 2 3 2 3 5 2 3 4 5 3 2" xfId="4616" xr:uid="{EB7A95DC-F647-43AF-B5CF-2C67B96B05F8}"/>
    <cellStyle name="Normal 2 3 2 3 5 2 3 4 5 3 3" xfId="3423" xr:uid="{709C23C4-0B6D-479C-BCA4-FA4EEF0EAB30}"/>
    <cellStyle name="Normal 2 3 2 3 5 2 3 4 5 3 4" xfId="8485" xr:uid="{1EF3CBA9-7CE1-4BC0-88EC-D815840FBEB2}"/>
    <cellStyle name="Normal 2 3 2 3 5 2 3 4 5 3 4 2" xfId="6389" xr:uid="{EE689661-5D58-4A83-B626-F88012BA8D6C}"/>
    <cellStyle name="Normal 2 3 2 3 5 2 3 4 5 3 4 2 2" xfId="10135" xr:uid="{627BF9F5-83F0-4BDF-A570-043C56B7E206}"/>
    <cellStyle name="Normal 2 3 2 3 5 2 3 4 5 3 4 2 3" xfId="12053" xr:uid="{99204B7D-236F-4C32-892F-7953C257825A}"/>
    <cellStyle name="Normal 2 3 2 3 5 2 3 4 5 3 4 2 3 2" xfId="22500" xr:uid="{59FF5DC5-69C3-4105-A770-D4E29023A5D1}"/>
    <cellStyle name="Normal 2 3 2 3 5 2 3 4 5 3 4 2 3 3" xfId="20700" xr:uid="{B67CFC94-61C8-4935-80BF-861618388140}"/>
    <cellStyle name="Normal 2 3 2 3 5 2 3 4 5 3 4 2 3 3 2" xfId="25922" xr:uid="{FC2DA2B3-E69B-463B-9273-40241B615FBC}"/>
    <cellStyle name="Normal 2 3 2 3 5 2 3 4 5 3 5" xfId="5458" xr:uid="{168D0E31-BF5C-4026-9054-FDB7F3B9F18E}"/>
    <cellStyle name="Normal 2 3 2 3 5 2 3 4 5 3 5 2" xfId="9927" xr:uid="{0A6EC839-55CE-42ED-8F2E-522A71D3D554}"/>
    <cellStyle name="Normal 2 3 2 3 5 2 3 4 5 3 5 3" xfId="17205" xr:uid="{66B48923-1A50-4A40-8F15-0D70826147A2}"/>
    <cellStyle name="Normal 2 3 2 3 5 2 3 4 5 3 5 3 2" xfId="23676" xr:uid="{02420352-BD8C-41C7-8119-E636688AE4BF}"/>
    <cellStyle name="Normal 2 3 2 3 5 2 3 4 5 3 5 3 3" xfId="19998" xr:uid="{D1F08406-008B-4A31-A5CE-AEA4798AADFE}"/>
    <cellStyle name="Normal 2 3 2 3 5 2 3 4 5 3 5 3 3 2" xfId="25220" xr:uid="{6AB4A69F-7C20-4847-B0B0-8257D39B8A55}"/>
    <cellStyle name="Normal 2 3 2 3 5 2 3 4 5 3 6" xfId="18617" xr:uid="{5C9F3C3B-D0D4-491A-8F98-34EBB5083F16}"/>
    <cellStyle name="Normal 2 3 2 3 5 2 3 4 5 3 6 2" xfId="23839" xr:uid="{48132786-CA05-423C-B8FD-9C791F7F1428}"/>
    <cellStyle name="Normal 2 3 2 3 5 2 3 4 5 4" xfId="5984" xr:uid="{7CC57565-EDB8-46E9-8F54-F81A6871DC84}"/>
    <cellStyle name="Normal 2 3 2 3 5 2 3 4 5 4 2" xfId="7533" xr:uid="{6D11EBFA-F2AA-45AF-AC23-AD41069B86A6}"/>
    <cellStyle name="Normal 2 3 2 3 5 2 3 4 5 4 3" xfId="12981" xr:uid="{2D4707F5-3B65-4D3B-890A-AEA1E4896EF5}"/>
    <cellStyle name="Normal 2 3 2 3 5 2 3 4 5 4 3 2" xfId="16440" xr:uid="{3894A6D0-1DE6-4909-B8C3-BCB1EE464EEB}"/>
    <cellStyle name="Normal 2 3 2 3 5 2 3 4 5 4 4" xfId="19077" xr:uid="{90C15D03-9849-46EF-87AB-D5A5FEDDA6E5}"/>
    <cellStyle name="Normal 2 3 2 3 5 2 3 4 5 4 4 2" xfId="24299" xr:uid="{6700F725-A8F4-4AF6-91A3-A81A91186A70}"/>
    <cellStyle name="Normal 2 3 2 3 5 2 3 4 5 5" xfId="9303" xr:uid="{0291826B-4C82-4C7A-82E0-3E70DF0DB02A}"/>
    <cellStyle name="Normal 2 3 2 3 5 2 3 4 5 5 2" xfId="11019" xr:uid="{3EFD4E86-877F-439C-BCC4-9F26724494DE}"/>
    <cellStyle name="Normal 2 3 2 3 5 2 3 4 5 5 3" xfId="11685" xr:uid="{744BC78E-6E5A-4DE7-8AD8-7B5A5F7EFA9A}"/>
    <cellStyle name="Normal 2 3 2 3 5 2 3 4 5 5 3 2" xfId="22134" xr:uid="{7115B093-8AAC-4850-9250-188C2EB253C2}"/>
    <cellStyle name="Normal 2 3 2 3 5 2 3 4 5 5 3 3" xfId="21584" xr:uid="{714A3190-44F8-4E56-965B-B64E654AA372}"/>
    <cellStyle name="Normal 2 3 2 3 5 2 3 4 5 5 3 3 2" xfId="26806" xr:uid="{FE83F3C7-1D3D-4B6E-98EC-BDD989ADE68E}"/>
    <cellStyle name="Normal 2 3 2 3 5 2 3 4 6" xfId="18022" xr:uid="{C0A3DA1B-0D4E-4EB1-B8C5-3774BD38AE86}"/>
    <cellStyle name="Normal 2 3 2 3 5 2 3 4 6 2" xfId="27598" xr:uid="{100804C8-5FF6-4B26-9F23-E84D9215503C}"/>
    <cellStyle name="Normal 2 3 2 3 5 2 3 5" xfId="532" xr:uid="{73BA95E5-13A7-47D4-8741-DB64ED00005B}"/>
    <cellStyle name="Normal 2 3 2 3 5 2 3 5 2" xfId="533" xr:uid="{B6ADB06E-22FF-43FD-A994-B5CF45488EF3}"/>
    <cellStyle name="Normal 2 3 2 3 5 2 3 5 3" xfId="534" xr:uid="{87A0322F-689C-41A7-A587-10540D6A3ACA}"/>
    <cellStyle name="Normal 2 3 2 3 5 2 3 5 3 2" xfId="535" xr:uid="{87B566FA-1613-4CA0-9EAC-66A82209D21D}"/>
    <cellStyle name="Normal 2 3 2 3 5 2 3 5 3 2 2" xfId="536" xr:uid="{F7CA64E3-F712-4E4B-817C-911C7A3E5D7C}"/>
    <cellStyle name="Normal 2 3 2 3 5 2 3 5 3 2 2 10" xfId="18196" xr:uid="{387695C1-191B-4E20-BA14-4A1F49D44C49}"/>
    <cellStyle name="Normal 2 3 2 3 5 2 3 5 3 2 2 10 2" xfId="28199" xr:uid="{59FD7095-7470-41DB-B228-392289E84419}"/>
    <cellStyle name="Normal 2 3 2 3 5 2 3 5 3 2 2 2" xfId="537" xr:uid="{6BE84E82-1831-456C-87BB-C9604D7F9C4F}"/>
    <cellStyle name="Normal 2 3 2 3 5 2 3 5 3 2 2 2 2" xfId="14105" xr:uid="{6BDE0EA9-F46E-4609-BBE6-2F0CDD73D9F3}"/>
    <cellStyle name="Normal 2 3 2 3 5 2 3 5 3 2 2 2 3" xfId="14106" xr:uid="{84EACAD9-B8D8-424C-90F3-CE1ACEBC1127}"/>
    <cellStyle name="Normal 2 3 2 3 5 2 3 5 3 2 2 2 3 2" xfId="14107" xr:uid="{2F21D3D4-EF50-4C15-80E9-F5DB35FBAA58}"/>
    <cellStyle name="Normal 2 3 2 3 5 2 3 5 3 2 2 3" xfId="538" xr:uid="{69839AB6-6F5E-4732-A06F-ED132080884A}"/>
    <cellStyle name="Normal 2 3 2 3 5 2 3 5 3 2 2 4" xfId="539" xr:uid="{ED6212F1-7B22-4B3D-A54C-E8AD59D6485B}"/>
    <cellStyle name="Normal 2 3 2 3 5 2 3 5 3 2 2 5" xfId="540" xr:uid="{B8BD2193-917A-49CB-8FC8-0576BD012968}"/>
    <cellStyle name="Normal 2 3 2 3 5 2 3 5 3 2 2 5 2" xfId="541" xr:uid="{980D023B-85E0-43FF-8C20-2B0CBC1C5A42}"/>
    <cellStyle name="Normal 2 3 2 3 5 2 3 5 3 2 2 5 3" xfId="2609" xr:uid="{F9D87B75-D77A-40EB-A837-E09E017B226A}"/>
    <cellStyle name="Normal 2 3 2 3 5 2 3 5 3 2 2 5 3 2" xfId="3204" xr:uid="{18B24A06-0652-49AF-A021-CEE8183AF256}"/>
    <cellStyle name="Normal 2 3 2 3 5 2 3 5 3 2 2 5 3 3" xfId="4167" xr:uid="{7AC1CAC2-F933-4EB9-879E-C47B8B7AC4D9}"/>
    <cellStyle name="Normal 2 3 2 3 5 2 3 5 3 2 2 5 3 3 2" xfId="4998" xr:uid="{514B3415-1EF8-4F18-983E-3A86CAA6F919}"/>
    <cellStyle name="Normal 2 3 2 3 5 2 3 5 3 2 2 5 3 3 3" xfId="4404" xr:uid="{60ABD506-5632-40C3-BC4F-F820A1AF3C3E}"/>
    <cellStyle name="Normal 2 3 2 3 5 2 3 5 3 2 2 5 3 3 4" xfId="7582" xr:uid="{D92BD75E-7E78-42EA-AFCE-D6510BEC9AA2}"/>
    <cellStyle name="Normal 2 3 2 3 5 2 3 5 3 2 2 5 3 3 4 2" xfId="9359" xr:uid="{BC268004-549F-476A-AEA0-8768C771EF7D}"/>
    <cellStyle name="Normal 2 3 2 3 5 2 3 5 3 2 2 5 3 3 4 2 2" xfId="11073" xr:uid="{66CDBACE-0ED9-4B8F-8420-1808357F5BD2}"/>
    <cellStyle name="Normal 2 3 2 3 5 2 3 5 3 2 2 5 3 3 4 2 3" xfId="11656" xr:uid="{D391CD8C-61DF-436A-B454-A1B9C89673BF}"/>
    <cellStyle name="Normal 2 3 2 3 5 2 3 5 3 2 2 5 3 3 4 2 3 2" xfId="22105" xr:uid="{B1848F1E-5063-41A7-8186-EDFCED207A40}"/>
    <cellStyle name="Normal 2 3 2 3 5 2 3 5 3 2 2 5 3 3 4 2 3 3" xfId="21638" xr:uid="{346F01C7-C833-4312-A38D-0645A9A77208}"/>
    <cellStyle name="Normal 2 3 2 3 5 2 3 5 3 2 2 5 3 3 4 2 3 3 2" xfId="26860" xr:uid="{B002DFD4-5A32-486D-AA28-97D65D74A2C5}"/>
    <cellStyle name="Normal 2 3 2 3 5 2 3 5 3 2 2 5 3 3 5" xfId="5319" xr:uid="{A2E2DDCC-FA20-45DD-9FBE-A8EB6D34901E}"/>
    <cellStyle name="Normal 2 3 2 3 5 2 3 5 3 2 2 5 3 3 5 2" xfId="9611" xr:uid="{E188286A-63C8-440A-B0C1-EDAE80C07930}"/>
    <cellStyle name="Normal 2 3 2 3 5 2 3 5 3 2 2 5 3 3 5 3" xfId="11311" xr:uid="{07C9075D-281D-465E-8C2E-EAB81C5A137A}"/>
    <cellStyle name="Normal 2 3 2 3 5 2 3 5 3 2 2 5 3 3 5 3 2" xfId="21869" xr:uid="{9AE617F4-DB45-4538-B117-B309F5EA82F3}"/>
    <cellStyle name="Normal 2 3 2 3 5 2 3 5 3 2 2 5 3 3 5 3 3" xfId="19859" xr:uid="{4E3AF657-4710-4CE4-83AD-E35D1698644C}"/>
    <cellStyle name="Normal 2 3 2 3 5 2 3 5 3 2 2 5 3 3 5 3 3 2" xfId="25081" xr:uid="{1D4B4E0E-1B9F-4EBC-91FB-5D87FBFAE8CC}"/>
    <cellStyle name="Normal 2 3 2 3 5 2 3 5 3 2 2 5 3 3 6" xfId="18944" xr:uid="{E94CBCBC-A0A3-4A49-98CD-2ACFD4318621}"/>
    <cellStyle name="Normal 2 3 2 3 5 2 3 5 3 2 2 5 3 3 6 2" xfId="24166" xr:uid="{83DA0D49-BD63-4A27-BB54-CEC2955C5D00}"/>
    <cellStyle name="Normal 2 3 2 3 5 2 3 5 3 2 2 5 3 4" xfId="6122" xr:uid="{FC10C692-0D5F-4F53-A7E5-599DF2E678D3}"/>
    <cellStyle name="Normal 2 3 2 3 5 2 3 5 3 2 2 5 3 4 2" xfId="7527" xr:uid="{24E2C668-28F9-4A2D-A919-6364D1708DE3}"/>
    <cellStyle name="Normal 2 3 2 3 5 2 3 5 3 2 2 5 3 4 3" xfId="13024" xr:uid="{B5A92E17-273B-415E-BFE3-FAB935A7CF0F}"/>
    <cellStyle name="Normal 2 3 2 3 5 2 3 5 3 2 2 5 3 4 3 2" xfId="16479" xr:uid="{2875F709-966B-401E-B329-249B4EBC66B6}"/>
    <cellStyle name="Normal 2 3 2 3 5 2 3 5 3 2 2 5 3 4 4" xfId="19215" xr:uid="{756A49C2-6D18-47CC-A7D7-3B4869948585}"/>
    <cellStyle name="Normal 2 3 2 3 5 2 3 5 3 2 2 5 3 4 4 2" xfId="24437" xr:uid="{C17F8A13-9634-498B-A68C-45541FA29383}"/>
    <cellStyle name="Normal 2 3 2 3 5 2 3 5 3 2 2 5 3 5" xfId="6644" xr:uid="{3E872A5A-8C54-4EBC-AB99-BEF9BE2AE269}"/>
    <cellStyle name="Normal 2 3 2 3 5 2 3 5 3 2 2 5 3 5 2" xfId="10390" xr:uid="{77D44BD3-7465-49DA-9235-E4B07C622EFA}"/>
    <cellStyle name="Normal 2 3 2 3 5 2 3 5 3 2 2 5 3 5 3" xfId="11907" xr:uid="{C11301A7-2AF2-4582-8047-FAADF617F326}"/>
    <cellStyle name="Normal 2 3 2 3 5 2 3 5 3 2 2 5 3 5 3 2" xfId="22355" xr:uid="{6D6D7DBA-D8FC-4643-9179-42AED6CDC1D6}"/>
    <cellStyle name="Normal 2 3 2 3 5 2 3 5 3 2 2 5 3 5 3 3" xfId="20955" xr:uid="{549E61F9-765C-4DC1-909E-B1BA5261EB8D}"/>
    <cellStyle name="Normal 2 3 2 3 5 2 3 5 3 2 2 5 3 5 3 3 2" xfId="26177" xr:uid="{B133F14D-BA8E-4259-94DA-C8B8962F947F}"/>
    <cellStyle name="Normal 2 3 2 3 5 2 3 5 3 2 2 5 4" xfId="5372" xr:uid="{55D2BD50-F254-4304-8516-099DE43724C3}"/>
    <cellStyle name="Normal 2 3 2 3 5 2 3 5 3 2 2 5 4 2" xfId="8834" xr:uid="{F0DCDF60-CCF7-4462-A6E0-E50DEC783EA9}"/>
    <cellStyle name="Normal 2 3 2 3 5 2 3 5 3 2 2 5 4 3" xfId="12249" xr:uid="{C5D66792-76BB-465E-886D-0E6199E14295}"/>
    <cellStyle name="Normal 2 3 2 3 5 2 3 5 3 2 2 5 4 3 2" xfId="22692" xr:uid="{18B151AE-3B2F-4DEB-B645-DDFD47EB64D6}"/>
    <cellStyle name="Normal 2 3 2 3 5 2 3 5 3 2 2 5 4 3 3" xfId="19912" xr:uid="{994A6E14-016D-43D0-AB53-C9F3EE2BE762}"/>
    <cellStyle name="Normal 2 3 2 3 5 2 3 5 3 2 2 5 4 3 3 2" xfId="25134" xr:uid="{044D26A3-6D70-4532-AB02-3FA0817B6F32}"/>
    <cellStyle name="Normal 2 3 2 3 5 2 3 5 3 2 2 5 5" xfId="15422" xr:uid="{97E8D858-6768-463C-8C5E-D41097D0B4A9}"/>
    <cellStyle name="Normal 2 3 2 3 5 2 3 5 3 2 2 5 6" xfId="17529" xr:uid="{BE4BE1EE-7FBB-4E2F-918B-5AE015C1F8B9}"/>
    <cellStyle name="Normal 2 3 2 3 5 2 3 5 3 2 2 5 6 2" xfId="27139" xr:uid="{FDABEECF-CCBD-488B-8A89-F8A55BA3ED7F}"/>
    <cellStyle name="Normal 2 3 2 3 5 2 3 5 3 2 2 5 6 3" xfId="28378" xr:uid="{A13D4C9E-6EA3-49B1-B76D-0C57076CEDE9}"/>
    <cellStyle name="Normal 2 3 2 3 5 2 3 5 3 2 2 5 6 4" xfId="28072" xr:uid="{865DB934-3EB6-4466-8847-26BAD5986FAD}"/>
    <cellStyle name="Normal 2 3 2 3 5 2 3 5 3 2 2 5 7" xfId="18349" xr:uid="{0404AD6C-E7AE-4173-AD49-5F21FACE6ED6}"/>
    <cellStyle name="Normal 2 3 2 3 5 2 3 5 3 2 2 5 7 2" xfId="27616" xr:uid="{301001FF-6030-4FDD-9AF7-A89CC1A2ECEC}"/>
    <cellStyle name="Normal 2 3 2 3 5 2 3 5 3 2 2 6" xfId="2456" xr:uid="{4AD0EFC1-B818-4B68-B27E-FA02292239C1}"/>
    <cellStyle name="Normal 2 3 2 3 5 2 3 5 3 2 2 6 2" xfId="3051" xr:uid="{72982180-E755-4A43-8E4B-B0CD9F9D195A}"/>
    <cellStyle name="Normal 2 3 2 3 5 2 3 5 3 2 2 6 3" xfId="4014" xr:uid="{4A50B2B1-D285-4D38-B21A-CB9CF8495806}"/>
    <cellStyle name="Normal 2 3 2 3 5 2 3 5 3 2 2 6 3 2" xfId="4664" xr:uid="{0B45F057-F88F-4F3B-A33F-60785AC2984C}"/>
    <cellStyle name="Normal 2 3 2 3 5 2 3 5 3 2 2 6 3 3" xfId="3560" xr:uid="{CFC04F55-D326-4E7F-B226-CE307D417DD1}"/>
    <cellStyle name="Normal 2 3 2 3 5 2 3 5 3 2 2 6 3 4" xfId="8394" xr:uid="{71ED0687-A224-4473-976D-31E2BF66B431}"/>
    <cellStyle name="Normal 2 3 2 3 5 2 3 5 3 2 2 6 3 4 2" xfId="5242" xr:uid="{EE93D5CE-D7BA-4100-8C54-21A40778165D}"/>
    <cellStyle name="Normal 2 3 2 3 5 2 3 5 3 2 2 6 3 4 2 2" xfId="9809" xr:uid="{B6F36E00-0158-4928-8542-F6031F4B6752}"/>
    <cellStyle name="Normal 2 3 2 3 5 2 3 5 3 2 2 6 3 4 2 3" xfId="12034" xr:uid="{42B86EB1-37AF-456D-9932-9417B00459B5}"/>
    <cellStyle name="Normal 2 3 2 3 5 2 3 5 3 2 2 6 3 4 2 3 2" xfId="22482" xr:uid="{17D6E8F3-4809-430B-9323-322713D1E875}"/>
    <cellStyle name="Normal 2 3 2 3 5 2 3 5 3 2 2 6 3 4 2 3 3" xfId="19782" xr:uid="{8B70BF19-3B62-43FA-A9D1-C33F2BA45327}"/>
    <cellStyle name="Normal 2 3 2 3 5 2 3 5 3 2 2 6 3 4 2 3 3 2" xfId="25004" xr:uid="{B9B0EDC1-17DB-448A-ADD4-2248FE49806F}"/>
    <cellStyle name="Normal 2 3 2 3 5 2 3 5 3 2 2 6 3 5" xfId="5387" xr:uid="{216B23DA-2102-4547-A52B-C6A0AD83EA5E}"/>
    <cellStyle name="Normal 2 3 2 3 5 2 3 5 3 2 2 6 3 5 2" xfId="9906" xr:uid="{2B0A3154-7FB7-4457-8CA7-23C9BCC6F8B8}"/>
    <cellStyle name="Normal 2 3 2 3 5 2 3 5 3 2 2 6 3 5 3" xfId="12792" xr:uid="{CB4D38DE-84CE-486B-B5FF-0CF06DF3F0A5}"/>
    <cellStyle name="Normal 2 3 2 3 5 2 3 5 3 2 2 6 3 5 3 2" xfId="23230" xr:uid="{3B065B0D-1AAD-4C0B-A1AB-61C2C25BE9C3}"/>
    <cellStyle name="Normal 2 3 2 3 5 2 3 5 3 2 2 6 3 5 3 3" xfId="19927" xr:uid="{51645B65-F3C2-410D-9B2C-3EF804C0D5D3}"/>
    <cellStyle name="Normal 2 3 2 3 5 2 3 5 3 2 2 6 3 5 3 3 2" xfId="25149" xr:uid="{3041B423-FA82-4946-9608-F80DB6DF7242}"/>
    <cellStyle name="Normal 2 3 2 3 5 2 3 5 3 2 2 6 3 6" xfId="16033" xr:uid="{3599759E-32AF-45E7-B7D7-A0E1DE21B965}"/>
    <cellStyle name="Normal 2 3 2 3 5 2 3 5 3 2 2 6 3 7" xfId="18791" xr:uid="{60A94DCE-3079-40A3-8B22-C6DC58B33491}"/>
    <cellStyle name="Normal 2 3 2 3 5 2 3 5 3 2 2 6 3 7 2" xfId="24013" xr:uid="{46811EA6-5712-4B8F-9003-16C0CBD349E0}"/>
    <cellStyle name="Normal 2 3 2 3 5 2 3 5 3 2 2 6 4" xfId="7366" xr:uid="{D8F7C4C7-D7AF-4091-AF28-9DBD3A751A4D}"/>
    <cellStyle name="Normal 2 3 2 3 5 2 3 5 3 2 2 6 4 2" xfId="8325" xr:uid="{0E423B87-BE61-4BA5-894C-DA97103DEDD7}"/>
    <cellStyle name="Normal 2 3 2 3 5 2 3 5 3 2 2 6 4 3" xfId="13046" xr:uid="{9243D701-1372-417D-B22D-31231CED0C01}"/>
    <cellStyle name="Normal 2 3 2 3 5 2 3 5 3 2 2 6 4 3 2" xfId="16498" xr:uid="{8F6A00EE-DF9D-4C90-9925-386039331B4B}"/>
    <cellStyle name="Normal 2 3 2 3 5 2 3 5 3 2 2 6 4 4" xfId="19668" xr:uid="{FD2709FD-80A1-4FEB-8AFA-183730BFD5CC}"/>
    <cellStyle name="Normal 2 3 2 3 5 2 3 5 3 2 2 6 4 4 2" xfId="24890" xr:uid="{B09633FE-4F57-4209-A969-8144F8E3250B}"/>
    <cellStyle name="Normal 2 3 2 3 5 2 3 5 3 2 2 6 5" xfId="9434" xr:uid="{6352807A-A980-4649-87A4-E093EBB77799}"/>
    <cellStyle name="Normal 2 3 2 3 5 2 3 5 3 2 2 6 5 2" xfId="11147" xr:uid="{1774FBFB-9C30-4947-93E8-B6918CDA7F03}"/>
    <cellStyle name="Normal 2 3 2 3 5 2 3 5 3 2 2 6 5 3" xfId="12532" xr:uid="{A0FD3085-9323-4977-87DC-5F4C7EF57EEC}"/>
    <cellStyle name="Normal 2 3 2 3 5 2 3 5 3 2 2 6 5 3 2" xfId="22973" xr:uid="{4D694EF9-84BD-4147-8B01-6EB4D31EFA46}"/>
    <cellStyle name="Normal 2 3 2 3 5 2 3 5 3 2 2 6 5 3 3" xfId="21712" xr:uid="{F83CD204-A632-4F5D-91C7-62E698826F74}"/>
    <cellStyle name="Normal 2 3 2 3 5 2 3 5 3 2 2 6 5 3 3 2" xfId="26934" xr:uid="{AFB00904-FB30-40A9-A9C6-49BDEA347EDF}"/>
    <cellStyle name="Normal 2 3 2 3 5 2 3 5 3 2 2 7" xfId="5368" xr:uid="{3EE94C44-AF6C-46A4-9BC7-93A48EA2078B}"/>
    <cellStyle name="Normal 2 3 2 3 5 2 3 5 3 2 2 7 2" xfId="8833" xr:uid="{E65C7A12-3858-4FFD-90BA-7BF373040587}"/>
    <cellStyle name="Normal 2 3 2 3 5 2 3 5 3 2 2 7 3" xfId="16179" xr:uid="{BB30BAB7-1E8C-4C6A-A83B-BF4743878DA4}"/>
    <cellStyle name="Normal 2 3 2 3 5 2 3 5 3 2 2 7 3 2" xfId="17327" xr:uid="{5798B819-CB07-4850-89D6-FBFA5BC09C17}"/>
    <cellStyle name="Normal 2 3 2 3 5 2 3 5 3 2 2 7 3 3" xfId="19908" xr:uid="{330E8C04-2DB1-4DF1-A7DA-86973644FD11}"/>
    <cellStyle name="Normal 2 3 2 3 5 2 3 5 3 2 2 7 3 3 2" xfId="25130" xr:uid="{BDC5C139-F97D-4BFC-92DF-C9496A165BBA}"/>
    <cellStyle name="Normal 2 3 2 3 5 2 3 5 3 2 2 8" xfId="15421" xr:uid="{D10856C1-7967-49D5-8CC4-9DD81306E0F5}"/>
    <cellStyle name="Normal 2 3 2 3 5 2 3 5 3 2 2 9" xfId="17528" xr:uid="{569360E0-7816-4576-9C68-3C963D395ED3}"/>
    <cellStyle name="Normal 2 3 2 3 5 2 3 5 3 2 2 9 2" xfId="27138" xr:uid="{4421F579-1478-48AB-B54D-FEDE4B1527D4}"/>
    <cellStyle name="Normal 2 3 2 3 5 2 3 5 3 2 2 9 3" xfId="28377" xr:uid="{156B1D03-BA30-4D20-AD8C-4A3A30DB0FF6}"/>
    <cellStyle name="Normal 2 3 2 3 5 2 3 5 3 2 2 9 4" xfId="28073" xr:uid="{3DCD4E10-4FBC-4EEF-8C6C-9F55C6E8D4C9}"/>
    <cellStyle name="Normal 2 3 2 3 5 2 3 5 3 3" xfId="2353" xr:uid="{F50F9BEC-8909-4B29-B101-3786CEAF5A38}"/>
    <cellStyle name="Normal 2 3 2 3 5 2 3 5 3 3 2" xfId="2948" xr:uid="{E516FCAD-21B3-49E8-A55F-69305615A4E1}"/>
    <cellStyle name="Normal 2 3 2 3 5 2 3 5 3 3 3" xfId="3911" xr:uid="{A0D19E93-703D-4911-AAED-592CF9976170}"/>
    <cellStyle name="Normal 2 3 2 3 5 2 3 5 3 3 3 2" xfId="4657" xr:uid="{D8ABCC44-F8D0-4ADE-9C78-D721A7086CF6}"/>
    <cellStyle name="Normal 2 3 2 3 5 2 3 5 3 3 3 3" xfId="4372" xr:uid="{EC545DBB-1107-4401-A5BE-A8495918E4C7}"/>
    <cellStyle name="Normal 2 3 2 3 5 2 3 5 3 3 3 4" xfId="8421" xr:uid="{5137C61F-3686-45AB-A2A6-2A058E2E4D76}"/>
    <cellStyle name="Normal 2 3 2 3 5 2 3 5 3 3 3 4 2" xfId="9457" xr:uid="{E20CD13F-5E8B-4775-8686-DD826342118B}"/>
    <cellStyle name="Normal 2 3 2 3 5 2 3 5 3 3 3 4 2 2" xfId="11170" xr:uid="{7E082C1A-9B67-4693-BEFF-3FEB5236E6AB}"/>
    <cellStyle name="Normal 2 3 2 3 5 2 3 5 3 3 3 4 2 3" xfId="17064" xr:uid="{69AFBAB5-9166-447B-823C-6CACE573A773}"/>
    <cellStyle name="Normal 2 3 2 3 5 2 3 5 3 3 3 4 2 3 2" xfId="23536" xr:uid="{846729A6-90BD-4068-B146-3CE1436BF5C5}"/>
    <cellStyle name="Normal 2 3 2 3 5 2 3 5 3 3 3 4 2 3 3" xfId="21735" xr:uid="{6259C5DD-7937-4BEF-B9C8-13B934E22E09}"/>
    <cellStyle name="Normal 2 3 2 3 5 2 3 5 3 3 3 4 2 3 3 2" xfId="26957" xr:uid="{E8E6EEEC-6936-4792-AA77-17D4A7D00519}"/>
    <cellStyle name="Normal 2 3 2 3 5 2 3 5 3 3 3 5" xfId="6629" xr:uid="{BB7151CE-EE74-47F2-9693-37E87A508902}"/>
    <cellStyle name="Normal 2 3 2 3 5 2 3 5 3 3 3 5 2" xfId="10375" xr:uid="{F0BA5A98-B1D5-48ED-83E7-25181A026880}"/>
    <cellStyle name="Normal 2 3 2 3 5 2 3 5 3 3 3 5 3" xfId="11731" xr:uid="{A840E56A-57F8-4BAA-A99F-F88A6D0D1265}"/>
    <cellStyle name="Normal 2 3 2 3 5 2 3 5 3 3 3 5 3 2" xfId="22179" xr:uid="{96E2FB93-106A-445C-A1B5-6412BB40931A}"/>
    <cellStyle name="Normal 2 3 2 3 5 2 3 5 3 3 3 5 3 3" xfId="20940" xr:uid="{7D22ED80-70A7-4ABA-94E2-C15E3ED70790}"/>
    <cellStyle name="Normal 2 3 2 3 5 2 3 5 3 3 3 5 3 3 2" xfId="26162" xr:uid="{F988AF2E-8F5C-43E2-A4A3-7413E6279D44}"/>
    <cellStyle name="Normal 2 3 2 3 5 2 3 5 3 3 3 6" xfId="15934" xr:uid="{BDF2BA75-DEFD-452A-9E31-B74BD329CB5A}"/>
    <cellStyle name="Normal 2 3 2 3 5 2 3 5 3 3 3 7" xfId="18688" xr:uid="{6C497E8A-7314-4971-964C-0E450C99344C}"/>
    <cellStyle name="Normal 2 3 2 3 5 2 3 5 3 3 3 7 2" xfId="23910" xr:uid="{E40B150A-C0EE-43A9-9848-99F64D1E34CC}"/>
    <cellStyle name="Normal 2 3 2 3 5 2 3 5 3 3 4" xfId="7109" xr:uid="{FF00667D-D520-4573-8EB5-9C9DBA842FA4}"/>
    <cellStyle name="Normal 2 3 2 3 5 2 3 5 3 3 4 2" xfId="8068" xr:uid="{BFA6C0D3-61B3-454E-9AF3-2C58312C7345}"/>
    <cellStyle name="Normal 2 3 2 3 5 2 3 5 3 3 4 3" xfId="12847" xr:uid="{E5F9270A-4F7B-4AB5-BF70-E10E87101395}"/>
    <cellStyle name="Normal 2 3 2 3 5 2 3 5 3 3 4 3 2" xfId="16323" xr:uid="{D6499295-CD46-4D20-B5AF-7D4AB5787DBB}"/>
    <cellStyle name="Normal 2 3 2 3 5 2 3 5 3 3 4 4" xfId="19411" xr:uid="{24960227-D25E-49DF-96E0-2BACDABCED39}"/>
    <cellStyle name="Normal 2 3 2 3 5 2 3 5 3 3 4 4 2" xfId="24633" xr:uid="{73E0FDE1-C413-43BB-85C5-B47B5903B775}"/>
    <cellStyle name="Normal 2 3 2 3 5 2 3 5 3 3 5" xfId="7943" xr:uid="{F84D213A-AE77-489E-B28E-EDD1171B6845}"/>
    <cellStyle name="Normal 2 3 2 3 5 2 3 5 3 3 5 2" xfId="10902" xr:uid="{A3C6ADF6-4308-4CDF-94E7-8EB351558ACE}"/>
    <cellStyle name="Normal 2 3 2 3 5 2 3 5 3 3 5 3" xfId="17139" xr:uid="{A085A5A6-7367-4128-A071-96953ADF54C4}"/>
    <cellStyle name="Normal 2 3 2 3 5 2 3 5 3 3 5 3 2" xfId="23611" xr:uid="{F135E193-9970-4A17-AAB9-8A884694DD0D}"/>
    <cellStyle name="Normal 2 3 2 3 5 2 3 5 3 3 5 3 3" xfId="21467" xr:uid="{567D90A3-5FAE-49BF-BA11-FC8AE9392691}"/>
    <cellStyle name="Normal 2 3 2 3 5 2 3 5 3 3 5 3 3 2" xfId="26689" xr:uid="{6AE913BA-EFBE-482E-8A53-DC6B2B4D815F}"/>
    <cellStyle name="Normal 2 3 2 3 5 2 3 5 3 4" xfId="5366" xr:uid="{27057AE8-F929-4CDF-ABA6-8E8673C943A6}"/>
    <cellStyle name="Normal 2 3 2 3 5 2 3 5 3 4 2" xfId="8832" xr:uid="{C5C4AD34-4256-4614-BA10-5A3ADDAE922A}"/>
    <cellStyle name="Normal 2 3 2 3 5 2 3 5 3 4 3" xfId="14108" xr:uid="{A0B83830-76B4-4C8C-91F3-9C561EEDDD8A}"/>
    <cellStyle name="Normal 2 3 2 3 5 2 3 5 3 4 3 2" xfId="14109" xr:uid="{2F48D7DF-6984-4627-B217-68A8FEE69080}"/>
    <cellStyle name="Normal 2 3 2 3 5 2 3 5 3 4 3 3" xfId="16860" xr:uid="{819F50A9-9BA7-466C-961B-447BB12D108D}"/>
    <cellStyle name="Normal 2 3 2 3 5 2 3 5 3 4 3 4" xfId="19906" xr:uid="{D2BEAFFA-E849-483E-B029-D9CA6E5F8830}"/>
    <cellStyle name="Normal 2 3 2 3 5 2 3 5 3 4 3 4 2" xfId="25128" xr:uid="{D896872C-D653-4513-97D1-142B17723B79}"/>
    <cellStyle name="Normal 2 3 2 3 5 2 3 5 3 5" xfId="15214" xr:uid="{E6433C2A-A48C-49C0-A79A-808135E26021}"/>
    <cellStyle name="Normal 2 3 2 3 5 2 3 5 3 6" xfId="15420" xr:uid="{7BD1859F-8A4F-457B-B9B7-3F3470593606}"/>
    <cellStyle name="Normal 2 3 2 3 5 2 3 5 3 7" xfId="17527" xr:uid="{B3A28B9E-C6F6-4CAB-9509-E87431A82B36}"/>
    <cellStyle name="Normal 2 3 2 3 5 2 3 5 3 7 2" xfId="27137" xr:uid="{DC56E220-DE0C-48FB-B5F8-5B60A7890133}"/>
    <cellStyle name="Normal 2 3 2 3 5 2 3 5 3 7 3" xfId="28376" xr:uid="{09B91A00-F0C5-4A70-A33B-FE8D2DE569A8}"/>
    <cellStyle name="Normal 2 3 2 3 5 2 3 5 3 7 4" xfId="28074" xr:uid="{7216D783-2E94-4FA9-871D-4870AE1470F1}"/>
    <cellStyle name="Normal 2 3 2 3 5 2 3 5 3 8" xfId="18093" xr:uid="{26466670-ACBB-4168-8F06-5D642B01E7BD}"/>
    <cellStyle name="Normal 2 3 2 3 5 2 3 5 3 8 2" xfId="28892" xr:uid="{6780B710-CA10-4202-8EB3-9EE5E7B0EE91}"/>
    <cellStyle name="Normal 2 3 2 3 5 2 3 5 4" xfId="14110" xr:uid="{A3950743-D523-466A-9705-546E5809C28D}"/>
    <cellStyle name="Normal 2 3 2 3 5 2 3 5 4 2" xfId="14111" xr:uid="{70A01153-2C60-4882-AA24-91B695A287F8}"/>
    <cellStyle name="Normal 2 3 2 3 5 2 3 6" xfId="2213" xr:uid="{F7211FEB-1B02-4464-8444-ACA04154CB75}"/>
    <cellStyle name="Normal 2 3 2 3 5 2 3 6 2" xfId="2808" xr:uid="{C73C17EF-4930-4C64-9C8F-0716DB009729}"/>
    <cellStyle name="Normal 2 3 2 3 5 2 3 6 3" xfId="3771" xr:uid="{376C332D-186B-48B7-BC71-D29B20DF50D9}"/>
    <cellStyle name="Normal 2 3 2 3 5 2 3 6 3 2" xfId="4765" xr:uid="{279FE77D-906A-4FA2-A2A7-1A013595D6FB}"/>
    <cellStyle name="Normal 2 3 2 3 5 2 3 6 3 3" xfId="4371" xr:uid="{CFB803B6-7C78-432E-8E35-7008A1F7F9C7}"/>
    <cellStyle name="Normal 2 3 2 3 5 2 3 6 3 4" xfId="7750" xr:uid="{FCAD82A7-BB36-4093-8F00-E352A4DE0D94}"/>
    <cellStyle name="Normal 2 3 2 3 5 2 3 6 3 4 2" xfId="6866" xr:uid="{82E68983-CB16-4A5C-BB45-7F15B1A8868F}"/>
    <cellStyle name="Normal 2 3 2 3 5 2 3 6 3 4 2 2" xfId="10610" xr:uid="{1A4C823E-850B-4FA2-89EA-E21940E8C9F3}"/>
    <cellStyle name="Normal 2 3 2 3 5 2 3 6 3 4 2 3" xfId="11809" xr:uid="{5B77C874-B5D7-4698-B546-43EFEF02B4B5}"/>
    <cellStyle name="Normal 2 3 2 3 5 2 3 6 3 4 2 3 2" xfId="22257" xr:uid="{28D03389-255F-4155-95AD-7B742C780B6D}"/>
    <cellStyle name="Normal 2 3 2 3 5 2 3 6 3 4 2 3 3" xfId="21175" xr:uid="{EF8EB12E-1DB5-4702-8DBA-5EDDE3C76BD7}"/>
    <cellStyle name="Normal 2 3 2 3 5 2 3 6 3 4 2 3 3 2" xfId="26397" xr:uid="{B59D8464-E05E-4EB7-A3B6-4551ABDF42A2}"/>
    <cellStyle name="Normal 2 3 2 3 5 2 3 6 3 5" xfId="6614" xr:uid="{6D86B98F-894E-4142-8831-6D5148758F6C}"/>
    <cellStyle name="Normal 2 3 2 3 5 2 3 6 3 5 2" xfId="10360" xr:uid="{3EB7AC41-98B1-45CF-9F1E-D37F036C0A50}"/>
    <cellStyle name="Normal 2 3 2 3 5 2 3 6 3 5 3" xfId="11395" xr:uid="{A8F13DBB-5F5C-41BB-A5B6-C74BABE19543}"/>
    <cellStyle name="Normal 2 3 2 3 5 2 3 6 3 5 3 2" xfId="21953" xr:uid="{06231F44-CB3B-4581-9CE7-F7CC083FBD98}"/>
    <cellStyle name="Normal 2 3 2 3 5 2 3 6 3 5 3 3" xfId="20925" xr:uid="{AE516A31-5BEB-49C8-AA1A-B1EC830063D7}"/>
    <cellStyle name="Normal 2 3 2 3 5 2 3 6 3 5 3 3 2" xfId="26147" xr:uid="{6A6CF623-4292-4760-A383-B9D086AC30F9}"/>
    <cellStyle name="Normal 2 3 2 3 5 2 3 6 3 6" xfId="18548" xr:uid="{0A18A214-F6B1-4C25-A688-DD96ACA8DB79}"/>
    <cellStyle name="Normal 2 3 2 3 5 2 3 6 3 6 2" xfId="23770" xr:uid="{C32C9EAB-17BF-4F59-83A1-A02384FE5B84}"/>
    <cellStyle name="Normal 2 3 2 3 5 2 3 6 4" xfId="6034" xr:uid="{608FE4C6-68F7-4CBC-A9B4-A120D0C965F7}"/>
    <cellStyle name="Normal 2 3 2 3 5 2 3 6 4 2" xfId="7786" xr:uid="{F59DC2E0-A3D4-4B28-BC7A-79328C52C8C8}"/>
    <cellStyle name="Normal 2 3 2 3 5 2 3 6 4 3" xfId="13071" xr:uid="{545DBA89-5BE7-4BC6-8234-8A9D9DCCF167}"/>
    <cellStyle name="Normal 2 3 2 3 5 2 3 6 4 3 2" xfId="16522" xr:uid="{365FA94A-72EE-4F39-AD19-E58FB617415C}"/>
    <cellStyle name="Normal 2 3 2 3 5 2 3 6 4 4" xfId="19127" xr:uid="{D38FBE74-D6F6-4366-8722-E34CFF63DAF1}"/>
    <cellStyle name="Normal 2 3 2 3 5 2 3 6 4 4 2" xfId="24349" xr:uid="{D54C9299-724C-4031-97BE-780C2C87B86F}"/>
    <cellStyle name="Normal 2 3 2 3 5 2 3 6 5" xfId="6285" xr:uid="{797C1F72-6A07-4E72-AD02-282E9BA05747}"/>
    <cellStyle name="Normal 2 3 2 3 5 2 3 6 5 2" xfId="10034" xr:uid="{DF29EAC7-B7AB-4855-B213-04DD53A938BB}"/>
    <cellStyle name="Normal 2 3 2 3 5 2 3 6 5 3" xfId="12626" xr:uid="{1CD29008-4EBE-4E60-BCED-4FBBC192CC62}"/>
    <cellStyle name="Normal 2 3 2 3 5 2 3 6 5 3 2" xfId="23066" xr:uid="{7BD834CC-CA30-4B74-8B95-DB7567CB3848}"/>
    <cellStyle name="Normal 2 3 2 3 5 2 3 6 5 3 3" xfId="20599" xr:uid="{82BDF5AC-209A-495B-9F6B-2B5CE0232BA1}"/>
    <cellStyle name="Normal 2 3 2 3 5 2 3 6 5 3 3 2" xfId="25821" xr:uid="{E1FF2E6D-B803-4CB3-AAD4-3DC9406EDE9B}"/>
    <cellStyle name="Normal 2 3 2 3 5 2 3 7" xfId="17953" xr:uid="{90478622-A9D5-45F3-9A67-B5293CA0E26F}"/>
    <cellStyle name="Normal 2 3 2 3 5 2 3 7 2" xfId="27551" xr:uid="{609FC9D5-07CF-45DB-A682-B553D4BB8490}"/>
    <cellStyle name="Normal 2 3 2 3 5 2 4" xfId="542" xr:uid="{1DFCDD80-2907-4358-8512-E946EA09EA90}"/>
    <cellStyle name="Normal 2 3 2 3 5 2 5" xfId="543" xr:uid="{DE00AFB3-8764-44E6-A688-AF8C28DDE7BA}"/>
    <cellStyle name="Normal 2 3 2 3 5 2 5 2" xfId="544" xr:uid="{D768D02E-88CF-441D-BBD6-607E5BEED021}"/>
    <cellStyle name="Normal 2 3 2 3 5 2 5 3" xfId="545" xr:uid="{24E11CFF-470C-4514-A788-904BB3B32EB7}"/>
    <cellStyle name="Normal 2 3 2 3 5 2 5 3 2" xfId="14112" xr:uid="{B6F64FCB-6A63-49DC-8360-69214D5F59A8}"/>
    <cellStyle name="Normal 2 3 2 3 5 2 5 4" xfId="546" xr:uid="{75FCEFD3-59F1-4906-868E-CF3A6486AD15}"/>
    <cellStyle name="Normal 2 3 2 3 5 2 5 4 2" xfId="547" xr:uid="{5BC983E4-8B39-4E9E-8610-A09185D0C308}"/>
    <cellStyle name="Normal 2 3 2 3 5 2 5 4 3" xfId="548" xr:uid="{483FA2DE-B556-400E-A016-CA493BD5B613}"/>
    <cellStyle name="Normal 2 3 2 3 5 2 5 4 3 2" xfId="549" xr:uid="{7F39434D-223B-4160-9854-9409F020371A}"/>
    <cellStyle name="Normal 2 3 2 3 5 2 5 4 3 2 2" xfId="550" xr:uid="{E1992594-5DD7-48F9-A5DC-04C9E44C850A}"/>
    <cellStyle name="Normal 2 3 2 3 5 2 5 4 3 2 2 10" xfId="18197" xr:uid="{9100E48D-0D2C-482A-B484-19EDA1EFDED6}"/>
    <cellStyle name="Normal 2 3 2 3 5 2 5 4 3 2 2 10 2" xfId="28222" xr:uid="{78DDF0A2-193A-48A4-A55F-BAA89E1887CF}"/>
    <cellStyle name="Normal 2 3 2 3 5 2 5 4 3 2 2 2" xfId="551" xr:uid="{AFF2EC87-95C5-4CC2-BD33-C13B33FCF8B1}"/>
    <cellStyle name="Normal 2 3 2 3 5 2 5 4 3 2 2 2 2" xfId="14113" xr:uid="{814D1A83-433D-4A8A-BE9C-AF6420EDC4EF}"/>
    <cellStyle name="Normal 2 3 2 3 5 2 5 4 3 2 2 2 3" xfId="14114" xr:uid="{D8041A18-B6F5-4206-846C-52A3996647BF}"/>
    <cellStyle name="Normal 2 3 2 3 5 2 5 4 3 2 2 2 3 2" xfId="14115" xr:uid="{C880EB31-AFF2-49EA-9D13-52220EDDEA20}"/>
    <cellStyle name="Normal 2 3 2 3 5 2 5 4 3 2 2 3" xfId="552" xr:uid="{6690F71B-02E8-4CEA-84A9-0EB9A22454F5}"/>
    <cellStyle name="Normal 2 3 2 3 5 2 5 4 3 2 2 4" xfId="553" xr:uid="{4DB377BE-9257-4C98-9CD8-3B5FD352202B}"/>
    <cellStyle name="Normal 2 3 2 3 5 2 5 4 3 2 2 5" xfId="554" xr:uid="{167CC689-F0FF-4A8A-9DE3-13B597CBFF4B}"/>
    <cellStyle name="Normal 2 3 2 3 5 2 5 4 3 2 2 5 2" xfId="555" xr:uid="{917B339A-D6B0-4B4B-9B05-30F369B3D598}"/>
    <cellStyle name="Normal 2 3 2 3 5 2 5 4 3 2 2 5 3" xfId="2610" xr:uid="{6CEFF26A-09AF-4492-8571-2B5A0DCB4024}"/>
    <cellStyle name="Normal 2 3 2 3 5 2 5 4 3 2 2 5 3 2" xfId="3205" xr:uid="{0CAF888C-A15A-42CB-9F5E-C2F59E659D3F}"/>
    <cellStyle name="Normal 2 3 2 3 5 2 5 4 3 2 2 5 3 3" xfId="4168" xr:uid="{23124EE5-4407-4043-B27E-751B6E794280}"/>
    <cellStyle name="Normal 2 3 2 3 5 2 5 4 3 2 2 5 3 3 2" xfId="4696" xr:uid="{5DB3CC57-7EE1-475E-BC2D-F0E34BAD24D6}"/>
    <cellStyle name="Normal 2 3 2 3 5 2 5 4 3 2 2 5 3 3 3" xfId="4405" xr:uid="{DB5439AE-CD74-49DE-A0B5-8A25AB518FC7}"/>
    <cellStyle name="Normal 2 3 2 3 5 2 5 4 3 2 2 5 3 3 4" xfId="8470" xr:uid="{0E0791FC-65F0-4C71-91A7-B452F28FEBCD}"/>
    <cellStyle name="Normal 2 3 2 3 5 2 5 4 3 2 2 5 3 3 4 2" xfId="6664" xr:uid="{B9E0BE66-14B6-4C73-AA83-BC0D88FDDEC6}"/>
    <cellStyle name="Normal 2 3 2 3 5 2 5 4 3 2 2 5 3 3 4 2 2" xfId="10410" xr:uid="{B4C6B4E6-AA30-475E-9148-AB17E6CC34F0}"/>
    <cellStyle name="Normal 2 3 2 3 5 2 5 4 3 2 2 5 3 3 4 2 3" xfId="17223" xr:uid="{E67FBF8D-ED68-408A-8BB6-5897E87D61A6}"/>
    <cellStyle name="Normal 2 3 2 3 5 2 5 4 3 2 2 5 3 3 4 2 3 2" xfId="23694" xr:uid="{AEE16BAE-DDE5-4A08-8BF7-019F3B651B80}"/>
    <cellStyle name="Normal 2 3 2 3 5 2 5 4 3 2 2 5 3 3 4 2 3 3" xfId="20975" xr:uid="{F3EB2C10-2DDA-4E5B-900B-89DFFBF083D3}"/>
    <cellStyle name="Normal 2 3 2 3 5 2 5 4 3 2 2 5 3 3 4 2 3 3 2" xfId="26197" xr:uid="{3BE967DA-A6F3-46E9-B30A-DDE4DC6F34B5}"/>
    <cellStyle name="Normal 2 3 2 3 5 2 5 4 3 2 2 5 3 3 5" xfId="5317" xr:uid="{3904E163-4484-40FD-9B5D-E5347DAA5834}"/>
    <cellStyle name="Normal 2 3 2 3 5 2 5 4 3 2 2 5 3 3 5 2" xfId="9690" xr:uid="{B8A06EBD-154D-4F68-B35D-571E6B34E09A}"/>
    <cellStyle name="Normal 2 3 2 3 5 2 5 4 3 2 2 5 3 3 5 3" xfId="12380" xr:uid="{471A9524-1A2D-47AD-B684-9F31F9E9731E}"/>
    <cellStyle name="Normal 2 3 2 3 5 2 5 4 3 2 2 5 3 3 5 3 2" xfId="22821" xr:uid="{EAB9B7B7-35A8-4BE9-A4B0-6DD1B6E34E21}"/>
    <cellStyle name="Normal 2 3 2 3 5 2 5 4 3 2 2 5 3 3 5 3 3" xfId="19857" xr:uid="{DE219AF2-2546-4794-A4E1-358A33D9078F}"/>
    <cellStyle name="Normal 2 3 2 3 5 2 5 4 3 2 2 5 3 3 5 3 3 2" xfId="25079" xr:uid="{76D96AC4-F4FF-44FF-9141-D36E6F3073C2}"/>
    <cellStyle name="Normal 2 3 2 3 5 2 5 4 3 2 2 5 3 3 6" xfId="18945" xr:uid="{5154266A-0347-4527-8A5F-7C658492D712}"/>
    <cellStyle name="Normal 2 3 2 3 5 2 5 4 3 2 2 5 3 3 6 2" xfId="24167" xr:uid="{66D1BC07-A993-4F2E-BCAE-CAE743A6F218}"/>
    <cellStyle name="Normal 2 3 2 3 5 2 5 4 3 2 2 5 3 4" xfId="7255" xr:uid="{DD3BDC32-B8AF-4393-932B-98A0B1B19099}"/>
    <cellStyle name="Normal 2 3 2 3 5 2 5 4 3 2 2 5 3 4 2" xfId="8214" xr:uid="{BBB2C7B9-226B-4D5D-AB71-FCCF14CFE7F9}"/>
    <cellStyle name="Normal 2 3 2 3 5 2 5 4 3 2 2 5 3 4 3" xfId="13059" xr:uid="{0721A1A6-94AA-429D-A361-FFF2721FFB09}"/>
    <cellStyle name="Normal 2 3 2 3 5 2 5 4 3 2 2 5 3 4 3 2" xfId="16510" xr:uid="{88170E51-1C4D-40EF-A585-5AC0D6D7F4AE}"/>
    <cellStyle name="Normal 2 3 2 3 5 2 5 4 3 2 2 5 3 4 4" xfId="19557" xr:uid="{3CE8A1D8-5B63-4B64-B1C8-7F9DA081E37F}"/>
    <cellStyle name="Normal 2 3 2 3 5 2 5 4 3 2 2 5 3 4 4 2" xfId="24779" xr:uid="{B54394F9-95A3-4F99-BC34-3DE754EBD821}"/>
    <cellStyle name="Normal 2 3 2 3 5 2 5 4 3 2 2 5 3 5" xfId="5876" xr:uid="{6A811B2E-A127-458E-B406-5FE52AFC3226}"/>
    <cellStyle name="Normal 2 3 2 3 5 2 5 4 3 2 2 5 3 5 2" xfId="9771" xr:uid="{0E2DBBFB-8798-4792-8D4E-68DDCF4E1922}"/>
    <cellStyle name="Normal 2 3 2 3 5 2 5 4 3 2 2 5 3 5 3" xfId="12202" xr:uid="{AC77E79E-4A4F-415E-B303-9F16CD3C8FD7}"/>
    <cellStyle name="Normal 2 3 2 3 5 2 5 4 3 2 2 5 3 5 3 2" xfId="22649" xr:uid="{154A12F8-006C-4633-856E-48F3743E017A}"/>
    <cellStyle name="Normal 2 3 2 3 5 2 5 4 3 2 2 5 3 5 3 3" xfId="20412" xr:uid="{E99FEF93-57C2-46AD-895D-28A8DEB36BAD}"/>
    <cellStyle name="Normal 2 3 2 3 5 2 5 4 3 2 2 5 3 5 3 3 2" xfId="25634" xr:uid="{7DD021FA-4B8C-4D1A-9ED2-744ED8D84397}"/>
    <cellStyle name="Normal 2 3 2 3 5 2 5 4 3 2 2 5 4" xfId="5386" xr:uid="{60842753-92D4-4CFB-9A53-F5BD24CEE150}"/>
    <cellStyle name="Normal 2 3 2 3 5 2 5 4 3 2 2 5 4 2" xfId="8837" xr:uid="{9C4CEA49-725B-4B70-8830-23EF956A5FC9}"/>
    <cellStyle name="Normal 2 3 2 3 5 2 5 4 3 2 2 5 4 3" xfId="12716" xr:uid="{C4E3220C-F247-41E2-95EC-60EE53A34770}"/>
    <cellStyle name="Normal 2 3 2 3 5 2 5 4 3 2 2 5 4 3 2" xfId="23155" xr:uid="{11866C43-9AE2-416D-B31E-8DE67E399130}"/>
    <cellStyle name="Normal 2 3 2 3 5 2 5 4 3 2 2 5 4 3 3" xfId="19926" xr:uid="{D0601174-2816-4346-A5C1-CF575B005B20}"/>
    <cellStyle name="Normal 2 3 2 3 5 2 5 4 3 2 2 5 4 3 3 2" xfId="25148" xr:uid="{2171ADB7-01E8-4D95-8FC0-004E6D9536F6}"/>
    <cellStyle name="Normal 2 3 2 3 5 2 5 4 3 2 2 5 5" xfId="15425" xr:uid="{AE32734B-0B9E-48F7-B1C2-177C15636B63}"/>
    <cellStyle name="Normal 2 3 2 3 5 2 5 4 3 2 2 5 6" xfId="17532" xr:uid="{5F2976F8-723A-4C8A-98BF-99E25FDB0A10}"/>
    <cellStyle name="Normal 2 3 2 3 5 2 5 4 3 2 2 5 6 2" xfId="27142" xr:uid="{BB99C8DD-795F-409B-9A8A-E3BE0B3C7445}"/>
    <cellStyle name="Normal 2 3 2 3 5 2 5 4 3 2 2 5 6 3" xfId="28381" xr:uid="{4EAB575B-D59F-4FD2-9259-340EF138F8FD}"/>
    <cellStyle name="Normal 2 3 2 3 5 2 5 4 3 2 2 5 6 4" xfId="28069" xr:uid="{F204399D-12B7-4F0D-971C-C5A22CD0E1A8}"/>
    <cellStyle name="Normal 2 3 2 3 5 2 5 4 3 2 2 5 7" xfId="18350" xr:uid="{D87DF5B8-AF3E-4747-8953-D39DA9F79EB4}"/>
    <cellStyle name="Normal 2 3 2 3 5 2 5 4 3 2 2 5 7 2" xfId="27756" xr:uid="{D310AD1F-E880-4B32-961D-B96B8DE53F2D}"/>
    <cellStyle name="Normal 2 3 2 3 5 2 5 4 3 2 2 6" xfId="2457" xr:uid="{3CB414A1-7A01-41CC-8027-C668183E8254}"/>
    <cellStyle name="Normal 2 3 2 3 5 2 5 4 3 2 2 6 2" xfId="3052" xr:uid="{02CA4F7A-E294-44F6-9A8B-034315F7F3CB}"/>
    <cellStyle name="Normal 2 3 2 3 5 2 5 4 3 2 2 6 3" xfId="4015" xr:uid="{34441C3B-F832-4AB3-89F4-0ADCDCD1BEC4}"/>
    <cellStyle name="Normal 2 3 2 3 5 2 5 4 3 2 2 6 3 2" xfId="4986" xr:uid="{5E576085-193A-4D96-83E2-FCFB0FE7762F}"/>
    <cellStyle name="Normal 2 3 2 3 5 2 5 4 3 2 2 6 3 3" xfId="3398" xr:uid="{EECC8ED6-CC56-430A-AD70-6BBBAA58AAB2}"/>
    <cellStyle name="Normal 2 3 2 3 5 2 5 4 3 2 2 6 3 4" xfId="7688" xr:uid="{FFD7B56B-B11D-4AA6-94B7-C2A280149E93}"/>
    <cellStyle name="Normal 2 3 2 3 5 2 5 4 3 2 2 6 3 4 2" xfId="9223" xr:uid="{527F8496-0F1C-4F52-BFDB-26298F448381}"/>
    <cellStyle name="Normal 2 3 2 3 5 2 5 4 3 2 2 6 3 4 2 2" xfId="10940" xr:uid="{DD468581-CD78-4AA8-841A-CA2A145379FA}"/>
    <cellStyle name="Normal 2 3 2 3 5 2 5 4 3 2 2 6 3 4 2 3" xfId="11801" xr:uid="{89BA7AE8-E174-4A7A-B5C6-C5F4ACD68DC7}"/>
    <cellStyle name="Normal 2 3 2 3 5 2 5 4 3 2 2 6 3 4 2 3 2" xfId="22249" xr:uid="{4122E415-FBAF-4E5C-9B08-2809A8970465}"/>
    <cellStyle name="Normal 2 3 2 3 5 2 5 4 3 2 2 6 3 4 2 3 3" xfId="21505" xr:uid="{0D515987-CFED-4A0F-895F-7B3A9EE5182E}"/>
    <cellStyle name="Normal 2 3 2 3 5 2 5 4 3 2 2 6 3 4 2 3 3 2" xfId="26727" xr:uid="{CBEB6C1E-2D7B-4015-BFFB-EB3FF9698A8E}"/>
    <cellStyle name="Normal 2 3 2 3 5 2 5 4 3 2 2 6 3 5" xfId="5385" xr:uid="{275E9082-4675-442B-A218-19429229170F}"/>
    <cellStyle name="Normal 2 3 2 3 5 2 5 4 3 2 2 6 3 5 2" xfId="9671" xr:uid="{25349F69-E967-4528-953A-8175087E2E0C}"/>
    <cellStyle name="Normal 2 3 2 3 5 2 5 4 3 2 2 6 3 5 3" xfId="11938" xr:uid="{10101F71-8FCB-4E1C-9305-145C961C85C8}"/>
    <cellStyle name="Normal 2 3 2 3 5 2 5 4 3 2 2 6 3 5 3 2" xfId="22386" xr:uid="{0BAFAA8F-2D91-46A8-944D-B76E1399D83D}"/>
    <cellStyle name="Normal 2 3 2 3 5 2 5 4 3 2 2 6 3 5 3 3" xfId="19925" xr:uid="{EA2B9D91-9597-489B-94B2-74849C39D2C0}"/>
    <cellStyle name="Normal 2 3 2 3 5 2 5 4 3 2 2 6 3 5 3 3 2" xfId="25147" xr:uid="{6D269620-40F4-440E-9BB1-03989F5190E6}"/>
    <cellStyle name="Normal 2 3 2 3 5 2 5 4 3 2 2 6 3 6" xfId="16034" xr:uid="{EA1081E8-01C6-4EBE-9EE8-EC89F3242EA8}"/>
    <cellStyle name="Normal 2 3 2 3 5 2 5 4 3 2 2 6 3 7" xfId="18792" xr:uid="{7225E070-86EE-4465-BA19-614027A581EF}"/>
    <cellStyle name="Normal 2 3 2 3 5 2 5 4 3 2 2 6 3 7 2" xfId="24014" xr:uid="{CB837302-6C2E-44C5-AB60-63C958BAE7EB}"/>
    <cellStyle name="Normal 2 3 2 3 5 2 5 4 3 2 2 6 4" xfId="6148" xr:uid="{737BF2A7-1A10-4E67-9532-42F56E9436C4}"/>
    <cellStyle name="Normal 2 3 2 3 5 2 5 4 3 2 2 6 4 2" xfId="7763" xr:uid="{121CAEBD-DF8C-42B3-AA23-AB38F8F1864C}"/>
    <cellStyle name="Normal 2 3 2 3 5 2 5 4 3 2 2 6 4 3" xfId="12956" xr:uid="{8B1C50D6-0D9E-45BB-AB82-F22F04E27A74}"/>
    <cellStyle name="Normal 2 3 2 3 5 2 5 4 3 2 2 6 4 3 2" xfId="16422" xr:uid="{194C5977-996B-4B87-9458-C5CD3540156E}"/>
    <cellStyle name="Normal 2 3 2 3 5 2 5 4 3 2 2 6 4 4" xfId="19241" xr:uid="{0ADB4C34-E90F-426C-BF9B-F32954C47D47}"/>
    <cellStyle name="Normal 2 3 2 3 5 2 5 4 3 2 2 6 4 4 2" xfId="24463" xr:uid="{7A8DE453-8DEC-40C9-82A8-8B911F7EC04A}"/>
    <cellStyle name="Normal 2 3 2 3 5 2 5 4 3 2 2 6 5" xfId="9203" xr:uid="{C07B9E3F-C4FC-495E-A53C-8040C14C8F25}"/>
    <cellStyle name="Normal 2 3 2 3 5 2 5 4 3 2 2 6 5 2" xfId="10921" xr:uid="{6E70F7E1-1EB1-40D2-9225-750B964473A2}"/>
    <cellStyle name="Normal 2 3 2 3 5 2 5 4 3 2 2 6 5 3" xfId="12281" xr:uid="{9A07E772-38A1-43AB-8C93-A9AD406E33F0}"/>
    <cellStyle name="Normal 2 3 2 3 5 2 5 4 3 2 2 6 5 3 2" xfId="22723" xr:uid="{068D8CA3-2408-4B3A-980A-3349E50822A0}"/>
    <cellStyle name="Normal 2 3 2 3 5 2 5 4 3 2 2 6 5 3 3" xfId="21486" xr:uid="{6B339BD0-1317-4560-8839-1721DB7A2D17}"/>
    <cellStyle name="Normal 2 3 2 3 5 2 5 4 3 2 2 6 5 3 3 2" xfId="26708" xr:uid="{7770426B-9A85-4F59-9371-9B067A099A85}"/>
    <cellStyle name="Normal 2 3 2 3 5 2 5 4 3 2 2 7" xfId="5382" xr:uid="{E3FA4035-3EF6-4506-8929-BA53CBB26FD7}"/>
    <cellStyle name="Normal 2 3 2 3 5 2 5 4 3 2 2 7 2" xfId="8836" xr:uid="{B443FB0C-9E86-48A7-ABB2-4E42271F86B8}"/>
    <cellStyle name="Normal 2 3 2 3 5 2 5 4 3 2 2 7 3" xfId="16180" xr:uid="{287C5820-0185-4073-9307-FF1607B08437}"/>
    <cellStyle name="Normal 2 3 2 3 5 2 5 4 3 2 2 7 3 2" xfId="17328" xr:uid="{D5345A87-88A0-43CD-B9A8-AE583C1605A5}"/>
    <cellStyle name="Normal 2 3 2 3 5 2 5 4 3 2 2 7 3 3" xfId="19922" xr:uid="{0F8AD455-A761-41C5-89AD-F167E500A8AF}"/>
    <cellStyle name="Normal 2 3 2 3 5 2 5 4 3 2 2 7 3 3 2" xfId="25144" xr:uid="{35AD9E9D-247D-4CD3-89F8-268FE6FF274B}"/>
    <cellStyle name="Normal 2 3 2 3 5 2 5 4 3 2 2 8" xfId="15424" xr:uid="{14E32AE7-52C5-4DD3-BCE6-1DF33072B8F4}"/>
    <cellStyle name="Normal 2 3 2 3 5 2 5 4 3 2 2 9" xfId="17531" xr:uid="{5D7855F2-7844-48BA-B072-568BAB40923C}"/>
    <cellStyle name="Normal 2 3 2 3 5 2 5 4 3 2 2 9 2" xfId="27141" xr:uid="{872FA4EF-62B9-4B77-836B-CE0B8014B556}"/>
    <cellStyle name="Normal 2 3 2 3 5 2 5 4 3 2 2 9 3" xfId="28380" xr:uid="{644F778D-FE69-4BF6-8F3A-20C1F7C31662}"/>
    <cellStyle name="Normal 2 3 2 3 5 2 5 4 3 2 2 9 4" xfId="28070" xr:uid="{4A922C21-BFD6-43FF-A36B-890E25EB38EF}"/>
    <cellStyle name="Normal 2 3 2 3 5 2 5 4 3 3" xfId="2399" xr:uid="{0FBFDE4F-8E40-48C1-A9EF-08601212EF6E}"/>
    <cellStyle name="Normal 2 3 2 3 5 2 5 4 3 3 2" xfId="2994" xr:uid="{B1B5F0D5-3155-4CB5-83C1-BC2069D6107A}"/>
    <cellStyle name="Normal 2 3 2 3 5 2 5 4 3 3 3" xfId="3957" xr:uid="{D1E092A7-7E8A-481E-A302-776C4B5BEDF1}"/>
    <cellStyle name="Normal 2 3 2 3 5 2 5 4 3 3 3 2" xfId="5086" xr:uid="{E29CFF93-6462-4695-8791-65C62F12CCC4}"/>
    <cellStyle name="Normal 2 3 2 3 5 2 5 4 3 3 3 3" xfId="3614" xr:uid="{D1E86294-0A57-4DF0-97AC-DA9DDA882AFF}"/>
    <cellStyle name="Normal 2 3 2 3 5 2 5 4 3 3 3 4" xfId="7514" xr:uid="{9F936B3F-4F3C-4E28-A183-8A6C3A773C80}"/>
    <cellStyle name="Normal 2 3 2 3 5 2 5 4 3 3 3 4 2" xfId="9372" xr:uid="{92AA6318-4C91-4172-B7F6-466922662452}"/>
    <cellStyle name="Normal 2 3 2 3 5 2 5 4 3 3 3 4 2 2" xfId="11086" xr:uid="{5AFA921A-4CA6-4BAA-9B99-3EFE64972E1A}"/>
    <cellStyle name="Normal 2 3 2 3 5 2 5 4 3 3 3 4 2 3" xfId="12418" xr:uid="{CAFB2B2D-3035-429F-BD3A-D13F0175862B}"/>
    <cellStyle name="Normal 2 3 2 3 5 2 5 4 3 3 3 4 2 3 2" xfId="22859" xr:uid="{5C78C6AB-6BD4-4F87-B582-92E7B4873D2C}"/>
    <cellStyle name="Normal 2 3 2 3 5 2 5 4 3 3 3 4 2 3 3" xfId="21651" xr:uid="{ACB29A82-0523-47D6-A89F-F90BE5CB07E1}"/>
    <cellStyle name="Normal 2 3 2 3 5 2 5 4 3 3 3 4 2 3 3 2" xfId="26873" xr:uid="{9F854FCD-0E45-4563-903F-505D2A9C28EE}"/>
    <cellStyle name="Normal 2 3 2 3 5 2 5 4 3 3 3 5" xfId="5409" xr:uid="{A5F58CCE-8E38-4B5E-A328-F0831E76ADD0}"/>
    <cellStyle name="Normal 2 3 2 3 5 2 5 4 3 3 3 5 2" xfId="9755" xr:uid="{F4996039-1E32-4101-966C-B293923B721B}"/>
    <cellStyle name="Normal 2 3 2 3 5 2 5 4 3 3 3 5 3" xfId="12026" xr:uid="{9EFA7A3B-FF68-4BFC-A2FC-594F1C8A0ED6}"/>
    <cellStyle name="Normal 2 3 2 3 5 2 5 4 3 3 3 5 3 2" xfId="22474" xr:uid="{D27285CA-4FDC-4752-B1E5-BBBA53A4F688}"/>
    <cellStyle name="Normal 2 3 2 3 5 2 5 4 3 3 3 5 3 3" xfId="19949" xr:uid="{0912B995-3881-4B19-BCA2-BD10C67738CE}"/>
    <cellStyle name="Normal 2 3 2 3 5 2 5 4 3 3 3 5 3 3 2" xfId="25171" xr:uid="{698A93C8-A296-4F67-8C4B-44F1CD41040C}"/>
    <cellStyle name="Normal 2 3 2 3 5 2 5 4 3 3 3 6" xfId="15980" xr:uid="{9B5C80A9-C33C-40EB-B558-C1A0157562C0}"/>
    <cellStyle name="Normal 2 3 2 3 5 2 5 4 3 3 3 7" xfId="18734" xr:uid="{D8CD84E8-44FF-45A0-A5EB-8089108F0351}"/>
    <cellStyle name="Normal 2 3 2 3 5 2 5 4 3 3 3 7 2" xfId="23956" xr:uid="{94000005-ED9F-4A65-8D4D-AD5E57B3797A}"/>
    <cellStyle name="Normal 2 3 2 3 5 2 5 4 3 3 4" xfId="7213" xr:uid="{923F1167-7232-4AA6-8B03-8F594CF7F42D}"/>
    <cellStyle name="Normal 2 3 2 3 5 2 5 4 3 3 4 2" xfId="8172" xr:uid="{1D6E7450-71DA-458D-A3FB-B4DD59A41A21}"/>
    <cellStyle name="Normal 2 3 2 3 5 2 5 4 3 3 4 3" xfId="13303" xr:uid="{4265F1A7-A271-4B38-8EF8-2BCC52ECE2D0}"/>
    <cellStyle name="Normal 2 3 2 3 5 2 5 4 3 3 4 3 2" xfId="16730" xr:uid="{3A1AC600-8835-40AC-8AC2-D49B965DBFD3}"/>
    <cellStyle name="Normal 2 3 2 3 5 2 5 4 3 3 4 4" xfId="19515" xr:uid="{B7BE5E87-26DE-4906-91E1-F49A4877EF98}"/>
    <cellStyle name="Normal 2 3 2 3 5 2 5 4 3 3 4 4 2" xfId="24737" xr:uid="{75E1A22A-9884-4025-B13B-7C130F5C722D}"/>
    <cellStyle name="Normal 2 3 2 3 5 2 5 4 3 3 5" xfId="9422" xr:uid="{30E5D2F8-3F7E-4D6E-A2C3-698E783F3693}"/>
    <cellStyle name="Normal 2 3 2 3 5 2 5 4 3 3 5 2" xfId="11135" xr:uid="{6CD1A93C-B5A6-4B36-A5B8-CCD056296B3C}"/>
    <cellStyle name="Normal 2 3 2 3 5 2 5 4 3 3 5 3" xfId="11934" xr:uid="{85D9F1EF-F99A-49DD-8E49-2939927901A9}"/>
    <cellStyle name="Normal 2 3 2 3 5 2 5 4 3 3 5 3 2" xfId="22382" xr:uid="{353CFBF3-1D47-46A3-813A-E87EE126E21D}"/>
    <cellStyle name="Normal 2 3 2 3 5 2 5 4 3 3 5 3 3" xfId="21700" xr:uid="{BE793612-3C54-4113-B329-E12E34696634}"/>
    <cellStyle name="Normal 2 3 2 3 5 2 5 4 3 3 5 3 3 2" xfId="26922" xr:uid="{195F7598-EE32-48EA-8D89-A7F459364869}"/>
    <cellStyle name="Normal 2 3 2 3 5 2 5 4 3 4" xfId="5380" xr:uid="{BA516E2E-AD80-48D2-AFFC-1BF06812DE3B}"/>
    <cellStyle name="Normal 2 3 2 3 5 2 5 4 3 4 2" xfId="8835" xr:uid="{B2FE616A-1BAA-492D-98D3-60A9CB0458A6}"/>
    <cellStyle name="Normal 2 3 2 3 5 2 5 4 3 4 3" xfId="14116" xr:uid="{A1C00B3C-2F9B-48ED-87D5-629EA088FE24}"/>
    <cellStyle name="Normal 2 3 2 3 5 2 5 4 3 4 3 2" xfId="14117" xr:uid="{7280A020-CFD4-4E15-8BBB-F52EB1FA0E37}"/>
    <cellStyle name="Normal 2 3 2 3 5 2 5 4 3 4 3 3" xfId="16859" xr:uid="{6CA881DC-D99F-47B5-A292-B722EAF37ED1}"/>
    <cellStyle name="Normal 2 3 2 3 5 2 5 4 3 4 3 4" xfId="19920" xr:uid="{A1CE4AEA-8488-4D1D-AB3C-42B6893B3430}"/>
    <cellStyle name="Normal 2 3 2 3 5 2 5 4 3 4 3 4 2" xfId="25142" xr:uid="{2E524131-29DF-4182-8C9B-71648AAE6EF9}"/>
    <cellStyle name="Normal 2 3 2 3 5 2 5 4 3 5" xfId="15215" xr:uid="{3FC2BD57-55CA-4CFF-BA10-B619CCD44C31}"/>
    <cellStyle name="Normal 2 3 2 3 5 2 5 4 3 6" xfId="15423" xr:uid="{B896970F-BFAB-4FA3-B9A3-14E7850F9DAA}"/>
    <cellStyle name="Normal 2 3 2 3 5 2 5 4 3 7" xfId="17530" xr:uid="{A1BE3647-3E6C-4BBA-9F63-880C013A58E5}"/>
    <cellStyle name="Normal 2 3 2 3 5 2 5 4 3 7 2" xfId="27140" xr:uid="{5C33E50E-0B95-44D0-9EA1-0322F3995744}"/>
    <cellStyle name="Normal 2 3 2 3 5 2 5 4 3 7 3" xfId="28379" xr:uid="{33CE58AA-C9AE-42D2-9897-39638763ADB1}"/>
    <cellStyle name="Normal 2 3 2 3 5 2 5 4 3 7 4" xfId="28071" xr:uid="{A920A4D6-8B0F-442D-943A-56562C1C6ACA}"/>
    <cellStyle name="Normal 2 3 2 3 5 2 5 4 3 8" xfId="18139" xr:uid="{0D6A7BDA-9F42-4A63-AD4A-4F30028CF536}"/>
    <cellStyle name="Normal 2 3 2 3 5 2 5 4 3 8 2" xfId="27662" xr:uid="{0108F9F6-5384-408B-A388-6EABD4F4DB59}"/>
    <cellStyle name="Normal 2 3 2 3 5 2 5 4 4" xfId="14118" xr:uid="{1E65BF58-D98C-4470-9F03-E8639049864A}"/>
    <cellStyle name="Normal 2 3 2 3 5 2 5 4 4 2" xfId="14119" xr:uid="{A1CFCB9E-80B9-41F3-8C5C-F378AECC160A}"/>
    <cellStyle name="Normal 2 3 2 3 5 2 5 5" xfId="2259" xr:uid="{ACDB59FD-9579-49E7-94D8-CD7E0321BC41}"/>
    <cellStyle name="Normal 2 3 2 3 5 2 5 5 2" xfId="2854" xr:uid="{F4F21118-2EA4-484C-8253-80EEB6D77C5D}"/>
    <cellStyle name="Normal 2 3 2 3 5 2 5 5 3" xfId="3817" xr:uid="{AC4DF6D5-046E-4654-A0BE-F5C59F392D6B}"/>
    <cellStyle name="Normal 2 3 2 3 5 2 5 5 3 2" xfId="4872" xr:uid="{73A5C9CA-2BC1-4FFF-8478-CC4769ADF36D}"/>
    <cellStyle name="Normal 2 3 2 3 5 2 5 5 3 3" xfId="3619" xr:uid="{14BECB47-5F43-49D5-885B-FBB3BD1A6E63}"/>
    <cellStyle name="Normal 2 3 2 3 5 2 5 5 3 4" xfId="8558" xr:uid="{D2509A2E-7F8F-4CA2-A7E1-B20EE84A5334}"/>
    <cellStyle name="Normal 2 3 2 3 5 2 5 5 3 4 2" xfId="9206" xr:uid="{0F842C4A-FA7E-4613-989A-DAEDE140FD6D}"/>
    <cellStyle name="Normal 2 3 2 3 5 2 5 5 3 4 2 2" xfId="10924" xr:uid="{5036AA65-0A16-425D-B760-DBC6E4E47C19}"/>
    <cellStyle name="Normal 2 3 2 3 5 2 5 5 3 4 2 3" xfId="12269" xr:uid="{D3F2E5DE-6DF9-4D03-89E6-FA597F8ACCEB}"/>
    <cellStyle name="Normal 2 3 2 3 5 2 5 5 3 4 2 3 2" xfId="22712" xr:uid="{03F4ACE7-A6B6-409B-8BB2-F2CB69D648CD}"/>
    <cellStyle name="Normal 2 3 2 3 5 2 5 5 3 4 2 3 3" xfId="21489" xr:uid="{1FC1845E-BEDD-42E6-B52B-A3225AAED438}"/>
    <cellStyle name="Normal 2 3 2 3 5 2 5 5 3 4 2 3 3 2" xfId="26711" xr:uid="{1640B918-11E8-49F3-A954-7EE0D05C5136}"/>
    <cellStyle name="Normal 2 3 2 3 5 2 5 5 3 5" xfId="6579" xr:uid="{C400701D-60E4-4822-B375-78982264AE36}"/>
    <cellStyle name="Normal 2 3 2 3 5 2 5 5 3 5 2" xfId="10325" xr:uid="{F092AFD6-50E6-4BA0-80B9-C1BFA9CAC340}"/>
    <cellStyle name="Normal 2 3 2 3 5 2 5 5 3 5 3" xfId="11456" xr:uid="{38524BF2-D964-40D1-9C9F-F9D5B40622F7}"/>
    <cellStyle name="Normal 2 3 2 3 5 2 5 5 3 5 3 2" xfId="22014" xr:uid="{893AD133-0A60-4549-B5F6-E088D99D0F73}"/>
    <cellStyle name="Normal 2 3 2 3 5 2 5 5 3 5 3 3" xfId="20890" xr:uid="{F67E587C-76CB-496A-97A0-433B1E5BD191}"/>
    <cellStyle name="Normal 2 3 2 3 5 2 5 5 3 5 3 3 2" xfId="26112" xr:uid="{866822ED-0B5A-4D35-9497-6F136570F793}"/>
    <cellStyle name="Normal 2 3 2 3 5 2 5 5 3 6" xfId="18594" xr:uid="{E11B6414-24B5-4702-9E6F-7804AB37A14E}"/>
    <cellStyle name="Normal 2 3 2 3 5 2 5 5 3 6 2" xfId="23816" xr:uid="{D2A1BFA2-048A-4A57-A655-A7FF96E12A3F}"/>
    <cellStyle name="Normal 2 3 2 3 5 2 5 5 4" xfId="7086" xr:uid="{2F3E890C-94EC-4169-915C-8B43FDA4CD28}"/>
    <cellStyle name="Normal 2 3 2 3 5 2 5 5 4 2" xfId="8045" xr:uid="{5ABE5A7A-5932-48EA-941A-A1368E2A24F6}"/>
    <cellStyle name="Normal 2 3 2 3 5 2 5 5 4 3" xfId="13179" xr:uid="{6F352EF3-9914-4541-9D31-E0D7A3BEA8CF}"/>
    <cellStyle name="Normal 2 3 2 3 5 2 5 5 4 3 2" xfId="16621" xr:uid="{3E72A497-7BE4-4FF4-A9A3-58CCD8F737FE}"/>
    <cellStyle name="Normal 2 3 2 3 5 2 5 5 4 4" xfId="19388" xr:uid="{080CBCB8-3705-431F-A112-9EDACCEFD92D}"/>
    <cellStyle name="Normal 2 3 2 3 5 2 5 5 4 4 2" xfId="24610" xr:uid="{831B15A5-C229-4C7F-A707-ADAE72AFA245}"/>
    <cellStyle name="Normal 2 3 2 3 5 2 5 5 5" xfId="6482" xr:uid="{8205AA23-4870-4EEA-BEBC-C62A742C7CE3}"/>
    <cellStyle name="Normal 2 3 2 3 5 2 5 5 5 2" xfId="10228" xr:uid="{A6E9B06D-31AD-4A8F-8F48-ABA1ADC07B50}"/>
    <cellStyle name="Normal 2 3 2 3 5 2 5 5 5 3" xfId="11320" xr:uid="{24A7D181-416B-40A8-853B-8E7FE5A80C47}"/>
    <cellStyle name="Normal 2 3 2 3 5 2 5 5 5 3 2" xfId="21878" xr:uid="{0066FF02-1647-44ED-ACE2-9B377ED8249D}"/>
    <cellStyle name="Normal 2 3 2 3 5 2 5 5 5 3 3" xfId="20793" xr:uid="{FC5CB889-E85A-4B45-A738-EC925F609196}"/>
    <cellStyle name="Normal 2 3 2 3 5 2 5 5 5 3 3 2" xfId="26015" xr:uid="{1034D977-97C8-4F03-942D-C91FCBC94505}"/>
    <cellStyle name="Normal 2 3 2 3 5 2 5 6" xfId="17999" xr:uid="{6208505F-E4EA-47A5-B0DC-5E827BAF2365}"/>
    <cellStyle name="Normal 2 3 2 3 5 2 5 6 2" xfId="28964" xr:uid="{39E4E42F-30D5-44C5-94D3-973234A576B1}"/>
    <cellStyle name="Normal 2 3 2 3 5 2 6" xfId="556" xr:uid="{FA52BAA7-975D-4A42-92B5-3AE1902181FD}"/>
    <cellStyle name="Normal 2 3 2 3 5 2 6 2" xfId="557" xr:uid="{463E454A-137D-478B-83F9-DE1DE2F3A2C4}"/>
    <cellStyle name="Normal 2 3 2 3 5 2 6 3" xfId="558" xr:uid="{D2DCB81E-C1B2-4384-8090-0B87C7043051}"/>
    <cellStyle name="Normal 2 3 2 3 5 2 6 3 2" xfId="559" xr:uid="{45AE067E-E954-477E-8A39-D66CF1ACD4A0}"/>
    <cellStyle name="Normal 2 3 2 3 5 2 6 3 2 2" xfId="560" xr:uid="{80E4AAC2-8698-4F32-A87B-9F38242FB87C}"/>
    <cellStyle name="Normal 2 3 2 3 5 2 6 3 2 2 10" xfId="18198" xr:uid="{9D0ADD7E-4D75-43CF-8FF7-52AFFF6F1220}"/>
    <cellStyle name="Normal 2 3 2 3 5 2 6 3 2 2 10 2" xfId="27734" xr:uid="{60F1A818-97BD-46CF-A58F-1C955D8E4C60}"/>
    <cellStyle name="Normal 2 3 2 3 5 2 6 3 2 2 2" xfId="561" xr:uid="{D1F9BC9D-5E5B-400A-8916-87BDC9FB3263}"/>
    <cellStyle name="Normal 2 3 2 3 5 2 6 3 2 2 2 2" xfId="14120" xr:uid="{1AAC63AA-13F4-439F-BC11-D14006DEE2FD}"/>
    <cellStyle name="Normal 2 3 2 3 5 2 6 3 2 2 2 3" xfId="14121" xr:uid="{C674B070-73E3-4295-AAFE-E5951842FD30}"/>
    <cellStyle name="Normal 2 3 2 3 5 2 6 3 2 2 2 3 2" xfId="14122" xr:uid="{8B299B3F-7400-4730-99DF-01B9E6F1B47F}"/>
    <cellStyle name="Normal 2 3 2 3 5 2 6 3 2 2 3" xfId="562" xr:uid="{AC801173-82B9-4320-9176-9CD1F04CC575}"/>
    <cellStyle name="Normal 2 3 2 3 5 2 6 3 2 2 4" xfId="563" xr:uid="{53497848-4B32-4F34-848C-E985E9E0F376}"/>
    <cellStyle name="Normal 2 3 2 3 5 2 6 3 2 2 5" xfId="564" xr:uid="{B0C95A8C-6E7A-47EB-82E5-AFBF4BA5705A}"/>
    <cellStyle name="Normal 2 3 2 3 5 2 6 3 2 2 5 2" xfId="565" xr:uid="{27DA11B1-BF1E-4AF4-9867-26A9824D8782}"/>
    <cellStyle name="Normal 2 3 2 3 5 2 6 3 2 2 5 3" xfId="2611" xr:uid="{076A901F-06C0-4327-8CB2-069E14A856D9}"/>
    <cellStyle name="Normal 2 3 2 3 5 2 6 3 2 2 5 3 2" xfId="3206" xr:uid="{42AD9887-69D1-462E-AD4F-B25279F0360E}"/>
    <cellStyle name="Normal 2 3 2 3 5 2 6 3 2 2 5 3 3" xfId="4169" xr:uid="{E301E93D-9B20-4E0C-A873-136DAD53307C}"/>
    <cellStyle name="Normal 2 3 2 3 5 2 6 3 2 2 5 3 3 2" xfId="4838" xr:uid="{C2ACD3E7-EFB7-4737-ABA9-46442957C5C8}"/>
    <cellStyle name="Normal 2 3 2 3 5 2 6 3 2 2 5 3 3 3" xfId="4406" xr:uid="{2F6BDE99-536C-49C7-B6E4-213654CCE12D}"/>
    <cellStyle name="Normal 2 3 2 3 5 2 6 3 2 2 5 3 3 4" xfId="8726" xr:uid="{6C2E184E-CFD0-4AE0-A6DE-055C942C1329}"/>
    <cellStyle name="Normal 2 3 2 3 5 2 6 3 2 2 5 3 3 4 2" xfId="5757" xr:uid="{30DE4D7E-69C7-4D88-8DCE-165DD9DFAF72}"/>
    <cellStyle name="Normal 2 3 2 3 5 2 6 3 2 2 5 3 3 4 2 2" xfId="9562" xr:uid="{7838E136-0B27-4875-942F-E18B686DACEA}"/>
    <cellStyle name="Normal 2 3 2 3 5 2 6 3 2 2 5 3 3 4 2 3" xfId="11802" xr:uid="{50F4C699-6794-4AA4-B586-DB9EDEBDE94E}"/>
    <cellStyle name="Normal 2 3 2 3 5 2 6 3 2 2 5 3 3 4 2 3 2" xfId="22250" xr:uid="{794E46EB-E644-48D4-9C9C-27A54F4375A6}"/>
    <cellStyle name="Normal 2 3 2 3 5 2 6 3 2 2 5 3 3 4 2 3 3" xfId="20296" xr:uid="{6AEB8050-CC17-4FFC-89D1-15DFA360FBFC}"/>
    <cellStyle name="Normal 2 3 2 3 5 2 6 3 2 2 5 3 3 4 2 3 3 2" xfId="25518" xr:uid="{8089F61F-F7EA-4494-BA41-A245DEF42330}"/>
    <cellStyle name="Normal 2 3 2 3 5 2 6 3 2 2 5 3 3 5" xfId="5316" xr:uid="{6C700B06-DCFE-469C-A3C3-758D1BCC9BAD}"/>
    <cellStyle name="Normal 2 3 2 3 5 2 6 3 2 2 5 3 3 5 2" xfId="9802" xr:uid="{A6DC7CC4-685B-4BDB-8151-E20EBDF461FA}"/>
    <cellStyle name="Normal 2 3 2 3 5 2 6 3 2 2 5 3 3 5 3" xfId="16800" xr:uid="{E79C930A-22BF-4BB1-B7EA-E515B4FF741B}"/>
    <cellStyle name="Normal 2 3 2 3 5 2 6 3 2 2 5 3 3 5 3 2" xfId="23334" xr:uid="{3FA180D4-7526-423E-8567-CB6B0877BBDF}"/>
    <cellStyle name="Normal 2 3 2 3 5 2 6 3 2 2 5 3 3 5 3 3" xfId="19856" xr:uid="{DAD40689-85A2-4D94-A538-76ABF179F4D6}"/>
    <cellStyle name="Normal 2 3 2 3 5 2 6 3 2 2 5 3 3 5 3 3 2" xfId="25078" xr:uid="{4BF19ED6-08F0-4546-8188-5F23CC229D65}"/>
    <cellStyle name="Normal 2 3 2 3 5 2 6 3 2 2 5 3 3 6" xfId="18946" xr:uid="{206BF99D-8345-424C-BBE8-80C88E61D05D}"/>
    <cellStyle name="Normal 2 3 2 3 5 2 6 3 2 2 5 3 3 6 2" xfId="24168" xr:uid="{16356F70-F2D1-4190-9D26-F5B377C5A9C6}"/>
    <cellStyle name="Normal 2 3 2 3 5 2 6 3 2 2 5 3 4" xfId="6017" xr:uid="{480312F5-B5E5-4BA3-8532-442CCBA3CBD9}"/>
    <cellStyle name="Normal 2 3 2 3 5 2 6 3 2 2 5 3 4 2" xfId="7891" xr:uid="{22289186-BD46-4506-849C-A8960BB7A70B}"/>
    <cellStyle name="Normal 2 3 2 3 5 2 6 3 2 2 5 3 4 3" xfId="13022" xr:uid="{6BCAD715-6D8D-4298-8368-68443B96428E}"/>
    <cellStyle name="Normal 2 3 2 3 5 2 6 3 2 2 5 3 4 3 2" xfId="16477" xr:uid="{ACE5E713-03C9-44A3-BA0F-A9FD4FDFFF1C}"/>
    <cellStyle name="Normal 2 3 2 3 5 2 6 3 2 2 5 3 4 4" xfId="19110" xr:uid="{76CA559A-EC7A-415C-B6A1-6F34A0E72DDC}"/>
    <cellStyle name="Normal 2 3 2 3 5 2 6 3 2 2 5 3 4 4 2" xfId="24332" xr:uid="{447067C3-AAFE-41D0-B23E-EEE09E162068}"/>
    <cellStyle name="Normal 2 3 2 3 5 2 6 3 2 2 5 3 5" xfId="6364" xr:uid="{56E0074D-5DF8-4CAB-ADB7-80AC398B5619}"/>
    <cellStyle name="Normal 2 3 2 3 5 2 6 3 2 2 5 3 5 2" xfId="10110" xr:uid="{A9B99EC7-8619-483D-87E9-673D5AF56949}"/>
    <cellStyle name="Normal 2 3 2 3 5 2 6 3 2 2 5 3 5 3" xfId="17134" xr:uid="{29BDC8B7-EE02-4277-ACB6-3094BAB7ED65}"/>
    <cellStyle name="Normal 2 3 2 3 5 2 6 3 2 2 5 3 5 3 2" xfId="23606" xr:uid="{93034B38-BCF7-49F4-B07C-C2049D4FB12C}"/>
    <cellStyle name="Normal 2 3 2 3 5 2 6 3 2 2 5 3 5 3 3" xfId="20675" xr:uid="{1F821BC6-96A4-4384-8F09-D3C395E7199E}"/>
    <cellStyle name="Normal 2 3 2 3 5 2 6 3 2 2 5 3 5 3 3 2" xfId="25897" xr:uid="{944975CC-628E-4894-AF7F-4AE2883E4D2C}"/>
    <cellStyle name="Normal 2 3 2 3 5 2 6 3 2 2 5 4" xfId="5396" xr:uid="{4FCE620F-875A-4D8C-9F6D-43D83F3F9EB2}"/>
    <cellStyle name="Normal 2 3 2 3 5 2 6 3 2 2 5 4 2" xfId="8840" xr:uid="{9BD1D582-94D9-434A-9267-538D92E70617}"/>
    <cellStyle name="Normal 2 3 2 3 5 2 6 3 2 2 5 4 3" xfId="12119" xr:uid="{D387EDEB-3071-481A-A54B-DDB53C5719B8}"/>
    <cellStyle name="Normal 2 3 2 3 5 2 6 3 2 2 5 4 3 2" xfId="22566" xr:uid="{C41AF520-1119-4A7D-8697-DBF1BFD8A60E}"/>
    <cellStyle name="Normal 2 3 2 3 5 2 6 3 2 2 5 4 3 3" xfId="19936" xr:uid="{639D3735-E655-4BE0-BA37-5651FF5C8E74}"/>
    <cellStyle name="Normal 2 3 2 3 5 2 6 3 2 2 5 4 3 3 2" xfId="25158" xr:uid="{636CEC22-EBED-4804-B7A9-8B562B63A584}"/>
    <cellStyle name="Normal 2 3 2 3 5 2 6 3 2 2 5 5" xfId="15428" xr:uid="{42C0B38A-3557-4EC9-9FCB-1FBFB50FF174}"/>
    <cellStyle name="Normal 2 3 2 3 5 2 6 3 2 2 5 6" xfId="17535" xr:uid="{67286781-C074-4F0F-899B-6D872416B888}"/>
    <cellStyle name="Normal 2 3 2 3 5 2 6 3 2 2 5 6 2" xfId="27145" xr:uid="{50FD9358-E337-4A8F-9B21-A2DEF1C17720}"/>
    <cellStyle name="Normal 2 3 2 3 5 2 6 3 2 2 5 6 3" xfId="28384" xr:uid="{852DE812-309D-4089-98A5-4A9E16A95BA8}"/>
    <cellStyle name="Normal 2 3 2 3 5 2 6 3 2 2 5 6 4" xfId="27517" xr:uid="{BF34EF4D-C2DE-4518-BDE7-85ED6D6B3CFC}"/>
    <cellStyle name="Normal 2 3 2 3 5 2 6 3 2 2 5 7" xfId="18351" xr:uid="{1C23CF37-3D5F-4B6D-BC65-ADC75C63CE99}"/>
    <cellStyle name="Normal 2 3 2 3 5 2 6 3 2 2 5 7 2" xfId="27600" xr:uid="{EFAE25CA-D45F-4006-A98E-A30519C849D1}"/>
    <cellStyle name="Normal 2 3 2 3 5 2 6 3 2 2 6" xfId="2458" xr:uid="{0B8BD7B4-E065-411C-B9C2-45D92CEF4BD5}"/>
    <cellStyle name="Normal 2 3 2 3 5 2 6 3 2 2 6 2" xfId="3053" xr:uid="{A43BA267-548E-4F63-87A5-7A5721D9BF2B}"/>
    <cellStyle name="Normal 2 3 2 3 5 2 6 3 2 2 6 3" xfId="4016" xr:uid="{09D75CD2-DA63-458F-9345-66926DFDF94A}"/>
    <cellStyle name="Normal 2 3 2 3 5 2 6 3 2 2 6 3 2" xfId="4997" xr:uid="{A0A2251E-FCC4-4F3C-996F-FFA2AD76038E}"/>
    <cellStyle name="Normal 2 3 2 3 5 2 6 3 2 2 6 3 3" xfId="4339" xr:uid="{017777DD-D2C1-48CC-963B-1A1A4471DD72}"/>
    <cellStyle name="Normal 2 3 2 3 5 2 6 3 2 2 6 3 4" xfId="8584" xr:uid="{494A22DB-090E-43F5-921C-649058ED1E1C}"/>
    <cellStyle name="Normal 2 3 2 3 5 2 6 3 2 2 6 3 4 2" xfId="9208" xr:uid="{E03BAD6D-0E6A-4470-B87F-F77E2C184369}"/>
    <cellStyle name="Normal 2 3 2 3 5 2 6 3 2 2 6 3 4 2 2" xfId="10926" xr:uid="{AC4DDD7A-3509-4E47-B00C-9904DB9F34E7}"/>
    <cellStyle name="Normal 2 3 2 3 5 2 6 3 2 2 6 3 4 2 3" xfId="12201" xr:uid="{49AE958C-4E9A-4540-ABB3-92FD70A9DFB4}"/>
    <cellStyle name="Normal 2 3 2 3 5 2 6 3 2 2 6 3 4 2 3 2" xfId="22648" xr:uid="{E7DBBBB6-E30C-41D0-B369-BB2E0F447A6B}"/>
    <cellStyle name="Normal 2 3 2 3 5 2 6 3 2 2 6 3 4 2 3 3" xfId="21491" xr:uid="{56D34093-0D6B-44CE-AACC-8A6997AA0FA3}"/>
    <cellStyle name="Normal 2 3 2 3 5 2 6 3 2 2 6 3 4 2 3 3 2" xfId="26713" xr:uid="{7CC1FF7E-7F82-429A-ACA3-2B8E2C75155B}"/>
    <cellStyle name="Normal 2 3 2 3 5 2 6 3 2 2 6 3 5" xfId="5384" xr:uid="{04D62FF6-8701-4341-A601-7FED150E9945}"/>
    <cellStyle name="Normal 2 3 2 3 5 2 6 3 2 2 6 3 5 2" xfId="9939" xr:uid="{9C015ACE-8D84-40B4-8014-6EF084315569}"/>
    <cellStyle name="Normal 2 3 2 3 5 2 6 3 2 2 6 3 5 3" xfId="11362" xr:uid="{3043077B-02ED-4924-85DA-F5EDCE4D5E15}"/>
    <cellStyle name="Normal 2 3 2 3 5 2 6 3 2 2 6 3 5 3 2" xfId="21920" xr:uid="{4069B175-8041-4197-90A7-DFBBDE08ACFF}"/>
    <cellStyle name="Normal 2 3 2 3 5 2 6 3 2 2 6 3 5 3 3" xfId="19924" xr:uid="{733EE15B-030B-4680-9CC2-C00C0B334CD3}"/>
    <cellStyle name="Normal 2 3 2 3 5 2 6 3 2 2 6 3 5 3 3 2" xfId="25146" xr:uid="{4BA33CEF-4EA9-431D-B5B1-9A43170BCF45}"/>
    <cellStyle name="Normal 2 3 2 3 5 2 6 3 2 2 6 3 6" xfId="16035" xr:uid="{D65820E0-7BEA-433C-84E7-D58DDB783874}"/>
    <cellStyle name="Normal 2 3 2 3 5 2 6 3 2 2 6 3 7" xfId="18793" xr:uid="{8AF182A3-141E-4C4F-9EDA-F22068CE7385}"/>
    <cellStyle name="Normal 2 3 2 3 5 2 6 3 2 2 6 3 7 2" xfId="24015" xr:uid="{DC6CFD30-FD14-4A4A-81FB-C9E4BA71F781}"/>
    <cellStyle name="Normal 2 3 2 3 5 2 6 3 2 2 6 4" xfId="7198" xr:uid="{2FBC6A57-B122-45A9-902A-70EE6D530E8C}"/>
    <cellStyle name="Normal 2 3 2 3 5 2 6 3 2 2 6 4 2" xfId="8157" xr:uid="{AF76925E-55CD-46EC-A24F-D38E95EB6D18}"/>
    <cellStyle name="Normal 2 3 2 3 5 2 6 3 2 2 6 4 3" xfId="12873" xr:uid="{54633C8F-A423-456F-988A-F2E9BAE51D36}"/>
    <cellStyle name="Normal 2 3 2 3 5 2 6 3 2 2 6 4 3 2" xfId="16346" xr:uid="{DA3F2FC6-AF23-4D1A-99F3-387AB4FF6FCF}"/>
    <cellStyle name="Normal 2 3 2 3 5 2 6 3 2 2 6 4 4" xfId="19500" xr:uid="{7CFF533C-744D-48ED-80E4-F58906E1009F}"/>
    <cellStyle name="Normal 2 3 2 3 5 2 6 3 2 2 6 4 4 2" xfId="24722" xr:uid="{0A59C79D-84BA-40CF-967F-1A1AE9396AA6}"/>
    <cellStyle name="Normal 2 3 2 3 5 2 6 3 2 2 6 5" xfId="9331" xr:uid="{3DD4B339-67A9-4C6A-91DA-5DCBE9A794EB}"/>
    <cellStyle name="Normal 2 3 2 3 5 2 6 3 2 2 6 5 2" xfId="11046" xr:uid="{F7681E06-23A4-4B83-9555-D154E50990DB}"/>
    <cellStyle name="Normal 2 3 2 3 5 2 6 3 2 2 6 5 3" xfId="16802" xr:uid="{1CE85E05-FFAF-414C-99A9-AD12F0638F9F}"/>
    <cellStyle name="Normal 2 3 2 3 5 2 6 3 2 2 6 5 3 2" xfId="23336" xr:uid="{F7C5960D-956C-4EE0-A83F-91847BB63893}"/>
    <cellStyle name="Normal 2 3 2 3 5 2 6 3 2 2 6 5 3 3" xfId="21611" xr:uid="{3547D743-B785-41EB-8BA3-C41E6CAE086B}"/>
    <cellStyle name="Normal 2 3 2 3 5 2 6 3 2 2 6 5 3 3 2" xfId="26833" xr:uid="{0D287DD9-03EF-4D6A-9575-7EFB59072F4F}"/>
    <cellStyle name="Normal 2 3 2 3 5 2 6 3 2 2 7" xfId="5392" xr:uid="{294452D4-F2A0-4CF7-A27A-60D1CE217E7D}"/>
    <cellStyle name="Normal 2 3 2 3 5 2 6 3 2 2 7 2" xfId="8839" xr:uid="{B76B7CB4-6754-4D39-9C11-5D587C83CF09}"/>
    <cellStyle name="Normal 2 3 2 3 5 2 6 3 2 2 7 3" xfId="16181" xr:uid="{735071E0-38F6-4117-B74F-3BC12A5177FC}"/>
    <cellStyle name="Normal 2 3 2 3 5 2 6 3 2 2 7 3 2" xfId="17329" xr:uid="{2B8C9E14-AC25-4523-9668-E1DBCE899808}"/>
    <cellStyle name="Normal 2 3 2 3 5 2 6 3 2 2 7 3 3" xfId="19932" xr:uid="{18B50455-8648-40DB-853A-F11634E13E70}"/>
    <cellStyle name="Normal 2 3 2 3 5 2 6 3 2 2 7 3 3 2" xfId="25154" xr:uid="{26BDB28D-EA8B-419F-ADF0-A5D80DDEAFB7}"/>
    <cellStyle name="Normal 2 3 2 3 5 2 6 3 2 2 8" xfId="15427" xr:uid="{7639E852-5480-47FE-8375-7B704433648D}"/>
    <cellStyle name="Normal 2 3 2 3 5 2 6 3 2 2 9" xfId="17534" xr:uid="{3504F7F7-B642-452C-8A10-30BD66692627}"/>
    <cellStyle name="Normal 2 3 2 3 5 2 6 3 2 2 9 2" xfId="27144" xr:uid="{9F7788A1-FF86-4A0D-8D95-F4EC82AF7F5E}"/>
    <cellStyle name="Normal 2 3 2 3 5 2 6 3 2 2 9 3" xfId="28383" xr:uid="{FB715226-317A-4C7A-8788-CF426C98AF8D}"/>
    <cellStyle name="Normal 2 3 2 3 5 2 6 3 2 2 9 4" xfId="28068" xr:uid="{D08AD9DA-E073-4CDE-B27E-71751133A8D0}"/>
    <cellStyle name="Normal 2 3 2 3 5 2 6 3 3" xfId="2330" xr:uid="{71357C16-0A59-43D9-9E6E-349FDE2FD1F0}"/>
    <cellStyle name="Normal 2 3 2 3 5 2 6 3 3 2" xfId="2925" xr:uid="{E6263132-0A28-4180-A643-50C6CBD10B30}"/>
    <cellStyle name="Normal 2 3 2 3 5 2 6 3 3 3" xfId="3888" xr:uid="{1D26AF16-37D9-4F5F-9CF1-B699C329FC3D}"/>
    <cellStyle name="Normal 2 3 2 3 5 2 6 3 3 3 2" xfId="4665" xr:uid="{5718B287-3DD6-43E4-BB1D-CF9E2E22FAB4}"/>
    <cellStyle name="Normal 2 3 2 3 5 2 6 3 3 3 3" xfId="4317" xr:uid="{30EFCFD0-BA36-4E86-9F03-F79BAE42877E}"/>
    <cellStyle name="Normal 2 3 2 3 5 2 6 3 3 3 4" xfId="8402" xr:uid="{87AFE751-7C99-4C3D-8D5F-37E91E8F9082}"/>
    <cellStyle name="Normal 2 3 2 3 5 2 6 3 3 3 4 2" xfId="5915" xr:uid="{79964133-8B2E-4C78-835E-7464D84C4E39}"/>
    <cellStyle name="Normal 2 3 2 3 5 2 6 3 3 3 4 2 2" xfId="9870" xr:uid="{4B186850-BA08-4E1A-BCFC-018B366257B9}"/>
    <cellStyle name="Normal 2 3 2 3 5 2 6 3 3 3 4 2 3" xfId="12217" xr:uid="{37D64890-BAE9-491C-BD90-5ECF1DC0B157}"/>
    <cellStyle name="Normal 2 3 2 3 5 2 6 3 3 3 4 2 3 2" xfId="22663" xr:uid="{1CDE4609-9756-450A-94E6-11EA8DA79DC6}"/>
    <cellStyle name="Normal 2 3 2 3 5 2 6 3 3 3 4 2 3 3" xfId="20451" xr:uid="{5EE65F6B-A4B5-4353-A42E-224E39E777D1}"/>
    <cellStyle name="Normal 2 3 2 3 5 2 6 3 3 3 4 2 3 3 2" xfId="25673" xr:uid="{E06B2F0F-6C11-4A8C-A4E8-269CD4E506A9}"/>
    <cellStyle name="Normal 2 3 2 3 5 2 6 3 3 3 5" xfId="6457" xr:uid="{80762119-3497-4AC3-8AFB-A8F71A992786}"/>
    <cellStyle name="Normal 2 3 2 3 5 2 6 3 3 3 5 2" xfId="10203" xr:uid="{BAD662A8-8F4E-40B6-A9AC-65A41FB6201A}"/>
    <cellStyle name="Normal 2 3 2 3 5 2 6 3 3 3 5 3" xfId="11965" xr:uid="{116BE4D2-32FD-4406-9393-DFDE1EB3396E}"/>
    <cellStyle name="Normal 2 3 2 3 5 2 6 3 3 3 5 3 2" xfId="22413" xr:uid="{42821642-1D61-464A-A869-DCC02482D76F}"/>
    <cellStyle name="Normal 2 3 2 3 5 2 6 3 3 3 5 3 3" xfId="20768" xr:uid="{65A75BAB-A9C5-4964-B6E1-BDCB023E39E0}"/>
    <cellStyle name="Normal 2 3 2 3 5 2 6 3 3 3 5 3 3 2" xfId="25990" xr:uid="{5CCB8B35-2D54-45CF-B279-44F2F569CBE2}"/>
    <cellStyle name="Normal 2 3 2 3 5 2 6 3 3 3 6" xfId="15911" xr:uid="{1E8EA8E6-1581-4A2F-BE09-5EE6A56B655D}"/>
    <cellStyle name="Normal 2 3 2 3 5 2 6 3 3 3 7" xfId="18665" xr:uid="{DEAEA175-EF88-4CC9-85A9-88FA4B506C9D}"/>
    <cellStyle name="Normal 2 3 2 3 5 2 6 3 3 3 7 2" xfId="23887" xr:uid="{080A0026-525B-41A7-B1DC-05FB23D67D51}"/>
    <cellStyle name="Normal 2 3 2 3 5 2 6 3 3 4" xfId="7233" xr:uid="{2C87798C-41EC-4EE7-BD1D-B0D26E682BB5}"/>
    <cellStyle name="Normal 2 3 2 3 5 2 6 3 3 4 2" xfId="8192" xr:uid="{4A7378DF-256A-464C-8323-43368198B593}"/>
    <cellStyle name="Normal 2 3 2 3 5 2 6 3 3 4 3" xfId="11527" xr:uid="{0D08655F-846E-4FAE-81B3-A8E3F74B0D3F}"/>
    <cellStyle name="Normal 2 3 2 3 5 2 6 3 3 4 3 2" xfId="15792" xr:uid="{FE80EE36-7C4E-4875-BD7D-2F1860D43E87}"/>
    <cellStyle name="Normal 2 3 2 3 5 2 6 3 3 4 4" xfId="19535" xr:uid="{C833A9B3-DF4A-49EF-9663-A9029474E475}"/>
    <cellStyle name="Normal 2 3 2 3 5 2 6 3 3 4 4 2" xfId="24757" xr:uid="{5F3832AC-4AD0-415A-AD78-AA9816356CD9}"/>
    <cellStyle name="Normal 2 3 2 3 5 2 6 3 3 5" xfId="6563" xr:uid="{EFDB7839-24D8-4D45-B626-864275E6FB48}"/>
    <cellStyle name="Normal 2 3 2 3 5 2 6 3 3 5 2" xfId="10309" xr:uid="{1B56A3FB-AA1F-49C6-8259-73621C237AAC}"/>
    <cellStyle name="Normal 2 3 2 3 5 2 6 3 3 5 3" xfId="11491" xr:uid="{5A24A8CB-C95A-4B8B-BE42-A607E6D6792C}"/>
    <cellStyle name="Normal 2 3 2 3 5 2 6 3 3 5 3 2" xfId="22049" xr:uid="{99518E83-253C-4198-9426-F30DBC1EB7D6}"/>
    <cellStyle name="Normal 2 3 2 3 5 2 6 3 3 5 3 3" xfId="20874" xr:uid="{796BD76D-190D-43FD-8C90-BA86EC75BCAA}"/>
    <cellStyle name="Normal 2 3 2 3 5 2 6 3 3 5 3 3 2" xfId="26096" xr:uid="{D5766BA2-AF5C-4FA0-AB9D-9F68E8E06BAD}"/>
    <cellStyle name="Normal 2 3 2 3 5 2 6 3 4" xfId="5390" xr:uid="{1926B760-A949-40C7-96C0-4861C2ED3F53}"/>
    <cellStyle name="Normal 2 3 2 3 5 2 6 3 4 2" xfId="8838" xr:uid="{F2B0829B-1E63-4C13-A785-8880B55AF10E}"/>
    <cellStyle name="Normal 2 3 2 3 5 2 6 3 4 3" xfId="14123" xr:uid="{63DADA94-0A95-497C-BA73-31A0789BA8C3}"/>
    <cellStyle name="Normal 2 3 2 3 5 2 6 3 4 3 2" xfId="14124" xr:uid="{B7D9A2EF-7370-4D9D-B633-BFE91BC463A2}"/>
    <cellStyle name="Normal 2 3 2 3 5 2 6 3 4 3 3" xfId="16858" xr:uid="{5C70AA84-ED6D-40AB-A8C1-905DF815D5D4}"/>
    <cellStyle name="Normal 2 3 2 3 5 2 6 3 4 3 4" xfId="19930" xr:uid="{CE5298BB-06FD-4544-B7C0-FFF3B79C4A8B}"/>
    <cellStyle name="Normal 2 3 2 3 5 2 6 3 4 3 4 2" xfId="25152" xr:uid="{2F6165A6-A8AB-47F6-A29B-F063CAD4C85C}"/>
    <cellStyle name="Normal 2 3 2 3 5 2 6 3 5" xfId="15216" xr:uid="{32A42E04-1C9F-48EC-8F6C-A943B5F3B1E7}"/>
    <cellStyle name="Normal 2 3 2 3 5 2 6 3 6" xfId="15426" xr:uid="{04128E2F-EF26-40A7-83BB-7755BB7B239F}"/>
    <cellStyle name="Normal 2 3 2 3 5 2 6 3 7" xfId="17533" xr:uid="{C007C093-A31B-469B-9D12-32990E0CCFF8}"/>
    <cellStyle name="Normal 2 3 2 3 5 2 6 3 7 2" xfId="27143" xr:uid="{6425E078-C958-457C-BFAC-A4E5317A9184}"/>
    <cellStyle name="Normal 2 3 2 3 5 2 6 3 7 3" xfId="28382" xr:uid="{22824A40-F3BA-4FFB-815B-BD97337CA032}"/>
    <cellStyle name="Normal 2 3 2 3 5 2 6 3 7 4" xfId="28067" xr:uid="{7DAF4BC3-0FBB-4503-B745-D4C82FF5F5D6}"/>
    <cellStyle name="Normal 2 3 2 3 5 2 6 3 8" xfId="18070" xr:uid="{BE5DA48E-84B0-46DC-9481-2C680B1A7290}"/>
    <cellStyle name="Normal 2 3 2 3 5 2 6 3 8 2" xfId="27568" xr:uid="{BCF4F20C-835B-4A8E-A7EE-488253855BEC}"/>
    <cellStyle name="Normal 2 3 2 3 5 2 6 4" xfId="14125" xr:uid="{AE0002EC-1479-47BC-8154-716DFF0A9C7B}"/>
    <cellStyle name="Normal 2 3 2 3 5 2 6 4 2" xfId="14126" xr:uid="{0E9635A4-D13E-4B0E-8DBA-8556498B81CE}"/>
    <cellStyle name="Normal 2 3 2 3 5 2 7" xfId="2190" xr:uid="{C7874DB9-F526-4B35-A1D7-A98E83588564}"/>
    <cellStyle name="Normal 2 3 2 3 5 2 7 2" xfId="2785" xr:uid="{58212F6D-0734-4F53-B9D4-3F74DB89955A}"/>
    <cellStyle name="Normal 2 3 2 3 5 2 7 3" xfId="3748" xr:uid="{2BDE3348-F993-4AF6-B096-788DAD5117D2}"/>
    <cellStyle name="Normal 2 3 2 3 5 2 7 3 2" xfId="4828" xr:uid="{24E430AA-2203-4411-8F38-59A8518A3AED}"/>
    <cellStyle name="Normal 2 3 2 3 5 2 7 3 3" xfId="3654" xr:uid="{00785227-7725-4E46-82BD-DE67F40378C8}"/>
    <cellStyle name="Normal 2 3 2 3 5 2 7 3 4" xfId="8719" xr:uid="{F8D3956E-F0BB-4568-AAC5-083A45A36C7F}"/>
    <cellStyle name="Normal 2 3 2 3 5 2 7 3 4 2" xfId="7644" xr:uid="{F61E7CD9-D37D-4E57-A90C-901BAF18E5AC}"/>
    <cellStyle name="Normal 2 3 2 3 5 2 7 3 4 2 2" xfId="10832" xr:uid="{DEF60C25-1840-4779-B352-26F2CDEF839A}"/>
    <cellStyle name="Normal 2 3 2 3 5 2 7 3 4 2 3" xfId="11421" xr:uid="{36582B62-75F4-4126-B9B4-35D6C754BAC8}"/>
    <cellStyle name="Normal 2 3 2 3 5 2 7 3 4 2 3 2" xfId="21979" xr:uid="{2E81DA46-79E9-4381-B360-16FA293E3C7A}"/>
    <cellStyle name="Normal 2 3 2 3 5 2 7 3 4 2 3 3" xfId="21397" xr:uid="{CA135F53-D0C7-462E-9CAF-156AA7FF91A6}"/>
    <cellStyle name="Normal 2 3 2 3 5 2 7 3 4 2 3 3 2" xfId="26619" xr:uid="{C0AED3AC-CBD3-4EB1-8FC0-CBD00F40EA3D}"/>
    <cellStyle name="Normal 2 3 2 3 5 2 7 3 5" xfId="6222" xr:uid="{F618FC76-3568-4289-91E4-6D4252DAA5EB}"/>
    <cellStyle name="Normal 2 3 2 3 5 2 7 3 5 2" xfId="9971" xr:uid="{DB703274-7FC2-4EDB-973B-D3D06522EC90}"/>
    <cellStyle name="Normal 2 3 2 3 5 2 7 3 5 3" xfId="16985" xr:uid="{1A4E35B0-5C9B-4283-8AEE-803E16F6384E}"/>
    <cellStyle name="Normal 2 3 2 3 5 2 7 3 5 3 2" xfId="23458" xr:uid="{06023676-B446-4FBB-A169-3812D5E1446D}"/>
    <cellStyle name="Normal 2 3 2 3 5 2 7 3 5 3 3" xfId="20536" xr:uid="{11AA1CF9-82B1-4806-BB3F-3FA7A204148A}"/>
    <cellStyle name="Normal 2 3 2 3 5 2 7 3 5 3 3 2" xfId="25758" xr:uid="{BBBFE369-66F0-4B64-860C-6F93B968AAC5}"/>
    <cellStyle name="Normal 2 3 2 3 5 2 7 3 6" xfId="18525" xr:uid="{1A95D39D-51AE-4F0C-A151-30064D48768F}"/>
    <cellStyle name="Normal 2 3 2 3 5 2 7 3 6 2" xfId="23747" xr:uid="{60844969-88F4-4A17-BCDD-C1B4A4B5A1A5}"/>
    <cellStyle name="Normal 2 3 2 3 5 2 7 4" xfId="7249" xr:uid="{3C42E4CA-B594-40AE-BAA6-21089AB5A900}"/>
    <cellStyle name="Normal 2 3 2 3 5 2 7 4 2" xfId="8208" xr:uid="{42ED1D58-33E9-40CE-9367-5036B5666CAD}"/>
    <cellStyle name="Normal 2 3 2 3 5 2 7 4 3" xfId="13102" xr:uid="{6FC6E731-67F5-4E0B-A877-E6F27AD59F38}"/>
    <cellStyle name="Normal 2 3 2 3 5 2 7 4 3 2" xfId="16549" xr:uid="{26D02775-12E5-41CD-8282-04153BB461E4}"/>
    <cellStyle name="Normal 2 3 2 3 5 2 7 4 4" xfId="19551" xr:uid="{29669B7E-1A91-4D00-8B70-A46EC53529C3}"/>
    <cellStyle name="Normal 2 3 2 3 5 2 7 4 4 2" xfId="24773" xr:uid="{9B969935-ABA9-4DA8-97DF-F93F993CD3C7}"/>
    <cellStyle name="Normal 2 3 2 3 5 2 7 5" xfId="9438" xr:uid="{85BBF3D0-65C2-4C0F-8592-58243D62F650}"/>
    <cellStyle name="Normal 2 3 2 3 5 2 7 5 2" xfId="11151" xr:uid="{C1A65F06-E2BC-4C3F-8A10-3EA56EE34EAB}"/>
    <cellStyle name="Normal 2 3 2 3 5 2 7 5 3" xfId="17039" xr:uid="{ED50BEE8-62AF-4D7B-80B6-A3D0F24DDD34}"/>
    <cellStyle name="Normal 2 3 2 3 5 2 7 5 3 2" xfId="23512" xr:uid="{C2C5D6BE-D281-456E-8EC9-A365230F70B8}"/>
    <cellStyle name="Normal 2 3 2 3 5 2 7 5 3 3" xfId="21716" xr:uid="{9FECDE9C-669A-4980-9749-793361B406D1}"/>
    <cellStyle name="Normal 2 3 2 3 5 2 7 5 3 3 2" xfId="26938" xr:uid="{E91CC947-ED50-4D4F-8482-EFB8098E77E7}"/>
    <cellStyle name="Normal 2 3 2 3 5 2 8" xfId="17930" xr:uid="{BCAABF10-FCB5-4A39-8E4C-F4A6D1FD320D}"/>
    <cellStyle name="Normal 2 3 2 3 5 2 8 2" xfId="27749" xr:uid="{61A97FAA-95FF-4CDE-B92F-1673664D38D1}"/>
    <cellStyle name="Normal 2 3 2 3 5 3" xfId="566" xr:uid="{652ABC28-DD80-4454-94B3-1E0AF87F6E9B}"/>
    <cellStyle name="Normal 2 3 2 3 5 3 2" xfId="14127" xr:uid="{52F68559-FDC3-409F-BF1D-9102FEBC7C9F}"/>
    <cellStyle name="Normal 2 3 2 3 5 4" xfId="567" xr:uid="{35836DB8-D795-4BC0-A7AF-1014E1A9AC8F}"/>
    <cellStyle name="Normal 2 3 2 3 5 4 2" xfId="568" xr:uid="{31636915-221A-40E5-9206-AF6003CBA9B3}"/>
    <cellStyle name="Normal 2 3 2 3 5 4 3" xfId="569" xr:uid="{3F65CEBE-5B49-494E-9720-7AAD11C54394}"/>
    <cellStyle name="Normal 2 3 2 3 5 4 3 2" xfId="14128" xr:uid="{987BFCBC-16A0-4B32-949C-74CCD9B677BB}"/>
    <cellStyle name="Normal 2 3 2 3 5 4 4" xfId="570" xr:uid="{4C2414BB-71D3-4AD3-8558-7A89F43DD54E}"/>
    <cellStyle name="Normal 2 3 2 3 5 4 4 2" xfId="571" xr:uid="{4A60EF25-0A6E-4030-968C-B5E067BF2759}"/>
    <cellStyle name="Normal 2 3 2 3 5 4 4 3" xfId="572" xr:uid="{8ED5DD07-6707-42CD-A1D7-4159D1F24A41}"/>
    <cellStyle name="Normal 2 3 2 3 5 4 4 3 2" xfId="573" xr:uid="{964F3095-8F37-454A-922A-1B61F5C243A7}"/>
    <cellStyle name="Normal 2 3 2 3 5 4 4 3 2 2" xfId="574" xr:uid="{C36D21C8-CF2F-4EA1-9486-1B4C2598DAD6}"/>
    <cellStyle name="Normal 2 3 2 3 5 4 4 3 2 2 10" xfId="18199" xr:uid="{7DA28003-2AAF-4B6E-BC60-80DE96AD3C33}"/>
    <cellStyle name="Normal 2 3 2 3 5 4 4 3 2 2 10 2" xfId="28739" xr:uid="{C2D4B1B1-EFAD-42D5-B2B7-F3B0DD6EA856}"/>
    <cellStyle name="Normal 2 3 2 3 5 4 4 3 2 2 2" xfId="575" xr:uid="{53DDEB91-ED61-4A21-95BC-B5F84616585B}"/>
    <cellStyle name="Normal 2 3 2 3 5 4 4 3 2 2 2 2" xfId="14129" xr:uid="{BE4F8A46-4F74-4CAD-A34E-D5C9C927AC4A}"/>
    <cellStyle name="Normal 2 3 2 3 5 4 4 3 2 2 2 3" xfId="14130" xr:uid="{333E7EE2-CC2B-4BBB-AFC3-CE38CBB453A7}"/>
    <cellStyle name="Normal 2 3 2 3 5 4 4 3 2 2 2 3 2" xfId="14131" xr:uid="{22F10833-E7B9-4322-8210-9A8654E73C54}"/>
    <cellStyle name="Normal 2 3 2 3 5 4 4 3 2 2 3" xfId="576" xr:uid="{82063D5E-F001-48A4-86CE-760B25DC77BC}"/>
    <cellStyle name="Normal 2 3 2 3 5 4 4 3 2 2 4" xfId="577" xr:uid="{11A5270D-ADC9-4140-B253-12FD8022C65D}"/>
    <cellStyle name="Normal 2 3 2 3 5 4 4 3 2 2 5" xfId="578" xr:uid="{7F3EE91B-88F2-4170-B8B1-31D5DEDFB4FC}"/>
    <cellStyle name="Normal 2 3 2 3 5 4 4 3 2 2 5 2" xfId="579" xr:uid="{FEA9EE52-0FB2-4984-88F4-AC3953D1C878}"/>
    <cellStyle name="Normal 2 3 2 3 5 4 4 3 2 2 5 3" xfId="2612" xr:uid="{A46F9D47-ABEC-4AB2-A424-B07948731619}"/>
    <cellStyle name="Normal 2 3 2 3 5 4 4 3 2 2 5 3 2" xfId="3207" xr:uid="{85C42EE2-50A8-45C4-BD09-D72941232FA4}"/>
    <cellStyle name="Normal 2 3 2 3 5 4 4 3 2 2 5 3 3" xfId="4170" xr:uid="{F54F281D-EF02-4F45-AE61-CC5B78BF9B8C}"/>
    <cellStyle name="Normal 2 3 2 3 5 4 4 3 2 2 5 3 3 2" xfId="4816" xr:uid="{94E2DE62-09A5-4078-A6E4-3CFBBCD4A3CE}"/>
    <cellStyle name="Normal 2 3 2 3 5 4 4 3 2 2 5 3 3 3" xfId="4407" xr:uid="{E68FABA2-C2D3-4BAF-B39E-F11F789AE80C}"/>
    <cellStyle name="Normal 2 3 2 3 5 4 4 3 2 2 5 3 3 4" xfId="7838" xr:uid="{BC0179D1-E05A-4A76-AB1D-E569521DFFE0}"/>
    <cellStyle name="Normal 2 3 2 3 5 4 4 3 2 2 5 3 3 4 2" xfId="6580" xr:uid="{E78EA0FD-4DD5-4FC3-A362-F6E50F83F51C}"/>
    <cellStyle name="Normal 2 3 2 3 5 4 4 3 2 2 5 3 3 4 2 2" xfId="10326" xr:uid="{C791FF96-47CB-4A86-B40C-19A274C3E937}"/>
    <cellStyle name="Normal 2 3 2 3 5 4 4 3 2 2 5 3 3 4 2 3" xfId="11825" xr:uid="{44D5D8A5-D887-439A-9425-C60FE7DDA33A}"/>
    <cellStyle name="Normal 2 3 2 3 5 4 4 3 2 2 5 3 3 4 2 3 2" xfId="22273" xr:uid="{5AB4350D-E764-4F4B-86DD-77A91C040543}"/>
    <cellStyle name="Normal 2 3 2 3 5 4 4 3 2 2 5 3 3 4 2 3 3" xfId="20891" xr:uid="{8ADAE1C1-018A-4339-98F6-A5C6DD978BB2}"/>
    <cellStyle name="Normal 2 3 2 3 5 4 4 3 2 2 5 3 3 4 2 3 3 2" xfId="26113" xr:uid="{F4915319-FFC8-4F97-9542-F298900688FB}"/>
    <cellStyle name="Normal 2 3 2 3 5 4 4 3 2 2 5 3 3 5" xfId="5315" xr:uid="{A204A70F-DC18-48A3-8A4E-F3BDF120972E}"/>
    <cellStyle name="Normal 2 3 2 3 5 4 4 3 2 2 5 3 3 5 2" xfId="9719" xr:uid="{1B34F643-26E6-4115-91EB-FC1B2B6C51D6}"/>
    <cellStyle name="Normal 2 3 2 3 5 4 4 3 2 2 5 3 3 5 3" xfId="17218" xr:uid="{402C011F-C84D-4ED5-92AC-5ED8D2FDCB40}"/>
    <cellStyle name="Normal 2 3 2 3 5 4 4 3 2 2 5 3 3 5 3 2" xfId="23689" xr:uid="{6071B947-4651-4D25-9972-85CE6CE15E16}"/>
    <cellStyle name="Normal 2 3 2 3 5 4 4 3 2 2 5 3 3 5 3 3" xfId="19855" xr:uid="{873533A9-A2A8-4969-8164-5DCED681F827}"/>
    <cellStyle name="Normal 2 3 2 3 5 4 4 3 2 2 5 3 3 5 3 3 2" xfId="25077" xr:uid="{FC28AF8F-AAEC-4E2C-A3DC-815CBC2074F7}"/>
    <cellStyle name="Normal 2 3 2 3 5 4 4 3 2 2 5 3 3 6" xfId="18947" xr:uid="{1EBB4A0F-32B6-4E6D-B10C-CB707ED3107D}"/>
    <cellStyle name="Normal 2 3 2 3 5 4 4 3 2 2 5 3 3 6 2" xfId="24169" xr:uid="{94990255-D535-4CDF-B785-643AAB98BFAD}"/>
    <cellStyle name="Normal 2 3 2 3 5 4 4 3 2 2 5 3 4" xfId="7112" xr:uid="{67C96C7F-79E8-4F9B-B320-86C9CF3FBDCF}"/>
    <cellStyle name="Normal 2 3 2 3 5 4 4 3 2 2 5 3 4 2" xfId="8071" xr:uid="{88A8F85D-41EF-47C3-B617-05BADCF7258E}"/>
    <cellStyle name="Normal 2 3 2 3 5 4 4 3 2 2 5 3 4 3" xfId="11601" xr:uid="{3FAAF4E9-C696-47DA-A9A4-CB7C042A99B3}"/>
    <cellStyle name="Normal 2 3 2 3 5 4 4 3 2 2 5 3 4 3 2" xfId="15853" xr:uid="{6E00EEA4-C4C2-4ABB-8089-505F2C0BE66E}"/>
    <cellStyle name="Normal 2 3 2 3 5 4 4 3 2 2 5 3 4 4" xfId="19414" xr:uid="{7CCCC23D-1508-408C-95D4-D8CCC859703F}"/>
    <cellStyle name="Normal 2 3 2 3 5 4 4 3 2 2 5 3 4 4 2" xfId="24636" xr:uid="{CB6D693E-D9D9-4CD6-9D2D-F1DBDD7EF802}"/>
    <cellStyle name="Normal 2 3 2 3 5 4 4 3 2 2 5 3 5" xfId="9379" xr:uid="{538CD69A-0685-4B3B-B2B8-D2662029EC92}"/>
    <cellStyle name="Normal 2 3 2 3 5 4 4 3 2 2 5 3 5 2" xfId="11093" xr:uid="{43A9096D-C5F3-4AFD-AA28-69F9D5340A40}"/>
    <cellStyle name="Normal 2 3 2 3 5 4 4 3 2 2 5 3 5 3" xfId="11943" xr:uid="{EFAB869C-C606-4E2F-B7F7-50813502AA4A}"/>
    <cellStyle name="Normal 2 3 2 3 5 4 4 3 2 2 5 3 5 3 2" xfId="22391" xr:uid="{648F7088-BB89-409D-9826-A90FE09EEF13}"/>
    <cellStyle name="Normal 2 3 2 3 5 4 4 3 2 2 5 3 5 3 3" xfId="21658" xr:uid="{88C84675-77D4-4FD2-A2F1-FCDBB9535545}"/>
    <cellStyle name="Normal 2 3 2 3 5 4 4 3 2 2 5 3 5 3 3 2" xfId="26880" xr:uid="{60228146-4042-4419-B503-340254E80670}"/>
    <cellStyle name="Normal 2 3 2 3 5 4 4 3 2 2 5 4" xfId="5410" xr:uid="{026EDF47-BCAB-4A88-9ECA-3BCF3400C19B}"/>
    <cellStyle name="Normal 2 3 2 3 5 4 4 3 2 2 5 4 2" xfId="8843" xr:uid="{3286B26B-466C-4D03-9127-812DE11E2EDF}"/>
    <cellStyle name="Normal 2 3 2 3 5 4 4 3 2 2 5 4 3" xfId="12825" xr:uid="{22BE65AD-9A5C-406C-B657-12BAC510B75F}"/>
    <cellStyle name="Normal 2 3 2 3 5 4 4 3 2 2 5 4 3 2" xfId="23263" xr:uid="{9FC5021E-71B8-4320-8B7B-0C54A953374F}"/>
    <cellStyle name="Normal 2 3 2 3 5 4 4 3 2 2 5 4 3 3" xfId="19950" xr:uid="{9959683C-0724-4726-87FC-B4DB15C8CF05}"/>
    <cellStyle name="Normal 2 3 2 3 5 4 4 3 2 2 5 4 3 3 2" xfId="25172" xr:uid="{BCACC290-BED1-406E-AC1D-DD17C9FDB66E}"/>
    <cellStyle name="Normal 2 3 2 3 5 4 4 3 2 2 5 5" xfId="15431" xr:uid="{AC474983-BDC2-4C2B-96E7-11F6309A8C43}"/>
    <cellStyle name="Normal 2 3 2 3 5 4 4 3 2 2 5 6" xfId="17538" xr:uid="{FE8079A7-F641-4399-9A32-C13F27BCD949}"/>
    <cellStyle name="Normal 2 3 2 3 5 4 4 3 2 2 5 6 2" xfId="27148" xr:uid="{9708DB20-2F89-461E-9C75-57A0BBEF0C44}"/>
    <cellStyle name="Normal 2 3 2 3 5 4 4 3 2 2 5 6 3" xfId="28387" xr:uid="{AF882C14-ACAB-4F08-A286-923DC8D2A0CB}"/>
    <cellStyle name="Normal 2 3 2 3 5 4 4 3 2 2 5 6 4" xfId="28064" xr:uid="{E28C2413-AE9A-4DD3-A2CF-8F8966FDE2EA}"/>
    <cellStyle name="Normal 2 3 2 3 5 4 4 3 2 2 5 7" xfId="18352" xr:uid="{19441251-2F21-4FA4-AFE9-D5F5675FF845}"/>
    <cellStyle name="Normal 2 3 2 3 5 4 4 3 2 2 5 7 2" xfId="27781" xr:uid="{2900E648-8C7B-44E0-84D5-10CC28F42434}"/>
    <cellStyle name="Normal 2 3 2 3 5 4 4 3 2 2 6" xfId="2459" xr:uid="{7469A44F-5E22-404C-8F17-CFA5E79CBEEC}"/>
    <cellStyle name="Normal 2 3 2 3 5 4 4 3 2 2 6 2" xfId="3054" xr:uid="{22D074B9-FEBA-4828-97E4-8A13C01ABA4A}"/>
    <cellStyle name="Normal 2 3 2 3 5 4 4 3 2 2 6 3" xfId="4017" xr:uid="{6D657643-25F8-44F7-BDCD-8A0325973F2B}"/>
    <cellStyle name="Normal 2 3 2 3 5 4 4 3 2 2 6 3 2" xfId="5081" xr:uid="{D0C301B7-197D-40E8-BF60-CB74A0B1A46C}"/>
    <cellStyle name="Normal 2 3 2 3 5 4 4 3 2 2 6 3 3" xfId="3636" xr:uid="{6401C561-D47A-41B5-BDE8-43E0A4D63936}"/>
    <cellStyle name="Normal 2 3 2 3 5 4 4 3 2 2 6 3 4" xfId="8417" xr:uid="{9A5BE26F-1278-4D47-9D14-61CE9E7D5CFB}"/>
    <cellStyle name="Normal 2 3 2 3 5 4 4 3 2 2 6 3 4 2" xfId="6919" xr:uid="{FCD84BA6-87E5-4C0A-986B-C8A9DCB58BE7}"/>
    <cellStyle name="Normal 2 3 2 3 5 4 4 3 2 2 6 3 4 2 2" xfId="10663" xr:uid="{AE02A857-4D53-4620-9B5A-C5F97E4B949D}"/>
    <cellStyle name="Normal 2 3 2 3 5 4 4 3 2 2 6 3 4 2 3" xfId="12819" xr:uid="{C09C50EA-D70E-459D-B33E-FFA30AF8B146}"/>
    <cellStyle name="Normal 2 3 2 3 5 4 4 3 2 2 6 3 4 2 3 2" xfId="23257" xr:uid="{231E6BF6-C189-46DC-B1D8-FA6CB4416C71}"/>
    <cellStyle name="Normal 2 3 2 3 5 4 4 3 2 2 6 3 4 2 3 3" xfId="21228" xr:uid="{704D4BBC-49EF-4828-913F-72AA941B388E}"/>
    <cellStyle name="Normal 2 3 2 3 5 4 4 3 2 2 6 3 4 2 3 3 2" xfId="26450" xr:uid="{DEC3BEC7-8097-4B9F-9FFB-C29CFC35860A}"/>
    <cellStyle name="Normal 2 3 2 3 5 4 4 3 2 2 6 3 5" xfId="5383" xr:uid="{9EACAD3F-F41D-43A3-BB91-898B949762D2}"/>
    <cellStyle name="Normal 2 3 2 3 5 4 4 3 2 2 6 3 5 2" xfId="9923" xr:uid="{5E1EB788-88B8-44FA-8D11-CC94818AA91B}"/>
    <cellStyle name="Normal 2 3 2 3 5 4 4 3 2 2 6 3 5 3" xfId="16785" xr:uid="{74AA3B39-F1C1-4E31-8F54-3DD662E257F5}"/>
    <cellStyle name="Normal 2 3 2 3 5 4 4 3 2 2 6 3 5 3 2" xfId="23319" xr:uid="{C7705E2B-4AC3-490A-9868-1911F2890856}"/>
    <cellStyle name="Normal 2 3 2 3 5 4 4 3 2 2 6 3 5 3 3" xfId="19923" xr:uid="{88064CD2-9A7C-41B7-BDC7-8B4AE688C3E7}"/>
    <cellStyle name="Normal 2 3 2 3 5 4 4 3 2 2 6 3 5 3 3 2" xfId="25145" xr:uid="{A944A88D-6671-4DE5-86C0-C8153BA31F00}"/>
    <cellStyle name="Normal 2 3 2 3 5 4 4 3 2 2 6 3 6" xfId="16036" xr:uid="{C629F09B-D0C3-4BAA-AEB8-B17E2AFA99E8}"/>
    <cellStyle name="Normal 2 3 2 3 5 4 4 3 2 2 6 3 7" xfId="18794" xr:uid="{94369A5D-88E7-424F-97BA-8B60D8D592F9}"/>
    <cellStyle name="Normal 2 3 2 3 5 4 4 3 2 2 6 3 7 2" xfId="24016" xr:uid="{45D70ACB-D3FD-4BD2-8972-184B90DD103C}"/>
    <cellStyle name="Normal 2 3 2 3 5 4 4 3 2 2 6 4" xfId="6024" xr:uid="{5CB14CDB-D6DB-469B-9A96-4818978CD625}"/>
    <cellStyle name="Normal 2 3 2 3 5 4 4 3 2 2 6 4 2" xfId="7814" xr:uid="{71B4BBC2-0B27-41A2-9F66-17CF279CF8ED}"/>
    <cellStyle name="Normal 2 3 2 3 5 4 4 3 2 2 6 4 3" xfId="13042" xr:uid="{792292D4-DB07-4B64-89F5-19CD573C9D55}"/>
    <cellStyle name="Normal 2 3 2 3 5 4 4 3 2 2 6 4 3 2" xfId="16494" xr:uid="{A51C11D7-C807-4563-B121-6C903D0EE0C6}"/>
    <cellStyle name="Normal 2 3 2 3 5 4 4 3 2 2 6 4 4" xfId="19117" xr:uid="{9466C124-CCB4-4810-8BDB-3D2228BFCF4E}"/>
    <cellStyle name="Normal 2 3 2 3 5 4 4 3 2 2 6 4 4 2" xfId="24339" xr:uid="{9A5CCB62-3085-4428-B4F8-BAB9406B15FF}"/>
    <cellStyle name="Normal 2 3 2 3 5 4 4 3 2 2 6 5" xfId="9245" xr:uid="{5B1E6E0B-5B85-4C3D-81F6-A311CF9AE8D8}"/>
    <cellStyle name="Normal 2 3 2 3 5 4 4 3 2 2 6 5 2" xfId="10962" xr:uid="{D9B5186F-0ACB-45A7-9B5A-0080A8052C14}"/>
    <cellStyle name="Normal 2 3 2 3 5 4 4 3 2 2 6 5 3" xfId="12349" xr:uid="{54B7720A-F815-4836-8AE8-3E013C411F49}"/>
    <cellStyle name="Normal 2 3 2 3 5 4 4 3 2 2 6 5 3 2" xfId="22790" xr:uid="{2E56C55E-4192-4FC4-8C36-407DEBCF8F0F}"/>
    <cellStyle name="Normal 2 3 2 3 5 4 4 3 2 2 6 5 3 3" xfId="21527" xr:uid="{0B9C1A1D-DFF2-4A20-B67D-F2384A61D1B1}"/>
    <cellStyle name="Normal 2 3 2 3 5 4 4 3 2 2 6 5 3 3 2" xfId="26749" xr:uid="{73332E08-8C2E-4E4F-8191-D56F13CAE7A0}"/>
    <cellStyle name="Normal 2 3 2 3 5 4 4 3 2 2 7" xfId="5406" xr:uid="{C259B983-0D70-4415-9BB2-E8B6873E320F}"/>
    <cellStyle name="Normal 2 3 2 3 5 4 4 3 2 2 7 2" xfId="8842" xr:uid="{974622ED-25AF-49CB-87D7-C647D35052EB}"/>
    <cellStyle name="Normal 2 3 2 3 5 4 4 3 2 2 7 3" xfId="16182" xr:uid="{0A186CCD-A486-4099-A155-10F4E5F2E3DA}"/>
    <cellStyle name="Normal 2 3 2 3 5 4 4 3 2 2 7 3 2" xfId="17330" xr:uid="{80E9C0CA-81FF-46B0-B3B5-8ABBC3235C03}"/>
    <cellStyle name="Normal 2 3 2 3 5 4 4 3 2 2 7 3 3" xfId="19946" xr:uid="{6E176FD6-D58F-4EF9-A828-D24E03D5B7B1}"/>
    <cellStyle name="Normal 2 3 2 3 5 4 4 3 2 2 7 3 3 2" xfId="25168" xr:uid="{20531F5F-0482-41F8-95AC-1EE8F9688D35}"/>
    <cellStyle name="Normal 2 3 2 3 5 4 4 3 2 2 8" xfId="15430" xr:uid="{7CDB2353-66D7-462A-9329-B96CA82CD26C}"/>
    <cellStyle name="Normal 2 3 2 3 5 4 4 3 2 2 9" xfId="17537" xr:uid="{8EA4FC03-2E0F-4B03-9613-826575647ECC}"/>
    <cellStyle name="Normal 2 3 2 3 5 4 4 3 2 2 9 2" xfId="27147" xr:uid="{9193F953-4E87-4A44-A7AE-9DD1C69291A2}"/>
    <cellStyle name="Normal 2 3 2 3 5 4 4 3 2 2 9 3" xfId="28386" xr:uid="{D79A2F23-3957-4147-9406-7E04E2B8E582}"/>
    <cellStyle name="Normal 2 3 2 3 5 4 4 3 2 2 9 4" xfId="28065" xr:uid="{EAC43E0B-DC6C-4152-BD01-CA5AEDC70B09}"/>
    <cellStyle name="Normal 2 3 2 3 5 4 4 3 3" xfId="2376" xr:uid="{5EDB1A85-601B-4ECB-B86E-B20509B172B9}"/>
    <cellStyle name="Normal 2 3 2 3 5 4 4 3 3 2" xfId="2971" xr:uid="{EB03B870-0FDA-4A9C-AFCE-772538C18B25}"/>
    <cellStyle name="Normal 2 3 2 3 5 4 4 3 3 3" xfId="3934" xr:uid="{AA0BCDC4-FCE3-4067-B602-DC188E0EC9EA}"/>
    <cellStyle name="Normal 2 3 2 3 5 4 4 3 3 3 2" xfId="5026" xr:uid="{95DEA21E-3958-45E2-A8AC-DD54066135AA}"/>
    <cellStyle name="Normal 2 3 2 3 5 4 4 3 3 3 3" xfId="3611" xr:uid="{3FA8B083-1882-48D5-8A79-4C4CB8A722D5}"/>
    <cellStyle name="Normal 2 3 2 3 5 4 4 3 3 3 4" xfId="8712" xr:uid="{656C8723-63DD-4451-B883-18CD68CFB5FE}"/>
    <cellStyle name="Normal 2 3 2 3 5 4 4 3 3 3 4 2" xfId="9421" xr:uid="{E7728EC5-E368-4D6D-B6BD-F88B9C5FB049}"/>
    <cellStyle name="Normal 2 3 2 3 5 4 4 3 3 3 4 2 2" xfId="11134" xr:uid="{A9A9AF36-6D7D-42AF-8407-E4D5AFE5FDC2}"/>
    <cellStyle name="Normal 2 3 2 3 5 4 4 3 3 3 4 2 3" xfId="11805" xr:uid="{9587FFEB-122A-424F-B708-5B42FD023616}"/>
    <cellStyle name="Normal 2 3 2 3 5 4 4 3 3 3 4 2 3 2" xfId="22253" xr:uid="{764CE03B-7783-4853-B72A-AE27CF41F453}"/>
    <cellStyle name="Normal 2 3 2 3 5 4 4 3 3 3 4 2 3 3" xfId="21699" xr:uid="{B4B60CFC-0039-4E5B-AA73-1F4951087897}"/>
    <cellStyle name="Normal 2 3 2 3 5 4 4 3 3 3 4 2 3 3 2" xfId="26921" xr:uid="{485F4798-653B-46ED-9A5F-50A9C72B0755}"/>
    <cellStyle name="Normal 2 3 2 3 5 4 4 3 3 3 5" xfId="5413" xr:uid="{30EDDD41-2F16-455E-BC99-AEBA697526A9}"/>
    <cellStyle name="Normal 2 3 2 3 5 4 4 3 3 3 5 2" xfId="9780" xr:uid="{69579502-A542-4986-8B24-A2EBAD9CFE6A}"/>
    <cellStyle name="Normal 2 3 2 3 5 4 4 3 3 3 5 3" xfId="12771" xr:uid="{2E920965-16C3-4EE3-9E79-798338D60832}"/>
    <cellStyle name="Normal 2 3 2 3 5 4 4 3 3 3 5 3 2" xfId="23209" xr:uid="{4EC03FBD-B96B-445B-BA9B-74E95D7FED78}"/>
    <cellStyle name="Normal 2 3 2 3 5 4 4 3 3 3 5 3 3" xfId="19953" xr:uid="{7B6FC2F7-78D5-4CC3-AD3B-D8A53910C422}"/>
    <cellStyle name="Normal 2 3 2 3 5 4 4 3 3 3 5 3 3 2" xfId="25175" xr:uid="{5B7A61E6-EFD1-4894-B5C9-20DBE714028E}"/>
    <cellStyle name="Normal 2 3 2 3 5 4 4 3 3 3 6" xfId="15957" xr:uid="{BA51A410-B6D9-453A-9A82-4ED02E34C022}"/>
    <cellStyle name="Normal 2 3 2 3 5 4 4 3 3 3 7" xfId="18711" xr:uid="{4433B181-41F4-4E8E-A1C2-74F3A27C11AB}"/>
    <cellStyle name="Normal 2 3 2 3 5 4 4 3 3 3 7 2" xfId="23933" xr:uid="{FF70D893-6F65-46AC-B6C4-E3855F9F0148}"/>
    <cellStyle name="Normal 2 3 2 3 5 4 4 3 3 4" xfId="7284" xr:uid="{3CEF8FE9-51E7-4497-A99D-B82BC6EEE944}"/>
    <cellStyle name="Normal 2 3 2 3 5 4 4 3 3 4 2" xfId="8243" xr:uid="{66425A2A-861B-4AC0-9DC5-C2E4D5E0B6DB}"/>
    <cellStyle name="Normal 2 3 2 3 5 4 4 3 3 4 3" xfId="13298" xr:uid="{921424B3-A2E5-4299-A94F-9869262930C3}"/>
    <cellStyle name="Normal 2 3 2 3 5 4 4 3 3 4 3 2" xfId="16726" xr:uid="{2D51530B-E54B-48B4-A92D-A8FF0510E7BC}"/>
    <cellStyle name="Normal 2 3 2 3 5 4 4 3 3 4 4" xfId="19586" xr:uid="{69F436B0-BEBE-4F7E-ABDB-5895A846680F}"/>
    <cellStyle name="Normal 2 3 2 3 5 4 4 3 3 4 4 2" xfId="24808" xr:uid="{33C80D55-557C-4587-B8E5-0D0C8BD65DD0}"/>
    <cellStyle name="Normal 2 3 2 3 5 4 4 3 3 5" xfId="6249" xr:uid="{CF09CF48-C621-463D-97AC-874576BE102E}"/>
    <cellStyle name="Normal 2 3 2 3 5 4 4 3 3 5 2" xfId="9998" xr:uid="{0114B090-BFF1-4A41-9EA9-2D037EAA7695}"/>
    <cellStyle name="Normal 2 3 2 3 5 4 4 3 3 5 3" xfId="17098" xr:uid="{A86001CA-C370-44CA-84ED-54148295F2CB}"/>
    <cellStyle name="Normal 2 3 2 3 5 4 4 3 3 5 3 2" xfId="23570" xr:uid="{C52EE451-CB36-4A0D-B9E1-F354A18349BF}"/>
    <cellStyle name="Normal 2 3 2 3 5 4 4 3 3 5 3 3" xfId="20563" xr:uid="{9D213413-5514-43ED-8380-55F6D3DE3CD8}"/>
    <cellStyle name="Normal 2 3 2 3 5 4 4 3 3 5 3 3 2" xfId="25785" xr:uid="{54B1FCD6-FC12-471A-8234-8EF48F42701E}"/>
    <cellStyle name="Normal 2 3 2 3 5 4 4 3 4" xfId="5404" xr:uid="{019569B9-3FB8-45E4-A70B-F5DD76DCF88A}"/>
    <cellStyle name="Normal 2 3 2 3 5 4 4 3 4 2" xfId="8841" xr:uid="{2038BF88-81DB-4045-8F95-7D65FF1D5F35}"/>
    <cellStyle name="Normal 2 3 2 3 5 4 4 3 4 3" xfId="14132" xr:uid="{9460DA6C-A08F-4456-9987-16D22217A7A7}"/>
    <cellStyle name="Normal 2 3 2 3 5 4 4 3 4 3 2" xfId="14133" xr:uid="{ED9FDD47-1FB7-431A-BFA3-58682356EEC6}"/>
    <cellStyle name="Normal 2 3 2 3 5 4 4 3 4 3 3" xfId="16857" xr:uid="{7236138C-54E2-4A24-B282-F99141F551A7}"/>
    <cellStyle name="Normal 2 3 2 3 5 4 4 3 4 3 4" xfId="19944" xr:uid="{1140F049-D372-4AF5-BF3C-DE5CD1C5C7B3}"/>
    <cellStyle name="Normal 2 3 2 3 5 4 4 3 4 3 4 2" xfId="25166" xr:uid="{602DB02E-2230-45A9-A029-A6FB9B693826}"/>
    <cellStyle name="Normal 2 3 2 3 5 4 4 3 5" xfId="15217" xr:uid="{7F0DF107-CE63-4AA6-B7FB-5DDA4378CEF8}"/>
    <cellStyle name="Normal 2 3 2 3 5 4 4 3 6" xfId="15429" xr:uid="{2BA7CE5C-B550-492E-831D-FE46F01375D9}"/>
    <cellStyle name="Normal 2 3 2 3 5 4 4 3 7" xfId="17536" xr:uid="{F1C03F07-7C53-477D-9FBD-C9509B03BCE3}"/>
    <cellStyle name="Normal 2 3 2 3 5 4 4 3 7 2" xfId="27146" xr:uid="{A7EAC04F-6510-401E-A466-C1C22013E5AD}"/>
    <cellStyle name="Normal 2 3 2 3 5 4 4 3 7 3" xfId="28385" xr:uid="{BF1E87E9-45BB-4DF7-8984-FD363208311E}"/>
    <cellStyle name="Normal 2 3 2 3 5 4 4 3 7 4" xfId="28066" xr:uid="{5BA4CF8A-9527-434B-AF97-721D151654B4}"/>
    <cellStyle name="Normal 2 3 2 3 5 4 4 3 8" xfId="18116" xr:uid="{26881C29-B5F4-4A2E-82E9-9D07D40E20A8}"/>
    <cellStyle name="Normal 2 3 2 3 5 4 4 3 8 2" xfId="27746" xr:uid="{6B9F148E-5F83-4955-9A13-879D2331FF6C}"/>
    <cellStyle name="Normal 2 3 2 3 5 4 4 4" xfId="14134" xr:uid="{57DEFBC9-5AB7-48C4-B2C5-C0E2DD560025}"/>
    <cellStyle name="Normal 2 3 2 3 5 4 4 4 2" xfId="14135" xr:uid="{CF4371C6-8720-4927-B535-85CF2ED12BAE}"/>
    <cellStyle name="Normal 2 3 2 3 5 4 4 5" xfId="14136" xr:uid="{EB78EB82-FDEC-42CF-8158-F48D412CD525}"/>
    <cellStyle name="Normal 2 3 2 3 5 4 4 5 2" xfId="14137" xr:uid="{ADC61E4D-E58F-427E-AEE0-18490A2BFD20}"/>
    <cellStyle name="Normal 2 3 2 3 5 4 5" xfId="2236" xr:uid="{98C9F446-CB6A-405C-A577-94147BE37814}"/>
    <cellStyle name="Normal 2 3 2 3 5 4 5 2" xfId="2831" xr:uid="{0CD0774A-80CA-42D8-9144-27D9F01202A9}"/>
    <cellStyle name="Normal 2 3 2 3 5 4 5 3" xfId="3794" xr:uid="{3AE8BE43-347F-4E26-92BE-5FFA6BB228E8}"/>
    <cellStyle name="Normal 2 3 2 3 5 4 5 3 2" xfId="4870" xr:uid="{C7064A5F-CB64-40B3-BB3B-A52E161BB506}"/>
    <cellStyle name="Normal 2 3 2 3 5 4 5 3 3" xfId="3492" xr:uid="{B5954B1C-6A79-46BA-A3E4-7FB651AA0FBB}"/>
    <cellStyle name="Normal 2 3 2 3 5 4 5 3 4" xfId="8412" xr:uid="{126D0F77-4FB6-4A95-AB98-AB21B4E7C5A2}"/>
    <cellStyle name="Normal 2 3 2 3 5 4 5 3 4 2" xfId="9523" xr:uid="{4D82B61A-D0F4-4A9B-B956-6B1A3A18D771}"/>
    <cellStyle name="Normal 2 3 2 3 5 4 5 3 4 2 2" xfId="11236" xr:uid="{9CAE2819-15B4-4679-A9D3-D464F8BA7609}"/>
    <cellStyle name="Normal 2 3 2 3 5 4 5 3 4 2 3" xfId="16885" xr:uid="{16A6B70E-0F91-4A99-9246-3B291E5CF0D1}"/>
    <cellStyle name="Normal 2 3 2 3 5 4 5 3 4 2 3 2" xfId="23358" xr:uid="{527C58A8-A667-44D2-A64B-7BD1966F2247}"/>
    <cellStyle name="Normal 2 3 2 3 5 4 5 3 4 2 3 3" xfId="21801" xr:uid="{B9E189B3-AF46-4FC7-BAE0-FF584775128F}"/>
    <cellStyle name="Normal 2 3 2 3 5 4 5 3 4 2 3 3 2" xfId="27023" xr:uid="{D6DD260F-A6B4-4FD6-8D43-E6BEB094FA65}"/>
    <cellStyle name="Normal 2 3 2 3 5 4 5 3 5" xfId="6210" xr:uid="{827FC8F3-501E-4EB9-B4EF-FE24DB4FA956}"/>
    <cellStyle name="Normal 2 3 2 3 5 4 5 3 5 2" xfId="9959" xr:uid="{FCBF8215-E0AB-45C4-B759-B210A880373F}"/>
    <cellStyle name="Normal 2 3 2 3 5 4 5 3 5 3" xfId="12766" xr:uid="{31F50C52-746B-4BE7-A368-5A7171A4BC16}"/>
    <cellStyle name="Normal 2 3 2 3 5 4 5 3 5 3 2" xfId="23205" xr:uid="{63E20DA0-189B-4025-8F73-692D14106C0F}"/>
    <cellStyle name="Normal 2 3 2 3 5 4 5 3 5 3 3" xfId="20524" xr:uid="{15292A45-9F64-4368-A69B-62D4BC371BD1}"/>
    <cellStyle name="Normal 2 3 2 3 5 4 5 3 5 3 3 2" xfId="25746" xr:uid="{2326B517-A836-4E56-8C0B-EF63C2DBF4D8}"/>
    <cellStyle name="Normal 2 3 2 3 5 4 5 3 6" xfId="18571" xr:uid="{61980DB0-D699-4933-8F6F-D2A9E7149E17}"/>
    <cellStyle name="Normal 2 3 2 3 5 4 5 3 6 2" xfId="23793" xr:uid="{6402F345-B0F9-4549-8003-F10BE291F431}"/>
    <cellStyle name="Normal 2 3 2 3 5 4 5 4" xfId="6006" xr:uid="{B34AD8EB-FCDA-4644-A385-EA824A9E9C05}"/>
    <cellStyle name="Normal 2 3 2 3 5 4 5 4 2" xfId="7513" xr:uid="{FEFD1F24-FF3A-4094-B059-6FA4E67927D7}"/>
    <cellStyle name="Normal 2 3 2 3 5 4 5 4 3" xfId="12894" xr:uid="{DB5916E1-553E-4DEB-9663-DC0F9E7F2CF7}"/>
    <cellStyle name="Normal 2 3 2 3 5 4 5 4 3 2" xfId="16364" xr:uid="{B90598ED-2AA5-4767-BE32-DC26E866CF7C}"/>
    <cellStyle name="Normal 2 3 2 3 5 4 5 4 4" xfId="19099" xr:uid="{449F6E95-142C-4E2C-A89B-5D096A6B6C70}"/>
    <cellStyle name="Normal 2 3 2 3 5 4 5 4 4 2" xfId="24321" xr:uid="{72523F5B-517F-4D57-B769-A7E017CFDD35}"/>
    <cellStyle name="Normal 2 3 2 3 5 4 5 5" xfId="7655" xr:uid="{591FDF18-7E8D-4744-BEB5-E2A3F192C358}"/>
    <cellStyle name="Normal 2 3 2 3 5 4 5 5 2" xfId="10843" xr:uid="{C47AAE7B-394F-4E40-8A64-94A321F18043}"/>
    <cellStyle name="Normal 2 3 2 3 5 4 5 5 3" xfId="12356" xr:uid="{EC5C28FF-342C-4CA2-8EDD-E9B0A1FE52D6}"/>
    <cellStyle name="Normal 2 3 2 3 5 4 5 5 3 2" xfId="22797" xr:uid="{223AEE60-8C5C-4DE5-BC2E-7D2FC171A65D}"/>
    <cellStyle name="Normal 2 3 2 3 5 4 5 5 3 3" xfId="21408" xr:uid="{970F8784-7BF8-4693-85EC-5630B9191F68}"/>
    <cellStyle name="Normal 2 3 2 3 5 4 5 5 3 3 2" xfId="26630" xr:uid="{80A82733-DA07-4F79-BCCF-18688CC5173C}"/>
    <cellStyle name="Normal 2 3 2 3 5 4 6" xfId="17976" xr:uid="{32E887EE-329C-4417-9595-1376DD68782B}"/>
    <cellStyle name="Normal 2 3 2 3 5 4 6 2" xfId="28737" xr:uid="{8E053602-CF88-4046-A78E-B2D89695B32A}"/>
    <cellStyle name="Normal 2 3 2 3 5 5" xfId="580" xr:uid="{B1BC3C62-6A27-4077-B7E1-C95BA11A2659}"/>
    <cellStyle name="Normal 2 3 2 3 5 5 2" xfId="581" xr:uid="{589C0A0A-25DE-4D32-AABF-C48AB2CC6C1D}"/>
    <cellStyle name="Normal 2 3 2 3 5 5 3" xfId="582" xr:uid="{B1B65F30-45D9-493F-AC56-DC16CF3CDC14}"/>
    <cellStyle name="Normal 2 3 2 3 5 5 3 2" xfId="583" xr:uid="{67731682-22CE-4513-91A3-5D846F7EB87D}"/>
    <cellStyle name="Normal 2 3 2 3 5 5 3 2 2" xfId="584" xr:uid="{DF8D630E-7954-476B-AAF1-BED154A0F139}"/>
    <cellStyle name="Normal 2 3 2 3 5 5 3 2 2 10" xfId="18200" xr:uid="{A76A91A3-6895-4D49-80FA-6BB47EAA88C2}"/>
    <cellStyle name="Normal 2 3 2 3 5 5 3 2 2 10 2" xfId="28178" xr:uid="{F7E5F854-5F8C-46DD-9499-F0ED0C6683F5}"/>
    <cellStyle name="Normal 2 3 2 3 5 5 3 2 2 2" xfId="585" xr:uid="{F35A83D7-D536-48A6-86BC-4D48633985CD}"/>
    <cellStyle name="Normal 2 3 2 3 5 5 3 2 2 2 2" xfId="14138" xr:uid="{D93E065F-37E2-489F-A18D-8B1136B4EB0E}"/>
    <cellStyle name="Normal 2 3 2 3 5 5 3 2 2 2 3" xfId="14139" xr:uid="{991B2876-7339-4358-84D7-94CD723336F3}"/>
    <cellStyle name="Normal 2 3 2 3 5 5 3 2 2 2 3 2" xfId="14140" xr:uid="{82E89F19-0DD3-4B46-A848-2ABA75B0CD94}"/>
    <cellStyle name="Normal 2 3 2 3 5 5 3 2 2 3" xfId="586" xr:uid="{69E4A62F-F7CE-41BD-A88E-0CFB499B5D8C}"/>
    <cellStyle name="Normal 2 3 2 3 5 5 3 2 2 4" xfId="587" xr:uid="{9A271490-EA3B-4F53-B768-0C0D2D9EE6D0}"/>
    <cellStyle name="Normal 2 3 2 3 5 5 3 2 2 5" xfId="588" xr:uid="{71523704-34A6-46F2-AF56-E8E51F47AE94}"/>
    <cellStyle name="Normal 2 3 2 3 5 5 3 2 2 5 2" xfId="589" xr:uid="{7FA182AB-34C6-4D12-AA9B-5C727D72CACB}"/>
    <cellStyle name="Normal 2 3 2 3 5 5 3 2 2 5 3" xfId="2613" xr:uid="{BE714E5B-0854-4B1C-81E5-EB1108677073}"/>
    <cellStyle name="Normal 2 3 2 3 5 5 3 2 2 5 3 2" xfId="3208" xr:uid="{CBA98EF3-85C1-4B7A-8B45-F7829EAB55D3}"/>
    <cellStyle name="Normal 2 3 2 3 5 5 3 2 2 5 3 3" xfId="4171" xr:uid="{07838BE7-9718-4101-8EDD-C353B8BBB81F}"/>
    <cellStyle name="Normal 2 3 2 3 5 5 3 2 2 5 3 3 2" xfId="4794" xr:uid="{860C06CD-0A17-426E-968D-5367CA12A98C}"/>
    <cellStyle name="Normal 2 3 2 3 5 5 3 2 2 5 3 3 3" xfId="4408" xr:uid="{AF4928A1-BE07-4BE2-8E8E-764ED04C110E}"/>
    <cellStyle name="Normal 2 3 2 3 5 5 3 2 2 5 3 3 4" xfId="8658" xr:uid="{68831D91-E7F9-4BFB-A36D-F7483D2BE8D3}"/>
    <cellStyle name="Normal 2 3 2 3 5 5 3 2 2 5 3 3 4 2" xfId="9530" xr:uid="{734D29C6-12FB-457B-893B-691108E9BB49}"/>
    <cellStyle name="Normal 2 3 2 3 5 5 3 2 2 5 3 3 4 2 2" xfId="11243" xr:uid="{EB799855-D101-4818-A18B-71113EC62C06}"/>
    <cellStyle name="Normal 2 3 2 3 5 5 3 2 2 5 3 3 4 2 3" xfId="17144" xr:uid="{B3B9E753-C87B-4DD4-83DE-6FEA378DB13C}"/>
    <cellStyle name="Normal 2 3 2 3 5 5 3 2 2 5 3 3 4 2 3 2" xfId="23616" xr:uid="{BFAEE9F1-256D-4AAA-B3E2-35CFF5FA3095}"/>
    <cellStyle name="Normal 2 3 2 3 5 5 3 2 2 5 3 3 4 2 3 3" xfId="21808" xr:uid="{93ABF38E-3303-4FD1-94D1-66061E622EE9}"/>
    <cellStyle name="Normal 2 3 2 3 5 5 3 2 2 5 3 3 4 2 3 3 2" xfId="27030" xr:uid="{E215C4E5-8FEE-44EA-A43B-A6B13FE67EE9}"/>
    <cellStyle name="Normal 2 3 2 3 5 5 3 2 2 5 3 3 5" xfId="5313" xr:uid="{03A5EDE5-C678-4790-B385-083A2D1C7C12}"/>
    <cellStyle name="Normal 2 3 2 3 5 5 3 2 2 5 3 3 5 2" xfId="9915" xr:uid="{9BB4F54F-BF63-48F7-830D-1EAE3CE6681D}"/>
    <cellStyle name="Normal 2 3 2 3 5 5 3 2 2 5 3 3 5 3" xfId="11740" xr:uid="{3CF2E008-2BE0-4DF3-94CA-8CC407006594}"/>
    <cellStyle name="Normal 2 3 2 3 5 5 3 2 2 5 3 3 5 3 2" xfId="22188" xr:uid="{1AE965B9-C175-49E1-AA20-1BFC876BCB9C}"/>
    <cellStyle name="Normal 2 3 2 3 5 5 3 2 2 5 3 3 5 3 3" xfId="19853" xr:uid="{308459CF-4447-45E3-BBB5-C6551F54D3B2}"/>
    <cellStyle name="Normal 2 3 2 3 5 5 3 2 2 5 3 3 5 3 3 2" xfId="25075" xr:uid="{07265DD9-1C21-49E7-8B73-8620E78755A3}"/>
    <cellStyle name="Normal 2 3 2 3 5 5 3 2 2 5 3 3 6" xfId="18948" xr:uid="{6BE46913-D2D5-44F8-9175-175D27B6A123}"/>
    <cellStyle name="Normal 2 3 2 3 5 5 3 2 2 5 3 3 6 2" xfId="24170" xr:uid="{17E0B756-B632-4947-96C6-1136920F569B}"/>
    <cellStyle name="Normal 2 3 2 3 5 5 3 2 2 5 3 4" xfId="7274" xr:uid="{A410B8D1-B966-4F72-B614-A69C2775967A}"/>
    <cellStyle name="Normal 2 3 2 3 5 5 3 2 2 5 3 4 2" xfId="8233" xr:uid="{A19008A1-9E5A-499E-8D83-3B59123DF581}"/>
    <cellStyle name="Normal 2 3 2 3 5 5 3 2 2 5 3 4 3" xfId="13025" xr:uid="{2168A08F-2E94-4B66-ACF7-81C0EA01FA97}"/>
    <cellStyle name="Normal 2 3 2 3 5 5 3 2 2 5 3 4 3 2" xfId="16480" xr:uid="{894046D9-4E6E-4023-9C67-1382778F832C}"/>
    <cellStyle name="Normal 2 3 2 3 5 5 3 2 2 5 3 4 4" xfId="19576" xr:uid="{957EDFFF-1701-45E4-9FF5-2DBA305EF437}"/>
    <cellStyle name="Normal 2 3 2 3 5 5 3 2 2 5 3 4 4 2" xfId="24798" xr:uid="{8C058925-AECB-45C7-B6C9-A44FA00D381C}"/>
    <cellStyle name="Normal 2 3 2 3 5 5 3 2 2 5 3 5" xfId="6367" xr:uid="{90AED3C7-C1F0-4E25-9CBC-5BEE97230A29}"/>
    <cellStyle name="Normal 2 3 2 3 5 5 3 2 2 5 3 5 2" xfId="10113" xr:uid="{91A8CFA8-FC86-43ED-AB67-10302CA611D9}"/>
    <cellStyle name="Normal 2 3 2 3 5 5 3 2 2 5 3 5 3" xfId="11323" xr:uid="{50E22013-D9EC-410E-BE50-AC991AEE2959}"/>
    <cellStyle name="Normal 2 3 2 3 5 5 3 2 2 5 3 5 3 2" xfId="21881" xr:uid="{1B5BD0A7-FBDA-4BA9-BB60-535506D4A5DB}"/>
    <cellStyle name="Normal 2 3 2 3 5 5 3 2 2 5 3 5 3 3" xfId="20678" xr:uid="{41A61F1D-4C27-4E98-A449-63F240B17245}"/>
    <cellStyle name="Normal 2 3 2 3 5 5 3 2 2 5 3 5 3 3 2" xfId="25900" xr:uid="{2C6EE8D2-65FE-4129-87FC-4677DB02A886}"/>
    <cellStyle name="Normal 2 3 2 3 5 5 3 2 2 5 4" xfId="5420" xr:uid="{5FDE118C-8A26-4984-99C8-BEBC9174D604}"/>
    <cellStyle name="Normal 2 3 2 3 5 5 3 2 2 5 4 2" xfId="8846" xr:uid="{91828A6E-A76E-4A7D-8AC8-3B898F837870}"/>
    <cellStyle name="Normal 2 3 2 3 5 5 3 2 2 5 4 3" xfId="11810" xr:uid="{B44A3CA8-8829-4C76-8059-1ACE860FC9AF}"/>
    <cellStyle name="Normal 2 3 2 3 5 5 3 2 2 5 4 3 2" xfId="22258" xr:uid="{3CA508FE-1284-4116-B032-6356E8E19C46}"/>
    <cellStyle name="Normal 2 3 2 3 5 5 3 2 2 5 4 3 3" xfId="19960" xr:uid="{336A31B8-98EB-4322-9FE9-12B73961A528}"/>
    <cellStyle name="Normal 2 3 2 3 5 5 3 2 2 5 4 3 3 2" xfId="25182" xr:uid="{04E275D4-E3EE-4612-9B12-F4AFBA2D8194}"/>
    <cellStyle name="Normal 2 3 2 3 5 5 3 2 2 5 5" xfId="15434" xr:uid="{AA312CDA-F57F-49E4-B242-04C22AC01EA5}"/>
    <cellStyle name="Normal 2 3 2 3 5 5 3 2 2 5 6" xfId="17541" xr:uid="{FEE3758E-8FD9-439D-A50B-D2496BF0AB46}"/>
    <cellStyle name="Normal 2 3 2 3 5 5 3 2 2 5 6 2" xfId="27151" xr:uid="{E49CF57A-1DE2-4550-BB32-C1783FB2E587}"/>
    <cellStyle name="Normal 2 3 2 3 5 5 3 2 2 5 6 3" xfId="28390" xr:uid="{5627077E-F058-4E83-8753-12724E8F1AA1}"/>
    <cellStyle name="Normal 2 3 2 3 5 5 3 2 2 5 6 4" xfId="28061" xr:uid="{41C7990D-C8CB-4990-822F-E3143C0DE595}"/>
    <cellStyle name="Normal 2 3 2 3 5 5 3 2 2 5 7" xfId="18353" xr:uid="{E304E080-8125-4AFC-AFCB-1B066457E16A}"/>
    <cellStyle name="Normal 2 3 2 3 5 5 3 2 2 5 7 2" xfId="28883" xr:uid="{1D3D4DC4-75AC-4712-9520-F7AF76EA3A09}"/>
    <cellStyle name="Normal 2 3 2 3 5 5 3 2 2 6" xfId="2460" xr:uid="{DD4BD0A4-F1DC-4250-883D-CE863CE47A4E}"/>
    <cellStyle name="Normal 2 3 2 3 5 5 3 2 2 6 2" xfId="3055" xr:uid="{C1C49BCE-579A-458D-8F05-CD2A8C9A82D8}"/>
    <cellStyle name="Normal 2 3 2 3 5 5 3 2 2 6 3" xfId="4018" xr:uid="{F91D07A5-265B-45A9-9517-34C2FFFAF69A}"/>
    <cellStyle name="Normal 2 3 2 3 5 5 3 2 2 6 3 2" xfId="4899" xr:uid="{41058CB4-C317-4CE3-B667-5F5F7E01519F}"/>
    <cellStyle name="Normal 2 3 2 3 5 5 3 2 2 6 3 3" xfId="3444" xr:uid="{EC8C144D-9B4F-4361-8CCF-6CE487686304}"/>
    <cellStyle name="Normal 2 3 2 3 5 5 3 2 2 6 3 4" xfId="8370" xr:uid="{3286D5B6-F558-4077-89C5-8C5EABD45C68}"/>
    <cellStyle name="Normal 2 3 2 3 5 5 3 2 2 6 3 4 2" xfId="5145" xr:uid="{168B3542-2FBD-4310-B3C4-0C1F7C92A31A}"/>
    <cellStyle name="Normal 2 3 2 3 5 5 3 2 2 6 3 4 2 2" xfId="9665" xr:uid="{3F5FF49A-5CBF-4E7E-B436-88D49BCA3089}"/>
    <cellStyle name="Normal 2 3 2 3 5 5 3 2 2 6 3 4 2 3" xfId="17136" xr:uid="{C534F3A1-FA9E-4C6C-BA16-AEB9C053E0B5}"/>
    <cellStyle name="Normal 2 3 2 3 5 5 3 2 2 6 3 4 2 3 2" xfId="23608" xr:uid="{341B40D8-8C43-4ABE-A55A-7096777DC3B1}"/>
    <cellStyle name="Normal 2 3 2 3 5 5 3 2 2 6 3 4 2 3 3" xfId="19685" xr:uid="{F3937CC2-778E-4B15-B181-5FFC7A842D35}"/>
    <cellStyle name="Normal 2 3 2 3 5 5 3 2 2 6 3 4 2 3 3 2" xfId="24907" xr:uid="{2B0B3B1E-C4AD-4778-88E8-098B48A60B75}"/>
    <cellStyle name="Normal 2 3 2 3 5 5 3 2 2 6 3 5" xfId="5381" xr:uid="{38FC53A2-C9D7-477E-9378-96C380781ED1}"/>
    <cellStyle name="Normal 2 3 2 3 5 5 3 2 2 6 3 5 2" xfId="9925" xr:uid="{B2422FF4-CB59-4261-8301-DD9CA4A2B56C}"/>
    <cellStyle name="Normal 2 3 2 3 5 5 3 2 2 6 3 5 3" xfId="12469" xr:uid="{119DE177-A855-476A-B768-211D513835EB}"/>
    <cellStyle name="Normal 2 3 2 3 5 5 3 2 2 6 3 5 3 2" xfId="22910" xr:uid="{3830A109-B405-4FF2-B666-978FC1F2C4D9}"/>
    <cellStyle name="Normal 2 3 2 3 5 5 3 2 2 6 3 5 3 3" xfId="19921" xr:uid="{878AC022-A98E-4267-874A-877D126CF667}"/>
    <cellStyle name="Normal 2 3 2 3 5 5 3 2 2 6 3 5 3 3 2" xfId="25143" xr:uid="{E867BBA2-7C3E-4466-B661-E4E1DF179E57}"/>
    <cellStyle name="Normal 2 3 2 3 5 5 3 2 2 6 3 6" xfId="16037" xr:uid="{A49073DA-D440-4745-8314-891E0518F811}"/>
    <cellStyle name="Normal 2 3 2 3 5 5 3 2 2 6 3 7" xfId="18795" xr:uid="{74A7602E-8AFF-448A-914A-31854C3F4E0F}"/>
    <cellStyle name="Normal 2 3 2 3 5 5 3 2 2 6 3 7 2" xfId="24017" xr:uid="{0D820066-30C8-4D56-90F1-EF77DCE3789C}"/>
    <cellStyle name="Normal 2 3 2 3 5 5 3 2 2 6 4" xfId="7122" xr:uid="{3891E9A7-9A91-49C2-9019-B8DDC22FBB6C}"/>
    <cellStyle name="Normal 2 3 2 3 5 5 3 2 2 6 4 2" xfId="8081" xr:uid="{D4522E50-49A2-46C9-82D2-E58BCE7B2B30}"/>
    <cellStyle name="Normal 2 3 2 3 5 5 3 2 2 6 4 3" xfId="11557" xr:uid="{8DFEEE8B-10E7-4D2E-84C5-E7D14B674949}"/>
    <cellStyle name="Normal 2 3 2 3 5 5 3 2 2 6 4 3 2" xfId="15817" xr:uid="{704536A6-3A8F-4A7B-9092-17E6D399BF71}"/>
    <cellStyle name="Normal 2 3 2 3 5 5 3 2 2 6 4 4" xfId="19424" xr:uid="{6E728DEB-14B7-4114-A185-39C965D22BEA}"/>
    <cellStyle name="Normal 2 3 2 3 5 5 3 2 2 6 4 4 2" xfId="24646" xr:uid="{CC07022A-2092-457D-A6A8-2F6773E5F133}"/>
    <cellStyle name="Normal 2 3 2 3 5 5 3 2 2 6 5" xfId="6845" xr:uid="{0E929A81-1B30-48FF-A98C-068EAE319966}"/>
    <cellStyle name="Normal 2 3 2 3 5 5 3 2 2 6 5 2" xfId="10589" xr:uid="{0FC706E4-6645-4CB4-B4DA-32CA851E0E3E}"/>
    <cellStyle name="Normal 2 3 2 3 5 5 3 2 2 6 5 3" xfId="12465" xr:uid="{0DD6A98D-F9A1-4425-807D-F475EBE195D8}"/>
    <cellStyle name="Normal 2 3 2 3 5 5 3 2 2 6 5 3 2" xfId="22906" xr:uid="{9A835F54-E7DA-40E5-B1FE-7051F61B4886}"/>
    <cellStyle name="Normal 2 3 2 3 5 5 3 2 2 6 5 3 3" xfId="21154" xr:uid="{2929A45C-BE53-47EC-938B-AC4F5D8B6679}"/>
    <cellStyle name="Normal 2 3 2 3 5 5 3 2 2 6 5 3 3 2" xfId="26376" xr:uid="{35071C3F-4897-4BCD-ACA7-07859B209344}"/>
    <cellStyle name="Normal 2 3 2 3 5 5 3 2 2 7" xfId="5416" xr:uid="{6F3BBC53-EA40-480E-A21C-184DC7C9ADBD}"/>
    <cellStyle name="Normal 2 3 2 3 5 5 3 2 2 7 2" xfId="8845" xr:uid="{1CE5418D-195B-4DCE-B42F-146E516FC2E4}"/>
    <cellStyle name="Normal 2 3 2 3 5 5 3 2 2 7 3" xfId="16183" xr:uid="{2C29A9BC-B523-433F-A5CB-9DE83B18609B}"/>
    <cellStyle name="Normal 2 3 2 3 5 5 3 2 2 7 3 2" xfId="17331" xr:uid="{F829E0E3-62F0-4327-B1DD-ACFCCCDD97DB}"/>
    <cellStyle name="Normal 2 3 2 3 5 5 3 2 2 7 3 3" xfId="19956" xr:uid="{BA123300-B770-4D4F-9211-3878CD8BE973}"/>
    <cellStyle name="Normal 2 3 2 3 5 5 3 2 2 7 3 3 2" xfId="25178" xr:uid="{BC98E93E-F4E3-4036-A83B-0BA951C59815}"/>
    <cellStyle name="Normal 2 3 2 3 5 5 3 2 2 8" xfId="15433" xr:uid="{00FE6615-5454-4E20-B310-CBBFF24418F5}"/>
    <cellStyle name="Normal 2 3 2 3 5 5 3 2 2 9" xfId="17540" xr:uid="{30EC5ADD-E2FE-4087-8DE0-CAFDFF9C9107}"/>
    <cellStyle name="Normal 2 3 2 3 5 5 3 2 2 9 2" xfId="27150" xr:uid="{5AAA5DAE-97B9-4E45-B21F-B08496FCC4AD}"/>
    <cellStyle name="Normal 2 3 2 3 5 5 3 2 2 9 3" xfId="28389" xr:uid="{E5AD99D4-966A-409C-BC94-5ED2AE79C0BB}"/>
    <cellStyle name="Normal 2 3 2 3 5 5 3 2 2 9 4" xfId="28062" xr:uid="{A82552B5-9BD6-4966-BFAE-59129DA40905}"/>
    <cellStyle name="Normal 2 3 2 3 5 5 3 3" xfId="2307" xr:uid="{A2E1C925-EBB2-4EE4-8D38-8B0554731D8B}"/>
    <cellStyle name="Normal 2 3 2 3 5 5 3 3 2" xfId="2902" xr:uid="{C4127BAA-7A0E-4BA4-9141-CB88CD5ED18B}"/>
    <cellStyle name="Normal 2 3 2 3 5 5 3 3 3" xfId="3865" xr:uid="{12575649-E471-4CE7-88A1-98E148C9F8BF}"/>
    <cellStyle name="Normal 2 3 2 3 5 5 3 3 3 2" xfId="4984" xr:uid="{6E49F68D-4F71-4500-81F7-D386C6C4B931}"/>
    <cellStyle name="Normal 2 3 2 3 5 5 3 3 3 3" xfId="3550" xr:uid="{55F869CA-8F3C-439D-801F-D90915623A70}"/>
    <cellStyle name="Normal 2 3 2 3 5 5 3 3 3 4" xfId="8330" xr:uid="{BE8EA1D3-0051-4882-B005-3BE963017CD0}"/>
    <cellStyle name="Normal 2 3 2 3 5 5 3 3 3 4 2" xfId="9318" xr:uid="{FF4BBC68-8771-42FB-B516-BA1D45CE6775}"/>
    <cellStyle name="Normal 2 3 2 3 5 5 3 3 3 4 2 2" xfId="11034" xr:uid="{939A11A3-0EEE-4D02-A2D3-22BBE56C2719}"/>
    <cellStyle name="Normal 2 3 2 3 5 5 3 3 3 4 2 3" xfId="12127" xr:uid="{9A6A279C-F6FF-4A52-A140-F342D6EFA2CC}"/>
    <cellStyle name="Normal 2 3 2 3 5 5 3 3 3 4 2 3 2" xfId="22574" xr:uid="{2AE4C048-3D63-4945-A7F1-20480094630F}"/>
    <cellStyle name="Normal 2 3 2 3 5 5 3 3 3 4 2 3 3" xfId="21599" xr:uid="{35721633-61EC-4F82-B766-F92BF3D9E760}"/>
    <cellStyle name="Normal 2 3 2 3 5 5 3 3 3 4 2 3 3 2" xfId="26821" xr:uid="{72663BAD-E619-4624-A97E-ABCD7454B14D}"/>
    <cellStyle name="Normal 2 3 2 3 5 5 3 3 3 5" xfId="6757" xr:uid="{3733CB51-EE28-40F1-819D-232F6F0E1652}"/>
    <cellStyle name="Normal 2 3 2 3 5 5 3 3 3 5 2" xfId="10501" xr:uid="{030AF625-F1C4-45C7-8AD1-CCA905125554}"/>
    <cellStyle name="Normal 2 3 2 3 5 5 3 3 3 5 3" xfId="11894" xr:uid="{BAFB9155-BD95-4EF4-855F-3D6F07F44F66}"/>
    <cellStyle name="Normal 2 3 2 3 5 5 3 3 3 5 3 2" xfId="22342" xr:uid="{46761D0C-69A1-4D7A-A7C1-D70B9B9A9603}"/>
    <cellStyle name="Normal 2 3 2 3 5 5 3 3 3 5 3 3" xfId="21066" xr:uid="{03749497-1485-4F0F-984B-CEE274C78DD8}"/>
    <cellStyle name="Normal 2 3 2 3 5 5 3 3 3 5 3 3 2" xfId="26288" xr:uid="{B3147C89-E50F-485A-9D4E-92C7E62D42D8}"/>
    <cellStyle name="Normal 2 3 2 3 5 5 3 3 3 6" xfId="15888" xr:uid="{A341C819-383C-4DAB-A4C0-4BDDA56672C4}"/>
    <cellStyle name="Normal 2 3 2 3 5 5 3 3 3 7" xfId="18642" xr:uid="{65AF59A0-3296-4653-91A9-0BC386E89C2D}"/>
    <cellStyle name="Normal 2 3 2 3 5 5 3 3 3 7 2" xfId="23864" xr:uid="{C8419751-9135-4C52-BAD4-B1746B3D869A}"/>
    <cellStyle name="Normal 2 3 2 3 5 5 3 3 4" xfId="6061" xr:uid="{67655316-9114-4D9B-AFA2-5FCEF64ADF9D}"/>
    <cellStyle name="Normal 2 3 2 3 5 5 3 3 4 2" xfId="7594" xr:uid="{280258B2-5956-4BB1-9116-458F53A6E9EE}"/>
    <cellStyle name="Normal 2 3 2 3 5 5 3 3 4 3" xfId="13108" xr:uid="{E460E7AA-EA25-4A58-AD32-95053AFB0594}"/>
    <cellStyle name="Normal 2 3 2 3 5 5 3 3 4 3 2" xfId="16555" xr:uid="{2AA6B0E0-D9B8-45E6-BEE9-2B3B41F03FAE}"/>
    <cellStyle name="Normal 2 3 2 3 5 5 3 3 4 4" xfId="19154" xr:uid="{AD2A32F0-1DAB-4435-BD64-A0F87C5357B1}"/>
    <cellStyle name="Normal 2 3 2 3 5 5 3 3 4 4 2" xfId="24376" xr:uid="{D24D3B6E-CCA9-4654-87AF-A515D286E400}"/>
    <cellStyle name="Normal 2 3 2 3 5 5 3 3 5" xfId="7415" xr:uid="{7EF3CDBF-FFEB-4692-BD5C-EE00B57F0EBD}"/>
    <cellStyle name="Normal 2 3 2 3 5 5 3 3 5 2" xfId="10785" xr:uid="{C984A333-5C38-4F56-9B89-754B7B17EA3F}"/>
    <cellStyle name="Normal 2 3 2 3 5 5 3 3 5 3" xfId="11509" xr:uid="{7412C577-F77A-47C7-A9F1-353F7167F5D2}"/>
    <cellStyle name="Normal 2 3 2 3 5 5 3 3 5 3 2" xfId="22067" xr:uid="{3A27A2C6-6326-4ED2-AEBB-8AFE53F6E7B9}"/>
    <cellStyle name="Normal 2 3 2 3 5 5 3 3 5 3 3" xfId="21350" xr:uid="{F36FEB7C-B3C3-49A1-AEDF-6663955AAC06}"/>
    <cellStyle name="Normal 2 3 2 3 5 5 3 3 5 3 3 2" xfId="26572" xr:uid="{82DBEC31-6EB3-4244-A66E-90884C30E53C}"/>
    <cellStyle name="Normal 2 3 2 3 5 5 3 4" xfId="5414" xr:uid="{2EAB2282-674B-4456-B83B-5C1F7CA45814}"/>
    <cellStyle name="Normal 2 3 2 3 5 5 3 4 2" xfId="8844" xr:uid="{64DC1063-A0D3-4D57-B640-21181454446C}"/>
    <cellStyle name="Normal 2 3 2 3 5 5 3 4 3" xfId="14141" xr:uid="{98EE5294-8E1E-4C8A-8BB9-615EF1A117DB}"/>
    <cellStyle name="Normal 2 3 2 3 5 5 3 4 3 2" xfId="14142" xr:uid="{5CD2510D-AC3A-40DA-8F87-ECE7F2EBC4F8}"/>
    <cellStyle name="Normal 2 3 2 3 5 5 3 4 3 3" xfId="16856" xr:uid="{CDF0CF1C-62AF-44DB-9A2C-474D61964407}"/>
    <cellStyle name="Normal 2 3 2 3 5 5 3 4 3 4" xfId="19954" xr:uid="{6E778E17-8781-4A25-960D-1713010ED983}"/>
    <cellStyle name="Normal 2 3 2 3 5 5 3 4 3 4 2" xfId="25176" xr:uid="{0327A868-C763-4D9C-B78D-AEEDA5ECD7DB}"/>
    <cellStyle name="Normal 2 3 2 3 5 5 3 5" xfId="15218" xr:uid="{6F127394-FA8D-456C-BD57-5054800AF243}"/>
    <cellStyle name="Normal 2 3 2 3 5 5 3 6" xfId="15432" xr:uid="{D54E6115-FFAA-4CBF-B4F4-6A01B9AD161C}"/>
    <cellStyle name="Normal 2 3 2 3 5 5 3 7" xfId="17539" xr:uid="{0126E3CF-22D6-4163-BC5A-0A2470B81449}"/>
    <cellStyle name="Normal 2 3 2 3 5 5 3 7 2" xfId="27149" xr:uid="{D88448AC-CE59-427B-8832-59503748C891}"/>
    <cellStyle name="Normal 2 3 2 3 5 5 3 7 3" xfId="28388" xr:uid="{2B0FEAE4-64C1-491D-AAFE-FBAFC195C33E}"/>
    <cellStyle name="Normal 2 3 2 3 5 5 3 7 4" xfId="28063" xr:uid="{A609E0B4-FDD9-43DC-81ED-08696BE09515}"/>
    <cellStyle name="Normal 2 3 2 3 5 5 3 8" xfId="18047" xr:uid="{E431CE5D-87B0-4B57-B073-4805820B73F8}"/>
    <cellStyle name="Normal 2 3 2 3 5 5 3 8 2" xfId="27539" xr:uid="{A4DAF3B0-04D3-46FF-9325-6B40460F39CF}"/>
    <cellStyle name="Normal 2 3 2 3 5 5 4" xfId="14143" xr:uid="{210C95D9-D8AA-4638-9F88-305B980C8CE6}"/>
    <cellStyle name="Normal 2 3 2 3 5 5 4 2" xfId="14144" xr:uid="{A165579D-1DA8-47EC-8987-739E119A3260}"/>
    <cellStyle name="Normal 2 3 2 3 5 5 5" xfId="14145" xr:uid="{B1FB32CF-3719-44C0-8A18-8D144431008A}"/>
    <cellStyle name="Normal 2 3 2 3 5 5 5 2" xfId="14146" xr:uid="{865E0ABE-90C2-40AC-99B7-DA7042A155C8}"/>
    <cellStyle name="Normal 2 3 2 3 5 6" xfId="2167" xr:uid="{C9D48D89-1D80-474A-BE1A-E7A9DCBBD8A2}"/>
    <cellStyle name="Normal 2 3 2 3 5 6 2" xfId="2762" xr:uid="{1E23E5F0-FA67-46E2-B4D5-B7806E3DCC27}"/>
    <cellStyle name="Normal 2 3 2 3 5 6 3" xfId="3725" xr:uid="{EB069B32-71C3-4BDA-9AEA-445AA066773B}"/>
    <cellStyle name="Normal 2 3 2 3 5 6 3 2" xfId="5115" xr:uid="{58EDBD90-F2A3-428D-8FF0-155FB519A59C}"/>
    <cellStyle name="Normal 2 3 2 3 5 6 3 3" xfId="4374" xr:uid="{6F2D7EB9-6696-4B36-95FF-EE11816520F4}"/>
    <cellStyle name="Normal 2 3 2 3 5 6 3 4" xfId="8650" xr:uid="{A36E64F1-F9C2-4D7C-B388-7499147A42A4}"/>
    <cellStyle name="Normal 2 3 2 3 5 6 3 4 2" xfId="5521" xr:uid="{242B13D8-D04B-412D-A680-E2ABF62D407D}"/>
    <cellStyle name="Normal 2 3 2 3 5 6 3 4 2 2" xfId="9893" xr:uid="{20D3F29D-3054-4201-8F30-8AA3C118D1C8}"/>
    <cellStyle name="Normal 2 3 2 3 5 6 3 4 2 3" xfId="11349" xr:uid="{50C5850F-7684-4276-9E11-29C852A89DFA}"/>
    <cellStyle name="Normal 2 3 2 3 5 6 3 4 2 3 2" xfId="21907" xr:uid="{012FB635-C8A3-4D3A-B1C6-F16638FEF76E}"/>
    <cellStyle name="Normal 2 3 2 3 5 6 3 4 2 3 3" xfId="20061" xr:uid="{0990A73D-EED2-43FB-B753-28A2C74E07AA}"/>
    <cellStyle name="Normal 2 3 2 3 5 6 3 4 2 3 3 2" xfId="25283" xr:uid="{B92084E1-A25F-477B-AD33-9414E1D66495}"/>
    <cellStyle name="Normal 2 3 2 3 5 6 3 5" xfId="6409" xr:uid="{964ECE69-16BC-49DA-95C7-E264DDBE44F5}"/>
    <cellStyle name="Normal 2 3 2 3 5 6 3 5 2" xfId="10155" xr:uid="{9F76F6C3-551E-48D5-A1B3-EC34DA8F6143}"/>
    <cellStyle name="Normal 2 3 2 3 5 6 3 5 3" xfId="11738" xr:uid="{11DB181D-98C7-4B84-8872-66342314EB93}"/>
    <cellStyle name="Normal 2 3 2 3 5 6 3 5 3 2" xfId="22186" xr:uid="{3F01CD24-F003-4B90-97CD-16EFA8FC0D1D}"/>
    <cellStyle name="Normal 2 3 2 3 5 6 3 5 3 3" xfId="20720" xr:uid="{C07A0676-5B2D-40E0-8F4D-8D150FC6BBD8}"/>
    <cellStyle name="Normal 2 3 2 3 5 6 3 5 3 3 2" xfId="25942" xr:uid="{B3D736B1-73E4-47C2-BC47-BFCFDD390502}"/>
    <cellStyle name="Normal 2 3 2 3 5 6 3 6" xfId="18502" xr:uid="{D308C3BD-0E04-47ED-8525-9B3D26660A68}"/>
    <cellStyle name="Normal 2 3 2 3 5 6 3 6 2" xfId="23724" xr:uid="{9D2718A4-4D21-484F-9368-41353FD49B27}"/>
    <cellStyle name="Normal 2 3 2 3 5 6 4" xfId="7005" xr:uid="{BA18997A-FA3D-4150-8281-90E388D68B9D}"/>
    <cellStyle name="Normal 2 3 2 3 5 6 4 2" xfId="7964" xr:uid="{A5252B19-277E-495B-AA7E-AB413B83E87A}"/>
    <cellStyle name="Normal 2 3 2 3 5 6 4 3" xfId="13175" xr:uid="{6DCBE557-BBDC-49F9-8888-2EB6C208EA66}"/>
    <cellStyle name="Normal 2 3 2 3 5 6 4 3 2" xfId="16617" xr:uid="{82C9B231-A8D4-4D0F-8EDC-6C3E90005C3C}"/>
    <cellStyle name="Normal 2 3 2 3 5 6 4 4" xfId="19307" xr:uid="{393F854A-772B-4107-A8C4-6F299A1A5DB6}"/>
    <cellStyle name="Normal 2 3 2 3 5 6 4 4 2" xfId="24529" xr:uid="{28DCE170-02D5-4DF7-B20B-E90D134E1EFC}"/>
    <cellStyle name="Normal 2 3 2 3 5 6 5" xfId="9350" xr:uid="{CD17CAC4-CAE2-47E7-BB25-B4FC537A3EB0}"/>
    <cellStyle name="Normal 2 3 2 3 5 6 5 2" xfId="11064" xr:uid="{64B39B3A-3474-4A23-A0C2-C334346D6BCC}"/>
    <cellStyle name="Normal 2 3 2 3 5 6 5 3" xfId="16903" xr:uid="{70701818-C514-4F5A-93CA-000365A3CE87}"/>
    <cellStyle name="Normal 2 3 2 3 5 6 5 3 2" xfId="23376" xr:uid="{E3A05F09-A8A2-4738-B4FF-C221CC39B353}"/>
    <cellStyle name="Normal 2 3 2 3 5 6 5 3 3" xfId="21629" xr:uid="{1E2B7B5D-FDD7-4DD7-B506-9C1F4D3DD91C}"/>
    <cellStyle name="Normal 2 3 2 3 5 6 5 3 3 2" xfId="26851" xr:uid="{7CEC36E0-7459-411C-9407-FE70FD2C5C3F}"/>
    <cellStyle name="Normal 2 3 2 3 5 7" xfId="17907" xr:uid="{D036857E-61BE-4223-BDA9-8F9091AF0198}"/>
    <cellStyle name="Normal 2 3 2 3 5 7 2" xfId="28826" xr:uid="{29D01D24-88E8-4566-AD18-73D399038AB2}"/>
    <cellStyle name="Normal 2 3 2 3 6" xfId="590" xr:uid="{650329A9-DD80-4971-B539-8AB68CF5C6FB}"/>
    <cellStyle name="Normal 2 3 2 3 6 2" xfId="591" xr:uid="{5A75C07F-969A-476F-ADB2-8E584559F519}"/>
    <cellStyle name="Normal 2 3 2 3 6 2 2" xfId="592" xr:uid="{887A5950-B547-4557-9BF7-3030746EB5FC}"/>
    <cellStyle name="Normal 2 3 2 3 6 2 3" xfId="593" xr:uid="{28B57EDF-DDC1-42E3-A8A8-E187807D980E}"/>
    <cellStyle name="Normal 2 3 2 3 6 2 4" xfId="594" xr:uid="{D6AF4227-89A3-4A5C-A393-77A321F03314}"/>
    <cellStyle name="Normal 2 3 2 3 6 2 4 2" xfId="595" xr:uid="{3991DC91-773D-49DC-88E9-5804420F70B4}"/>
    <cellStyle name="Normal 2 3 2 3 6 2 4 3" xfId="596" xr:uid="{DE8CA1C1-D914-4AD0-9E7F-35A6CDCBC8E9}"/>
    <cellStyle name="Normal 2 3 2 3 6 2 4 3 2" xfId="14147" xr:uid="{E61E17D3-FF15-4C25-84DD-081274FFB209}"/>
    <cellStyle name="Normal 2 3 2 3 6 2 4 4" xfId="597" xr:uid="{88FD1CB1-810A-490A-80F9-82EC9F156230}"/>
    <cellStyle name="Normal 2 3 2 3 6 2 4 4 2" xfId="598" xr:uid="{EEBBE3A9-7635-46DF-ABCC-DE92144F9451}"/>
    <cellStyle name="Normal 2 3 2 3 6 2 4 4 3" xfId="599" xr:uid="{0F1D7F33-4CB6-426F-ACE0-0679400BB3EF}"/>
    <cellStyle name="Normal 2 3 2 3 6 2 4 4 3 2" xfId="600" xr:uid="{29DC47E7-F913-439A-8E6B-A71C229C1488}"/>
    <cellStyle name="Normal 2 3 2 3 6 2 4 4 3 2 2" xfId="601" xr:uid="{DA3D9D46-0F13-4F43-9688-96B863FEA533}"/>
    <cellStyle name="Normal 2 3 2 3 6 2 4 4 3 2 2 10" xfId="18201" xr:uid="{3201C606-3684-4276-9B5E-067AD7548BFC}"/>
    <cellStyle name="Normal 2 3 2 3 6 2 4 4 3 2 2 10 2" xfId="27635" xr:uid="{7DC2AFD5-6E99-4FEF-84E3-8584B711229A}"/>
    <cellStyle name="Normal 2 3 2 3 6 2 4 4 3 2 2 2" xfId="602" xr:uid="{5BF4B0A5-D424-4466-9DD2-9A9AA94FF41E}"/>
    <cellStyle name="Normal 2 3 2 3 6 2 4 4 3 2 2 2 2" xfId="14148" xr:uid="{D45BA301-110E-40A1-B9A0-6AB7CB5020CE}"/>
    <cellStyle name="Normal 2 3 2 3 6 2 4 4 3 2 2 2 3" xfId="14149" xr:uid="{B8C097DB-C813-45BC-A9D2-C847AA1D10A8}"/>
    <cellStyle name="Normal 2 3 2 3 6 2 4 4 3 2 2 2 3 2" xfId="14150" xr:uid="{8CD3E45A-C239-44B0-AAE3-58EFBE68123A}"/>
    <cellStyle name="Normal 2 3 2 3 6 2 4 4 3 2 2 3" xfId="603" xr:uid="{A4CB5D95-B53B-4B04-950E-DDEA3B771C0C}"/>
    <cellStyle name="Normal 2 3 2 3 6 2 4 4 3 2 2 4" xfId="604" xr:uid="{3BAB5B72-AD8C-4F8C-9FBB-BEF50D97F250}"/>
    <cellStyle name="Normal 2 3 2 3 6 2 4 4 3 2 2 5" xfId="605" xr:uid="{F646AA3A-E361-4FB1-A168-340B96E409D0}"/>
    <cellStyle name="Normal 2 3 2 3 6 2 4 4 3 2 2 5 2" xfId="606" xr:uid="{2D600646-B902-4F10-9ECC-4CE98A87537D}"/>
    <cellStyle name="Normal 2 3 2 3 6 2 4 4 3 2 2 5 3" xfId="2614" xr:uid="{EE60D63E-929F-401A-B362-39D01B36DD1A}"/>
    <cellStyle name="Normal 2 3 2 3 6 2 4 4 3 2 2 5 3 2" xfId="3209" xr:uid="{94EBCBE4-AAD5-4547-98C9-B22541CF24BD}"/>
    <cellStyle name="Normal 2 3 2 3 6 2 4 4 3 2 2 5 3 3" xfId="4172" xr:uid="{F9D39E82-A536-43A2-8538-C06F757BF3D2}"/>
    <cellStyle name="Normal 2 3 2 3 6 2 4 4 3 2 2 5 3 3 2" xfId="4727" xr:uid="{49A29242-BF77-4A55-B377-D10366C86A52}"/>
    <cellStyle name="Normal 2 3 2 3 6 2 4 4 3 2 2 5 3 3 3" xfId="4409" xr:uid="{2FFB917C-C658-4AF5-A172-B1CFD9F47B2D}"/>
    <cellStyle name="Normal 2 3 2 3 6 2 4 4 3 2 2 5 3 3 4" xfId="8605" xr:uid="{85B2BBD4-F964-4109-860A-8543F0A63BE7}"/>
    <cellStyle name="Normal 2 3 2 3 6 2 4 4 3 2 2 5 3 3 4 2" xfId="7933" xr:uid="{2544B67B-297F-43A3-B306-59EE187CBE96}"/>
    <cellStyle name="Normal 2 3 2 3 6 2 4 4 3 2 2 5 3 3 4 2 2" xfId="10892" xr:uid="{5110AA89-0636-453E-86B9-BC4B6E0CB6F3}"/>
    <cellStyle name="Normal 2 3 2 3 6 2 4 4 3 2 2 5 3 3 4 2 3" xfId="16920" xr:uid="{FD57DC57-6E39-4DC1-A73A-6EC15EC65A91}"/>
    <cellStyle name="Normal 2 3 2 3 6 2 4 4 3 2 2 5 3 3 4 2 3 2" xfId="23393" xr:uid="{2A81C549-EFA9-4B46-99FD-0EC2E90D749E}"/>
    <cellStyle name="Normal 2 3 2 3 6 2 4 4 3 2 2 5 3 3 4 2 3 3" xfId="21457" xr:uid="{DD2CF6EB-2686-4B66-A264-34BE76638C65}"/>
    <cellStyle name="Normal 2 3 2 3 6 2 4 4 3 2 2 5 3 3 4 2 3 3 2" xfId="26679" xr:uid="{8D9256A2-FA4D-4C1C-B2B1-460DF4029438}"/>
    <cellStyle name="Normal 2 3 2 3 6 2 4 4 3 2 2 5 3 3 5" xfId="5311" xr:uid="{B0DDBD03-889E-43AB-9CDD-D32A2FF5B2B8}"/>
    <cellStyle name="Normal 2 3 2 3 6 2 4 4 3 2 2 5 3 3 5 2" xfId="9863" xr:uid="{5D5C22E6-B7E3-4A9C-BF50-383E3D2B6FF1}"/>
    <cellStyle name="Normal 2 3 2 3 6 2 4 4 3 2 2 5 3 3 5 3" xfId="12170" xr:uid="{1E7DDCDF-8E1B-472C-86A2-4C514F7A27A0}"/>
    <cellStyle name="Normal 2 3 2 3 6 2 4 4 3 2 2 5 3 3 5 3 2" xfId="22617" xr:uid="{54907ED8-6097-47E6-AA08-FA0B92AE1629}"/>
    <cellStyle name="Normal 2 3 2 3 6 2 4 4 3 2 2 5 3 3 5 3 3" xfId="19851" xr:uid="{4E2367C6-D008-401F-8612-ECE2E448F05B}"/>
    <cellStyle name="Normal 2 3 2 3 6 2 4 4 3 2 2 5 3 3 5 3 3 2" xfId="25073" xr:uid="{6359FD0A-FF9E-4932-B3C2-D9B19F909A6F}"/>
    <cellStyle name="Normal 2 3 2 3 6 2 4 4 3 2 2 5 3 3 6" xfId="18949" xr:uid="{DE9047D6-83BC-444E-A85F-AFC7B33B02AA}"/>
    <cellStyle name="Normal 2 3 2 3 6 2 4 4 3 2 2 5 3 3 6 2" xfId="24171" xr:uid="{0F24B82B-3595-4173-AE74-6A03157E8244}"/>
    <cellStyle name="Normal 2 3 2 3 6 2 4 4 3 2 2 5 3 4" xfId="7055" xr:uid="{ECF083A1-39C5-4C29-BCDD-A4D62E2E750A}"/>
    <cellStyle name="Normal 2 3 2 3 6 2 4 4 3 2 2 5 3 4 2" xfId="8014" xr:uid="{87265975-FF0F-4E36-8466-B4178DE3FE9F}"/>
    <cellStyle name="Normal 2 3 2 3 6 2 4 4 3 2 2 5 3 4 3" xfId="13057" xr:uid="{31B61BA8-74F5-43D1-B460-17CC7A7D8793}"/>
    <cellStyle name="Normal 2 3 2 3 6 2 4 4 3 2 2 5 3 4 3 2" xfId="16508" xr:uid="{E2161C92-0411-4B4A-A542-206F0D822D82}"/>
    <cellStyle name="Normal 2 3 2 3 6 2 4 4 3 2 2 5 3 4 4" xfId="19357" xr:uid="{3F790686-3F76-46FD-9D18-CFF69A9F715A}"/>
    <cellStyle name="Normal 2 3 2 3 6 2 4 4 3 2 2 5 3 4 4 2" xfId="24579" xr:uid="{26739160-B949-4A5D-9CA1-8353F9854425}"/>
    <cellStyle name="Normal 2 3 2 3 6 2 4 4 3 2 2 5 3 5" xfId="9478" xr:uid="{966B11B7-11BC-4623-9072-54428AD30965}"/>
    <cellStyle name="Normal 2 3 2 3 6 2 4 4 3 2 2 5 3 5 2" xfId="11191" xr:uid="{3EF0C071-673B-4856-BAB1-3A9BC3A523CE}"/>
    <cellStyle name="Normal 2 3 2 3 6 2 4 4 3 2 2 5 3 5 3" xfId="16801" xr:uid="{88CC2CFC-6AB4-47FC-AB20-EEA4AE3AB1F1}"/>
    <cellStyle name="Normal 2 3 2 3 6 2 4 4 3 2 2 5 3 5 3 2" xfId="23335" xr:uid="{9876612A-AEF8-40BF-940C-9809EE1E5D9B}"/>
    <cellStyle name="Normal 2 3 2 3 6 2 4 4 3 2 2 5 3 5 3 3" xfId="21756" xr:uid="{08067EE3-6216-4471-8D8E-A26B31EF842E}"/>
    <cellStyle name="Normal 2 3 2 3 6 2 4 4 3 2 2 5 3 5 3 3 2" xfId="26978" xr:uid="{43C58C6B-1A2F-458A-B482-FDFB686F6496}"/>
    <cellStyle name="Normal 2 3 2 3 6 2 4 4 3 2 2 5 4" xfId="5437" xr:uid="{F3F04A37-3338-4D26-BC19-570CB9B30628}"/>
    <cellStyle name="Normal 2 3 2 3 6 2 4 4 3 2 2 5 4 2" xfId="8849" xr:uid="{51AFBB5E-23F2-4363-8F87-7873D9CF978D}"/>
    <cellStyle name="Normal 2 3 2 3 6 2 4 4 3 2 2 5 4 3" xfId="17227" xr:uid="{2853F615-6D44-4428-A87B-47B858F0B13B}"/>
    <cellStyle name="Normal 2 3 2 3 6 2 4 4 3 2 2 5 4 3 2" xfId="23698" xr:uid="{59D45F38-C08B-486F-A664-5BC0285CB394}"/>
    <cellStyle name="Normal 2 3 2 3 6 2 4 4 3 2 2 5 4 3 3" xfId="19977" xr:uid="{F6D97C0C-042C-4FDC-B283-225F05383530}"/>
    <cellStyle name="Normal 2 3 2 3 6 2 4 4 3 2 2 5 4 3 3 2" xfId="25199" xr:uid="{B1411EEA-A5B2-4C47-944E-4CB09A4A79E0}"/>
    <cellStyle name="Normal 2 3 2 3 6 2 4 4 3 2 2 5 5" xfId="15437" xr:uid="{F9CF8806-45F4-477F-9515-4164DCCFB707}"/>
    <cellStyle name="Normal 2 3 2 3 6 2 4 4 3 2 2 5 6" xfId="17544" xr:uid="{DFE6EEA2-21F7-413E-B82E-81C39659CCE8}"/>
    <cellStyle name="Normal 2 3 2 3 6 2 4 4 3 2 2 5 6 2" xfId="27154" xr:uid="{FDD12D21-DE08-41FF-B60A-FD48CD3F0397}"/>
    <cellStyle name="Normal 2 3 2 3 6 2 4 4 3 2 2 5 6 3" xfId="28393" xr:uid="{D7FC6766-0FED-43B0-9059-5E4025C4BF4C}"/>
    <cellStyle name="Normal 2 3 2 3 6 2 4 4 3 2 2 5 6 4" xfId="28058" xr:uid="{CA076C82-C1D6-4712-B426-93063F67B560}"/>
    <cellStyle name="Normal 2 3 2 3 6 2 4 4 3 2 2 5 7" xfId="18354" xr:uid="{9BDC728B-F2B7-4AC2-AF97-4CFB9D6C0057}"/>
    <cellStyle name="Normal 2 3 2 3 6 2 4 4 3 2 2 5 7 2" xfId="27561" xr:uid="{C4C6FF31-BA59-4C6B-8E94-FCC5B830B9D8}"/>
    <cellStyle name="Normal 2 3 2 3 6 2 4 4 3 2 2 6" xfId="2461" xr:uid="{C834AA24-63C7-4A13-B34C-AE861B8BE1D3}"/>
    <cellStyle name="Normal 2 3 2 3 6 2 4 4 3 2 2 6 2" xfId="3056" xr:uid="{36BA2F79-F3C8-4B66-93AE-6C8F7E13EB08}"/>
    <cellStyle name="Normal 2 3 2 3 6 2 4 4 3 2 2 6 3" xfId="4019" xr:uid="{BC5E88A4-C1EA-4811-8D5B-9060DE73EDCC}"/>
    <cellStyle name="Normal 2 3 2 3 6 2 4 4 3 2 2 6 3 2" xfId="4836" xr:uid="{9F742D80-F9F7-4F8D-80CA-2620DF6B2784}"/>
    <cellStyle name="Normal 2 3 2 3 6 2 4 4 3 2 2 6 3 3" xfId="4302" xr:uid="{81C4B0C0-9DA5-4E25-90DA-9F05FB534B7D}"/>
    <cellStyle name="Normal 2 3 2 3 6 2 4 4 3 2 2 6 3 4" xfId="8401" xr:uid="{0FBE4B16-45C6-4069-AEB5-0CAEFC8D2B83}"/>
    <cellStyle name="Normal 2 3 2 3 6 2 4 4 3 2 2 6 3 4 2" xfId="6836" xr:uid="{0825FE14-343A-4E28-9B43-4619E32EDC31}"/>
    <cellStyle name="Normal 2 3 2 3 6 2 4 4 3 2 2 6 3 4 2 2" xfId="10580" xr:uid="{C33187C3-42C2-46DC-86B6-862FB454B9F6}"/>
    <cellStyle name="Normal 2 3 2 3 6 2 4 4 3 2 2 6 3 4 2 3" xfId="11920" xr:uid="{F2BE8E6D-3F21-4F20-BC5C-983C3878F232}"/>
    <cellStyle name="Normal 2 3 2 3 6 2 4 4 3 2 2 6 3 4 2 3 2" xfId="22368" xr:uid="{76238CEA-B045-4747-BC61-295BD21EF53B}"/>
    <cellStyle name="Normal 2 3 2 3 6 2 4 4 3 2 2 6 3 4 2 3 3" xfId="21145" xr:uid="{033A839B-585C-488E-A3ED-2E0B0FA926BD}"/>
    <cellStyle name="Normal 2 3 2 3 6 2 4 4 3 2 2 6 3 4 2 3 3 2" xfId="26367" xr:uid="{5FA6775A-D2AD-46C1-8A43-54002C0BF7B5}"/>
    <cellStyle name="Normal 2 3 2 3 6 2 4 4 3 2 2 6 3 5" xfId="5379" xr:uid="{00A839FA-7F4D-42A2-923E-A9053C44C4D9}"/>
    <cellStyle name="Normal 2 3 2 3 6 2 4 4 3 2 2 6 3 5 2" xfId="9703" xr:uid="{4D613C44-9EBD-4F68-ABAC-DA1ECAF74567}"/>
    <cellStyle name="Normal 2 3 2 3 6 2 4 4 3 2 2 6 3 5 3" xfId="11823" xr:uid="{96C9364C-8A84-4087-A920-0026A58669F9}"/>
    <cellStyle name="Normal 2 3 2 3 6 2 4 4 3 2 2 6 3 5 3 2" xfId="22271" xr:uid="{CD2EC3AD-55FF-4DE6-AC97-D44369A18277}"/>
    <cellStyle name="Normal 2 3 2 3 6 2 4 4 3 2 2 6 3 5 3 3" xfId="19919" xr:uid="{C3476BCE-0765-4107-A235-B15605A524C1}"/>
    <cellStyle name="Normal 2 3 2 3 6 2 4 4 3 2 2 6 3 5 3 3 2" xfId="25141" xr:uid="{C09002D0-B59D-4D39-B61C-C82A397ADE41}"/>
    <cellStyle name="Normal 2 3 2 3 6 2 4 4 3 2 2 6 3 6" xfId="16038" xr:uid="{F6DAA53F-A469-4157-9674-4DEC879E211E}"/>
    <cellStyle name="Normal 2 3 2 3 6 2 4 4 3 2 2 6 3 7" xfId="18796" xr:uid="{490BC0A7-F1A0-4D7C-A625-CD2F6DB307E6}"/>
    <cellStyle name="Normal 2 3 2 3 6 2 4 4 3 2 2 6 3 7 2" xfId="24018" xr:uid="{22A0F8B6-F9A9-4071-8D9B-985C132E4A10}"/>
    <cellStyle name="Normal 2 3 2 3 6 2 4 4 3 2 2 6 4" xfId="7266" xr:uid="{CEC6B0BE-06DC-46BB-9060-8B94293C2829}"/>
    <cellStyle name="Normal 2 3 2 3 6 2 4 4 3 2 2 6 4 2" xfId="8225" xr:uid="{364963DE-3A52-4531-8091-E375124FA967}"/>
    <cellStyle name="Normal 2 3 2 3 6 2 4 4 3 2 2 6 4 3" xfId="13326" xr:uid="{CC21B858-4CFF-4941-AFEC-FF6E5EF25FB1}"/>
    <cellStyle name="Normal 2 3 2 3 6 2 4 4 3 2 2 6 4 3 2" xfId="16750" xr:uid="{12D32E8B-022E-4C6E-864D-D474EA73E517}"/>
    <cellStyle name="Normal 2 3 2 3 6 2 4 4 3 2 2 6 4 4" xfId="19568" xr:uid="{C00C42D3-E446-41D3-BBC5-17E5A3EF4516}"/>
    <cellStyle name="Normal 2 3 2 3 6 2 4 4 3 2 2 6 4 4 2" xfId="24790" xr:uid="{CB79896F-F48C-485B-8684-5D0BBE7F61D7}"/>
    <cellStyle name="Normal 2 3 2 3 6 2 4 4 3 2 2 6 5" xfId="9415" xr:uid="{7874B659-5364-46A2-9658-75D1A656439D}"/>
    <cellStyle name="Normal 2 3 2 3 6 2 4 4 3 2 2 6 5 2" xfId="11128" xr:uid="{59F0AF8A-F260-4683-858D-358565C07663}"/>
    <cellStyle name="Normal 2 3 2 3 6 2 4 4 3 2 2 6 5 3" xfId="16899" xr:uid="{DE3FF61C-9996-4EF5-A90C-5EE1BE547E20}"/>
    <cellStyle name="Normal 2 3 2 3 6 2 4 4 3 2 2 6 5 3 2" xfId="23372" xr:uid="{996EC9D4-C4CA-4179-8742-2749C074547A}"/>
    <cellStyle name="Normal 2 3 2 3 6 2 4 4 3 2 2 6 5 3 3" xfId="21693" xr:uid="{B3764DC8-4FC6-426E-9739-C1C6E582D710}"/>
    <cellStyle name="Normal 2 3 2 3 6 2 4 4 3 2 2 6 5 3 3 2" xfId="26915" xr:uid="{82AE6E0B-EFBB-4638-A85B-52868CFDA4A9}"/>
    <cellStyle name="Normal 2 3 2 3 6 2 4 4 3 2 2 7" xfId="5433" xr:uid="{5BAF8E00-BB8E-453C-8BE1-59758D8CA166}"/>
    <cellStyle name="Normal 2 3 2 3 6 2 4 4 3 2 2 7 2" xfId="8848" xr:uid="{8714B32E-D307-43F2-806A-8DDFD699690A}"/>
    <cellStyle name="Normal 2 3 2 3 6 2 4 4 3 2 2 7 3" xfId="16184" xr:uid="{6ACBFB4B-833C-48C1-9716-952F43F23C2C}"/>
    <cellStyle name="Normal 2 3 2 3 6 2 4 4 3 2 2 7 3 2" xfId="17332" xr:uid="{F340A86D-E54F-4909-B984-0E67FD403C6D}"/>
    <cellStyle name="Normal 2 3 2 3 6 2 4 4 3 2 2 7 3 3" xfId="19973" xr:uid="{71BC3401-01BA-4810-9E70-7C808B7570FE}"/>
    <cellStyle name="Normal 2 3 2 3 6 2 4 4 3 2 2 7 3 3 2" xfId="25195" xr:uid="{4CAC2B1D-7595-4E16-87F5-475278178844}"/>
    <cellStyle name="Normal 2 3 2 3 6 2 4 4 3 2 2 8" xfId="15436" xr:uid="{B3222E40-E11D-4483-9F54-812497586EC5}"/>
    <cellStyle name="Normal 2 3 2 3 6 2 4 4 3 2 2 9" xfId="17543" xr:uid="{A888EDE8-1CEC-4C89-A37E-1A1D3C4CDCFA}"/>
    <cellStyle name="Normal 2 3 2 3 6 2 4 4 3 2 2 9 2" xfId="27153" xr:uid="{16E75138-0673-4DB8-BA1C-BC16AB4E2205}"/>
    <cellStyle name="Normal 2 3 2 3 6 2 4 4 3 2 2 9 3" xfId="28392" xr:uid="{75A4DE99-F310-4BC9-83EE-3D8BA4EDAD1C}"/>
    <cellStyle name="Normal 2 3 2 3 6 2 4 4 3 2 2 9 4" xfId="28059" xr:uid="{4918E80E-E11A-4EF8-98F6-3C10F7093593}"/>
    <cellStyle name="Normal 2 3 2 3 6 2 4 4 3 3" xfId="2408" xr:uid="{5D408A2E-3C30-4F97-8152-F6A77B8854ED}"/>
    <cellStyle name="Normal 2 3 2 3 6 2 4 4 3 3 2" xfId="3003" xr:uid="{53AE72E3-3563-4265-AB23-E171C897201D}"/>
    <cellStyle name="Normal 2 3 2 3 6 2 4 4 3 3 3" xfId="3966" xr:uid="{2AD1389F-861B-4FE7-A553-4385BCCD50F3}"/>
    <cellStyle name="Normal 2 3 2 3 6 2 4 4 3 3 3 2" xfId="4914" xr:uid="{24278805-53B8-41E7-8892-8743E30EA26A}"/>
    <cellStyle name="Normal 2 3 2 3 6 2 4 4 3 3 3 3" xfId="3427" xr:uid="{C9A44687-1F4C-4CB1-817E-553F33309235}"/>
    <cellStyle name="Normal 2 3 2 3 6 2 4 4 3 3 3 4" xfId="8578" xr:uid="{26541EDC-0F4C-4232-AE78-4DA7AAA15DC3}"/>
    <cellStyle name="Normal 2 3 2 3 6 2 4 4 3 3 3 4 2" xfId="9504" xr:uid="{50E943A1-496A-4FCA-B47D-53CB4AE4B451}"/>
    <cellStyle name="Normal 2 3 2 3 6 2 4 4 3 3 3 4 2 2" xfId="11217" xr:uid="{B5CF5A86-4EA4-4C5E-9039-15AA164D0D24}"/>
    <cellStyle name="Normal 2 3 2 3 6 2 4 4 3 3 3 4 2 3" xfId="12351" xr:uid="{8A1AC739-2F94-4879-928A-A060A0085850}"/>
    <cellStyle name="Normal 2 3 2 3 6 2 4 4 3 3 3 4 2 3 2" xfId="22792" xr:uid="{103D8BED-52C3-4CA4-AE5D-476CE99991B4}"/>
    <cellStyle name="Normal 2 3 2 3 6 2 4 4 3 3 3 4 2 3 3" xfId="21782" xr:uid="{DF25263E-B446-4A79-BE2A-906B6014DCB1}"/>
    <cellStyle name="Normal 2 3 2 3 6 2 4 4 3 3 3 4 2 3 3 2" xfId="27004" xr:uid="{BC2F5C86-B035-4FDF-9515-1BE0192722C7}"/>
    <cellStyle name="Normal 2 3 2 3 6 2 4 4 3 3 3 5" xfId="5398" xr:uid="{D4D2F984-F356-4547-8C9B-915FA966C4C0}"/>
    <cellStyle name="Normal 2 3 2 3 6 2 4 4 3 3 3 5 2" xfId="9940" xr:uid="{620DEE3D-0BF7-4FFF-8EB6-52FB9B896D37}"/>
    <cellStyle name="Normal 2 3 2 3 6 2 4 4 3 3 3 5 3" xfId="11670" xr:uid="{5371C64F-ABAD-4DA4-8430-D523689D9418}"/>
    <cellStyle name="Normal 2 3 2 3 6 2 4 4 3 3 3 5 3 2" xfId="22119" xr:uid="{BE171E25-AD86-499E-9AD8-0A7D02D58249}"/>
    <cellStyle name="Normal 2 3 2 3 6 2 4 4 3 3 3 5 3 3" xfId="19938" xr:uid="{92F73CC1-9C27-46C2-8FB5-D9C308410CF0}"/>
    <cellStyle name="Normal 2 3 2 3 6 2 4 4 3 3 3 5 3 3 2" xfId="25160" xr:uid="{FC23E01E-2503-4744-BC85-91C48266E0C5}"/>
    <cellStyle name="Normal 2 3 2 3 6 2 4 4 3 3 3 6" xfId="15989" xr:uid="{ED0C6860-253C-42E1-A8F1-51E10B9816B7}"/>
    <cellStyle name="Normal 2 3 2 3 6 2 4 4 3 3 3 7" xfId="18743" xr:uid="{C125A5A6-D8B8-4F19-A63B-38E51A4D4239}"/>
    <cellStyle name="Normal 2 3 2 3 6 2 4 4 3 3 3 7 2" xfId="23965" xr:uid="{8A1B5240-35A8-4341-887A-3613DC22F4D6}"/>
    <cellStyle name="Normal 2 3 2 3 6 2 4 4 3 3 4" xfId="7060" xr:uid="{00D03A81-497C-4255-8E6B-765DBBC9C161}"/>
    <cellStyle name="Normal 2 3 2 3 6 2 4 4 3 3 4 2" xfId="8019" xr:uid="{A7789C2F-FF74-4F08-A2C6-BF6D33DCF003}"/>
    <cellStyle name="Normal 2 3 2 3 6 2 4 4 3 3 4 3" xfId="12927" xr:uid="{8A96120E-D822-4655-BCFC-44473687E6D3}"/>
    <cellStyle name="Normal 2 3 2 3 6 2 4 4 3 3 4 3 2" xfId="16395" xr:uid="{2C667853-917D-4D9E-9F47-B3F38E72D2DE}"/>
    <cellStyle name="Normal 2 3 2 3 6 2 4 4 3 3 4 4" xfId="19362" xr:uid="{93F801EB-17FF-40E3-BDDF-5D73B42223D8}"/>
    <cellStyle name="Normal 2 3 2 3 6 2 4 4 3 3 4 4 2" xfId="24584" xr:uid="{E47258D6-9918-4034-9E0A-698061282D88}"/>
    <cellStyle name="Normal 2 3 2 3 6 2 4 4 3 3 5" xfId="6574" xr:uid="{86B0F7DF-9090-49D5-AE2E-8AF2DF9174C7}"/>
    <cellStyle name="Normal 2 3 2 3 6 2 4 4 3 3 5 2" xfId="10320" xr:uid="{2297B8F1-6B08-40FC-9335-EA9C011E7AAB}"/>
    <cellStyle name="Normal 2 3 2 3 6 2 4 4 3 3 5 3" xfId="11325" xr:uid="{20ECF2AF-A0E4-4AC1-9BFA-7A59F2A99D8A}"/>
    <cellStyle name="Normal 2 3 2 3 6 2 4 4 3 3 5 3 2" xfId="21883" xr:uid="{1286BACA-7A1D-4FE2-8A0A-EF7E1305305D}"/>
    <cellStyle name="Normal 2 3 2 3 6 2 4 4 3 3 5 3 3" xfId="20885" xr:uid="{8881C140-C43B-4C97-A81B-229546849E26}"/>
    <cellStyle name="Normal 2 3 2 3 6 2 4 4 3 3 5 3 3 2" xfId="26107" xr:uid="{51E23D5D-8962-4C5F-8E6E-97CCB1E5FF2F}"/>
    <cellStyle name="Normal 2 3 2 3 6 2 4 4 3 4" xfId="5431" xr:uid="{355E1E91-3359-4FAD-BCD6-F2CD676FF46A}"/>
    <cellStyle name="Normal 2 3 2 3 6 2 4 4 3 4 2" xfId="8847" xr:uid="{5EDEB494-DF2A-4549-B40A-B679F665DF99}"/>
    <cellStyle name="Normal 2 3 2 3 6 2 4 4 3 4 3" xfId="14151" xr:uid="{A5B31A57-F17F-401C-8B4C-D8C195968A28}"/>
    <cellStyle name="Normal 2 3 2 3 6 2 4 4 3 4 3 2" xfId="14152" xr:uid="{F2E79A7D-B6A2-42C1-B31F-C8E81B5DF8EA}"/>
    <cellStyle name="Normal 2 3 2 3 6 2 4 4 3 4 3 3" xfId="16855" xr:uid="{F08ECC53-EFF3-4F3E-8B97-3DB35A6A2E0F}"/>
    <cellStyle name="Normal 2 3 2 3 6 2 4 4 3 4 3 4" xfId="19971" xr:uid="{258B76E8-0E74-4020-98B1-D24EEE6E1DE3}"/>
    <cellStyle name="Normal 2 3 2 3 6 2 4 4 3 4 3 4 2" xfId="25193" xr:uid="{D5996A3D-9CE4-4A84-9307-830BC3B1A48C}"/>
    <cellStyle name="Normal 2 3 2 3 6 2 4 4 3 5" xfId="15219" xr:uid="{3D6AC1BC-A381-4FEC-9C73-2329239A4FFE}"/>
    <cellStyle name="Normal 2 3 2 3 6 2 4 4 3 6" xfId="15435" xr:uid="{B6103E2D-DA79-48A8-A0A2-0400546D4C01}"/>
    <cellStyle name="Normal 2 3 2 3 6 2 4 4 3 7" xfId="17542" xr:uid="{7CFF0862-1FDF-4FAF-903C-9AD2F401279A}"/>
    <cellStyle name="Normal 2 3 2 3 6 2 4 4 3 7 2" xfId="27152" xr:uid="{8D29530B-48CE-47CE-8E54-475727FD672A}"/>
    <cellStyle name="Normal 2 3 2 3 6 2 4 4 3 7 3" xfId="28391" xr:uid="{36A6443D-1461-4B3F-864C-57229194984F}"/>
    <cellStyle name="Normal 2 3 2 3 6 2 4 4 3 7 4" xfId="28060" xr:uid="{7C9F3290-FDA0-4382-AC40-813E724D88D2}"/>
    <cellStyle name="Normal 2 3 2 3 6 2 4 4 3 8" xfId="18148" xr:uid="{54CB7555-0603-42C2-A751-C20F75B0E160}"/>
    <cellStyle name="Normal 2 3 2 3 6 2 4 4 3 8 2" xfId="28228" xr:uid="{CE2476D7-4547-4390-B22F-18F63B9F92D3}"/>
    <cellStyle name="Normal 2 3 2 3 6 2 4 4 4" xfId="14153" xr:uid="{C4B563D3-FC22-4629-80C8-8D939F11FCAF}"/>
    <cellStyle name="Normal 2 3 2 3 6 2 4 4 4 2" xfId="14154" xr:uid="{7BEBCF1A-8023-4DEC-8AAB-6F3299D0D0F0}"/>
    <cellStyle name="Normal 2 3 2 3 6 2 4 4 5" xfId="14155" xr:uid="{B5E0FE23-E8EF-4D48-BF97-2AF861139968}"/>
    <cellStyle name="Normal 2 3 2 3 6 2 4 4 5 2" xfId="14156" xr:uid="{06DE178D-0128-48C3-8B4A-182A5CE7EC7A}"/>
    <cellStyle name="Normal 2 3 2 3 6 2 4 5" xfId="2268" xr:uid="{29AB488F-A85E-4118-93AA-7E71C3F202CC}"/>
    <cellStyle name="Normal 2 3 2 3 6 2 4 5 2" xfId="2863" xr:uid="{EA47980B-FACE-4C1F-8559-5E65999DA2DE}"/>
    <cellStyle name="Normal 2 3 2 3 6 2 4 5 3" xfId="3826" xr:uid="{0AAD90DD-F54A-497C-914C-E97E5B498938}"/>
    <cellStyle name="Normal 2 3 2 3 6 2 4 5 3 2" xfId="4538" xr:uid="{BBCC581E-CD1F-4614-9DA5-A1DA94681491}"/>
    <cellStyle name="Normal 2 3 2 3 6 2 4 5 3 3" xfId="3496" xr:uid="{28DB906D-3611-4AE6-AC76-F526D70FEFAF}"/>
    <cellStyle name="Normal 2 3 2 3 6 2 4 5 3 4" xfId="7797" xr:uid="{C0C19BB4-58D4-4D14-8D89-9639D3F69A3C}"/>
    <cellStyle name="Normal 2 3 2 3 6 2 4 5 3 4 2" xfId="7662" xr:uid="{07FDB812-1622-494B-A8F7-BD57191F5A6E}"/>
    <cellStyle name="Normal 2 3 2 3 6 2 4 5 3 4 2 2" xfId="10850" xr:uid="{CF7B05AE-A437-43FF-A5CB-1A333EC4AAA5}"/>
    <cellStyle name="Normal 2 3 2 3 6 2 4 5 3 4 2 3" xfId="16778" xr:uid="{97FCD913-BE8D-49FA-82DD-5D7EADE34ACC}"/>
    <cellStyle name="Normal 2 3 2 3 6 2 4 5 3 4 2 3 2" xfId="23312" xr:uid="{1B6FBD19-7DA6-4927-B1D3-1AECA005BC4E}"/>
    <cellStyle name="Normal 2 3 2 3 6 2 4 5 3 4 2 3 3" xfId="21415" xr:uid="{0266E9F1-C1AA-4101-A2BB-146455E05199}"/>
    <cellStyle name="Normal 2 3 2 3 6 2 4 5 3 4 2 3 3 2" xfId="26637" xr:uid="{08B92963-B692-4F32-B5C2-6316AB72FB8C}"/>
    <cellStyle name="Normal 2 3 2 3 6 2 4 5 3 5" xfId="6267" xr:uid="{3D5D0F69-9435-4584-A27B-4A277DA58B62}"/>
    <cellStyle name="Normal 2 3 2 3 6 2 4 5 3 5 2" xfId="10016" xr:uid="{157E37B7-A4AE-41C7-AF7E-EDA1775FED95}"/>
    <cellStyle name="Normal 2 3 2 3 6 2 4 5 3 5 3" xfId="11948" xr:uid="{A07D00C7-AC48-4889-BAF6-7AB6115B4A08}"/>
    <cellStyle name="Normal 2 3 2 3 6 2 4 5 3 5 3 2" xfId="22396" xr:uid="{572D60D5-EDD5-4F97-8C09-F5D2702F6C46}"/>
    <cellStyle name="Normal 2 3 2 3 6 2 4 5 3 5 3 3" xfId="20581" xr:uid="{10529C5A-D793-49B4-B115-718980A03E8B}"/>
    <cellStyle name="Normal 2 3 2 3 6 2 4 5 3 5 3 3 2" xfId="25803" xr:uid="{B0E0C66E-188F-4D5C-9B01-CFB70C715DE9}"/>
    <cellStyle name="Normal 2 3 2 3 6 2 4 5 3 6" xfId="18603" xr:uid="{A35A0054-4B13-49A4-8B4E-39928AB5B053}"/>
    <cellStyle name="Normal 2 3 2 3 6 2 4 5 3 6 2" xfId="23825" xr:uid="{DD5BDA07-D1FC-4DAF-A0A4-EC7E98A43EAF}"/>
    <cellStyle name="Normal 2 3 2 3 6 2 4 5 4" xfId="7232" xr:uid="{DDD20420-001B-4F58-AF67-35F1C2C4BDA8}"/>
    <cellStyle name="Normal 2 3 2 3 6 2 4 5 4 2" xfId="8191" xr:uid="{F0E69F59-6BDD-475C-AB84-A0A6B439AA0A}"/>
    <cellStyle name="Normal 2 3 2 3 6 2 4 5 4 3" xfId="13282" xr:uid="{F1CD19E8-8284-4D23-A9C6-CBA12546BB1E}"/>
    <cellStyle name="Normal 2 3 2 3 6 2 4 5 4 3 2" xfId="16713" xr:uid="{B0FDB70C-214C-4B42-B275-3C88D75AAFAA}"/>
    <cellStyle name="Normal 2 3 2 3 6 2 4 5 4 4" xfId="19534" xr:uid="{2FB5D1E8-B2BF-4075-9DEF-EDFD88654525}"/>
    <cellStyle name="Normal 2 3 2 3 6 2 4 5 4 4 2" xfId="24756" xr:uid="{DCFFE233-75B7-4BC6-9E78-57F763BB65F6}"/>
    <cellStyle name="Normal 2 3 2 3 6 2 4 5 5" xfId="7898" xr:uid="{D8F092D8-FB0C-4D8A-89C9-BB2E54650208}"/>
    <cellStyle name="Normal 2 3 2 3 6 2 4 5 5 2" xfId="10859" xr:uid="{E037BFC9-ECF4-46F0-8A82-346D6CF666F5}"/>
    <cellStyle name="Normal 2 3 2 3 6 2 4 5 5 3" xfId="12468" xr:uid="{C4D34976-E51C-4DC6-BAB1-74406531DFEE}"/>
    <cellStyle name="Normal 2 3 2 3 6 2 4 5 5 3 2" xfId="22909" xr:uid="{41C10558-D6EA-4F5A-8A8B-7C400B9FC1F8}"/>
    <cellStyle name="Normal 2 3 2 3 6 2 4 5 5 3 3" xfId="21424" xr:uid="{DDF66A9C-5EBC-430F-B723-C6301EA489A5}"/>
    <cellStyle name="Normal 2 3 2 3 6 2 4 5 5 3 3 2" xfId="26646" xr:uid="{30939319-3979-44A6-BBA7-BBED0897C328}"/>
    <cellStyle name="Normal 2 3 2 3 6 2 4 6" xfId="18008" xr:uid="{DFF19DC1-B94B-4D6D-9F48-52A184F1A0FC}"/>
    <cellStyle name="Normal 2 3 2 3 6 2 4 6 2" xfId="27686" xr:uid="{E430AB5B-B7AA-4980-8D7C-57271D534867}"/>
    <cellStyle name="Normal 2 3 2 3 6 2 5" xfId="607" xr:uid="{D6F91A45-C56C-445E-BE29-821849FA54E3}"/>
    <cellStyle name="Normal 2 3 2 3 6 2 5 2" xfId="608" xr:uid="{7F7F9B56-E53C-4B32-9E8B-D4BD1B46E82D}"/>
    <cellStyle name="Normal 2 3 2 3 6 2 5 3" xfId="609" xr:uid="{C227B894-DE4B-445F-B16D-9DFFB38655B6}"/>
    <cellStyle name="Normal 2 3 2 3 6 2 5 3 2" xfId="610" xr:uid="{AE004AF0-C18A-4322-A6F4-1AAF12938924}"/>
    <cellStyle name="Normal 2 3 2 3 6 2 5 3 2 2" xfId="611" xr:uid="{478A4ED3-3F80-468B-A81B-D6281ECB8E2A}"/>
    <cellStyle name="Normal 2 3 2 3 6 2 5 3 2 2 10" xfId="18202" xr:uid="{55034D38-8926-46E4-B8B9-49757063F8F6}"/>
    <cellStyle name="Normal 2 3 2 3 6 2 5 3 2 2 10 2" xfId="28200" xr:uid="{2EEAF568-2BA2-479B-9D36-A825BFB9F3BC}"/>
    <cellStyle name="Normal 2 3 2 3 6 2 5 3 2 2 2" xfId="612" xr:uid="{1E66BB7E-71E9-4C87-97BC-71EA6A282213}"/>
    <cellStyle name="Normal 2 3 2 3 6 2 5 3 2 2 2 2" xfId="14157" xr:uid="{C6E8E287-3423-4BF2-9B4D-5EEAC88DE6F0}"/>
    <cellStyle name="Normal 2 3 2 3 6 2 5 3 2 2 2 3" xfId="14158" xr:uid="{F5DA3BAD-0F2A-4718-B8D9-4E51B25F6659}"/>
    <cellStyle name="Normal 2 3 2 3 6 2 5 3 2 2 2 3 2" xfId="14159" xr:uid="{4F235314-802E-4A86-B435-F7E8D0AAF94D}"/>
    <cellStyle name="Normal 2 3 2 3 6 2 5 3 2 2 3" xfId="613" xr:uid="{1D876872-FE5B-46CB-AA08-2C1DC4A14CB2}"/>
    <cellStyle name="Normal 2 3 2 3 6 2 5 3 2 2 4" xfId="614" xr:uid="{43D8DAFC-2E76-4D1C-BD68-4799F2C15BCA}"/>
    <cellStyle name="Normal 2 3 2 3 6 2 5 3 2 2 5" xfId="615" xr:uid="{5F51C6F4-3C43-4FE7-A652-087C312AD6C4}"/>
    <cellStyle name="Normal 2 3 2 3 6 2 5 3 2 2 5 2" xfId="616" xr:uid="{A6FE8F1B-8A1D-4E28-A325-0F1FCD27252F}"/>
    <cellStyle name="Normal 2 3 2 3 6 2 5 3 2 2 5 3" xfId="2615" xr:uid="{A63D7D4D-FF54-429E-93B2-D152031B32F6}"/>
    <cellStyle name="Normal 2 3 2 3 6 2 5 3 2 2 5 3 2" xfId="3210" xr:uid="{96F57868-B939-4B18-9E69-44E97CFD7AC7}"/>
    <cellStyle name="Normal 2 3 2 3 6 2 5 3 2 2 5 3 3" xfId="4173" xr:uid="{5587526E-EF44-4092-A977-9FB52725167C}"/>
    <cellStyle name="Normal 2 3 2 3 6 2 5 3 2 2 5 3 3 2" xfId="4924" xr:uid="{DEE14D72-6BB1-4199-9178-EC68B27E28BB}"/>
    <cellStyle name="Normal 2 3 2 3 6 2 5 3 2 2 5 3 3 3" xfId="4410" xr:uid="{934E843C-384C-4669-B4D7-F591ABE293DD}"/>
    <cellStyle name="Normal 2 3 2 3 6 2 5 3 2 2 5 3 3 4" xfId="8468" xr:uid="{4C8DAD38-CFDF-438E-9678-024243D5F784}"/>
    <cellStyle name="Normal 2 3 2 3 6 2 5 3 2 2 5 3 3 4 2" xfId="6378" xr:uid="{9F4FE6FB-EF8F-46A2-A9B5-BD1A53EC1BF4}"/>
    <cellStyle name="Normal 2 3 2 3 6 2 5 3 2 2 5 3 3 4 2 2" xfId="10124" xr:uid="{AB9108B9-51EB-4137-88C1-8D61C76D0546}"/>
    <cellStyle name="Normal 2 3 2 3 6 2 5 3 2 2 5 3 3 4 2 3" xfId="12554" xr:uid="{9F59F797-A961-461A-9490-5E38FDDCA13E}"/>
    <cellStyle name="Normal 2 3 2 3 6 2 5 3 2 2 5 3 3 4 2 3 2" xfId="22995" xr:uid="{BAD12B1F-DE6F-4837-8FA3-06AC343D5A2D}"/>
    <cellStyle name="Normal 2 3 2 3 6 2 5 3 2 2 5 3 3 4 2 3 3" xfId="20689" xr:uid="{36291E42-A7B7-4349-A615-40D98CCBC445}"/>
    <cellStyle name="Normal 2 3 2 3 6 2 5 3 2 2 5 3 3 4 2 3 3 2" xfId="25911" xr:uid="{D5DE3EE6-99C9-4D6D-BA2D-89FA36B3E13D}"/>
    <cellStyle name="Normal 2 3 2 3 6 2 5 3 2 2 5 3 3 5" xfId="5310" xr:uid="{6A2B9E50-2598-41CD-903B-8256F7B3E405}"/>
    <cellStyle name="Normal 2 3 2 3 6 2 5 3 2 2 5 3 3 5 2" xfId="9596" xr:uid="{48DF8865-7D08-409F-B74D-78CF371587E7}"/>
    <cellStyle name="Normal 2 3 2 3 6 2 5 3 2 2 5 3 3 5 3" xfId="12382" xr:uid="{3A016EDD-45D9-4D64-A380-7277C373454C}"/>
    <cellStyle name="Normal 2 3 2 3 6 2 5 3 2 2 5 3 3 5 3 2" xfId="22823" xr:uid="{1AF2E5BD-66B4-49EF-8CA6-323C881B0E4A}"/>
    <cellStyle name="Normal 2 3 2 3 6 2 5 3 2 2 5 3 3 5 3 3" xfId="19850" xr:uid="{A751BA5A-EA51-49E1-A0E7-CBA4B798885E}"/>
    <cellStyle name="Normal 2 3 2 3 6 2 5 3 2 2 5 3 3 5 3 3 2" xfId="25072" xr:uid="{C97D0F27-6C26-4F1C-B878-B6A8ADB411D4}"/>
    <cellStyle name="Normal 2 3 2 3 6 2 5 3 2 2 5 3 3 6" xfId="18950" xr:uid="{207AB22E-4E7E-42B0-BF3C-04FCAC000FB0}"/>
    <cellStyle name="Normal 2 3 2 3 6 2 5 3 2 2 5 3 3 6 2" xfId="24172" xr:uid="{7B7867B2-CC03-4E6F-8B22-66E31AF9DD1C}"/>
    <cellStyle name="Normal 2 3 2 3 6 2 5 3 2 2 5 3 4" xfId="6198" xr:uid="{888DAB9C-BC96-4570-9593-FEB4307E9354}"/>
    <cellStyle name="Normal 2 3 2 3 6 2 5 3 2 2 5 3 4 2" xfId="7875" xr:uid="{9EC212A0-DF7D-4494-A01C-C89BB15F4C2C}"/>
    <cellStyle name="Normal 2 3 2 3 6 2 5 3 2 2 5 3 4 3" xfId="13038" xr:uid="{5680FF0F-7DCC-4200-9C22-E2048F1F25C5}"/>
    <cellStyle name="Normal 2 3 2 3 6 2 5 3 2 2 5 3 4 3 2" xfId="16490" xr:uid="{A1CDD34F-4BFB-475B-951F-341981F51A05}"/>
    <cellStyle name="Normal 2 3 2 3 6 2 5 3 2 2 5 3 4 4" xfId="19291" xr:uid="{5CDFE1A7-F38B-4D80-91DB-4C62703F70F4}"/>
    <cellStyle name="Normal 2 3 2 3 6 2 5 3 2 2 5 3 4 4 2" xfId="24513" xr:uid="{718ABE7B-923D-4E84-957E-8CCAEB9A7505}"/>
    <cellStyle name="Normal 2 3 2 3 6 2 5 3 2 2 5 3 5" xfId="9301" xr:uid="{27939892-13AF-4078-9901-A2CD66684937}"/>
    <cellStyle name="Normal 2 3 2 3 6 2 5 3 2 2 5 3 5 2" xfId="11018" xr:uid="{A647A477-CC26-4CED-8D70-0A8620617A00}"/>
    <cellStyle name="Normal 2 3 2 3 6 2 5 3 2 2 5 3 5 3" xfId="11344" xr:uid="{6CE0FBDE-C7E0-43A2-8291-B78E04422198}"/>
    <cellStyle name="Normal 2 3 2 3 6 2 5 3 2 2 5 3 5 3 2" xfId="21902" xr:uid="{46B1BBE8-5CDD-42D0-9B66-53E74580BE03}"/>
    <cellStyle name="Normal 2 3 2 3 6 2 5 3 2 2 5 3 5 3 3" xfId="21583" xr:uid="{A1767F4B-38EC-4F92-85C9-3E5152431327}"/>
    <cellStyle name="Normal 2 3 2 3 6 2 5 3 2 2 5 3 5 3 3 2" xfId="26805" xr:uid="{B175109D-3689-4B5C-8135-36B79AA6EB96}"/>
    <cellStyle name="Normal 2 3 2 3 6 2 5 3 2 2 5 4" xfId="5447" xr:uid="{D8603FF2-2734-4F14-A7E3-24651757829F}"/>
    <cellStyle name="Normal 2 3 2 3 6 2 5 3 2 2 5 4 2" xfId="8852" xr:uid="{04664DBC-D0F8-4302-B11E-96E6DBA432E9}"/>
    <cellStyle name="Normal 2 3 2 3 6 2 5 3 2 2 5 4 3" xfId="12304" xr:uid="{9E2885DF-A15C-412F-A8B0-98B6D76AF1DE}"/>
    <cellStyle name="Normal 2 3 2 3 6 2 5 3 2 2 5 4 3 2" xfId="22746" xr:uid="{E5024F15-73FE-42FC-AD5C-8CB1E7F7AA23}"/>
    <cellStyle name="Normal 2 3 2 3 6 2 5 3 2 2 5 4 3 3" xfId="19987" xr:uid="{238BC49C-C998-46A1-B58F-8845A7187EF9}"/>
    <cellStyle name="Normal 2 3 2 3 6 2 5 3 2 2 5 4 3 3 2" xfId="25209" xr:uid="{0D0897C2-D9FE-48BE-B9A2-462CE7D087A2}"/>
    <cellStyle name="Normal 2 3 2 3 6 2 5 3 2 2 5 5" xfId="15440" xr:uid="{35574641-192C-43FD-855A-5FBF5E668313}"/>
    <cellStyle name="Normal 2 3 2 3 6 2 5 3 2 2 5 6" xfId="17547" xr:uid="{3F268353-E9F7-454F-BF3D-67F8AC7DAAFD}"/>
    <cellStyle name="Normal 2 3 2 3 6 2 5 3 2 2 5 6 2" xfId="27157" xr:uid="{B4E9FC56-EB8E-4C50-8CD6-5CB6D1C3AED2}"/>
    <cellStyle name="Normal 2 3 2 3 6 2 5 3 2 2 5 6 3" xfId="28396" xr:uid="{5B0E81F1-7B04-42F2-8F2C-3CAE61C8F692}"/>
    <cellStyle name="Normal 2 3 2 3 6 2 5 3 2 2 5 6 4" xfId="28055" xr:uid="{5635B8F9-5AE6-4090-AEB0-AE52E2F14B3E}"/>
    <cellStyle name="Normal 2 3 2 3 6 2 5 3 2 2 5 7" xfId="18355" xr:uid="{EA350F3B-9D13-4AC8-8CB4-A31950AF9C85}"/>
    <cellStyle name="Normal 2 3 2 3 6 2 5 3 2 2 5 7 2" xfId="28195" xr:uid="{F5A2494B-356A-452E-942B-FE6BB7A50D41}"/>
    <cellStyle name="Normal 2 3 2 3 6 2 5 3 2 2 6" xfId="2462" xr:uid="{D5C39A59-7B9E-4642-8A05-CC4D7CB518AE}"/>
    <cellStyle name="Normal 2 3 2 3 6 2 5 3 2 2 6 2" xfId="3057" xr:uid="{7F5D0722-BD8E-4D10-A36F-EB2DDC8C0068}"/>
    <cellStyle name="Normal 2 3 2 3 6 2 5 3 2 2 6 3" xfId="4020" xr:uid="{4A31227B-FD4C-4A8E-8819-472ED495D3BC}"/>
    <cellStyle name="Normal 2 3 2 3 6 2 5 3 2 2 6 3 2" xfId="5101" xr:uid="{35D226AC-D86F-4846-9EC3-1CAEADD69321}"/>
    <cellStyle name="Normal 2 3 2 3 6 2 5 3 2 2 6 3 3" xfId="4380" xr:uid="{12B58966-1F1F-4835-8EAA-D203F9A2BCAB}"/>
    <cellStyle name="Normal 2 3 2 3 6 2 5 3 2 2 6 3 4" xfId="8348" xr:uid="{8364D2A3-6831-4542-A316-0FD346BAEC6E}"/>
    <cellStyle name="Normal 2 3 2 3 6 2 5 3 2 2 6 3 4 2" xfId="7382" xr:uid="{A6F5F01B-9DA1-4924-AA43-8350F317FC7B}"/>
    <cellStyle name="Normal 2 3 2 3 6 2 5 3 2 2 6 3 4 2 2" xfId="10752" xr:uid="{2B381A91-61AD-4FA0-BF68-B8C3F4C36D03}"/>
    <cellStyle name="Normal 2 3 2 3 6 2 5 3 2 2 6 3 4 2 3" xfId="12289" xr:uid="{93509742-0DEC-4E36-A131-4AC3143108A2}"/>
    <cellStyle name="Normal 2 3 2 3 6 2 5 3 2 2 6 3 4 2 3 2" xfId="22731" xr:uid="{EBBBFDA6-62C0-4B55-8D2A-D50A3A201B24}"/>
    <cellStyle name="Normal 2 3 2 3 6 2 5 3 2 2 6 3 4 2 3 3" xfId="21317" xr:uid="{FFAD30B7-E555-4FCB-9029-BD74C43A2BB1}"/>
    <cellStyle name="Normal 2 3 2 3 6 2 5 3 2 2 6 3 4 2 3 3 2" xfId="26539" xr:uid="{4A7BA30C-AB22-48ED-9000-D1AA1BF527D5}"/>
    <cellStyle name="Normal 2 3 2 3 6 2 5 3 2 2 6 3 5" xfId="5378" xr:uid="{CB984B64-354D-49FF-A9ED-4D085C6F994F}"/>
    <cellStyle name="Normal 2 3 2 3 6 2 5 3 2 2 6 3 5 2" xfId="9743" xr:uid="{1494C275-7A47-400F-ADCB-8C346E0C00C5}"/>
    <cellStyle name="Normal 2 3 2 3 6 2 5 3 2 2 6 3 5 3" xfId="12265" xr:uid="{1589875C-A312-492F-96CD-21AFBC32C683}"/>
    <cellStyle name="Normal 2 3 2 3 6 2 5 3 2 2 6 3 5 3 2" xfId="22708" xr:uid="{5172C8CC-1CE8-4AF3-88C1-A806AB7B0925}"/>
    <cellStyle name="Normal 2 3 2 3 6 2 5 3 2 2 6 3 5 3 3" xfId="19918" xr:uid="{AC17F1E8-0BEB-4747-A119-DC1AFD621829}"/>
    <cellStyle name="Normal 2 3 2 3 6 2 5 3 2 2 6 3 5 3 3 2" xfId="25140" xr:uid="{D8DF504B-BB0B-4A6B-ADB4-191E672411B2}"/>
    <cellStyle name="Normal 2 3 2 3 6 2 5 3 2 2 6 3 6" xfId="16039" xr:uid="{9A6E722B-1EE6-44C1-A0CB-CB1C03CD9949}"/>
    <cellStyle name="Normal 2 3 2 3 6 2 5 3 2 2 6 3 7" xfId="18797" xr:uid="{FA8AFFC8-D00A-4A49-B986-8F97D5F00246}"/>
    <cellStyle name="Normal 2 3 2 3 6 2 5 3 2 2 6 3 7 2" xfId="24019" xr:uid="{C06EC1A4-9D7C-43E6-9384-1A5DF2693D0F}"/>
    <cellStyle name="Normal 2 3 2 3 6 2 5 3 2 2 6 4" xfId="6125" xr:uid="{1D6CA5EB-105A-4E33-A16A-07975CE6FF56}"/>
    <cellStyle name="Normal 2 3 2 3 6 2 5 3 2 2 6 4 2" xfId="7530" xr:uid="{82773038-95B1-47FC-A9BA-EA9110C447D8}"/>
    <cellStyle name="Normal 2 3 2 3 6 2 5 3 2 2 6 4 3" xfId="11556" xr:uid="{67BA5532-FCF1-478E-9785-F2276C4D2B55}"/>
    <cellStyle name="Normal 2 3 2 3 6 2 5 3 2 2 6 4 3 2" xfId="15816" xr:uid="{3EA24DDA-2707-4C66-9768-CEDF85C4ED75}"/>
    <cellStyle name="Normal 2 3 2 3 6 2 5 3 2 2 6 4 4" xfId="19218" xr:uid="{CA2F040E-30E1-4B39-9F9C-88C904D913AD}"/>
    <cellStyle name="Normal 2 3 2 3 6 2 5 3 2 2 6 4 4 2" xfId="24440" xr:uid="{757929D2-201D-4806-B029-D831444730E6}"/>
    <cellStyle name="Normal 2 3 2 3 6 2 5 3 2 2 6 5" xfId="6227" xr:uid="{D21781DF-EF7E-422A-8637-A8317B8F66A0}"/>
    <cellStyle name="Normal 2 3 2 3 6 2 5 3 2 2 6 5 2" xfId="9976" xr:uid="{3DB3EC58-89FC-4D6F-8CD8-5751431E89A9}"/>
    <cellStyle name="Normal 2 3 2 3 6 2 5 3 2 2 6 5 3" xfId="12199" xr:uid="{6B731F28-D40B-492F-BE81-01056D492C0C}"/>
    <cellStyle name="Normal 2 3 2 3 6 2 5 3 2 2 6 5 3 2" xfId="22646" xr:uid="{5B757B29-211F-4D78-988B-DF0F5A5F3B09}"/>
    <cellStyle name="Normal 2 3 2 3 6 2 5 3 2 2 6 5 3 3" xfId="20541" xr:uid="{5564EA12-24F5-4025-8018-50BC35305A47}"/>
    <cellStyle name="Normal 2 3 2 3 6 2 5 3 2 2 6 5 3 3 2" xfId="25763" xr:uid="{2BDF1EB9-F36E-4C2E-B717-4C9AACD08EC7}"/>
    <cellStyle name="Normal 2 3 2 3 6 2 5 3 2 2 7" xfId="5443" xr:uid="{4B0599C8-B2CF-4C5A-96C9-173DC46D407C}"/>
    <cellStyle name="Normal 2 3 2 3 6 2 5 3 2 2 7 2" xfId="8851" xr:uid="{C6DBAC45-9EEA-4B09-8AA8-9E7ECD555ED4}"/>
    <cellStyle name="Normal 2 3 2 3 6 2 5 3 2 2 7 3" xfId="16185" xr:uid="{DD16D49F-5138-4102-8A90-82A37E1A12F2}"/>
    <cellStyle name="Normal 2 3 2 3 6 2 5 3 2 2 7 3 2" xfId="17333" xr:uid="{36FBDD39-D8C1-416E-BE5D-CF0307738C35}"/>
    <cellStyle name="Normal 2 3 2 3 6 2 5 3 2 2 7 3 3" xfId="19983" xr:uid="{45329513-68EE-4A2B-BC68-4D9E78714BA2}"/>
    <cellStyle name="Normal 2 3 2 3 6 2 5 3 2 2 7 3 3 2" xfId="25205" xr:uid="{CA9691DC-4570-4FD2-BD03-EFBCEB410CE5}"/>
    <cellStyle name="Normal 2 3 2 3 6 2 5 3 2 2 8" xfId="15439" xr:uid="{8EA6DAB0-4AD1-463A-9EF2-33567BA692DB}"/>
    <cellStyle name="Normal 2 3 2 3 6 2 5 3 2 2 9" xfId="17546" xr:uid="{3ED664F3-CE33-4B69-ACC6-1A95D8AD05E3}"/>
    <cellStyle name="Normal 2 3 2 3 6 2 5 3 2 2 9 2" xfId="27156" xr:uid="{BCAF896E-6039-48EE-8E02-D48D5E75B9DC}"/>
    <cellStyle name="Normal 2 3 2 3 6 2 5 3 2 2 9 3" xfId="28395" xr:uid="{51C697BB-CE3E-4249-B021-8B5D95667737}"/>
    <cellStyle name="Normal 2 3 2 3 6 2 5 3 2 2 9 4" xfId="28056" xr:uid="{E43367EF-265D-4936-BB54-A50EAFCD75F3}"/>
    <cellStyle name="Normal 2 3 2 3 6 2 5 3 3" xfId="2339" xr:uid="{9EAA377D-3E0D-4FC4-BFD8-BC0D799E1C50}"/>
    <cellStyle name="Normal 2 3 2 3 6 2 5 3 3 2" xfId="2934" xr:uid="{AAD52B4D-E9D7-4DF6-9F55-6B20613B61AE}"/>
    <cellStyle name="Normal 2 3 2 3 6 2 5 3 3 3" xfId="3897" xr:uid="{04CBAAC4-540B-4C4D-8ABA-66EA17B30398}"/>
    <cellStyle name="Normal 2 3 2 3 6 2 5 3 3 3 2" xfId="4547" xr:uid="{CDA7503A-1586-4F14-A856-4BC917D01E45}"/>
    <cellStyle name="Normal 2 3 2 3 6 2 5 3 3 3 3" xfId="3628" xr:uid="{3142A2EA-6912-448B-88A8-EB90D1659B0A}"/>
    <cellStyle name="Normal 2 3 2 3 6 2 5 3 3 3 4" xfId="8608" xr:uid="{87ABBF29-93C7-4A26-B57A-E0F65E37E1A5}"/>
    <cellStyle name="Normal 2 3 2 3 6 2 5 3 3 3 4 2" xfId="6898" xr:uid="{E3BA1269-4A58-4911-AA91-A8D03C50198F}"/>
    <cellStyle name="Normal 2 3 2 3 6 2 5 3 3 3 4 2 2" xfId="10642" xr:uid="{60CF3F39-8886-41B0-9D2F-3B74CD7A5DCF}"/>
    <cellStyle name="Normal 2 3 2 3 6 2 5 3 3 3 4 2 3" xfId="17037" xr:uid="{2B0E1200-325B-4136-81D9-BB069568B7D4}"/>
    <cellStyle name="Normal 2 3 2 3 6 2 5 3 3 3 4 2 3 2" xfId="23510" xr:uid="{F94F61B0-275B-4736-B7AD-E5A443EF8705}"/>
    <cellStyle name="Normal 2 3 2 3 6 2 5 3 3 3 4 2 3 3" xfId="21207" xr:uid="{E2D157FF-C100-4E32-802E-1E11375745F2}"/>
    <cellStyle name="Normal 2 3 2 3 6 2 5 3 3 3 4 2 3 3 2" xfId="26429" xr:uid="{8F9C33A6-11B6-4BDC-BF57-AC345F69ACBF}"/>
    <cellStyle name="Normal 2 3 2 3 6 2 5 3 3 3 5" xfId="5435" xr:uid="{E5267C89-280F-4289-82AC-A4856788E2D6}"/>
    <cellStyle name="Normal 2 3 2 3 6 2 5 3 3 3 5 2" xfId="9792" xr:uid="{BA16DB0B-906A-4993-A9A8-79095D45E01B}"/>
    <cellStyle name="Normal 2 3 2 3 6 2 5 3 3 3 5 3" xfId="11792" xr:uid="{0C7425EF-872C-40B0-8684-33D6FB5B5917}"/>
    <cellStyle name="Normal 2 3 2 3 6 2 5 3 3 3 5 3 2" xfId="22240" xr:uid="{9DCEA71B-81ED-4944-B6A8-BBDC6E5D6733}"/>
    <cellStyle name="Normal 2 3 2 3 6 2 5 3 3 3 5 3 3" xfId="19975" xr:uid="{4F4EFADC-ACE9-4B3D-93FB-C96C9958DD8C}"/>
    <cellStyle name="Normal 2 3 2 3 6 2 5 3 3 3 5 3 3 2" xfId="25197" xr:uid="{FD0F6540-F284-4E54-984F-E93FEBFF7D18}"/>
    <cellStyle name="Normal 2 3 2 3 6 2 5 3 3 3 6" xfId="15920" xr:uid="{212EB6D8-9F34-4768-9C16-D5C52798F63C}"/>
    <cellStyle name="Normal 2 3 2 3 6 2 5 3 3 3 7" xfId="18674" xr:uid="{1C6B340D-0582-42CC-A3D6-09677C6D86B5}"/>
    <cellStyle name="Normal 2 3 2 3 6 2 5 3 3 3 7 2" xfId="23896" xr:uid="{E6457DEE-DC98-4B28-9D9D-D83DF11624C9}"/>
    <cellStyle name="Normal 2 3 2 3 6 2 5 3 3 4" xfId="7170" xr:uid="{87F03353-D8C0-437F-BD2A-A84F89C742C6}"/>
    <cellStyle name="Normal 2 3 2 3 6 2 5 3 3 4 2" xfId="8129" xr:uid="{C5D0E963-EDCA-4760-A108-0E194B86BF20}"/>
    <cellStyle name="Normal 2 3 2 3 6 2 5 3 3 4 3" xfId="13139" xr:uid="{2870A1F8-A79B-477F-BDD4-2052D1781BA0}"/>
    <cellStyle name="Normal 2 3 2 3 6 2 5 3 3 4 3 2" xfId="16585" xr:uid="{AA974EE4-3758-45CA-B7BF-A58BEB19154C}"/>
    <cellStyle name="Normal 2 3 2 3 6 2 5 3 3 4 4" xfId="19472" xr:uid="{07C01E46-9019-4F5B-A3BF-CCC722AC49DC}"/>
    <cellStyle name="Normal 2 3 2 3 6 2 5 3 3 4 4 2" xfId="24694" xr:uid="{3FD0845A-D8FB-4D59-95ED-20D72FF8B588}"/>
    <cellStyle name="Normal 2 3 2 3 6 2 5 3 3 5" xfId="6872" xr:uid="{41753A03-8759-4B7B-9394-D1443796D2EF}"/>
    <cellStyle name="Normal 2 3 2 3 6 2 5 3 3 5 2" xfId="10616" xr:uid="{F1BFED75-B230-4B2B-A1C3-B6DB8560BF7E}"/>
    <cellStyle name="Normal 2 3 2 3 6 2 5 3 3 5 3" xfId="17221" xr:uid="{E70AA8CB-F823-42DB-9443-ED4EBB0427D9}"/>
    <cellStyle name="Normal 2 3 2 3 6 2 5 3 3 5 3 2" xfId="23692" xr:uid="{8733D688-13D9-4E49-935A-FB686BAC2AA2}"/>
    <cellStyle name="Normal 2 3 2 3 6 2 5 3 3 5 3 3" xfId="21181" xr:uid="{37E2A24D-1E7F-4403-9AAA-CB420BB7C892}"/>
    <cellStyle name="Normal 2 3 2 3 6 2 5 3 3 5 3 3 2" xfId="26403" xr:uid="{E073B026-2033-4648-B803-DF49E42DBC9F}"/>
    <cellStyle name="Normal 2 3 2 3 6 2 5 3 4" xfId="5441" xr:uid="{AD4B7C55-EDFB-4F32-9FAC-3ACB6A3A66AA}"/>
    <cellStyle name="Normal 2 3 2 3 6 2 5 3 4 2" xfId="8850" xr:uid="{DEFA54CC-332D-4851-BE93-FBE45D5C8D70}"/>
    <cellStyle name="Normal 2 3 2 3 6 2 5 3 4 3" xfId="14160" xr:uid="{994DB628-62D0-4409-9F92-4A97F6B53A9F}"/>
    <cellStyle name="Normal 2 3 2 3 6 2 5 3 4 3 2" xfId="14161" xr:uid="{1E5A7019-11A2-48FB-8075-B5CD958CDA1A}"/>
    <cellStyle name="Normal 2 3 2 3 6 2 5 3 4 3 3" xfId="16854" xr:uid="{CCD7F539-B2AF-4CC2-99B4-9CADD1D1E5FE}"/>
    <cellStyle name="Normal 2 3 2 3 6 2 5 3 4 3 4" xfId="19981" xr:uid="{E1C9D16E-8D5C-4DAD-B4A8-62FC96A1B097}"/>
    <cellStyle name="Normal 2 3 2 3 6 2 5 3 4 3 4 2" xfId="25203" xr:uid="{E5205C31-9950-4C89-8184-10154F996BD3}"/>
    <cellStyle name="Normal 2 3 2 3 6 2 5 3 5" xfId="15220" xr:uid="{95FC197A-26F1-4E8A-8607-3144EB5A3CA2}"/>
    <cellStyle name="Normal 2 3 2 3 6 2 5 3 6" xfId="15438" xr:uid="{9AE53096-CFD6-44C7-842F-23931C643816}"/>
    <cellStyle name="Normal 2 3 2 3 6 2 5 3 7" xfId="17545" xr:uid="{AE034EEB-4EC9-473D-B37B-8639C0C03782}"/>
    <cellStyle name="Normal 2 3 2 3 6 2 5 3 7 2" xfId="27155" xr:uid="{DB025C3E-7046-4829-B4DC-855C6AA4647D}"/>
    <cellStyle name="Normal 2 3 2 3 6 2 5 3 7 3" xfId="28394" xr:uid="{08C4F0DF-01C3-4332-AA35-D8013AB44BD2}"/>
    <cellStyle name="Normal 2 3 2 3 6 2 5 3 7 4" xfId="28057" xr:uid="{D2971138-D8AB-4A2B-AC7C-5557B82B2C2B}"/>
    <cellStyle name="Normal 2 3 2 3 6 2 5 3 8" xfId="18079" xr:uid="{81758BF8-CB3E-4176-9F46-C3DAD4F41276}"/>
    <cellStyle name="Normal 2 3 2 3 6 2 5 3 8 2" xfId="28784" xr:uid="{B56D31B6-1248-448E-A4FE-7E90CFAC7549}"/>
    <cellStyle name="Normal 2 3 2 3 6 2 5 4" xfId="14162" xr:uid="{9F84C5E7-F04F-41A1-8074-2D4CFA7C2F7D}"/>
    <cellStyle name="Normal 2 3 2 3 6 2 5 4 2" xfId="14163" xr:uid="{4DDAB40F-6CFD-4367-9EF4-5AC3138D4970}"/>
    <cellStyle name="Normal 2 3 2 3 6 2 6" xfId="2199" xr:uid="{9F76483F-2CEB-40C2-A478-96989FF1A9B1}"/>
    <cellStyle name="Normal 2 3 2 3 6 2 6 2" xfId="2794" xr:uid="{238D8C7F-DFE6-4DAD-A009-FED98EC06647}"/>
    <cellStyle name="Normal 2 3 2 3 6 2 6 3" xfId="3757" xr:uid="{7DDC806B-ABFB-4DE8-AFC6-D406BB4F8AD0}"/>
    <cellStyle name="Normal 2 3 2 3 6 2 6 3 2" xfId="5099" xr:uid="{563D9B37-688B-4723-8FC1-C521A2E8EB2B}"/>
    <cellStyle name="Normal 2 3 2 3 6 2 6 3 3" xfId="3684" xr:uid="{0E5612F6-F7C5-45FD-A70B-05C276BF70FC}"/>
    <cellStyle name="Normal 2 3 2 3 6 2 6 3 4" xfId="8371" xr:uid="{A82ECC80-3D75-4ADC-9EED-F4F80A4B2421}"/>
    <cellStyle name="Normal 2 3 2 3 6 2 6 3 4 2" xfId="9226" xr:uid="{D271DE63-2402-429F-B7B1-BECEB356E738}"/>
    <cellStyle name="Normal 2 3 2 3 6 2 6 3 4 2 2" xfId="10943" xr:uid="{477B31B3-1DEF-4D7A-83D8-A196398A62F5}"/>
    <cellStyle name="Normal 2 3 2 3 6 2 6 3 4 2 3" xfId="12447" xr:uid="{09795043-35A4-46CF-AA74-4B26867E29B1}"/>
    <cellStyle name="Normal 2 3 2 3 6 2 6 3 4 2 3 2" xfId="22888" xr:uid="{01CD3DCB-6C78-4357-933E-7DEF3FC51C64}"/>
    <cellStyle name="Normal 2 3 2 3 6 2 6 3 4 2 3 3" xfId="21508" xr:uid="{5E9373CE-49C8-4BFC-B39B-015D6D0C7D2D}"/>
    <cellStyle name="Normal 2 3 2 3 6 2 6 3 4 2 3 3 2" xfId="26730" xr:uid="{2CC8E083-C582-4631-ACBB-EBE65898DC99}"/>
    <cellStyle name="Normal 2 3 2 3 6 2 6 3 5" xfId="6461" xr:uid="{0DD94156-C496-447F-A4C9-E97D31E89C33}"/>
    <cellStyle name="Normal 2 3 2 3 6 2 6 3 5 2" xfId="10207" xr:uid="{A16ED142-630A-405E-9001-ECFEB11FDD5F}"/>
    <cellStyle name="Normal 2 3 2 3 6 2 6 3 5 3" xfId="11299" xr:uid="{643592F6-D0F6-4644-8916-1278926362CC}"/>
    <cellStyle name="Normal 2 3 2 3 6 2 6 3 5 3 2" xfId="21857" xr:uid="{D9787B46-D10E-4571-9CDF-91608A65A06E}"/>
    <cellStyle name="Normal 2 3 2 3 6 2 6 3 5 3 3" xfId="20772" xr:uid="{AAAAC60E-6C01-4800-A2DA-23B423BF62FC}"/>
    <cellStyle name="Normal 2 3 2 3 6 2 6 3 5 3 3 2" xfId="25994" xr:uid="{4F2B650B-95D9-44A1-92B1-71FF6D8DB022}"/>
    <cellStyle name="Normal 2 3 2 3 6 2 6 3 6" xfId="18534" xr:uid="{2F52278D-6B67-451E-8957-982D94041BD8}"/>
    <cellStyle name="Normal 2 3 2 3 6 2 6 3 6 2" xfId="23756" xr:uid="{26243054-5035-46B4-AA9D-A5B118F10B09}"/>
    <cellStyle name="Normal 2 3 2 3 6 2 6 4" xfId="7307" xr:uid="{9614BE8E-BC07-4FD7-9C52-25D3F8FC350F}"/>
    <cellStyle name="Normal 2 3 2 3 6 2 6 4 2" xfId="8266" xr:uid="{AD36C14D-D85D-460D-B437-D20C998E40A5}"/>
    <cellStyle name="Normal 2 3 2 3 6 2 6 4 3" xfId="13296" xr:uid="{F9FB331A-F57F-41E1-A6D5-41546B9CACFA}"/>
    <cellStyle name="Normal 2 3 2 3 6 2 6 4 3 2" xfId="16724" xr:uid="{13B85B4E-3AF2-4A3B-AD82-C1C7A830F309}"/>
    <cellStyle name="Normal 2 3 2 3 6 2 6 4 4" xfId="19609" xr:uid="{7147E60F-8E52-4F36-887D-6DF276FE70CE}"/>
    <cellStyle name="Normal 2 3 2 3 6 2 6 4 4 2" xfId="24831" xr:uid="{833F2565-71AF-4CBC-B6C3-1CA16FB4FDE7}"/>
    <cellStyle name="Normal 2 3 2 3 6 2 6 5" xfId="9191" xr:uid="{F4F4BB40-414B-4805-88E8-5BFE4E5B50CE}"/>
    <cellStyle name="Normal 2 3 2 3 6 2 6 5 2" xfId="10909" xr:uid="{E6015CCA-A6E8-470B-9293-B8607649686C}"/>
    <cellStyle name="Normal 2 3 2 3 6 2 6 5 3" xfId="11795" xr:uid="{8069563E-1C78-4600-A081-3262A4D69F60}"/>
    <cellStyle name="Normal 2 3 2 3 6 2 6 5 3 2" xfId="22243" xr:uid="{51BBD5B2-A5C7-4D2D-BD03-7772B027A2D8}"/>
    <cellStyle name="Normal 2 3 2 3 6 2 6 5 3 3" xfId="21474" xr:uid="{41E857C7-3613-4012-AB9A-A6282E27661F}"/>
    <cellStyle name="Normal 2 3 2 3 6 2 6 5 3 3 2" xfId="26696" xr:uid="{00D26D5B-DD12-4AEA-BA49-189EA03834DE}"/>
    <cellStyle name="Normal 2 3 2 3 6 2 7" xfId="17939" xr:uid="{17BE884D-C5C8-4923-A66E-D41C3FD3FB84}"/>
    <cellStyle name="Normal 2 3 2 3 6 2 7 2" xfId="28186" xr:uid="{D0277745-761B-4FB7-AE68-ECC846C3116C}"/>
    <cellStyle name="Normal 2 3 2 3 6 3" xfId="617" xr:uid="{3AE1B90C-C6B1-48A6-B6C9-6FDCC8C766EE}"/>
    <cellStyle name="Normal 2 3 2 3 6 4" xfId="618" xr:uid="{BE6F3079-22ED-49A9-A16B-CD4FE6DD999B}"/>
    <cellStyle name="Normal 2 3 2 3 6 4 2" xfId="619" xr:uid="{8B0EBDFB-06AF-46EB-80C0-E43D18523C7E}"/>
    <cellStyle name="Normal 2 3 2 3 6 4 3" xfId="620" xr:uid="{C4AC42F9-A9FF-49ED-AFFF-15E825F9DFAD}"/>
    <cellStyle name="Normal 2 3 2 3 6 4 3 2" xfId="14164" xr:uid="{F442970B-B480-43AA-ABC6-332C6DE20F95}"/>
    <cellStyle name="Normal 2 3 2 3 6 4 3 2 2" xfId="14165" xr:uid="{2E15A2B4-32FB-4AB7-9D65-41846DD6672A}"/>
    <cellStyle name="Normal 2 3 2 3 6 4 3 3" xfId="14166" xr:uid="{1231D53A-ED1D-4C02-80FC-B69292A1A686}"/>
    <cellStyle name="Normal 2 3 2 3 6 4 4" xfId="621" xr:uid="{9D41687C-694B-443A-AAE6-42A951732D57}"/>
    <cellStyle name="Normal 2 3 2 3 6 4 4 2" xfId="622" xr:uid="{32660C5A-95B1-467B-9CAC-3153620C31D0}"/>
    <cellStyle name="Normal 2 3 2 3 6 4 4 3" xfId="623" xr:uid="{5F8776B3-37B0-428E-A703-59F0D4B57A76}"/>
    <cellStyle name="Normal 2 3 2 3 6 4 4 3 2" xfId="624" xr:uid="{97976D46-AAEE-475B-9278-A42215429EB1}"/>
    <cellStyle name="Normal 2 3 2 3 6 4 4 3 2 2" xfId="625" xr:uid="{199242DF-9B3B-4735-8053-E551A66A5F32}"/>
    <cellStyle name="Normal 2 3 2 3 6 4 4 3 2 2 10" xfId="18203" xr:uid="{859597A5-F583-4113-9941-AF3898C4A087}"/>
    <cellStyle name="Normal 2 3 2 3 6 4 4 3 2 2 10 2" xfId="28937" xr:uid="{7B2F0F99-CBA5-4BC8-BF73-F416C776E3A3}"/>
    <cellStyle name="Normal 2 3 2 3 6 4 4 3 2 2 2" xfId="626" xr:uid="{2B75830D-A458-4E94-9AEA-69D27EE0662C}"/>
    <cellStyle name="Normal 2 3 2 3 6 4 4 3 2 2 2 2" xfId="14167" xr:uid="{09CAE251-0BFF-4628-9DE0-7561DC71F0CB}"/>
    <cellStyle name="Normal 2 3 2 3 6 4 4 3 2 2 2 3" xfId="14168" xr:uid="{E8339FD8-22AC-45EF-A6CD-4B870719ABAF}"/>
    <cellStyle name="Normal 2 3 2 3 6 4 4 3 2 2 2 3 2" xfId="14169" xr:uid="{04717578-5EAE-4849-9A8C-131480AD264F}"/>
    <cellStyle name="Normal 2 3 2 3 6 4 4 3 2 2 3" xfId="627" xr:uid="{E7E6C02C-D309-4312-9E08-281C387BAA86}"/>
    <cellStyle name="Normal 2 3 2 3 6 4 4 3 2 2 4" xfId="628" xr:uid="{0CEC2E1F-46DF-4CE2-A037-F98C44D82AA1}"/>
    <cellStyle name="Normal 2 3 2 3 6 4 4 3 2 2 5" xfId="629" xr:uid="{5B12BABE-E955-4749-8B9C-35A991F8B5A3}"/>
    <cellStyle name="Normal 2 3 2 3 6 4 4 3 2 2 5 2" xfId="630" xr:uid="{810A5211-05F5-4B15-991B-9A8707494A75}"/>
    <cellStyle name="Normal 2 3 2 3 6 4 4 3 2 2 5 3" xfId="2616" xr:uid="{17441680-1D46-4558-A00D-B8A905BB20F3}"/>
    <cellStyle name="Normal 2 3 2 3 6 4 4 3 2 2 5 3 2" xfId="3211" xr:uid="{640A6D18-6C2B-40AC-BFA3-665B8094374E}"/>
    <cellStyle name="Normal 2 3 2 3 6 4 4 3 2 2 5 3 3" xfId="4174" xr:uid="{BAA58FF5-3848-4084-A421-D08A0AF4A21A}"/>
    <cellStyle name="Normal 2 3 2 3 6 4 4 3 2 2 5 3 3 2" xfId="4774" xr:uid="{25224416-C998-4C01-B8D9-7D5982D89D4C}"/>
    <cellStyle name="Normal 2 3 2 3 6 4 4 3 2 2 5 3 3 3" xfId="4411" xr:uid="{D050DF32-E856-4C4B-A784-F7677A8CD91B}"/>
    <cellStyle name="Normal 2 3 2 3 6 4 4 3 2 2 5 3 3 4" xfId="8404" xr:uid="{1751A5B4-02AA-4C1D-88F7-A22E1C47B42A}"/>
    <cellStyle name="Normal 2 3 2 3 6 4 4 3 2 2 5 3 3 4 2" xfId="9413" xr:uid="{F3726E1D-34CB-4004-AC03-2E67C76C35BF}"/>
    <cellStyle name="Normal 2 3 2 3 6 4 4 3 2 2 5 3 3 4 2 2" xfId="11126" xr:uid="{628651FC-7935-4C97-98C6-D171BF65EBB1}"/>
    <cellStyle name="Normal 2 3 2 3 6 4 4 3 2 2 5 3 3 4 2 3" xfId="12541" xr:uid="{FE0A5B56-9B56-4912-883C-8303419D3F90}"/>
    <cellStyle name="Normal 2 3 2 3 6 4 4 3 2 2 5 3 3 4 2 3 2" xfId="22982" xr:uid="{947CE576-63FD-4D6E-B6F9-5243C804119C}"/>
    <cellStyle name="Normal 2 3 2 3 6 4 4 3 2 2 5 3 3 4 2 3 3" xfId="21691" xr:uid="{BE92C6FB-84B3-4A88-A5B8-FD8D04C9B1CC}"/>
    <cellStyle name="Normal 2 3 2 3 6 4 4 3 2 2 5 3 3 4 2 3 3 2" xfId="26913" xr:uid="{083C4176-30F4-46FE-A973-0013DC0D3AD8}"/>
    <cellStyle name="Normal 2 3 2 3 6 4 4 3 2 2 5 3 3 5" xfId="6585" xr:uid="{BAD8A60D-A4B5-4643-A7C3-336A3F7E4E20}"/>
    <cellStyle name="Normal 2 3 2 3 6 4 4 3 2 2 5 3 3 5 2" xfId="10331" xr:uid="{1163C704-4C85-4E82-8B0C-B077F90CD7F7}"/>
    <cellStyle name="Normal 2 3 2 3 6 4 4 3 2 2 5 3 3 5 3" xfId="16958" xr:uid="{1CE0FFA1-2C01-42E6-99F2-C9C0F28D18C7}"/>
    <cellStyle name="Normal 2 3 2 3 6 4 4 3 2 2 5 3 3 5 3 2" xfId="23431" xr:uid="{F54AB792-5EDD-4E32-95BC-91E4BF52B5D7}"/>
    <cellStyle name="Normal 2 3 2 3 6 4 4 3 2 2 5 3 3 5 3 3" xfId="20896" xr:uid="{3BCB1B4A-62B5-41AF-94B5-E2AF6E075CC2}"/>
    <cellStyle name="Normal 2 3 2 3 6 4 4 3 2 2 5 3 3 5 3 3 2" xfId="26118" xr:uid="{6AEA29A8-1EEE-43A2-B53A-406ADCEC5B8C}"/>
    <cellStyle name="Normal 2 3 2 3 6 4 4 3 2 2 5 3 3 6" xfId="18951" xr:uid="{5C5AC216-54D7-429A-9D7E-A0CD0887C388}"/>
    <cellStyle name="Normal 2 3 2 3 6 4 4 3 2 2 5 3 3 6 2" xfId="24173" xr:uid="{D93FF058-2D61-499A-AD79-61EFB7396471}"/>
    <cellStyle name="Normal 2 3 2 3 6 4 4 3 2 2 5 3 4" xfId="6085" xr:uid="{E3D1B635-252C-4DB2-83FE-9FF827B13A4F}"/>
    <cellStyle name="Normal 2 3 2 3 6 4 4 3 2 2 5 3 4 2" xfId="7598" xr:uid="{3A1635E7-218D-464B-B5D6-EC443A97267A}"/>
    <cellStyle name="Normal 2 3 2 3 6 4 4 3 2 2 5 3 4 3" xfId="13049" xr:uid="{19158857-B0CB-4750-8E71-E0BB626A48A2}"/>
    <cellStyle name="Normal 2 3 2 3 6 4 4 3 2 2 5 3 4 3 2" xfId="16501" xr:uid="{F3229ED6-F64F-4E2A-9534-D0F8DB99C59C}"/>
    <cellStyle name="Normal 2 3 2 3 6 4 4 3 2 2 5 3 4 4" xfId="19178" xr:uid="{9B0AC1C9-2776-4771-8A0F-BB33D5B7AF48}"/>
    <cellStyle name="Normal 2 3 2 3 6 4 4 3 2 2 5 3 4 4 2" xfId="24400" xr:uid="{25C12FDF-B8B4-45C0-9147-43187FD4A044}"/>
    <cellStyle name="Normal 2 3 2 3 6 4 4 3 2 2 5 3 5" xfId="7458" xr:uid="{66CBC6E4-61A6-4233-8723-CE2C9F0DFDE5}"/>
    <cellStyle name="Normal 2 3 2 3 6 4 4 3 2 2 5 3 5 2" xfId="10828" xr:uid="{973A3C09-4B7F-4B0F-B08D-6294F167E1EE}"/>
    <cellStyle name="Normal 2 3 2 3 6 4 4 3 2 2 5 3 5 3" xfId="12723" xr:uid="{AA2F76A5-2EAE-4015-87E7-9084C956A80D}"/>
    <cellStyle name="Normal 2 3 2 3 6 4 4 3 2 2 5 3 5 3 2" xfId="23162" xr:uid="{0048B734-E883-4D70-9BE4-A4AEC85CE5D8}"/>
    <cellStyle name="Normal 2 3 2 3 6 4 4 3 2 2 5 3 5 3 3" xfId="21393" xr:uid="{5ED5C929-B8FD-4F97-86B2-49B8910455C2}"/>
    <cellStyle name="Normal 2 3 2 3 6 4 4 3 2 2 5 3 5 3 3 2" xfId="26615" xr:uid="{D8850087-E4AD-443D-B233-B449CCB32328}"/>
    <cellStyle name="Normal 2 3 2 3 6 4 4 3 2 2 5 4" xfId="5461" xr:uid="{8F1EB717-9AF2-4B61-8C72-7C741FBA4DF6}"/>
    <cellStyle name="Normal 2 3 2 3 6 4 4 3 2 2 5 4 2" xfId="8855" xr:uid="{14F358D4-2FE8-4392-BFA3-64B66969AC34}"/>
    <cellStyle name="Normal 2 3 2 3 6 4 4 3 2 2 5 4 3" xfId="11806" xr:uid="{F0687290-A42B-47F6-A4CA-F66D8895FC4E}"/>
    <cellStyle name="Normal 2 3 2 3 6 4 4 3 2 2 5 4 3 2" xfId="22254" xr:uid="{CEB7DF7F-64E0-4A2D-A4DA-8B367B5BB8E9}"/>
    <cellStyle name="Normal 2 3 2 3 6 4 4 3 2 2 5 4 3 3" xfId="20001" xr:uid="{517B175F-AB7B-477F-8E75-125EBA6DA6A1}"/>
    <cellStyle name="Normal 2 3 2 3 6 4 4 3 2 2 5 4 3 3 2" xfId="25223" xr:uid="{44BA2B7C-0383-426E-9A2C-0E3B6CFF32B6}"/>
    <cellStyle name="Normal 2 3 2 3 6 4 4 3 2 2 5 5" xfId="15443" xr:uid="{44981454-1891-4822-881F-79A9F8918FBC}"/>
    <cellStyle name="Normal 2 3 2 3 6 4 4 3 2 2 5 6" xfId="17550" xr:uid="{EA85EAB2-1A6F-4536-90A3-604B1E38EAC2}"/>
    <cellStyle name="Normal 2 3 2 3 6 4 4 3 2 2 5 6 2" xfId="27160" xr:uid="{36309C9D-7D0F-45C4-950C-287315AC034A}"/>
    <cellStyle name="Normal 2 3 2 3 6 4 4 3 2 2 5 6 3" xfId="28399" xr:uid="{43475949-D3F4-49AD-B718-54583CE5A119}"/>
    <cellStyle name="Normal 2 3 2 3 6 4 4 3 2 2 5 6 4" xfId="28052" xr:uid="{DEAB6F4C-4656-4C56-8CC3-F62A48E63DBC}"/>
    <cellStyle name="Normal 2 3 2 3 6 4 4 3 2 2 5 7" xfId="18356" xr:uid="{49264C19-5D20-4BFC-A827-649B8C0EB540}"/>
    <cellStyle name="Normal 2 3 2 3 6 4 4 3 2 2 5 7 2" xfId="27620" xr:uid="{3CB1C847-66FB-4636-9728-EB2F8D46636E}"/>
    <cellStyle name="Normal 2 3 2 3 6 4 4 3 2 2 6" xfId="2463" xr:uid="{DCB028D6-B823-466E-93BC-FC521F42F141}"/>
    <cellStyle name="Normal 2 3 2 3 6 4 4 3 2 2 6 2" xfId="3058" xr:uid="{AED39459-268E-4048-A8F4-576177EA7CF0}"/>
    <cellStyle name="Normal 2 3 2 3 6 4 4 3 2 2 6 3" xfId="4021" xr:uid="{0B452540-B473-4D53-9D4F-3CAA70BCFEE5}"/>
    <cellStyle name="Normal 2 3 2 3 6 4 4 3 2 2 6 3 2" xfId="4807" xr:uid="{478C88AD-3E7C-43E5-887C-D0CC4C4C935C}"/>
    <cellStyle name="Normal 2 3 2 3 6 4 4 3 2 2 6 3 3" xfId="3545" xr:uid="{28F8E4B3-3B14-467C-8E28-6DA33A2A0DBC}"/>
    <cellStyle name="Normal 2 3 2 3 6 4 4 3 2 2 6 3 4" xfId="8520" xr:uid="{C9E15D76-C987-4DE3-9127-28B7067BD388}"/>
    <cellStyle name="Normal 2 3 2 3 6 4 4 3 2 2 6 3 4 2" xfId="9344" xr:uid="{F31D83E7-48EB-443F-B9F6-29D2394FCE9E}"/>
    <cellStyle name="Normal 2 3 2 3 6 4 4 3 2 2 6 3 4 2 2" xfId="11058" xr:uid="{AAA8D93C-A96F-4F09-BB64-B3A66D945FB3}"/>
    <cellStyle name="Normal 2 3 2 3 6 4 4 3 2 2 6 3 4 2 3" xfId="12700" xr:uid="{3BA57DEC-3AE1-48ED-BF94-6633228B2D4D}"/>
    <cellStyle name="Normal 2 3 2 3 6 4 4 3 2 2 6 3 4 2 3 2" xfId="23139" xr:uid="{3DE0E604-32BF-4BF4-82F7-0D8A2EB064A6}"/>
    <cellStyle name="Normal 2 3 2 3 6 4 4 3 2 2 6 3 4 2 3 3" xfId="21623" xr:uid="{2DC03610-936A-4E15-AF73-4FD9EB51E16C}"/>
    <cellStyle name="Normal 2 3 2 3 6 4 4 3 2 2 6 3 4 2 3 3 2" xfId="26845" xr:uid="{8BE4CC5C-EF3E-4079-A752-DBA419DC9114}"/>
    <cellStyle name="Normal 2 3 2 3 6 4 4 3 2 2 6 3 5" xfId="5377" xr:uid="{CA94CF39-19B2-472E-B07C-F0E942248C62}"/>
    <cellStyle name="Normal 2 3 2 3 6 4 4 3 2 2 6 3 5 2" xfId="9563" xr:uid="{7FCE362F-9493-4D92-BCB8-198634B3328A}"/>
    <cellStyle name="Normal 2 3 2 3 6 4 4 3 2 2 6 3 5 3" xfId="17112" xr:uid="{32E6A988-B073-4A99-B6FF-D5FA4AFC11F8}"/>
    <cellStyle name="Normal 2 3 2 3 6 4 4 3 2 2 6 3 5 3 2" xfId="23584" xr:uid="{CA710870-CE3F-4CEA-85B3-CCD819920585}"/>
    <cellStyle name="Normal 2 3 2 3 6 4 4 3 2 2 6 3 5 3 3" xfId="19917" xr:uid="{FD231631-BEBD-457E-9E42-C8158E3BF3F2}"/>
    <cellStyle name="Normal 2 3 2 3 6 4 4 3 2 2 6 3 5 3 3 2" xfId="25139" xr:uid="{885DCB08-B6A8-4EE7-965F-4F6BA6020428}"/>
    <cellStyle name="Normal 2 3 2 3 6 4 4 3 2 2 6 3 6" xfId="16040" xr:uid="{49B76E9F-7489-45C9-8CED-42A9B81ECF46}"/>
    <cellStyle name="Normal 2 3 2 3 6 4 4 3 2 2 6 3 7" xfId="18798" xr:uid="{F727E004-8FC2-441F-B7EF-4142C74661A9}"/>
    <cellStyle name="Normal 2 3 2 3 6 4 4 3 2 2 6 3 7 2" xfId="24020" xr:uid="{B2D40727-8EA5-4FFD-B3B1-EAA27B48A876}"/>
    <cellStyle name="Normal 2 3 2 3 6 4 4 3 2 2 6 4" xfId="7134" xr:uid="{4BD3824D-DF6F-43DE-ADD3-98B3B11D11AF}"/>
    <cellStyle name="Normal 2 3 2 3 6 4 4 3 2 2 6 4 2" xfId="8093" xr:uid="{50B67CD1-C797-4A41-91CA-3463130590A8}"/>
    <cellStyle name="Normal 2 3 2 3 6 4 4 3 2 2 6 4 3" xfId="13171" xr:uid="{2E06FB5F-E17F-4F19-94CD-92B696E8F891}"/>
    <cellStyle name="Normal 2 3 2 3 6 4 4 3 2 2 6 4 3 2" xfId="16613" xr:uid="{415094BD-802F-4C94-AB75-87AE1C4F5E2D}"/>
    <cellStyle name="Normal 2 3 2 3 6 4 4 3 2 2 6 4 4" xfId="19436" xr:uid="{73C244C8-A3F2-44CB-8DCA-0420CA013532}"/>
    <cellStyle name="Normal 2 3 2 3 6 4 4 3 2 2 6 4 4 2" xfId="24658" xr:uid="{CE85BC41-F626-4728-8BE6-66C57C1D4E49}"/>
    <cellStyle name="Normal 2 3 2 3 6 4 4 3 2 2 6 5" xfId="5515" xr:uid="{027063B8-CF87-46F4-B90E-C519D2450C74}"/>
    <cellStyle name="Normal 2 3 2 3 6 4 4 3 2 2 6 5 2" xfId="9808" xr:uid="{9DB8B2E5-55B0-4198-9204-753F2535027E}"/>
    <cellStyle name="Normal 2 3 2 3 6 4 4 3 2 2 6 5 3" xfId="12074" xr:uid="{E718475E-7BC6-4C65-9ECC-F5E51DEF4454}"/>
    <cellStyle name="Normal 2 3 2 3 6 4 4 3 2 2 6 5 3 2" xfId="22521" xr:uid="{32F0505A-B43C-4CA7-B3A1-69FFF053CD43}"/>
    <cellStyle name="Normal 2 3 2 3 6 4 4 3 2 2 6 5 3 3" xfId="20055" xr:uid="{CFE636F5-FFAF-4B4B-9117-96BB406E0F61}"/>
    <cellStyle name="Normal 2 3 2 3 6 4 4 3 2 2 6 5 3 3 2" xfId="25277" xr:uid="{98E836C5-6F2C-42F2-9CD3-A4B6576D0F32}"/>
    <cellStyle name="Normal 2 3 2 3 6 4 4 3 2 2 7" xfId="5457" xr:uid="{787A343F-F1FE-44FE-9D8C-89039DA1672B}"/>
    <cellStyle name="Normal 2 3 2 3 6 4 4 3 2 2 7 2" xfId="8854" xr:uid="{BF2418AD-9B6F-4619-A45C-72C510395302}"/>
    <cellStyle name="Normal 2 3 2 3 6 4 4 3 2 2 7 3" xfId="16186" xr:uid="{E92680E1-9217-44D9-BAAA-8A40FFF273B9}"/>
    <cellStyle name="Normal 2 3 2 3 6 4 4 3 2 2 7 3 2" xfId="17334" xr:uid="{092865FA-CED4-4051-9EBF-A9BFA7FAF3F1}"/>
    <cellStyle name="Normal 2 3 2 3 6 4 4 3 2 2 7 3 3" xfId="19997" xr:uid="{C97CC5F1-9F50-4589-BC8E-A398578A9C6E}"/>
    <cellStyle name="Normal 2 3 2 3 6 4 4 3 2 2 7 3 3 2" xfId="25219" xr:uid="{4B1E7765-92B3-4EF9-A1A8-4ED786016348}"/>
    <cellStyle name="Normal 2 3 2 3 6 4 4 3 2 2 8" xfId="15442" xr:uid="{12B4736E-9047-4273-997F-CB6A46C3C86B}"/>
    <cellStyle name="Normal 2 3 2 3 6 4 4 3 2 2 9" xfId="17549" xr:uid="{6C187F04-8B22-4642-AC51-A7F19D0BFE8A}"/>
    <cellStyle name="Normal 2 3 2 3 6 4 4 3 2 2 9 2" xfId="27159" xr:uid="{BCA369FF-FCB3-432F-A343-0A808ECFBFA7}"/>
    <cellStyle name="Normal 2 3 2 3 6 4 4 3 2 2 9 3" xfId="28398" xr:uid="{4AD43694-B4A4-4BAC-9A25-FCE1682AE350}"/>
    <cellStyle name="Normal 2 3 2 3 6 4 4 3 2 2 9 4" xfId="28053" xr:uid="{553AF37A-86D0-4A45-AA91-0E2BA5141488}"/>
    <cellStyle name="Normal 2 3 2 3 6 4 4 3 3" xfId="2385" xr:uid="{0BDC17E2-3EAA-4B81-ADCA-F2CDB7E7D59B}"/>
    <cellStyle name="Normal 2 3 2 3 6 4 4 3 3 2" xfId="2980" xr:uid="{640727EE-AF45-4087-AA93-9F8114E19BBF}"/>
    <cellStyle name="Normal 2 3 2 3 6 4 4 3 3 3" xfId="3943" xr:uid="{DC8BFEF2-A5EA-4C50-93B7-4F69BFA9D87E}"/>
    <cellStyle name="Normal 2 3 2 3 6 4 4 3 3 3 2" xfId="4632" xr:uid="{131D125C-B4CB-4C0F-87A4-3B8E106BA2D2}"/>
    <cellStyle name="Normal 2 3 2 3 6 4 4 3 3 3 3" xfId="3480" xr:uid="{0D00C84F-9894-403A-8A4A-82BB65506062}"/>
    <cellStyle name="Normal 2 3 2 3 6 4 4 3 3 3 4" xfId="8373" xr:uid="{6110D548-8254-477A-84E9-3AA92738DFA1}"/>
    <cellStyle name="Normal 2 3 2 3 6 4 4 3 3 3 4 2" xfId="5647" xr:uid="{23A3B446-48D3-4ADC-8B61-D834D2087799}"/>
    <cellStyle name="Normal 2 3 2 3 6 4 4 3 3 3 4 2 2" xfId="9711" xr:uid="{7DC4B4A1-717E-40FC-B94B-65A719C4339B}"/>
    <cellStyle name="Normal 2 3 2 3 6 4 4 3 3 3 4 2 3" xfId="17181" xr:uid="{9EBD90E7-4CD8-4FED-A79F-FECE538476A5}"/>
    <cellStyle name="Normal 2 3 2 3 6 4 4 3 3 3 4 2 3 2" xfId="23653" xr:uid="{B97CF410-AA32-47C7-944E-CEC964DB6D8F}"/>
    <cellStyle name="Normal 2 3 2 3 6 4 4 3 3 3 4 2 3 3" xfId="20187" xr:uid="{E69E3884-4DE5-4ACA-97A9-6F05B4F2C562}"/>
    <cellStyle name="Normal 2 3 2 3 6 4 4 3 3 3 4 2 3 3 2" xfId="25409" xr:uid="{D992E612-9C66-4E36-952A-0337E29D342A}"/>
    <cellStyle name="Normal 2 3 2 3 6 4 4 3 3 3 5" xfId="6686" xr:uid="{43124020-3362-403E-A366-A5FF514B047E}"/>
    <cellStyle name="Normal 2 3 2 3 6 4 4 3 3 3 5 2" xfId="10431" xr:uid="{787BCD4C-0AE1-461C-98B8-2D70715A4F51}"/>
    <cellStyle name="Normal 2 3 2 3 6 4 4 3 3 3 5 3" xfId="12376" xr:uid="{9FD27F2D-99F0-42D3-BADB-E84BFAE52F22}"/>
    <cellStyle name="Normal 2 3 2 3 6 4 4 3 3 3 5 3 2" xfId="22817" xr:uid="{CE1997B3-C7BB-4780-AA0D-791F9A4A6E06}"/>
    <cellStyle name="Normal 2 3 2 3 6 4 4 3 3 3 5 3 3" xfId="20996" xr:uid="{C59D483B-3D67-473A-B4B5-2C7A7EB3BD56}"/>
    <cellStyle name="Normal 2 3 2 3 6 4 4 3 3 3 5 3 3 2" xfId="26218" xr:uid="{F11F4622-0FBF-4F90-92E3-5DAAE17041BB}"/>
    <cellStyle name="Normal 2 3 2 3 6 4 4 3 3 3 6" xfId="15966" xr:uid="{703FF4C8-654E-4A94-B8B9-F7E0C4CE9834}"/>
    <cellStyle name="Normal 2 3 2 3 6 4 4 3 3 3 7" xfId="18720" xr:uid="{519A34A2-2DDB-4449-B0A3-0A58C96B6A4E}"/>
    <cellStyle name="Normal 2 3 2 3 6 4 4 3 3 3 7 2" xfId="23942" xr:uid="{77DB2FC2-C233-43BF-AF45-F76EA529CABF}"/>
    <cellStyle name="Normal 2 3 2 3 6 4 4 3 3 4" xfId="7020" xr:uid="{09A21099-B660-42DC-81E0-0C2516850583}"/>
    <cellStyle name="Normal 2 3 2 3 6 4 4 3 3 4 2" xfId="7979" xr:uid="{4391EEDF-66C7-48AB-B566-15D49FF87402}"/>
    <cellStyle name="Normal 2 3 2 3 6 4 4 3 3 4 3" xfId="13206" xr:uid="{54F307CA-A6F1-45FC-8EB7-85F3319E30E3}"/>
    <cellStyle name="Normal 2 3 2 3 6 4 4 3 3 4 3 2" xfId="16644" xr:uid="{C74148E8-EA1C-4E70-BF75-E6E921988F8D}"/>
    <cellStyle name="Normal 2 3 2 3 6 4 4 3 3 4 4" xfId="19322" xr:uid="{A486BBA8-5B96-48B1-AEE6-DCCA8EC4D6A1}"/>
    <cellStyle name="Normal 2 3 2 3 6 4 4 3 3 4 4 2" xfId="24544" xr:uid="{7796F106-E70E-4039-9248-F96FCEAA0365}"/>
    <cellStyle name="Normal 2 3 2 3 6 4 4 3 3 5" xfId="6674" xr:uid="{3C9130F3-7CA9-46CC-A1E6-0886BA0A2363}"/>
    <cellStyle name="Normal 2 3 2 3 6 4 4 3 3 5 2" xfId="10420" xr:uid="{8998BD43-E1D7-4A5A-90F4-AE3EF20E93EC}"/>
    <cellStyle name="Normal 2 3 2 3 6 4 4 3 3 5 3" xfId="11726" xr:uid="{8CB26E97-5296-4AD8-B551-B76CDB4AF11E}"/>
    <cellStyle name="Normal 2 3 2 3 6 4 4 3 3 5 3 2" xfId="22174" xr:uid="{4CE634C6-D085-4273-B028-B93EA1943AB2}"/>
    <cellStyle name="Normal 2 3 2 3 6 4 4 3 3 5 3 3" xfId="20985" xr:uid="{AF418FE5-380D-452D-92D4-4B761818742C}"/>
    <cellStyle name="Normal 2 3 2 3 6 4 4 3 3 5 3 3 2" xfId="26207" xr:uid="{DDF92DBA-34CD-4A51-9573-1D03AD03422B}"/>
    <cellStyle name="Normal 2 3 2 3 6 4 4 3 4" xfId="5455" xr:uid="{3E3EE74D-3C5B-447D-88B1-B1B978A0ACE3}"/>
    <cellStyle name="Normal 2 3 2 3 6 4 4 3 4 2" xfId="8853" xr:uid="{C0F67F80-9E78-4DA2-8465-B8043B2C00AE}"/>
    <cellStyle name="Normal 2 3 2 3 6 4 4 3 4 3" xfId="14170" xr:uid="{BF7C00B7-2858-4425-9A99-8D6AEFE70CF1}"/>
    <cellStyle name="Normal 2 3 2 3 6 4 4 3 4 3 2" xfId="14171" xr:uid="{1EDBA82B-50BD-43C7-8003-5C160522025B}"/>
    <cellStyle name="Normal 2 3 2 3 6 4 4 3 4 3 3" xfId="16824" xr:uid="{3BB55482-03B2-49EE-BD7D-65E7A778BAFF}"/>
    <cellStyle name="Normal 2 3 2 3 6 4 4 3 4 3 4" xfId="19995" xr:uid="{30EEB19D-EDC3-4209-BE21-D84CDE250839}"/>
    <cellStyle name="Normal 2 3 2 3 6 4 4 3 4 3 4 2" xfId="25217" xr:uid="{18538FE1-9E73-4C1B-BFD2-8BF456AB0A3C}"/>
    <cellStyle name="Normal 2 3 2 3 6 4 4 3 5" xfId="15221" xr:uid="{3750F5BC-4590-4A98-AEBD-54CEA119CACC}"/>
    <cellStyle name="Normal 2 3 2 3 6 4 4 3 6" xfId="15441" xr:uid="{7813AA5A-8589-4F88-8761-779B334E9DA1}"/>
    <cellStyle name="Normal 2 3 2 3 6 4 4 3 7" xfId="17548" xr:uid="{41A713EE-8E4C-4F6E-8924-92BCB17D969B}"/>
    <cellStyle name="Normal 2 3 2 3 6 4 4 3 7 2" xfId="27158" xr:uid="{2FA83D26-989D-47FB-BA8F-6AFC8565D057}"/>
    <cellStyle name="Normal 2 3 2 3 6 4 4 3 7 3" xfId="28397" xr:uid="{3A02C702-909F-4071-9962-A427C7BA002F}"/>
    <cellStyle name="Normal 2 3 2 3 6 4 4 3 7 4" xfId="28054" xr:uid="{2842250B-9AE4-4D78-8FA4-08A017312973}"/>
    <cellStyle name="Normal 2 3 2 3 6 4 4 3 8" xfId="18125" xr:uid="{8E6B6E52-AD3C-40AA-B2B7-837FD0090034}"/>
    <cellStyle name="Normal 2 3 2 3 6 4 4 3 8 2" xfId="27735" xr:uid="{07F4FCC2-5C0A-40B2-A1F3-2288D73EBBC6}"/>
    <cellStyle name="Normal 2 3 2 3 6 4 4 4" xfId="14172" xr:uid="{3B6CE7CA-BF46-4A0F-9461-8BF94634B7B6}"/>
    <cellStyle name="Normal 2 3 2 3 6 4 4 4 2" xfId="14173" xr:uid="{3E9D8E08-8044-46F0-8E4B-F81DFB74FEDB}"/>
    <cellStyle name="Normal 2 3 2 3 6 4 5" xfId="2245" xr:uid="{63811F36-6644-48A0-8C82-7AB3A99FF088}"/>
    <cellStyle name="Normal 2 3 2 3 6 4 5 2" xfId="2840" xr:uid="{1077E3A0-0442-421F-BBFF-722DC0646AD9}"/>
    <cellStyle name="Normal 2 3 2 3 6 4 5 3" xfId="3803" xr:uid="{8AA47407-2494-4BCC-8A97-80EAC00CE290}"/>
    <cellStyle name="Normal 2 3 2 3 6 4 5 3 2" xfId="5110" xr:uid="{E7B7CC2C-02D4-40A3-8205-27D8789F17D8}"/>
    <cellStyle name="Normal 2 3 2 3 6 4 5 3 3" xfId="3516" xr:uid="{21F82BF6-D602-46B6-8284-25093C608F78}"/>
    <cellStyle name="Normal 2 3 2 3 6 4 5 3 4" xfId="8481" xr:uid="{E8E92596-0B7D-4630-B728-B8C67EF5555B}"/>
    <cellStyle name="Normal 2 3 2 3 6 4 5 3 4 2" xfId="9341" xr:uid="{2BEE4D68-B01D-41AE-AF9A-128436D470B8}"/>
    <cellStyle name="Normal 2 3 2 3 6 4 5 3 4 2 2" xfId="11055" xr:uid="{A53028E6-A579-4062-9897-0C2D8B41CFCE}"/>
    <cellStyle name="Normal 2 3 2 3 6 4 5 3 4 2 3" xfId="12352" xr:uid="{1CA601A7-92A8-42A0-8B8B-B2B4E10969FE}"/>
    <cellStyle name="Normal 2 3 2 3 6 4 5 3 4 2 3 2" xfId="22793" xr:uid="{87A07854-DD5A-47D4-A282-C03A34C69F2B}"/>
    <cellStyle name="Normal 2 3 2 3 6 4 5 3 4 2 3 3" xfId="21620" xr:uid="{6E17FD7F-013B-43B1-942E-2EBD7551EF93}"/>
    <cellStyle name="Normal 2 3 2 3 6 4 5 3 4 2 3 3 2" xfId="26842" xr:uid="{0E509DFF-5195-49A6-A4E4-76B820016000}"/>
    <cellStyle name="Normal 2 3 2 3 6 4 5 3 5" xfId="6460" xr:uid="{C8CC09B1-9F2B-4187-8F7E-D42CE6B642B6}"/>
    <cellStyle name="Normal 2 3 2 3 6 4 5 3 5 2" xfId="10206" xr:uid="{0C95221B-BBAD-49C7-B630-6714CC95B658}"/>
    <cellStyle name="Normal 2 3 2 3 6 4 5 3 5 3" xfId="11905" xr:uid="{9F82733B-7935-4078-BE40-93521C7A85AA}"/>
    <cellStyle name="Normal 2 3 2 3 6 4 5 3 5 3 2" xfId="22353" xr:uid="{7948FFD5-FE08-4D36-8B9C-99760979A0CF}"/>
    <cellStyle name="Normal 2 3 2 3 6 4 5 3 5 3 3" xfId="20771" xr:uid="{1291B9C0-B55D-45E0-ABBB-40A24953BD15}"/>
    <cellStyle name="Normal 2 3 2 3 6 4 5 3 5 3 3 2" xfId="25993" xr:uid="{246DB421-3201-4EDA-944C-8CD795EE1034}"/>
    <cellStyle name="Normal 2 3 2 3 6 4 5 3 6" xfId="18580" xr:uid="{352957C6-8498-4D17-A0A9-6B9CEB18058D}"/>
    <cellStyle name="Normal 2 3 2 3 6 4 5 3 6 2" xfId="23802" xr:uid="{30203B65-D9F5-43CB-8E81-5F075B3626BB}"/>
    <cellStyle name="Normal 2 3 2 3 6 4 5 4" xfId="7322" xr:uid="{F56E753A-D3AB-4AA4-A4B0-DF0A0722CB57}"/>
    <cellStyle name="Normal 2 3 2 3 6 4 5 4 2" xfId="8281" xr:uid="{E87FDBE3-9FC4-4097-9920-ED7677E8253A}"/>
    <cellStyle name="Normal 2 3 2 3 6 4 5 4 3" xfId="11586" xr:uid="{0D4BE129-0316-4C29-84D4-57B34BF7EA82}"/>
    <cellStyle name="Normal 2 3 2 3 6 4 5 4 3 2" xfId="15842" xr:uid="{4BD7CA57-49CA-4F0F-B378-C0D338BC5ADB}"/>
    <cellStyle name="Normal 2 3 2 3 6 4 5 4 4" xfId="19624" xr:uid="{981C4F0E-83FC-46EE-8FBC-A6B0270F3D68}"/>
    <cellStyle name="Normal 2 3 2 3 6 4 5 4 4 2" xfId="24846" xr:uid="{648D4AA2-F6F1-4C24-A3DC-3813A086083F}"/>
    <cellStyle name="Normal 2 3 2 3 6 4 5 5" xfId="5625" xr:uid="{A089E852-38ED-4C32-A1BC-FF5B935B4255}"/>
    <cellStyle name="Normal 2 3 2 3 6 4 5 5 2" xfId="9572" xr:uid="{DA1B181D-EAA0-4865-AF70-E51AE8767FE6}"/>
    <cellStyle name="Normal 2 3 2 3 6 4 5 5 3" xfId="17004" xr:uid="{E7C21088-13AC-4E2E-8046-55CB315A79C9}"/>
    <cellStyle name="Normal 2 3 2 3 6 4 5 5 3 2" xfId="23477" xr:uid="{02F37605-EF03-4B02-BA1E-E861BED83EEA}"/>
    <cellStyle name="Normal 2 3 2 3 6 4 5 5 3 3" xfId="20165" xr:uid="{9BE9035F-839C-43A6-B799-C7BDF375B52B}"/>
    <cellStyle name="Normal 2 3 2 3 6 4 5 5 3 3 2" xfId="25387" xr:uid="{21F5364D-D9D6-4EF3-96F6-CB0E99AF857B}"/>
    <cellStyle name="Normal 2 3 2 3 6 4 6" xfId="17985" xr:uid="{D73B3441-2B72-45B8-90F2-F54DBD05EFBD}"/>
    <cellStyle name="Normal 2 3 2 3 6 4 6 2" xfId="28231" xr:uid="{B798AA4C-F38B-44FA-8029-032E7ACB691C}"/>
    <cellStyle name="Normal 2 3 2 3 6 5" xfId="631" xr:uid="{0778C99E-2554-4A48-8EAF-5D50523B26E4}"/>
    <cellStyle name="Normal 2 3 2 3 6 5 2" xfId="632" xr:uid="{75ED91B3-9372-4BF0-B7F8-470280A9D8C7}"/>
    <cellStyle name="Normal 2 3 2 3 6 5 3" xfId="633" xr:uid="{A47D405C-F073-45A1-B4B0-EC88E9701E3A}"/>
    <cellStyle name="Normal 2 3 2 3 6 5 3 2" xfId="634" xr:uid="{7E2B4768-20CD-4A1B-BCB2-7BAF05A304C1}"/>
    <cellStyle name="Normal 2 3 2 3 6 5 3 2 2" xfId="635" xr:uid="{F3ECA601-FC51-4C03-87E1-45504D9680D2}"/>
    <cellStyle name="Normal 2 3 2 3 6 5 3 2 2 10" xfId="18204" xr:uid="{A5C0847E-2C16-4225-8865-9AB3E226848E}"/>
    <cellStyle name="Normal 2 3 2 3 6 5 3 2 2 10 2" xfId="27647" xr:uid="{60C7549D-55DD-4BBA-AE5C-C374A77316A1}"/>
    <cellStyle name="Normal 2 3 2 3 6 5 3 2 2 2" xfId="636" xr:uid="{13535B90-B3D2-4B57-876F-603F8B4EAE1C}"/>
    <cellStyle name="Normal 2 3 2 3 6 5 3 2 2 2 2" xfId="14174" xr:uid="{BD41D14B-2071-41D6-8D24-596D90C3A9A0}"/>
    <cellStyle name="Normal 2 3 2 3 6 5 3 2 2 2 3" xfId="14175" xr:uid="{CDDECFF6-E09F-49A2-97D1-38C52276432F}"/>
    <cellStyle name="Normal 2 3 2 3 6 5 3 2 2 2 3 2" xfId="14176" xr:uid="{F6F23765-D8F9-4C5F-ADC3-C105738F41F5}"/>
    <cellStyle name="Normal 2 3 2 3 6 5 3 2 2 3" xfId="637" xr:uid="{64AFC74B-1DAE-44DD-90BB-FEDECE27DC92}"/>
    <cellStyle name="Normal 2 3 2 3 6 5 3 2 2 4" xfId="638" xr:uid="{EC2EED3F-4EDE-43A6-92F0-08A454755AD9}"/>
    <cellStyle name="Normal 2 3 2 3 6 5 3 2 2 5" xfId="639" xr:uid="{A49DF10A-192B-454E-ADD5-0994AEDDCD53}"/>
    <cellStyle name="Normal 2 3 2 3 6 5 3 2 2 5 2" xfId="640" xr:uid="{3D8514BD-A074-4247-B2C5-14120E7E5C7F}"/>
    <cellStyle name="Normal 2 3 2 3 6 5 3 2 2 5 3" xfId="2617" xr:uid="{ED72C5E1-636E-46A8-9F64-EE53A8917D74}"/>
    <cellStyle name="Normal 2 3 2 3 6 5 3 2 2 5 3 2" xfId="3212" xr:uid="{FE7C9EA6-8030-44B2-89BB-E9246BF75B64}"/>
    <cellStyle name="Normal 2 3 2 3 6 5 3 2 2 5 3 3" xfId="4175" xr:uid="{475E8541-FB72-4B8C-BBDC-1B1647C7B500}"/>
    <cellStyle name="Normal 2 3 2 3 6 5 3 2 2 5 3 3 2" xfId="5039" xr:uid="{BA2719AE-0290-4CD3-A622-17FF24FB4601}"/>
    <cellStyle name="Normal 2 3 2 3 6 5 3 2 2 5 3 3 3" xfId="4412" xr:uid="{0DCD867D-3B90-428E-B394-FB56673B6116}"/>
    <cellStyle name="Normal 2 3 2 3 6 5 3 2 2 5 3 3 4" xfId="7479" xr:uid="{AC57BDA5-515F-49DF-827A-7F155649EB32}"/>
    <cellStyle name="Normal 2 3 2 3 6 5 3 2 2 5 3 3 4 2" xfId="9234" xr:uid="{C807FE7E-4D6C-42C7-AE0B-752831FC0426}"/>
    <cellStyle name="Normal 2 3 2 3 6 5 3 2 2 5 3 3 4 2 2" xfId="10951" xr:uid="{6CC95EF2-1E17-4CF1-97AE-083420492F5D}"/>
    <cellStyle name="Normal 2 3 2 3 6 5 3 2 2 5 3 3 4 2 3" xfId="16917" xr:uid="{29D7A175-E78A-4BB6-9051-EEB7A39C8530}"/>
    <cellStyle name="Normal 2 3 2 3 6 5 3 2 2 5 3 3 4 2 3 2" xfId="23390" xr:uid="{552E9643-5573-4BEC-B6EA-7FF6350185D3}"/>
    <cellStyle name="Normal 2 3 2 3 6 5 3 2 2 5 3 3 4 2 3 3" xfId="21516" xr:uid="{948E47F9-5206-45D5-AAB9-36367239D4CD}"/>
    <cellStyle name="Normal 2 3 2 3 6 5 3 2 2 5 3 3 4 2 3 3 2" xfId="26738" xr:uid="{8507BAFA-CC67-4E3B-8D91-7D58BD7AB0F7}"/>
    <cellStyle name="Normal 2 3 2 3 6 5 3 2 2 5 3 3 5" xfId="6941" xr:uid="{CF56BDC0-4A52-4C6A-940C-D0CF477E5CBD}"/>
    <cellStyle name="Normal 2 3 2 3 6 5 3 2 2 5 3 3 5 2" xfId="10685" xr:uid="{9316C66B-16AB-439A-823C-F79BD9394D51}"/>
    <cellStyle name="Normal 2 3 2 3 6 5 3 2 2 5 3 3 5 3" xfId="12805" xr:uid="{3F076335-FB0B-47FE-BEC1-1832763F06B1}"/>
    <cellStyle name="Normal 2 3 2 3 6 5 3 2 2 5 3 3 5 3 2" xfId="23243" xr:uid="{01B9A6D1-41FC-4A5A-A15D-D8CB532F97D0}"/>
    <cellStyle name="Normal 2 3 2 3 6 5 3 2 2 5 3 3 5 3 3" xfId="21250" xr:uid="{FDDF17EF-CA14-44DF-BB2D-98E48ABFD15E}"/>
    <cellStyle name="Normal 2 3 2 3 6 5 3 2 2 5 3 3 5 3 3 2" xfId="26472" xr:uid="{2025C537-676C-4555-9812-E2775A732618}"/>
    <cellStyle name="Normal 2 3 2 3 6 5 3 2 2 5 3 3 6" xfId="18952" xr:uid="{3658D1FA-CA06-466F-B499-5F06C75D931A}"/>
    <cellStyle name="Normal 2 3 2 3 6 5 3 2 2 5 3 3 6 2" xfId="24174" xr:uid="{16D2016E-ED8D-428F-93E6-F70E8623ED38}"/>
    <cellStyle name="Normal 2 3 2 3 6 5 3 2 2 5 3 4" xfId="7348" xr:uid="{5479A11D-DFAF-4E7F-A4F3-8A78412FB2C6}"/>
    <cellStyle name="Normal 2 3 2 3 6 5 3 2 2 5 3 4 2" xfId="8307" xr:uid="{32EA57CF-E53D-40A5-88F7-B257F7934A6E}"/>
    <cellStyle name="Normal 2 3 2 3 6 5 3 2 2 5 3 4 3" xfId="13146" xr:uid="{76537A12-BC76-424A-85A7-F9B96BED7FA6}"/>
    <cellStyle name="Normal 2 3 2 3 6 5 3 2 2 5 3 4 3 2" xfId="16590" xr:uid="{B22B6FB0-AAC5-40B4-B05E-9BA619CC5EC7}"/>
    <cellStyle name="Normal 2 3 2 3 6 5 3 2 2 5 3 4 4" xfId="19650" xr:uid="{D834959D-C5AB-4E30-B5FE-1C9692DB5AF1}"/>
    <cellStyle name="Normal 2 3 2 3 6 5 3 2 2 5 3 4 4 2" xfId="24872" xr:uid="{9A64BE2A-1B27-4A59-BDFC-259B02E97051}"/>
    <cellStyle name="Normal 2 3 2 3 6 5 3 2 2 5 3 5" xfId="6410" xr:uid="{500FC7DD-19C6-4B45-8424-C312765BD735}"/>
    <cellStyle name="Normal 2 3 2 3 6 5 3 2 2 5 3 5 2" xfId="10156" xr:uid="{D829A86D-EA0A-4305-B238-2D7F187F4603}"/>
    <cellStyle name="Normal 2 3 2 3 6 5 3 2 2 5 3 5 3" xfId="11688" xr:uid="{D9956CE9-C46D-430D-999E-75DDA1CA0091}"/>
    <cellStyle name="Normal 2 3 2 3 6 5 3 2 2 5 3 5 3 2" xfId="22137" xr:uid="{16EAE22C-5FB4-40F4-B73E-0522E45FD57D}"/>
    <cellStyle name="Normal 2 3 2 3 6 5 3 2 2 5 3 5 3 3" xfId="20721" xr:uid="{40341C21-E164-4804-AB7A-3AE66E75E8A5}"/>
    <cellStyle name="Normal 2 3 2 3 6 5 3 2 2 5 3 5 3 3 2" xfId="25943" xr:uid="{6CF08C81-F4FC-4AAC-A3A0-39A2CFA815E5}"/>
    <cellStyle name="Normal 2 3 2 3 6 5 3 2 2 5 4" xfId="5471" xr:uid="{1B169D99-68F1-4BF2-8F81-6C8C7148853D}"/>
    <cellStyle name="Normal 2 3 2 3 6 5 3 2 2 5 4 2" xfId="8858" xr:uid="{C776C389-2E6F-46BD-870F-CEB0CB8FDC99}"/>
    <cellStyle name="Normal 2 3 2 3 6 5 3 2 2 5 4 3" xfId="12191" xr:uid="{68CB0CE9-E828-41A3-BEE7-D18866B6D656}"/>
    <cellStyle name="Normal 2 3 2 3 6 5 3 2 2 5 4 3 2" xfId="22638" xr:uid="{6D67BCE6-9174-400C-B004-0ED3669437C0}"/>
    <cellStyle name="Normal 2 3 2 3 6 5 3 2 2 5 4 3 3" xfId="20011" xr:uid="{D3E1EBB6-4B97-49DF-AE59-13F392E26B1B}"/>
    <cellStyle name="Normal 2 3 2 3 6 5 3 2 2 5 4 3 3 2" xfId="25233" xr:uid="{18475022-B84C-4F5B-A352-524C724EB5DF}"/>
    <cellStyle name="Normal 2 3 2 3 6 5 3 2 2 5 5" xfId="15446" xr:uid="{BBB11FCA-8D23-446E-826D-A788D3AA2C30}"/>
    <cellStyle name="Normal 2 3 2 3 6 5 3 2 2 5 6" xfId="17553" xr:uid="{12C89586-98F2-4182-A1E4-FF890C99EC40}"/>
    <cellStyle name="Normal 2 3 2 3 6 5 3 2 2 5 6 2" xfId="27163" xr:uid="{00634CEA-C788-4DA7-A09B-29E34546099C}"/>
    <cellStyle name="Normal 2 3 2 3 6 5 3 2 2 5 6 3" xfId="28402" xr:uid="{A44BFB44-3B2E-44FF-97D3-4EDD657418BD}"/>
    <cellStyle name="Normal 2 3 2 3 6 5 3 2 2 5 6 4" xfId="28049" xr:uid="{8F0B2708-C6E2-4E74-825B-D4D1AEC9CA70}"/>
    <cellStyle name="Normal 2 3 2 3 6 5 3 2 2 5 7" xfId="18357" xr:uid="{391A0931-6C18-4BE4-BF82-3DCEDB58D062}"/>
    <cellStyle name="Normal 2 3 2 3 6 5 3 2 2 5 7 2" xfId="27682" xr:uid="{81AF0537-02C7-431A-A118-4D878CB25CE0}"/>
    <cellStyle name="Normal 2 3 2 3 6 5 3 2 2 6" xfId="2464" xr:uid="{51534A6E-4265-4BAD-BF1B-5A4F7F6CCA9E}"/>
    <cellStyle name="Normal 2 3 2 3 6 5 3 2 2 6 2" xfId="3059" xr:uid="{CAD804C5-351A-47C1-9149-3E77F691F444}"/>
    <cellStyle name="Normal 2 3 2 3 6 5 3 2 2 6 3" xfId="4022" xr:uid="{2BD4FEC9-374E-4640-99D7-012A02773246}"/>
    <cellStyle name="Normal 2 3 2 3 6 5 3 2 2 6 3 2" xfId="4698" xr:uid="{5C47C616-55EF-4CFA-8112-903038B1DAB5}"/>
    <cellStyle name="Normal 2 3 2 3 6 5 3 2 2 6 3 3" xfId="3493" xr:uid="{DFAFA900-76FA-4685-B634-A74E218130C9}"/>
    <cellStyle name="Normal 2 3 2 3 6 5 3 2 2 6 3 4" xfId="8667" xr:uid="{544E6E76-471B-47AF-A2E4-520E474ADC2D}"/>
    <cellStyle name="Normal 2 3 2 3 6 5 3 2 2 6 3 4 2" xfId="9387" xr:uid="{CB03E7E4-8997-4B0E-BA6D-8ADA519BCDCC}"/>
    <cellStyle name="Normal 2 3 2 3 6 5 3 2 2 6 3 4 2 2" xfId="11101" xr:uid="{3F43A2FE-1A98-4B75-A65C-8F1340404538}"/>
    <cellStyle name="Normal 2 3 2 3 6 5 3 2 2 6 3 4 2 3" xfId="11940" xr:uid="{A008D9AC-FC3B-4376-B8EB-891D5C8EA086}"/>
    <cellStyle name="Normal 2 3 2 3 6 5 3 2 2 6 3 4 2 3 2" xfId="22388" xr:uid="{3D2939C4-9BD3-4B48-BE3E-C55B5F2B8156}"/>
    <cellStyle name="Normal 2 3 2 3 6 5 3 2 2 6 3 4 2 3 3" xfId="21666" xr:uid="{06FA52FB-E996-49D6-ACF5-8FD28D933133}"/>
    <cellStyle name="Normal 2 3 2 3 6 5 3 2 2 6 3 4 2 3 3 2" xfId="26888" xr:uid="{8618623D-55BF-4DCD-B56D-1DF011493184}"/>
    <cellStyle name="Normal 2 3 2 3 6 5 3 2 2 6 3 5" xfId="5376" xr:uid="{FE7ED5B4-6522-4E3A-9713-8C7227A7D6CC}"/>
    <cellStyle name="Normal 2 3 2 3 6 5 3 2 2 6 3 5 2" xfId="9886" xr:uid="{341B4737-BA20-4BB3-8B4D-2C210351F3C2}"/>
    <cellStyle name="Normal 2 3 2 3 6 5 3 2 2 6 3 5 3" xfId="12740" xr:uid="{C2B8CB69-41FA-465D-BCDB-0D75F52D87A1}"/>
    <cellStyle name="Normal 2 3 2 3 6 5 3 2 2 6 3 5 3 2" xfId="23179" xr:uid="{5B77A6BC-A540-4A22-88AC-C4258A500284}"/>
    <cellStyle name="Normal 2 3 2 3 6 5 3 2 2 6 3 5 3 3" xfId="19916" xr:uid="{30762A53-35E2-41F1-B267-4DB2E9C85E18}"/>
    <cellStyle name="Normal 2 3 2 3 6 5 3 2 2 6 3 5 3 3 2" xfId="25138" xr:uid="{E962DB66-BEA2-4999-B1BF-519C4C4C757D}"/>
    <cellStyle name="Normal 2 3 2 3 6 5 3 2 2 6 3 6" xfId="16041" xr:uid="{EE5698D4-B7EF-4271-A0CB-EA81BA25C7F0}"/>
    <cellStyle name="Normal 2 3 2 3 6 5 3 2 2 6 3 7" xfId="18799" xr:uid="{4E3892B2-A7EA-4C93-A1FE-6AD0F45D8D62}"/>
    <cellStyle name="Normal 2 3 2 3 6 5 3 2 2 6 3 7 2" xfId="24021" xr:uid="{0CA7054E-9137-490B-BBC4-B1E084E39095}"/>
    <cellStyle name="Normal 2 3 2 3 6 5 3 2 2 6 4" xfId="6098" xr:uid="{3FE34C3B-97A3-4ECB-8660-08D2E582B2DD}"/>
    <cellStyle name="Normal 2 3 2 3 6 5 3 2 2 6 4 2" xfId="7722" xr:uid="{C2B4A068-FB9A-4186-8C8E-75CDB0A76D80}"/>
    <cellStyle name="Normal 2 3 2 3 6 5 3 2 2 6 4 3" xfId="13073" xr:uid="{9FC793B5-0733-456B-A455-C2B9111D308C}"/>
    <cellStyle name="Normal 2 3 2 3 6 5 3 2 2 6 4 3 2" xfId="16524" xr:uid="{5FBC8DC5-A745-4C95-AAE2-CD47450B63C2}"/>
    <cellStyle name="Normal 2 3 2 3 6 5 3 2 2 6 4 4" xfId="19191" xr:uid="{6A3ED8E7-48E5-4A01-9D8A-E1A2AF70D4DA}"/>
    <cellStyle name="Normal 2 3 2 3 6 5 3 2 2 6 4 4 2" xfId="24413" xr:uid="{FDED50FA-EFD3-4E60-895F-907C7413264B}"/>
    <cellStyle name="Normal 2 3 2 3 6 5 3 2 2 6 5" xfId="7457" xr:uid="{D91ED247-5620-42D0-850A-D20C33B118BC}"/>
    <cellStyle name="Normal 2 3 2 3 6 5 3 2 2 6 5 2" xfId="10827" xr:uid="{FFF1A0A1-5501-49E1-861F-DEEC4D4A2840}"/>
    <cellStyle name="Normal 2 3 2 3 6 5 3 2 2 6 5 3" xfId="12633" xr:uid="{090AA5EA-4914-4DD3-96B4-B1D93DA937FD}"/>
    <cellStyle name="Normal 2 3 2 3 6 5 3 2 2 6 5 3 2" xfId="23073" xr:uid="{C9AC38F6-AEB5-449D-8DAD-7FFBF4148E2C}"/>
    <cellStyle name="Normal 2 3 2 3 6 5 3 2 2 6 5 3 3" xfId="21392" xr:uid="{123EE355-9E86-45DC-AB11-5794335061B9}"/>
    <cellStyle name="Normal 2 3 2 3 6 5 3 2 2 6 5 3 3 2" xfId="26614" xr:uid="{9C8F8A77-0B90-4C63-A71C-A258CD5A4EF3}"/>
    <cellStyle name="Normal 2 3 2 3 6 5 3 2 2 7" xfId="5467" xr:uid="{31958E9A-228B-4241-B52D-981B0452DEEF}"/>
    <cellStyle name="Normal 2 3 2 3 6 5 3 2 2 7 2" xfId="8857" xr:uid="{05D635A1-428C-4A36-A42C-F4D8D2DAA7A9}"/>
    <cellStyle name="Normal 2 3 2 3 6 5 3 2 2 7 3" xfId="16187" xr:uid="{4BD53AD0-260F-4E93-92E0-3ED5E638D8C5}"/>
    <cellStyle name="Normal 2 3 2 3 6 5 3 2 2 7 3 2" xfId="17335" xr:uid="{87BE3407-94FF-478F-8FFD-251C9ADA6DC6}"/>
    <cellStyle name="Normal 2 3 2 3 6 5 3 2 2 7 3 3" xfId="20007" xr:uid="{2C99D8EF-8D35-4D46-9438-6D428496D6EE}"/>
    <cellStyle name="Normal 2 3 2 3 6 5 3 2 2 7 3 3 2" xfId="25229" xr:uid="{EF43627E-81BE-491E-AB4D-6C2053C56CDC}"/>
    <cellStyle name="Normal 2 3 2 3 6 5 3 2 2 8" xfId="15445" xr:uid="{28BCF0E5-D07B-4167-BE88-BC96FA6F0757}"/>
    <cellStyle name="Normal 2 3 2 3 6 5 3 2 2 9" xfId="17552" xr:uid="{0CF0F45C-1DCB-4F79-B093-3E042D99385B}"/>
    <cellStyle name="Normal 2 3 2 3 6 5 3 2 2 9 2" xfId="27162" xr:uid="{D2D8F2B6-EFE9-4CC8-9FC8-FA8B8AA29F0C}"/>
    <cellStyle name="Normal 2 3 2 3 6 5 3 2 2 9 3" xfId="28401" xr:uid="{D1B4EE41-65CA-4F82-885D-798F358EE324}"/>
    <cellStyle name="Normal 2 3 2 3 6 5 3 2 2 9 4" xfId="28050" xr:uid="{9CD1CE33-687E-4CBB-A72D-C27385352359}"/>
    <cellStyle name="Normal 2 3 2 3 6 5 3 3" xfId="2316" xr:uid="{B598EDBD-41BB-4669-BAEE-358DE92F5074}"/>
    <cellStyle name="Normal 2 3 2 3 6 5 3 3 2" xfId="2911" xr:uid="{71566641-C821-4013-A62D-190AA4FCA0B7}"/>
    <cellStyle name="Normal 2 3 2 3 6 5 3 3 3" xfId="3874" xr:uid="{20AD4575-9659-48E9-A449-E767912B61FB}"/>
    <cellStyle name="Normal 2 3 2 3 6 5 3 3 3 2" xfId="4789" xr:uid="{0080D150-3BA4-49B9-BFA7-B34B185C7AE7}"/>
    <cellStyle name="Normal 2 3 2 3 6 5 3 3 3 3" xfId="3460" xr:uid="{D0BFD340-6A9D-4771-8F50-A79237C8D8EC}"/>
    <cellStyle name="Normal 2 3 2 3 6 5 3 3 3 4" xfId="7746" xr:uid="{DC12B3DA-F2A7-4221-BC04-4B0FFC350806}"/>
    <cellStyle name="Normal 2 3 2 3 6 5 3 3 3 4 2" xfId="6809" xr:uid="{7AFE137B-8A93-4C0F-9647-C0D65ABE615E}"/>
    <cellStyle name="Normal 2 3 2 3 6 5 3 3 3 4 2 2" xfId="10553" xr:uid="{6B5C18E0-B413-4C55-B27B-5744F6D8465D}"/>
    <cellStyle name="Normal 2 3 2 3 6 5 3 3 3 4 2 3" xfId="12597" xr:uid="{3C20FACA-CDEF-42C4-9C7F-AF5226743CE7}"/>
    <cellStyle name="Normal 2 3 2 3 6 5 3 3 3 4 2 3 2" xfId="23038" xr:uid="{9D3E9E09-5D01-4EB6-AE64-AD4698D32A6B}"/>
    <cellStyle name="Normal 2 3 2 3 6 5 3 3 3 4 2 3 3" xfId="21118" xr:uid="{825E6ECF-7349-4910-9E3F-CD985D1E436A}"/>
    <cellStyle name="Normal 2 3 2 3 6 5 3 3 3 4 2 3 3 2" xfId="26340" xr:uid="{71C617FD-ACFA-418E-A392-4AF39B91539B}"/>
    <cellStyle name="Normal 2 3 2 3 6 5 3 3 3 5" xfId="5439" xr:uid="{270DE3C8-DCBC-4BBC-B2E6-60D5A6F5044A}"/>
    <cellStyle name="Normal 2 3 2 3 6 5 3 3 3 5 2" xfId="9785" xr:uid="{5AD09C78-0B2C-40AF-A60F-181C89E132E8}"/>
    <cellStyle name="Normal 2 3 2 3 6 5 3 3 3 5 3" xfId="11361" xr:uid="{3F91EA9C-AD74-4E4F-A006-18AAC0770970}"/>
    <cellStyle name="Normal 2 3 2 3 6 5 3 3 3 5 3 2" xfId="21919" xr:uid="{64010C18-1ED2-4D8A-9E16-E80818AFACD2}"/>
    <cellStyle name="Normal 2 3 2 3 6 5 3 3 3 5 3 3" xfId="19979" xr:uid="{C421E340-A7CC-4DAB-BF2F-312BCDBB8037}"/>
    <cellStyle name="Normal 2 3 2 3 6 5 3 3 3 5 3 3 2" xfId="25201" xr:uid="{1DFC7172-0EA6-40CD-BDDF-36A51B611F24}"/>
    <cellStyle name="Normal 2 3 2 3 6 5 3 3 3 6" xfId="15897" xr:uid="{B1F79BFF-F702-4FAB-B828-A9C6CB9A304C}"/>
    <cellStyle name="Normal 2 3 2 3 6 5 3 3 3 7" xfId="18651" xr:uid="{18B6DC42-BDCF-4E2D-B270-7F91A35B8B85}"/>
    <cellStyle name="Normal 2 3 2 3 6 5 3 3 3 7 2" xfId="23873" xr:uid="{F2AB6A5C-16E7-4003-BBA0-5172BC638451}"/>
    <cellStyle name="Normal 2 3 2 3 6 5 3 3 4" xfId="7181" xr:uid="{83ABE798-DC7D-40C5-906D-78B18525F41F}"/>
    <cellStyle name="Normal 2 3 2 3 6 5 3 3 4 2" xfId="8140" xr:uid="{F7261FC9-3C4D-435C-8A40-3D74A5355E96}"/>
    <cellStyle name="Normal 2 3 2 3 6 5 3 3 4 3" xfId="13033" xr:uid="{13B0D08D-8472-4978-8CCB-4496F3275C1A}"/>
    <cellStyle name="Normal 2 3 2 3 6 5 3 3 4 3 2" xfId="16486" xr:uid="{D576C5B5-F3BE-41C0-9A75-C4CC874E0C49}"/>
    <cellStyle name="Normal 2 3 2 3 6 5 3 3 4 4" xfId="19483" xr:uid="{E324705E-4E66-41DE-A2AB-FD2CC2F3EF57}"/>
    <cellStyle name="Normal 2 3 2 3 6 5 3 3 4 4 2" xfId="24705" xr:uid="{F4854E2E-E269-4A84-91A0-E51482633183}"/>
    <cellStyle name="Normal 2 3 2 3 6 5 3 3 5" xfId="7384" xr:uid="{97410599-E7D5-41CF-AE96-3E42335450F0}"/>
    <cellStyle name="Normal 2 3 2 3 6 5 3 3 5 2" xfId="10754" xr:uid="{A88E9850-B53D-44E4-8BBC-EF1A5F652551}"/>
    <cellStyle name="Normal 2 3 2 3 6 5 3 3 5 3" xfId="12608" xr:uid="{A10FAF1D-9E75-45A8-A39A-D9D57E010089}"/>
    <cellStyle name="Normal 2 3 2 3 6 5 3 3 5 3 2" xfId="23048" xr:uid="{25A09EB0-089A-485C-A292-D4D2CCF16EB0}"/>
    <cellStyle name="Normal 2 3 2 3 6 5 3 3 5 3 3" xfId="21319" xr:uid="{4F5AD8F2-F96E-44B0-90FE-67DFF14DA9CB}"/>
    <cellStyle name="Normal 2 3 2 3 6 5 3 3 5 3 3 2" xfId="26541" xr:uid="{2B5C1651-92ED-459C-A237-4D6035864ED6}"/>
    <cellStyle name="Normal 2 3 2 3 6 5 3 4" xfId="5465" xr:uid="{EEC3185E-7793-4648-83FE-A7FF0601232B}"/>
    <cellStyle name="Normal 2 3 2 3 6 5 3 4 2" xfId="8856" xr:uid="{E19833C8-2579-46F9-A7C5-DC3A5BD05337}"/>
    <cellStyle name="Normal 2 3 2 3 6 5 3 4 3" xfId="14177" xr:uid="{4991450F-13AD-47B6-8C60-95CC0D6B6BD2}"/>
    <cellStyle name="Normal 2 3 2 3 6 5 3 4 3 2" xfId="14178" xr:uid="{F876AEF4-19E5-455C-BFCD-59CE3BA44959}"/>
    <cellStyle name="Normal 2 3 2 3 6 5 3 4 3 3" xfId="16853" xr:uid="{0AC3540A-01FC-48AC-BDBB-9F3DDBC52AAB}"/>
    <cellStyle name="Normal 2 3 2 3 6 5 3 4 3 4" xfId="20005" xr:uid="{EB7C6504-33E4-4DF2-833D-E9918F4EF67C}"/>
    <cellStyle name="Normal 2 3 2 3 6 5 3 4 3 4 2" xfId="25227" xr:uid="{0A7CAA83-E7BD-4F8C-9BDE-29A9BDAEFC3B}"/>
    <cellStyle name="Normal 2 3 2 3 6 5 3 5" xfId="15222" xr:uid="{F8787793-B77F-426E-9C4F-0DDDC48E7FC1}"/>
    <cellStyle name="Normal 2 3 2 3 6 5 3 6" xfId="15444" xr:uid="{A727266C-A1C7-431D-98EC-DD4CC1746BEB}"/>
    <cellStyle name="Normal 2 3 2 3 6 5 3 7" xfId="17551" xr:uid="{CD043B3E-233E-40C5-B743-55A66D4AF31F}"/>
    <cellStyle name="Normal 2 3 2 3 6 5 3 7 2" xfId="27161" xr:uid="{A27F3619-36B1-47B0-AC37-C1326A677784}"/>
    <cellStyle name="Normal 2 3 2 3 6 5 3 7 3" xfId="28400" xr:uid="{C4120E03-4F28-4046-A62E-11E663D826B9}"/>
    <cellStyle name="Normal 2 3 2 3 6 5 3 7 4" xfId="28051" xr:uid="{6FB330B2-AF61-4AC4-975C-D7FEC7657528}"/>
    <cellStyle name="Normal 2 3 2 3 6 5 3 8" xfId="18056" xr:uid="{067D9E81-A20E-46EC-ABB2-0A392C7931F1}"/>
    <cellStyle name="Normal 2 3 2 3 6 5 3 8 2" xfId="27629" xr:uid="{4112D8D2-1716-4A3A-9FEA-05CE66FD5169}"/>
    <cellStyle name="Normal 2 3 2 3 6 5 4" xfId="14179" xr:uid="{3F67CF76-7279-43B8-8DE4-B2C724214AAE}"/>
    <cellStyle name="Normal 2 3 2 3 6 5 4 2" xfId="14180" xr:uid="{DD277CDF-FEDD-48CE-AA7A-283B90FE828F}"/>
    <cellStyle name="Normal 2 3 2 3 6 6" xfId="2176" xr:uid="{6EAD7CF6-5C85-40B0-8D35-F71F20B5E1A0}"/>
    <cellStyle name="Normal 2 3 2 3 6 6 2" xfId="2771" xr:uid="{E0D7F771-62BF-459B-AE94-BACC0DAFC6F3}"/>
    <cellStyle name="Normal 2 3 2 3 6 6 3" xfId="3734" xr:uid="{CB6E0BC9-EBC1-403F-A59A-F9E949D6E8CB}"/>
    <cellStyle name="Normal 2 3 2 3 6 6 3 2" xfId="4964" xr:uid="{0806B0B2-D212-4E57-82A2-EC6357ECA0C5}"/>
    <cellStyle name="Normal 2 3 2 3 6 6 3 3" xfId="4367" xr:uid="{87E9420E-58D4-43F5-A4DD-4ACEDCEF5174}"/>
    <cellStyle name="Normal 2 3 2 3 6 6 3 4" xfId="7784" xr:uid="{B19175A9-7BDE-41AC-ADB8-FBFBA5CAD142}"/>
    <cellStyle name="Normal 2 3 2 3 6 6 3 4 2" xfId="7379" xr:uid="{D77E3D1B-5806-4D8D-8313-576F3BCADA9E}"/>
    <cellStyle name="Normal 2 3 2 3 6 6 3 4 2 2" xfId="10749" xr:uid="{1D9846A5-7474-471E-AB26-3DB862CBAD5C}"/>
    <cellStyle name="Normal 2 3 2 3 6 6 3 4 2 3" xfId="13331" xr:uid="{82841892-DF79-497D-ADC7-D993FBA9C181}"/>
    <cellStyle name="Normal 2 3 2 3 6 6 3 4 2 3 2" xfId="23281" xr:uid="{1B2FFFC2-B2BE-4022-B483-F9E63659BB89}"/>
    <cellStyle name="Normal 2 3 2 3 6 6 3 4 2 3 3" xfId="21314" xr:uid="{AA8DF2A8-F186-4B60-B414-8DC71743D002}"/>
    <cellStyle name="Normal 2 3 2 3 6 6 3 4 2 3 3 2" xfId="26536" xr:uid="{081D2419-4407-4B42-91C2-FB387A660951}"/>
    <cellStyle name="Normal 2 3 2 3 6 6 3 5" xfId="6761" xr:uid="{12D62EF7-3B8D-4429-B883-6C819E00B300}"/>
    <cellStyle name="Normal 2 3 2 3 6 6 3 5 2" xfId="10505" xr:uid="{C8FD21A2-E123-4E0B-8945-B3FBC3164756}"/>
    <cellStyle name="Normal 2 3 2 3 6 6 3 5 3" xfId="12459" xr:uid="{0BF0B581-67F1-48DC-948C-09FA2D154E88}"/>
    <cellStyle name="Normal 2 3 2 3 6 6 3 5 3 2" xfId="22900" xr:uid="{119A359C-944F-4E1C-A02F-93A0329456A1}"/>
    <cellStyle name="Normal 2 3 2 3 6 6 3 5 3 3" xfId="21070" xr:uid="{0161AF06-EE9A-4BD8-B251-80FFEE8CD2FE}"/>
    <cellStyle name="Normal 2 3 2 3 6 6 3 5 3 3 2" xfId="26292" xr:uid="{ECD5AE91-A4FB-4F0D-9DB0-9A6ED577710F}"/>
    <cellStyle name="Normal 2 3 2 3 6 6 3 6" xfId="18511" xr:uid="{BAC5A427-0272-443D-AD8F-FCF8DDD5145A}"/>
    <cellStyle name="Normal 2 3 2 3 6 6 3 6 2" xfId="23733" xr:uid="{6C4ED682-5DA1-4F65-99CF-818A68B406D1}"/>
    <cellStyle name="Normal 2 3 2 3 6 6 4" xfId="7210" xr:uid="{F3AFE461-4B33-415F-8D22-2228ABF245B6}"/>
    <cellStyle name="Normal 2 3 2 3 6 6 4 2" xfId="8169" xr:uid="{6257AD3D-CBCC-4105-9453-5E53CF66644A}"/>
    <cellStyle name="Normal 2 3 2 3 6 6 4 3" xfId="13140" xr:uid="{CF3E1B3F-60EF-4D37-8BA1-51A90E9C9FEE}"/>
    <cellStyle name="Normal 2 3 2 3 6 6 4 3 2" xfId="16586" xr:uid="{6EFB3546-C808-4AC4-86B6-0DFDED34856C}"/>
    <cellStyle name="Normal 2 3 2 3 6 6 4 4" xfId="19512" xr:uid="{1A9CBF73-5528-4ECF-B965-414935EC8175}"/>
    <cellStyle name="Normal 2 3 2 3 6 6 4 4 2" xfId="24734" xr:uid="{51852C27-45FE-4FAD-8539-05156CB8B599}"/>
    <cellStyle name="Normal 2 3 2 3 6 6 5" xfId="6929" xr:uid="{DB204308-2FC0-4792-B45D-5D841A92F9FA}"/>
    <cellStyle name="Normal 2 3 2 3 6 6 5 2" xfId="10673" xr:uid="{38D1FA88-1E87-470A-966E-15CE547F4AF1}"/>
    <cellStyle name="Normal 2 3 2 3 6 6 5 3" xfId="16931" xr:uid="{D1016970-2D0A-4245-A688-A5873BE69BE4}"/>
    <cellStyle name="Normal 2 3 2 3 6 6 5 3 2" xfId="23404" xr:uid="{E1C7DAFD-72CB-4243-A409-BC885EDA46BE}"/>
    <cellStyle name="Normal 2 3 2 3 6 6 5 3 3" xfId="21238" xr:uid="{D3DC222F-5181-44D7-8663-683BAA0E8742}"/>
    <cellStyle name="Normal 2 3 2 3 6 6 5 3 3 2" xfId="26460" xr:uid="{4B01FE33-DD55-46BC-95DD-CD3C760F10C4}"/>
    <cellStyle name="Normal 2 3 2 3 6 7" xfId="17916" xr:uid="{69E72585-5366-421D-BFA7-090380E2802F}"/>
    <cellStyle name="Normal 2 3 2 3 6 7 2" xfId="28967" xr:uid="{59528ED6-1C45-438C-B539-45284C942661}"/>
    <cellStyle name="Normal 2 3 2 3 7" xfId="641" xr:uid="{CB958BB3-1D54-443A-831F-E366A5F75412}"/>
    <cellStyle name="Normal 2 3 2 3 7 2" xfId="642" xr:uid="{2564E2E5-8956-4848-87E1-9CACD701E849}"/>
    <cellStyle name="Normal 2 3 2 3 7 3" xfId="643" xr:uid="{7C76A606-3966-4C9F-9F7E-88A69F9D4CE4}"/>
    <cellStyle name="Normal 2 3 2 3 7 3 2" xfId="644" xr:uid="{30B77592-5AA8-4474-A134-ACA2EC0EB3E6}"/>
    <cellStyle name="Normal 2 3 2 3 7 3 3" xfId="645" xr:uid="{68F192F8-6176-414B-8842-3A4B99592702}"/>
    <cellStyle name="Normal 2 3 2 3 7 3 3 2" xfId="646" xr:uid="{577F3E3B-AFE7-4D66-A5EE-0E3B469850FA}"/>
    <cellStyle name="Normal 2 3 2 3 7 3 3 3" xfId="647" xr:uid="{6F60CA70-D055-47F3-B759-BC46767A1FD3}"/>
    <cellStyle name="Normal 2 3 2 3 7 3 3 4" xfId="648" xr:uid="{D2A25E40-C7ED-43DE-8361-E7423E5E5162}"/>
    <cellStyle name="Normal 2 3 2 3 7 3 3 5" xfId="649" xr:uid="{0015DC94-49B9-4A32-85AE-21657130E744}"/>
    <cellStyle name="Normal 2 3 2 3 7 3 3 5 2" xfId="650" xr:uid="{B9CD28EB-F027-4891-BCE3-2DA2A688B3C0}"/>
    <cellStyle name="Normal 2 3 2 3 7 3 3 5 3" xfId="2735" xr:uid="{CD0DD9BC-7C97-4FD3-B550-9052CC0E2735}"/>
    <cellStyle name="Normal 2 3 2 3 7 3 3 5 3 2" xfId="3330" xr:uid="{B4B155B6-C747-48C5-8F91-7F341AFD0B3F}"/>
    <cellStyle name="Normal 2 3 2 3 7 3 3 5 3 3" xfId="4293" xr:uid="{9984B0AB-A434-4264-8E1E-7CEB6C3536C8}"/>
    <cellStyle name="Normal 2 3 2 3 7 3 3 5 3 3 2" xfId="4734" xr:uid="{28E1027E-131B-4FFE-A662-945BA989D8A0}"/>
    <cellStyle name="Normal 2 3 2 3 7 3 3 5 3 3 3" xfId="4530" xr:uid="{BA8CEE7B-C51A-456F-86DB-7AB19303DF5B}"/>
    <cellStyle name="Normal 2 3 2 3 7 3 3 5 3 3 4" xfId="7828" xr:uid="{3C80D594-82FD-4797-9871-A8A23FA891A8}"/>
    <cellStyle name="Normal 2 3 2 3 7 3 3 5 3 3 4 2" xfId="7928" xr:uid="{1B08A9C6-5B60-4964-9300-E989E868CB74}"/>
    <cellStyle name="Normal 2 3 2 3 7 3 3 5 3 3 4 2 2" xfId="10887" xr:uid="{FD4C8D10-DD4D-4DB6-B88E-8A06DA6650CB}"/>
    <cellStyle name="Normal 2 3 2 3 7 3 3 5 3 3 4 2 3" xfId="12086" xr:uid="{C328B53A-03F8-4E66-9F6F-CD2D2D96998C}"/>
    <cellStyle name="Normal 2 3 2 3 7 3 3 5 3 3 4 2 3 2" xfId="22533" xr:uid="{20E30409-722C-4825-B82C-5446ED8BF4CE}"/>
    <cellStyle name="Normal 2 3 2 3 7 3 3 5 3 3 4 2 3 3" xfId="21452" xr:uid="{6C4C9EE8-E06F-446E-9EEE-D0F0F27FE889}"/>
    <cellStyle name="Normal 2 3 2 3 7 3 3 5 3 3 4 2 3 3 2" xfId="26674" xr:uid="{90835E5C-4BA8-43DD-A29E-AA6E3D07B002}"/>
    <cellStyle name="Normal 2 3 2 3 7 3 3 5 3 3 5" xfId="5250" xr:uid="{547A48C9-E7E2-43EB-9566-29388A55F0FB}"/>
    <cellStyle name="Normal 2 3 2 3 7 3 3 5 3 3 5 2" xfId="9902" xr:uid="{BDEBABA4-841E-441E-910D-3AC394141D2F}"/>
    <cellStyle name="Normal 2 3 2 3 7 3 3 5 3 3 5 3" xfId="11974" xr:uid="{207ACB70-A390-4D5E-ACA7-3D81194387C0}"/>
    <cellStyle name="Normal 2 3 2 3 7 3 3 5 3 3 5 3 2" xfId="22422" xr:uid="{76CC0B85-A4BF-41A3-8B96-3D47BD0696AF}"/>
    <cellStyle name="Normal 2 3 2 3 7 3 3 5 3 3 5 3 3" xfId="19790" xr:uid="{D41E7791-4349-451E-993B-57893088F0BD}"/>
    <cellStyle name="Normal 2 3 2 3 7 3 3 5 3 3 5 3 3 2" xfId="25012" xr:uid="{816F6F01-DDAC-452E-B202-CB3CBFBC071A}"/>
    <cellStyle name="Normal 2 3 2 3 7 3 3 5 3 3 6" xfId="19070" xr:uid="{9E0CD495-E8BA-493F-A8ED-4D6E2FCFED6A}"/>
    <cellStyle name="Normal 2 3 2 3 7 3 3 5 3 3 6 2" xfId="24292" xr:uid="{49F06DAA-930D-4F9E-9FE6-0DE2C33F2632}"/>
    <cellStyle name="Normal 2 3 2 3 7 3 3 5 3 4" xfId="6112" xr:uid="{0A3DCE67-F667-47FD-BEF2-10E97648EFCC}"/>
    <cellStyle name="Normal 2 3 2 3 7 3 3 5 3 4 2" xfId="7605" xr:uid="{A90B711A-7769-4DF8-9217-17F037FBA4C6}"/>
    <cellStyle name="Normal 2 3 2 3 7 3 3 5 3 4 3" xfId="13092" xr:uid="{02C7A938-FDB8-4465-BCA7-D4C7F9518005}"/>
    <cellStyle name="Normal 2 3 2 3 7 3 3 5 3 4 3 2" xfId="16541" xr:uid="{392312BA-1979-4B9E-8EB6-FD3D64ABD433}"/>
    <cellStyle name="Normal 2 3 2 3 7 3 3 5 3 4 4" xfId="19205" xr:uid="{986FA756-691A-4A0D-AEA6-9E4AAAA6E0BB}"/>
    <cellStyle name="Normal 2 3 2 3 7 3 3 5 3 4 4 2" xfId="24427" xr:uid="{CF2E5919-81AD-4961-91F2-4C33BD0F5A62}"/>
    <cellStyle name="Normal 2 3 2 3 7 3 3 5 3 5" xfId="9512" xr:uid="{7244653E-B753-4E4B-81EF-5D650880B7A3}"/>
    <cellStyle name="Normal 2 3 2 3 7 3 3 5 3 5 2" xfId="11225" xr:uid="{8D7EFF38-F4E5-4B93-9F66-4B9384B2ACC9}"/>
    <cellStyle name="Normal 2 3 2 3 7 3 3 5 3 5 3" xfId="12778" xr:uid="{58B33AF5-9C92-442C-B5AC-55BE0093A7F2}"/>
    <cellStyle name="Normal 2 3 2 3 7 3 3 5 3 5 3 2" xfId="23216" xr:uid="{2F62DF24-C14B-48D1-AFCD-60697466FEB4}"/>
    <cellStyle name="Normal 2 3 2 3 7 3 3 5 3 5 3 3" xfId="21790" xr:uid="{0E49263C-DEF2-4A06-84AF-384E158EB2EF}"/>
    <cellStyle name="Normal 2 3 2 3 7 3 3 5 3 5 3 3 2" xfId="27012" xr:uid="{883C0DD1-86F4-48DA-816B-A2FB0383A04A}"/>
    <cellStyle name="Normal 2 3 2 3 7 3 3 5 4" xfId="5481" xr:uid="{20C0B72F-E327-4882-ADB2-FBC876879F3A}"/>
    <cellStyle name="Normal 2 3 2 3 7 3 3 5 4 2" xfId="8859" xr:uid="{BF8397CB-4643-45E7-9BED-FC7F98AD20CC}"/>
    <cellStyle name="Normal 2 3 2 3 7 3 3 5 4 3" xfId="11382" xr:uid="{3944FAE0-21CE-4A76-8884-CDEB4FAB9320}"/>
    <cellStyle name="Normal 2 3 2 3 7 3 3 5 4 3 2" xfId="21940" xr:uid="{B888D5EC-0E45-408F-8E38-7C55D8AEB249}"/>
    <cellStyle name="Normal 2 3 2 3 7 3 3 5 4 3 3" xfId="20021" xr:uid="{4B509719-3B4A-4A0A-8FE7-1B46D6E0290D}"/>
    <cellStyle name="Normal 2 3 2 3 7 3 3 5 4 3 3 2" xfId="25243" xr:uid="{54D7250B-2D41-48A0-9F81-3CD7EE1C461D}"/>
    <cellStyle name="Normal 2 3 2 3 7 3 3 5 5" xfId="15447" xr:uid="{B063D6CF-B40F-4B66-BC1A-F4BA6389D029}"/>
    <cellStyle name="Normal 2 3 2 3 7 3 3 5 6" xfId="17554" xr:uid="{B4E809CD-61A4-4AB8-A031-B55E5DD868DC}"/>
    <cellStyle name="Normal 2 3 2 3 7 3 3 5 6 2" xfId="27164" xr:uid="{169F3B3D-039D-4DDB-9EAD-A3F14AD5D68C}"/>
    <cellStyle name="Normal 2 3 2 3 7 3 3 5 6 3" xfId="28403" xr:uid="{20699C78-195A-4EE4-9AC9-FCC81EB3B4EA}"/>
    <cellStyle name="Normal 2 3 2 3 7 3 3 5 6 4" xfId="28048" xr:uid="{1CA9D9FB-B266-4C5C-9E82-6BF0DB8E544B}"/>
    <cellStyle name="Normal 2 3 2 3 7 3 3 5 7" xfId="18475" xr:uid="{931A51DA-739B-4E4D-A5E1-3EB11BCE6FB8}"/>
    <cellStyle name="Normal 2 3 2 3 7 3 3 5 7 2" xfId="27680" xr:uid="{4E732B3D-96AE-4F9D-B4BD-441909B55321}"/>
    <cellStyle name="Normal 2 3 2 3 7 3 3 6" xfId="2582" xr:uid="{3C997B33-2713-4E84-A4E8-01305FB714BC}"/>
    <cellStyle name="Normal 2 3 2 3 7 3 3 6 2" xfId="3177" xr:uid="{88CDEC1C-CE93-4308-88F1-99AC70B73A8E}"/>
    <cellStyle name="Normal 2 3 2 3 7 3 3 6 3" xfId="4140" xr:uid="{2FED4714-85A8-4D7B-805D-5E58B6EE99FF}"/>
    <cellStyle name="Normal 2 3 2 3 7 3 3 6 3 2" xfId="4585" xr:uid="{27A88CB7-DC38-478A-90C3-659DB3B3710D}"/>
    <cellStyle name="Normal 2 3 2 3 7 3 3 6 3 3" xfId="3668" xr:uid="{36094817-F4AB-4CD1-806E-ABC813FF2DC0}"/>
    <cellStyle name="Normal 2 3 2 3 7 3 3 6 3 4" xfId="8355" xr:uid="{87A36BB1-A4EC-4679-B2F1-5BE100E6CDAF}"/>
    <cellStyle name="Normal 2 3 2 3 7 3 3 6 3 4 2" xfId="6869" xr:uid="{BA416BE0-C8D3-4C3E-9397-F3E44FF6953C}"/>
    <cellStyle name="Normal 2 3 2 3 7 3 3 6 3 4 2 2" xfId="10613" xr:uid="{126848A3-FEC6-4144-99F6-6118E097EE3B}"/>
    <cellStyle name="Normal 2 3 2 3 7 3 3 6 3 4 2 3" xfId="11707" xr:uid="{D523AE70-8245-4D6B-98C9-B3D96F769D46}"/>
    <cellStyle name="Normal 2 3 2 3 7 3 3 6 3 4 2 3 2" xfId="22155" xr:uid="{A4FB5820-AAF6-4E61-8604-E9715B067DAB}"/>
    <cellStyle name="Normal 2 3 2 3 7 3 3 6 3 4 2 3 3" xfId="21178" xr:uid="{79F99C6B-C528-4310-90A4-24F9A9511710}"/>
    <cellStyle name="Normal 2 3 2 3 7 3 3 6 3 4 2 3 3 2" xfId="26400" xr:uid="{2A7FB526-E174-4E88-A923-A91BA4BED4ED}"/>
    <cellStyle name="Normal 2 3 2 3 7 3 3 6 3 5" xfId="5327" xr:uid="{FD503CCE-65F6-4D9A-802F-FD40C806F35E}"/>
    <cellStyle name="Normal 2 3 2 3 7 3 3 6 3 5 2" xfId="9648" xr:uid="{7C43F871-64E1-46B2-845F-3F300F396F96}"/>
    <cellStyle name="Normal 2 3 2 3 7 3 3 6 3 5 3" xfId="11807" xr:uid="{F95F7699-0823-4AE0-A1F0-851DD0BAA0CC}"/>
    <cellStyle name="Normal 2 3 2 3 7 3 3 6 3 5 3 2" xfId="22255" xr:uid="{68A84917-FCA7-402A-B325-557934CF58CB}"/>
    <cellStyle name="Normal 2 3 2 3 7 3 3 6 3 5 3 3" xfId="19867" xr:uid="{3DB1BE88-78B5-48DE-A9B5-E8CE4F5038A0}"/>
    <cellStyle name="Normal 2 3 2 3 7 3 3 6 3 5 3 3 2" xfId="25089" xr:uid="{3F019C5E-EEB0-4DFF-A05D-96823C49B2AE}"/>
    <cellStyle name="Normal 2 3 2 3 7 3 3 6 3 6" xfId="18917" xr:uid="{373164CC-265A-493B-A1F3-240E3568FE0D}"/>
    <cellStyle name="Normal 2 3 2 3 7 3 3 6 3 6 2" xfId="24139" xr:uid="{EE27DDD1-8E1D-40E0-BAB0-B477573143E2}"/>
    <cellStyle name="Normal 2 3 2 3 7 3 3 6 4" xfId="7034" xr:uid="{4C8C40CE-FC0A-460D-901B-296EB8F946CA}"/>
    <cellStyle name="Normal 2 3 2 3 7 3 3 6 4 2" xfId="7993" xr:uid="{4E73CCB8-1563-4491-B3DD-E39EAD28ABF1}"/>
    <cellStyle name="Normal 2 3 2 3 7 3 3 6 4 3" xfId="11558" xr:uid="{B1A61A87-DB62-42D4-AFC2-B95EE17372F0}"/>
    <cellStyle name="Normal 2 3 2 3 7 3 3 6 4 3 2" xfId="15818" xr:uid="{50543BE5-511D-44BF-BF2C-F3BDCE539AE2}"/>
    <cellStyle name="Normal 2 3 2 3 7 3 3 6 4 4" xfId="19336" xr:uid="{7E6CC550-A01C-4FEB-B6D0-3D32B56468B8}"/>
    <cellStyle name="Normal 2 3 2 3 7 3 3 6 4 4 2" xfId="24558" xr:uid="{ECB0E21F-7169-4050-AD52-7BA26C80B539}"/>
    <cellStyle name="Normal 2 3 2 3 7 3 3 6 5" xfId="6600" xr:uid="{166D2EDA-7893-46D4-8969-331E8AE124A3}"/>
    <cellStyle name="Normal 2 3 2 3 7 3 3 6 5 2" xfId="10346" xr:uid="{66C851DB-E224-4394-A015-CFD47A9321A8}"/>
    <cellStyle name="Normal 2 3 2 3 7 3 3 6 5 3" xfId="12514" xr:uid="{E084371E-0169-4FEC-9E27-9C82F732D066}"/>
    <cellStyle name="Normal 2 3 2 3 7 3 3 6 5 3 2" xfId="22955" xr:uid="{1DFFB330-DF26-4194-B539-395C55D87024}"/>
    <cellStyle name="Normal 2 3 2 3 7 3 3 6 5 3 3" xfId="20911" xr:uid="{5F18E299-95DC-4388-8088-1ED48DF373E6}"/>
    <cellStyle name="Normal 2 3 2 3 7 3 3 6 5 3 3 2" xfId="26133" xr:uid="{1A19C84D-0A39-492A-A8A4-E43831B4B515}"/>
    <cellStyle name="Normal 2 3 2 3 7 3 3 7" xfId="18322" xr:uid="{5CB23D4C-C3FE-43B0-9410-B3625CF061BD}"/>
    <cellStyle name="Normal 2 3 2 3 7 3 3 7 2" xfId="27621" xr:uid="{835A44F7-AAAB-4FAC-A1C3-490243B3B2E8}"/>
    <cellStyle name="Normal 2 3 2 3 7 4" xfId="651" xr:uid="{A8045745-67B2-4BA9-98A2-133D90B5B6DF}"/>
    <cellStyle name="Normal 2 3 2 3 7 4 2" xfId="652" xr:uid="{64DEBB1E-3F10-41D1-BF5D-FE9ACF229713}"/>
    <cellStyle name="Normal 2 3 2 3 7 4 3" xfId="653" xr:uid="{A01E3A3A-0927-4BEE-9FBC-0E6DB8D7FBAB}"/>
    <cellStyle name="Normal 2 3 2 3 7 4 3 2" xfId="654" xr:uid="{31840F9A-52B9-42D4-9052-61EE82033AD7}"/>
    <cellStyle name="Normal 2 3 2 3 7 4 3 2 2" xfId="655" xr:uid="{DF859A09-310C-493D-BAA4-060FD68D48B8}"/>
    <cellStyle name="Normal 2 3 2 3 7 4 3 2 2 10" xfId="18205" xr:uid="{40A1CF05-271A-4DE8-9F79-B73D6B92D204}"/>
    <cellStyle name="Normal 2 3 2 3 7 4 3 2 2 10 2" xfId="28879" xr:uid="{B608ED76-9668-4AE6-A1B0-E63C385F24B1}"/>
    <cellStyle name="Normal 2 3 2 3 7 4 3 2 2 2" xfId="656" xr:uid="{ACCAE5CE-A99F-453D-B34D-A92D9A8E796D}"/>
    <cellStyle name="Normal 2 3 2 3 7 4 3 2 2 2 2" xfId="14181" xr:uid="{0CD23082-6A94-4835-8D06-810277828E3E}"/>
    <cellStyle name="Normal 2 3 2 3 7 4 3 2 2 2 3" xfId="14182" xr:uid="{EE016FE9-522E-44BE-A3D4-634362A35985}"/>
    <cellStyle name="Normal 2 3 2 3 7 4 3 2 2 2 3 2" xfId="14183" xr:uid="{16BA9F5F-4ED6-4907-999E-0C2D96782B9A}"/>
    <cellStyle name="Normal 2 3 2 3 7 4 3 2 2 3" xfId="657" xr:uid="{5C957077-E7B6-4608-86D8-D58035268383}"/>
    <cellStyle name="Normal 2 3 2 3 7 4 3 2 2 4" xfId="658" xr:uid="{4442D786-5C8C-4783-8238-38116D761B9A}"/>
    <cellStyle name="Normal 2 3 2 3 7 4 3 2 2 5" xfId="659" xr:uid="{9EDFD00A-897B-4725-8210-5AA0E88FFD05}"/>
    <cellStyle name="Normal 2 3 2 3 7 4 3 2 2 5 2" xfId="660" xr:uid="{027050D3-8133-4427-8C46-8DC0DAF2AB35}"/>
    <cellStyle name="Normal 2 3 2 3 7 4 3 2 2 5 3" xfId="2618" xr:uid="{0DAB8871-D08E-4639-93FC-4E904250ABBF}"/>
    <cellStyle name="Normal 2 3 2 3 7 4 3 2 2 5 3 2" xfId="3213" xr:uid="{EF5CA763-0862-4143-8F60-FD9C270AA564}"/>
    <cellStyle name="Normal 2 3 2 3 7 4 3 2 2 5 3 3" xfId="4176" xr:uid="{B3324196-C915-4EED-BE37-2E50711E4495}"/>
    <cellStyle name="Normal 2 3 2 3 7 4 3 2 2 5 3 3 2" xfId="4728" xr:uid="{86840792-4A96-4A48-BF6A-AAC038D29D08}"/>
    <cellStyle name="Normal 2 3 2 3 7 4 3 2 2 5 3 3 3" xfId="4413" xr:uid="{9EAFF244-93C2-4FCA-9BFB-69010C882659}"/>
    <cellStyle name="Normal 2 3 2 3 7 4 3 2 2 5 3 3 4" xfId="8456" xr:uid="{4E9B7239-2C3A-4939-8306-9F729C8A176E}"/>
    <cellStyle name="Normal 2 3 2 3 7 4 3 2 2 5 3 3 4 2" xfId="5817" xr:uid="{F3325EC8-E106-4D00-993F-9FCF61EC2E18}"/>
    <cellStyle name="Normal 2 3 2 3 7 4 3 2 2 5 3 3 4 2 2" xfId="9621" xr:uid="{B37840F4-7A88-4FC9-9E46-3B6A00E436ED}"/>
    <cellStyle name="Normal 2 3 2 3 7 4 3 2 2 5 3 3 4 2 3" xfId="16995" xr:uid="{98E2067E-253C-4E6F-8D90-4B4EE79B2130}"/>
    <cellStyle name="Normal 2 3 2 3 7 4 3 2 2 5 3 3 4 2 3 2" xfId="23468" xr:uid="{7F1C19F4-A677-437B-BBBA-CB27115966EB}"/>
    <cellStyle name="Normal 2 3 2 3 7 4 3 2 2 5 3 3 4 2 3 3" xfId="20355" xr:uid="{9048EF0A-391D-4054-9FE3-9302752F9699}"/>
    <cellStyle name="Normal 2 3 2 3 7 4 3 2 2 5 3 3 4 2 3 3 2" xfId="25577" xr:uid="{CC3B24F1-8AC6-4555-B8F8-910229485B78}"/>
    <cellStyle name="Normal 2 3 2 3 7 4 3 2 2 5 3 3 5" xfId="6648" xr:uid="{BDF67A77-2809-48D5-BDE7-6D7B3D7C75D4}"/>
    <cellStyle name="Normal 2 3 2 3 7 4 3 2 2 5 3 3 5 2" xfId="10394" xr:uid="{705F9E15-9302-416B-9DC0-456383F199D3}"/>
    <cellStyle name="Normal 2 3 2 3 7 4 3 2 2 5 3 3 5 3" xfId="12129" xr:uid="{1B2D7F41-4E0E-42EA-8EF0-FC65658278B5}"/>
    <cellStyle name="Normal 2 3 2 3 7 4 3 2 2 5 3 3 5 3 2" xfId="22576" xr:uid="{4B766870-4978-4C7C-B488-B69C9FAD10A3}"/>
    <cellStyle name="Normal 2 3 2 3 7 4 3 2 2 5 3 3 5 3 3" xfId="20959" xr:uid="{02DC0103-1FFA-498F-BEED-121A732A4CC3}"/>
    <cellStyle name="Normal 2 3 2 3 7 4 3 2 2 5 3 3 5 3 3 2" xfId="26181" xr:uid="{5FB0ED6F-39A5-4F27-802A-D27A8D40A37D}"/>
    <cellStyle name="Normal 2 3 2 3 7 4 3 2 2 5 3 3 6" xfId="18953" xr:uid="{4C1CE327-AA5C-4E5E-9DD8-DF1032737C44}"/>
    <cellStyle name="Normal 2 3 2 3 7 4 3 2 2 5 3 3 6 2" xfId="24175" xr:uid="{7DFFABC4-75B7-485F-83B7-27B7DF6E1A3F}"/>
    <cellStyle name="Normal 2 3 2 3 7 4 3 2 2 5 3 4" xfId="6030" xr:uid="{71C93E7F-5E73-4F2F-AD10-E3B302D3D57D}"/>
    <cellStyle name="Normal 2 3 2 3 7 4 3 2 2 5 3 4 2" xfId="7892" xr:uid="{9371FF14-86D0-45BA-BEEB-E2CEAE9B5884}"/>
    <cellStyle name="Normal 2 3 2 3 7 4 3 2 2 5 3 4 3" xfId="13309" xr:uid="{1784BB5F-4047-4ED7-AB2C-38EE2F9CEE16}"/>
    <cellStyle name="Normal 2 3 2 3 7 4 3 2 2 5 3 4 3 2" xfId="16735" xr:uid="{E9469820-CA2C-48AA-90FF-0B71FF77A10A}"/>
    <cellStyle name="Normal 2 3 2 3 7 4 3 2 2 5 3 4 4" xfId="19123" xr:uid="{452A0F10-2E26-4450-A6F9-3BC5F968E108}"/>
    <cellStyle name="Normal 2 3 2 3 7 4 3 2 2 5 3 4 4 2" xfId="24345" xr:uid="{423D86FE-9283-4620-9E93-C21A1BCF34A9}"/>
    <cellStyle name="Normal 2 3 2 3 7 4 3 2 2 5 3 5" xfId="6838" xr:uid="{F7EF1E58-8BBF-4555-AE10-FA821D99AFBD}"/>
    <cellStyle name="Normal 2 3 2 3 7 4 3 2 2 5 3 5 2" xfId="10582" xr:uid="{A3F1B519-EC64-4334-8956-E01CA1AAFD2D}"/>
    <cellStyle name="Normal 2 3 2 3 7 4 3 2 2 5 3 5 3" xfId="16811" xr:uid="{4AE5DC1B-2800-4C32-8DD7-17868CE247A2}"/>
    <cellStyle name="Normal 2 3 2 3 7 4 3 2 2 5 3 5 3 2" xfId="23345" xr:uid="{D5C8C36A-01D5-4694-8020-C60026CAB913}"/>
    <cellStyle name="Normal 2 3 2 3 7 4 3 2 2 5 3 5 3 3" xfId="21147" xr:uid="{536364FF-1414-4E68-9C6C-AD1011437333}"/>
    <cellStyle name="Normal 2 3 2 3 7 4 3 2 2 5 3 5 3 3 2" xfId="26369" xr:uid="{272C5E3A-53F5-4489-B101-0879BED9FFF3}"/>
    <cellStyle name="Normal 2 3 2 3 7 4 3 2 2 5 4" xfId="5491" xr:uid="{84E42704-CF8A-442C-8F8F-1BE467C83F83}"/>
    <cellStyle name="Normal 2 3 2 3 7 4 3 2 2 5 4 2" xfId="8862" xr:uid="{5C932CE4-B2DC-4F09-A36B-713ACC43D5AD}"/>
    <cellStyle name="Normal 2 3 2 3 7 4 3 2 2 5 4 3" xfId="11952" xr:uid="{151457B4-AA9A-4C7F-854E-F263188E8BC1}"/>
    <cellStyle name="Normal 2 3 2 3 7 4 3 2 2 5 4 3 2" xfId="22400" xr:uid="{28A668B0-7DC1-4953-9068-59200CD441CB}"/>
    <cellStyle name="Normal 2 3 2 3 7 4 3 2 2 5 4 3 3" xfId="20031" xr:uid="{8ED466F4-674B-44BE-AD75-B93900A55951}"/>
    <cellStyle name="Normal 2 3 2 3 7 4 3 2 2 5 4 3 3 2" xfId="25253" xr:uid="{F4E179D2-9B56-47CA-A92C-88E77DBB38F5}"/>
    <cellStyle name="Normal 2 3 2 3 7 4 3 2 2 5 5" xfId="15450" xr:uid="{931E9165-E6EE-4A83-91FE-B142625011A7}"/>
    <cellStyle name="Normal 2 3 2 3 7 4 3 2 2 5 6" xfId="17557" xr:uid="{AACF8820-0936-4544-9DA5-3CC8802CCE8F}"/>
    <cellStyle name="Normal 2 3 2 3 7 4 3 2 2 5 6 2" xfId="27167" xr:uid="{909ED334-A78D-4500-9FCE-6C73611026AF}"/>
    <cellStyle name="Normal 2 3 2 3 7 4 3 2 2 5 6 3" xfId="28406" xr:uid="{68AFA8FE-B2A8-422A-9791-98D8D64D4A27}"/>
    <cellStyle name="Normal 2 3 2 3 7 4 3 2 2 5 6 4" xfId="27516" xr:uid="{FF690928-A7E6-46C1-927C-B0AA709A849A}"/>
    <cellStyle name="Normal 2 3 2 3 7 4 3 2 2 5 7" xfId="18358" xr:uid="{965EB336-5FA0-4B11-9DA0-DDB674AB0C43}"/>
    <cellStyle name="Normal 2 3 2 3 7 4 3 2 2 5 7 2" xfId="27638" xr:uid="{D5DA1C21-5725-451E-A8FA-FD9ACDA46055}"/>
    <cellStyle name="Normal 2 3 2 3 7 4 3 2 2 6" xfId="2465" xr:uid="{763C2B7B-DC3A-4998-ACC5-150D127D59DA}"/>
    <cellStyle name="Normal 2 3 2 3 7 4 3 2 2 6 2" xfId="3060" xr:uid="{4BFFB6F5-363D-4A3C-8B3F-29C2AE4B3E47}"/>
    <cellStyle name="Normal 2 3 2 3 7 4 3 2 2 6 3" xfId="4023" xr:uid="{4607BF4E-E981-4B8A-B3F5-28E4CDF2EB63}"/>
    <cellStyle name="Normal 2 3 2 3 7 4 3 2 2 6 3 2" xfId="4896" xr:uid="{691024F3-28CC-4354-BD87-9AA97B09F65E}"/>
    <cellStyle name="Normal 2 3 2 3 7 4 3 2 2 6 3 3" xfId="3347" xr:uid="{FCECDACC-532B-40F0-982D-6809FC13814B}"/>
    <cellStyle name="Normal 2 3 2 3 7 4 3 2 2 6 3 4" xfId="8392" xr:uid="{3C059634-7E7E-4E74-AA89-7B48CD1DB366}"/>
    <cellStyle name="Normal 2 3 2 3 7 4 3 2 2 6 3 4 2" xfId="6849" xr:uid="{7432D616-EA06-434D-B6AD-7E0CA27FB489}"/>
    <cellStyle name="Normal 2 3 2 3 7 4 3 2 2 6 3 4 2 2" xfId="10593" xr:uid="{5AFC8719-15DD-438D-B90E-A6EC886B4AD6}"/>
    <cellStyle name="Normal 2 3 2 3 7 4 3 2 2 6 3 4 2 3" xfId="12834" xr:uid="{A50A5914-D94D-4F03-A871-94D83A0434A2}"/>
    <cellStyle name="Normal 2 3 2 3 7 4 3 2 2 6 3 4 2 3 2" xfId="23272" xr:uid="{90F0428D-6F01-407C-A9C7-2E06F175146D}"/>
    <cellStyle name="Normal 2 3 2 3 7 4 3 2 2 6 3 4 2 3 3" xfId="21158" xr:uid="{D86CF96F-015A-4F3A-8148-2AA7570C30D6}"/>
    <cellStyle name="Normal 2 3 2 3 7 4 3 2 2 6 3 4 2 3 3 2" xfId="26380" xr:uid="{23A70D68-5B75-4AF5-9142-AE88E7DD140D}"/>
    <cellStyle name="Normal 2 3 2 3 7 4 3 2 2 6 3 5" xfId="5375" xr:uid="{C0F9DB23-87D2-4A1C-A9BB-596456907829}"/>
    <cellStyle name="Normal 2 3 2 3 7 4 3 2 2 6 3 5 2" xfId="9737" xr:uid="{EAAD2B16-6764-45A3-9F0D-F275AB0DA3DA}"/>
    <cellStyle name="Normal 2 3 2 3 7 4 3 2 2 6 3 5 3" xfId="12681" xr:uid="{B516EC2C-D8A3-4786-B0CC-3E3A0864B287}"/>
    <cellStyle name="Normal 2 3 2 3 7 4 3 2 2 6 3 5 3 2" xfId="23120" xr:uid="{9CFCD416-927C-4B9E-BAF4-55A575908ADA}"/>
    <cellStyle name="Normal 2 3 2 3 7 4 3 2 2 6 3 5 3 3" xfId="19915" xr:uid="{FD4D6DAD-D20D-4DE1-89E6-9C5B8282C146}"/>
    <cellStyle name="Normal 2 3 2 3 7 4 3 2 2 6 3 5 3 3 2" xfId="25137" xr:uid="{F202BF88-E26F-4605-82AD-6FBB10E89B21}"/>
    <cellStyle name="Normal 2 3 2 3 7 4 3 2 2 6 3 6" xfId="16042" xr:uid="{1C42E63C-78F4-4E80-A051-2C703A303E19}"/>
    <cellStyle name="Normal 2 3 2 3 7 4 3 2 2 6 3 7" xfId="18800" xr:uid="{B5801273-E16B-42BA-AB67-71EC0F39F8C6}"/>
    <cellStyle name="Normal 2 3 2 3 7 4 3 2 2 6 3 7 2" xfId="24022" xr:uid="{0AF22767-65D9-4778-95BD-5BB7893350AF}"/>
    <cellStyle name="Normal 2 3 2 3 7 4 3 2 2 6 4" xfId="7321" xr:uid="{5D276709-4A02-43F8-8B7A-924407818E49}"/>
    <cellStyle name="Normal 2 3 2 3 7 4 3 2 2 6 4 2" xfId="8280" xr:uid="{233C7824-707B-4510-BB79-57AEE9882F95}"/>
    <cellStyle name="Normal 2 3 2 3 7 4 3 2 2 6 4 3" xfId="13230" xr:uid="{F73A86B3-EB5E-4FAB-965E-BF8A9714281E}"/>
    <cellStyle name="Normal 2 3 2 3 7 4 3 2 2 6 4 3 2" xfId="16664" xr:uid="{EA8E2A0E-9E97-47C5-9920-442E4C025750}"/>
    <cellStyle name="Normal 2 3 2 3 7 4 3 2 2 6 4 4" xfId="19623" xr:uid="{62169D15-90F2-49B9-9642-1B392224992B}"/>
    <cellStyle name="Normal 2 3 2 3 7 4 3 2 2 6 4 4 2" xfId="24845" xr:uid="{5D342431-33E8-49D6-96CC-B9245056E504}"/>
    <cellStyle name="Normal 2 3 2 3 7 4 3 2 2 6 5" xfId="9465" xr:uid="{146A1F60-04D9-4D58-8A96-A3F34D20C2CF}"/>
    <cellStyle name="Normal 2 3 2 3 7 4 3 2 2 6 5 2" xfId="11178" xr:uid="{D954C04E-27FF-42EF-A034-A153B7312FF0}"/>
    <cellStyle name="Normal 2 3 2 3 7 4 3 2 2 6 5 3" xfId="12826" xr:uid="{466CE6EA-BE36-4DE4-BA4C-40F6EC2A4590}"/>
    <cellStyle name="Normal 2 3 2 3 7 4 3 2 2 6 5 3 2" xfId="23264" xr:uid="{379C0E60-5732-4008-9E08-F10A0B1C5A5F}"/>
    <cellStyle name="Normal 2 3 2 3 7 4 3 2 2 6 5 3 3" xfId="21743" xr:uid="{0A8C7FB0-2A00-43CE-8837-16C0FCB792BA}"/>
    <cellStyle name="Normal 2 3 2 3 7 4 3 2 2 6 5 3 3 2" xfId="26965" xr:uid="{5A96A2B6-EEB2-4747-9ABD-3932DD34E93F}"/>
    <cellStyle name="Normal 2 3 2 3 7 4 3 2 2 7" xfId="5487" xr:uid="{6773BAAC-94DC-40DD-8E97-FA7FDC06B82A}"/>
    <cellStyle name="Normal 2 3 2 3 7 4 3 2 2 7 2" xfId="8861" xr:uid="{4E546730-3D34-4548-A60A-C312DFB4A82E}"/>
    <cellStyle name="Normal 2 3 2 3 7 4 3 2 2 7 3" xfId="16188" xr:uid="{349B8094-36C2-40E2-B8CD-4D26254B43A9}"/>
    <cellStyle name="Normal 2 3 2 3 7 4 3 2 2 7 3 2" xfId="17336" xr:uid="{A76EED8F-29F3-42DA-9AE3-774ECBC2F40A}"/>
    <cellStyle name="Normal 2 3 2 3 7 4 3 2 2 7 3 3" xfId="20027" xr:uid="{E44190BE-3436-4D05-8FD4-D9B4FDC48FD7}"/>
    <cellStyle name="Normal 2 3 2 3 7 4 3 2 2 7 3 3 2" xfId="25249" xr:uid="{F151B621-DED9-4503-885E-7EC862FA84B6}"/>
    <cellStyle name="Normal 2 3 2 3 7 4 3 2 2 8" xfId="15449" xr:uid="{99CF818F-75A6-4D4B-90EF-8FA1E37D873C}"/>
    <cellStyle name="Normal 2 3 2 3 7 4 3 2 2 9" xfId="17556" xr:uid="{2589B0AC-19E4-4EB7-9BA7-462BE8D4B12E}"/>
    <cellStyle name="Normal 2 3 2 3 7 4 3 2 2 9 2" xfId="27166" xr:uid="{17904652-8980-464F-90D5-2A52EE8E7DB8}"/>
    <cellStyle name="Normal 2 3 2 3 7 4 3 2 2 9 3" xfId="28405" xr:uid="{FE34CDDE-A9BF-4C66-BCB9-DFEAB09652E7}"/>
    <cellStyle name="Normal 2 3 2 3 7 4 3 2 2 9 4" xfId="28047" xr:uid="{6C096614-27D4-436C-9137-389982E158A1}"/>
    <cellStyle name="Normal 2 3 2 3 7 4 3 3" xfId="2362" xr:uid="{7141C61C-232E-4FCB-BF10-76689EEE7E8B}"/>
    <cellStyle name="Normal 2 3 2 3 7 4 3 3 2" xfId="2957" xr:uid="{D3BEF0A0-1BC5-437A-808B-9CC2E02A1976}"/>
    <cellStyle name="Normal 2 3 2 3 7 4 3 3 3" xfId="3920" xr:uid="{D2FA003B-3DF2-47BE-9EF6-B0245EC7B7E2}"/>
    <cellStyle name="Normal 2 3 2 3 7 4 3 3 3 2" xfId="4768" xr:uid="{4D975869-00D5-400B-9162-60E829CFE53B}"/>
    <cellStyle name="Normal 2 3 2 3 7 4 3 3 3 3" xfId="3442" xr:uid="{FEB64010-9DAF-4564-AF33-9BE2AF2F37A2}"/>
    <cellStyle name="Normal 2 3 2 3 7 4 3 3 3 4" xfId="7787" xr:uid="{A54648AE-FFCE-4E6F-ADBE-F25B51811C0B}"/>
    <cellStyle name="Normal 2 3 2 3 7 4 3 3 3 4 2" xfId="9400" xr:uid="{61ED80B0-EAD6-4482-9753-CA7E6C9AFF74}"/>
    <cellStyle name="Normal 2 3 2 3 7 4 3 3 3 4 2 2" xfId="11114" xr:uid="{988FD1EF-8F9C-4F39-9A8C-4DCD5A6C3CB8}"/>
    <cellStyle name="Normal 2 3 2 3 7 4 3 3 3 4 2 3" xfId="11735" xr:uid="{1F981B7B-CBFB-475D-AABD-6314D78A606C}"/>
    <cellStyle name="Normal 2 3 2 3 7 4 3 3 3 4 2 3 2" xfId="22183" xr:uid="{F8D3E503-E644-42F2-8A44-4A0B7F0B0DB7}"/>
    <cellStyle name="Normal 2 3 2 3 7 4 3 3 3 4 2 3 3" xfId="21679" xr:uid="{7D7B4E47-281A-4540-AE82-5E88C33974F7}"/>
    <cellStyle name="Normal 2 3 2 3 7 4 3 3 3 4 2 3 3 2" xfId="26901" xr:uid="{BD339AA6-62E0-4C8C-B0FB-983DF689F187}"/>
    <cellStyle name="Normal 2 3 2 3 7 4 3 3 3 5" xfId="6946" xr:uid="{E9CD4678-A194-49C9-BF07-95F33CE63669}"/>
    <cellStyle name="Normal 2 3 2 3 7 4 3 3 3 5 2" xfId="10690" xr:uid="{AFF14684-4A57-4B27-A21F-686839879CE7}"/>
    <cellStyle name="Normal 2 3 2 3 7 4 3 3 3 5 3" xfId="12798" xr:uid="{E65CC6DF-41AA-4973-B962-CC23CF629377}"/>
    <cellStyle name="Normal 2 3 2 3 7 4 3 3 3 5 3 2" xfId="23236" xr:uid="{9133789C-25AB-4C2D-AF97-58A584ABD916}"/>
    <cellStyle name="Normal 2 3 2 3 7 4 3 3 3 5 3 3" xfId="21255" xr:uid="{615F88A9-D7D7-47C1-8AE3-5101474B9BC0}"/>
    <cellStyle name="Normal 2 3 2 3 7 4 3 3 3 5 3 3 2" xfId="26477" xr:uid="{5B8E136E-7476-4A2F-B5A8-C58D75FB4E55}"/>
    <cellStyle name="Normal 2 3 2 3 7 4 3 3 3 6" xfId="15943" xr:uid="{038CC1A7-7B04-46FD-9EC2-2FA6633CBE6D}"/>
    <cellStyle name="Normal 2 3 2 3 7 4 3 3 3 7" xfId="18697" xr:uid="{6184C39C-9D52-4DE2-A9B2-71D27502CCEE}"/>
    <cellStyle name="Normal 2 3 2 3 7 4 3 3 3 7 2" xfId="23919" xr:uid="{F4D6F486-8D46-47E9-AD57-540F5D893AD0}"/>
    <cellStyle name="Normal 2 3 2 3 7 4 3 3 4" xfId="7016" xr:uid="{2D48AB3E-1ECB-4DBC-8802-59E4FEAA83B2}"/>
    <cellStyle name="Normal 2 3 2 3 7 4 3 3 4 2" xfId="7975" xr:uid="{D4A3E677-C5DC-48BF-934E-0E663CFEB05B}"/>
    <cellStyle name="Normal 2 3 2 3 7 4 3 3 4 3" xfId="13321" xr:uid="{AE4F12D7-3B8C-4D70-9998-737C0256F721}"/>
    <cellStyle name="Normal 2 3 2 3 7 4 3 3 4 3 2" xfId="16746" xr:uid="{36248ADD-292C-4970-A5A9-2FFCFE041B49}"/>
    <cellStyle name="Normal 2 3 2 3 7 4 3 3 4 4" xfId="19318" xr:uid="{CA6A8839-83A3-450B-BCAF-9925D6847B99}"/>
    <cellStyle name="Normal 2 3 2 3 7 4 3 3 4 4 2" xfId="24540" xr:uid="{9C50DD24-7EC0-4F59-8BDF-BC449E25F7DE}"/>
    <cellStyle name="Normal 2 3 2 3 7 4 3 3 5" xfId="6553" xr:uid="{0C4E0B99-8E35-448F-900C-9F8DAC09B93B}"/>
    <cellStyle name="Normal 2 3 2 3 7 4 3 3 5 2" xfId="10299" xr:uid="{3F315E54-33C8-4C7D-90BD-565A90294DD3}"/>
    <cellStyle name="Normal 2 3 2 3 7 4 3 3 5 3" xfId="12371" xr:uid="{363FA892-0D07-4CBE-A8DC-1DFA58965250}"/>
    <cellStyle name="Normal 2 3 2 3 7 4 3 3 5 3 2" xfId="22812" xr:uid="{FCDD3AD6-D867-4C6F-A78D-633A24F94A7D}"/>
    <cellStyle name="Normal 2 3 2 3 7 4 3 3 5 3 3" xfId="20864" xr:uid="{C3ACB5B4-0383-47A9-B8A6-EB344CE5A469}"/>
    <cellStyle name="Normal 2 3 2 3 7 4 3 3 5 3 3 2" xfId="26086" xr:uid="{9E283973-1EF1-4936-8221-8920556831AE}"/>
    <cellStyle name="Normal 2 3 2 3 7 4 3 4" xfId="5485" xr:uid="{B09E8B2B-2F94-4A2B-8044-84A8DF047535}"/>
    <cellStyle name="Normal 2 3 2 3 7 4 3 4 2" xfId="8860" xr:uid="{A006D0DA-7E16-4316-862E-A1F84335E4FA}"/>
    <cellStyle name="Normal 2 3 2 3 7 4 3 4 3" xfId="14184" xr:uid="{B05D75B1-1DE5-45B0-961C-8F6385F34A20}"/>
    <cellStyle name="Normal 2 3 2 3 7 4 3 4 3 2" xfId="14185" xr:uid="{9FC23597-7BAF-430E-AA8F-C2AB06313324}"/>
    <cellStyle name="Normal 2 3 2 3 7 4 3 4 3 3" xfId="16852" xr:uid="{90A6CA44-C479-4EB6-A873-255437B41E7D}"/>
    <cellStyle name="Normal 2 3 2 3 7 4 3 4 3 4" xfId="20025" xr:uid="{E20428A5-2BED-4146-AA17-7299531F21BC}"/>
    <cellStyle name="Normal 2 3 2 3 7 4 3 4 3 4 2" xfId="25247" xr:uid="{9C453CE7-6A85-48A0-BA56-BEDEBAF51421}"/>
    <cellStyle name="Normal 2 3 2 3 7 4 3 5" xfId="15223" xr:uid="{DD208F65-A3C2-4800-A0C8-0973DF4C36AB}"/>
    <cellStyle name="Normal 2 3 2 3 7 4 3 6" xfId="15448" xr:uid="{CB64D5B0-FB44-4D32-BEF1-A5A554938018}"/>
    <cellStyle name="Normal 2 3 2 3 7 4 3 7" xfId="17555" xr:uid="{D72CADFB-8D15-4323-8C67-F22FD24DCBFF}"/>
    <cellStyle name="Normal 2 3 2 3 7 4 3 7 2" xfId="27165" xr:uid="{BE411388-CCC5-42D9-9B0A-12C6F46EBC00}"/>
    <cellStyle name="Normal 2 3 2 3 7 4 3 7 3" xfId="28404" xr:uid="{E0AEF87F-E08E-48A1-A86F-DB86286F2761}"/>
    <cellStyle name="Normal 2 3 2 3 7 4 3 7 4" xfId="28046" xr:uid="{FABB8E18-A4CF-4244-8F27-E935FC029CD9}"/>
    <cellStyle name="Normal 2 3 2 3 7 4 3 8" xfId="18102" xr:uid="{0D3F4518-D1F6-4F54-AE6C-626C3D7773B8}"/>
    <cellStyle name="Normal 2 3 2 3 7 4 3 8 2" xfId="28946" xr:uid="{AD9D162C-0823-46C0-9E49-2EE18BA82DD6}"/>
    <cellStyle name="Normal 2 3 2 3 7 4 4" xfId="14186" xr:uid="{81F61BB1-BB21-4C2A-ACBC-48892821021D}"/>
    <cellStyle name="Normal 2 3 2 3 7 4 4 2" xfId="14187" xr:uid="{5906A904-E9D1-4C3B-ABF9-7AE37A737D11}"/>
    <cellStyle name="Normal 2 3 2 3 7 4 5" xfId="14188" xr:uid="{843A4653-A0B2-4962-AE24-2B0B4F13937B}"/>
    <cellStyle name="Normal 2 3 2 3 7 4 5 2" xfId="14189" xr:uid="{D86B32E0-FC02-4A5D-BAE2-B3A68BF530B9}"/>
    <cellStyle name="Normal 2 3 2 3 7 5" xfId="2222" xr:uid="{A0E0630D-1B55-4604-94DF-9F3D098907BA}"/>
    <cellStyle name="Normal 2 3 2 3 7 5 2" xfId="2817" xr:uid="{3840B1E6-5B20-4D5C-B0C3-2BB29E6BB536}"/>
    <cellStyle name="Normal 2 3 2 3 7 5 3" xfId="3780" xr:uid="{9F087A55-3465-4418-AA59-6F21D54AB2DD}"/>
    <cellStyle name="Normal 2 3 2 3 7 5 3 2" xfId="5009" xr:uid="{4B513213-1637-4ADD-B62C-3E6C11B5010D}"/>
    <cellStyle name="Normal 2 3 2 3 7 5 3 3" xfId="3452" xr:uid="{ACF7E275-70A8-4A8F-8BEB-E834F1EE04BE}"/>
    <cellStyle name="Normal 2 3 2 3 7 5 3 4" xfId="8567" xr:uid="{EC680CDB-BC06-4501-856A-2737AE9F7C28}"/>
    <cellStyle name="Normal 2 3 2 3 7 5 3 4 2" xfId="7422" xr:uid="{159F4C7B-A0B7-45A3-BADF-94875507A82A}"/>
    <cellStyle name="Normal 2 3 2 3 7 5 3 4 2 2" xfId="10792" xr:uid="{BA3B19AC-32B2-46D4-A656-6599D792AC54}"/>
    <cellStyle name="Normal 2 3 2 3 7 5 3 4 2 3" xfId="11930" xr:uid="{31885C9A-3DDC-409F-A0E9-711E5FB5839C}"/>
    <cellStyle name="Normal 2 3 2 3 7 5 3 4 2 3 2" xfId="22378" xr:uid="{D6E77A6D-803A-4AF1-B9E8-C5094E7A49C5}"/>
    <cellStyle name="Normal 2 3 2 3 7 5 3 4 2 3 3" xfId="21357" xr:uid="{CECD4D10-1B42-4804-BFE1-7C2FDE00FF45}"/>
    <cellStyle name="Normal 2 3 2 3 7 5 3 4 2 3 3 2" xfId="26579" xr:uid="{AF8F9480-3323-46E4-BB79-0D5FC6D7237F}"/>
    <cellStyle name="Normal 2 3 2 3 7 5 3 5" xfId="6371" xr:uid="{B2776412-4CEA-4933-AB9B-88A338E1E905}"/>
    <cellStyle name="Normal 2 3 2 3 7 5 3 5 2" xfId="10117" xr:uid="{273CE31F-1E72-4B9E-A946-5820E35CD694}"/>
    <cellStyle name="Normal 2 3 2 3 7 5 3 5 3" xfId="12520" xr:uid="{4600CDAF-A6E9-4838-A000-13B000C6B50C}"/>
    <cellStyle name="Normal 2 3 2 3 7 5 3 5 3 2" xfId="22961" xr:uid="{AF13880D-2E9B-4C6B-981E-74F1BD883FDD}"/>
    <cellStyle name="Normal 2 3 2 3 7 5 3 5 3 3" xfId="20682" xr:uid="{DB466B2A-D30B-449E-A11E-AA75B15A2494}"/>
    <cellStyle name="Normal 2 3 2 3 7 5 3 5 3 3 2" xfId="25904" xr:uid="{FC85AC27-7A25-41B6-AEEB-7645E9F84B00}"/>
    <cellStyle name="Normal 2 3 2 3 7 5 3 6" xfId="18557" xr:uid="{18F517E1-3953-4929-9205-575E4EF5F040}"/>
    <cellStyle name="Normal 2 3 2 3 7 5 3 6 2" xfId="23779" xr:uid="{F3705CEA-83C6-40C4-94B6-6589F1E5D302}"/>
    <cellStyle name="Normal 2 3 2 3 7 5 4" xfId="7218" xr:uid="{1805FFD8-E60B-4AA5-99D8-6D83D836983C}"/>
    <cellStyle name="Normal 2 3 2 3 7 5 4 2" xfId="8177" xr:uid="{22468473-5A75-4447-80D6-F3B6A4F71FF1}"/>
    <cellStyle name="Normal 2 3 2 3 7 5 4 3" xfId="13311" xr:uid="{FD21082B-F399-4FDD-B358-C6267BD207CF}"/>
    <cellStyle name="Normal 2 3 2 3 7 5 4 3 2" xfId="16737" xr:uid="{19415D13-54DE-4676-BA46-8B48F8930AE2}"/>
    <cellStyle name="Normal 2 3 2 3 7 5 4 4" xfId="19520" xr:uid="{7C14074E-C8A2-488C-B155-1629C600336D}"/>
    <cellStyle name="Normal 2 3 2 3 7 5 4 4 2" xfId="24742" xr:uid="{B2540A62-CFB4-435B-8BAF-31F9FC74DA07}"/>
    <cellStyle name="Normal 2 3 2 3 7 5 5" xfId="6780" xr:uid="{0B68B3A1-A221-436B-9248-73095F83A7C6}"/>
    <cellStyle name="Normal 2 3 2 3 7 5 5 2" xfId="10524" xr:uid="{DED6F611-9CF4-4FBC-AC39-DC0AE6535B06}"/>
    <cellStyle name="Normal 2 3 2 3 7 5 5 3" xfId="12733" xr:uid="{E19957C0-09E7-4D5F-8BEF-C6D306A2579E}"/>
    <cellStyle name="Normal 2 3 2 3 7 5 5 3 2" xfId="23172" xr:uid="{2514EC3E-CEB8-423A-870D-B17F5773EEFE}"/>
    <cellStyle name="Normal 2 3 2 3 7 5 5 3 3" xfId="21089" xr:uid="{D86A2DE0-A1FE-4DD9-A45E-558284B460F7}"/>
    <cellStyle name="Normal 2 3 2 3 7 5 5 3 3 2" xfId="26311" xr:uid="{DA02F305-65B7-4C70-B161-32FC9836C65E}"/>
    <cellStyle name="Normal 2 3 2 3 7 6" xfId="17962" xr:uid="{61310141-6981-4E09-A15B-4CEA652B8530}"/>
    <cellStyle name="Normal 2 3 2 3 7 6 2" xfId="28762" xr:uid="{8A3A020D-FD48-41F1-9D19-05B9C700828D}"/>
    <cellStyle name="Normal 2 3 2 3 8" xfId="661" xr:uid="{6ECD6C53-9F76-4AA5-97A7-142334443F8B}"/>
    <cellStyle name="Normal 2 3 2 3 8 2" xfId="662" xr:uid="{117FBCAC-418D-4650-8A7B-FC51DEEF746F}"/>
    <cellStyle name="Normal 2 3 2 3 8 3" xfId="663" xr:uid="{52CBDDD3-38CA-4327-AE12-F0E956F24735}"/>
    <cellStyle name="Normal 2 3 2 3 8 3 2" xfId="664" xr:uid="{9B59CB20-FD96-4A56-A9BE-70190207FDDD}"/>
    <cellStyle name="Normal 2 3 2 3 8 3 2 2" xfId="665" xr:uid="{C247BC7D-3C88-481C-B274-8A022F57A301}"/>
    <cellStyle name="Normal 2 3 2 3 8 3 2 2 10" xfId="18206" xr:uid="{48F88E2E-3D37-4461-B838-352DAA178BAC}"/>
    <cellStyle name="Normal 2 3 2 3 8 3 2 2 10 2" xfId="28973" xr:uid="{BFDDA955-EBFE-4877-A3C2-F366B1DE3234}"/>
    <cellStyle name="Normal 2 3 2 3 8 3 2 2 2" xfId="666" xr:uid="{CBA0D967-860D-4C31-A434-32E828D624CF}"/>
    <cellStyle name="Normal 2 3 2 3 8 3 2 2 2 2" xfId="14190" xr:uid="{67CCBD15-44C5-4F5F-966F-9A08E3F8F931}"/>
    <cellStyle name="Normal 2 3 2 3 8 3 2 2 2 3" xfId="14191" xr:uid="{9F067EAD-CC93-4AA3-8D3E-A5DEF8CD0212}"/>
    <cellStyle name="Normal 2 3 2 3 8 3 2 2 2 3 2" xfId="14192" xr:uid="{DFA5D814-D8A4-43FD-A234-50AF6DEA97F2}"/>
    <cellStyle name="Normal 2 3 2 3 8 3 2 2 3" xfId="667" xr:uid="{DA9ECCD0-B4F0-4B48-AD58-BF6CB63C3EDB}"/>
    <cellStyle name="Normal 2 3 2 3 8 3 2 2 4" xfId="668" xr:uid="{90786F19-40C5-4542-8547-8976CB43BF02}"/>
    <cellStyle name="Normal 2 3 2 3 8 3 2 2 5" xfId="669" xr:uid="{04B8FF14-DF67-42E2-BA67-433CA07BB73C}"/>
    <cellStyle name="Normal 2 3 2 3 8 3 2 2 5 2" xfId="670" xr:uid="{0381C685-6AF9-4E94-BE57-75AF2413DA61}"/>
    <cellStyle name="Normal 2 3 2 3 8 3 2 2 5 3" xfId="2619" xr:uid="{000B3AE9-F105-4FD4-B2DD-95E7FC083FE9}"/>
    <cellStyle name="Normal 2 3 2 3 8 3 2 2 5 3 2" xfId="3214" xr:uid="{45DC64DB-688F-4B52-BAD8-A4F7A20B2EF4}"/>
    <cellStyle name="Normal 2 3 2 3 8 3 2 2 5 3 3" xfId="4177" xr:uid="{1AA31B6E-1FC5-42F4-9ED3-B0450C1B1B64}"/>
    <cellStyle name="Normal 2 3 2 3 8 3 2 2 5 3 3 2" xfId="4755" xr:uid="{8B89E9AE-9464-46C6-AB73-A60586742ED8}"/>
    <cellStyle name="Normal 2 3 2 3 8 3 2 2 5 3 3 3" xfId="4414" xr:uid="{B9AAFCC3-5EB3-48F5-AD86-9BF4EACD48DC}"/>
    <cellStyle name="Normal 2 3 2 3 8 3 2 2 5 3 3 4" xfId="8671" xr:uid="{19F5F0FB-56DF-454E-A055-0E542B33E76E}"/>
    <cellStyle name="Normal 2 3 2 3 8 3 2 2 5 3 3 4 2" xfId="9547" xr:uid="{D584E9BC-D7DA-42F5-913A-B38721431E55}"/>
    <cellStyle name="Normal 2 3 2 3 8 3 2 2 5 3 3 4 2 2" xfId="11260" xr:uid="{9A92F90A-4E29-411C-A486-CED77B2973C2}"/>
    <cellStyle name="Normal 2 3 2 3 8 3 2 2 5 3 3 4 2 3" xfId="12341" xr:uid="{0D16F706-22D6-4298-B7D6-7B5F7D01A8FB}"/>
    <cellStyle name="Normal 2 3 2 3 8 3 2 2 5 3 3 4 2 3 2" xfId="22782" xr:uid="{88A4CA01-1870-41B6-9F79-1060C8A770F5}"/>
    <cellStyle name="Normal 2 3 2 3 8 3 2 2 5 3 3 4 2 3 3" xfId="21825" xr:uid="{1EB100E8-F02F-4983-AD14-9A10B262C0C7}"/>
    <cellStyle name="Normal 2 3 2 3 8 3 2 2 5 3 3 4 2 3 3 2" xfId="27047" xr:uid="{274AC6A8-9377-4C6D-8D56-F8790F100345}"/>
    <cellStyle name="Normal 2 3 2 3 8 3 2 2 5 3 3 5" xfId="6395" xr:uid="{58988F9C-6944-42F4-8E7A-3797331D8D2F}"/>
    <cellStyle name="Normal 2 3 2 3 8 3 2 2 5 3 3 5 2" xfId="10141" xr:uid="{310B7966-61AF-4008-AE9C-68A6537161EF}"/>
    <cellStyle name="Normal 2 3 2 3 8 3 2 2 5 3 3 5 3" xfId="12530" xr:uid="{4A77E471-4C62-4819-AEEE-D70B9C966BD5}"/>
    <cellStyle name="Normal 2 3 2 3 8 3 2 2 5 3 3 5 3 2" xfId="22971" xr:uid="{FA787069-3CA3-4DEA-A3AC-8629A77845B1}"/>
    <cellStyle name="Normal 2 3 2 3 8 3 2 2 5 3 3 5 3 3" xfId="20706" xr:uid="{EE0809D0-E411-4311-A22E-6B7BF6678C38}"/>
    <cellStyle name="Normal 2 3 2 3 8 3 2 2 5 3 3 5 3 3 2" xfId="25928" xr:uid="{F9D8EFC8-92D2-452B-AF1A-3CF40D57FB7E}"/>
    <cellStyle name="Normal 2 3 2 3 8 3 2 2 5 3 3 6" xfId="18954" xr:uid="{7F2866A2-146D-4F0E-9A2B-5A7912C85F11}"/>
    <cellStyle name="Normal 2 3 2 3 8 3 2 2 5 3 3 6 2" xfId="24176" xr:uid="{48A409A5-2866-4305-8C23-B9DE153E283C}"/>
    <cellStyle name="Normal 2 3 2 3 8 3 2 2 5 3 4" xfId="7295" xr:uid="{C4B9BF94-15D8-46DE-A37C-EE7AF595F055}"/>
    <cellStyle name="Normal 2 3 2 3 8 3 2 2 5 3 4 2" xfId="8254" xr:uid="{B2B63430-53AE-437B-942F-E7AB62466372}"/>
    <cellStyle name="Normal 2 3 2 3 8 3 2 2 5 3 4 3" xfId="13058" xr:uid="{3B075792-54C9-4404-B1F8-1EA38FCA7377}"/>
    <cellStyle name="Normal 2 3 2 3 8 3 2 2 5 3 4 3 2" xfId="16509" xr:uid="{33B60CD2-6608-472B-832D-6C0D2B06DC74}"/>
    <cellStyle name="Normal 2 3 2 3 8 3 2 2 5 3 4 4" xfId="19597" xr:uid="{1A5583C8-8C92-49EB-B8FB-C2760BF7CC93}"/>
    <cellStyle name="Normal 2 3 2 3 8 3 2 2 5 3 4 4 2" xfId="24819" xr:uid="{785B874B-FF3B-42B0-8E04-9C93583DCB12}"/>
    <cellStyle name="Normal 2 3 2 3 8 3 2 2 5 3 5" xfId="7409" xr:uid="{6892FBE8-6988-415E-A2EA-D548F222584B}"/>
    <cellStyle name="Normal 2 3 2 3 8 3 2 2 5 3 5 2" xfId="10779" xr:uid="{81012B50-5C79-4F96-B5CD-46A479D530CD}"/>
    <cellStyle name="Normal 2 3 2 3 8 3 2 2 5 3 5 3" xfId="11504" xr:uid="{06921073-18BF-4783-9FE5-6662AFDB004E}"/>
    <cellStyle name="Normal 2 3 2 3 8 3 2 2 5 3 5 3 2" xfId="22062" xr:uid="{854394AB-63A2-423E-8D5F-0FB9EF49EDC1}"/>
    <cellStyle name="Normal 2 3 2 3 8 3 2 2 5 3 5 3 3" xfId="21344" xr:uid="{AC5D5034-645B-474D-AD8D-E48170DF9C1D}"/>
    <cellStyle name="Normal 2 3 2 3 8 3 2 2 5 3 5 3 3 2" xfId="26566" xr:uid="{CA73CF7D-69CE-4C9F-AC05-8E9205F64E74}"/>
    <cellStyle name="Normal 2 3 2 3 8 3 2 2 5 4" xfId="5501" xr:uid="{7AFBF916-54A6-4D49-8F13-4C38B4DF9BAF}"/>
    <cellStyle name="Normal 2 3 2 3 8 3 2 2 5 4 2" xfId="8865" xr:uid="{02E320A5-E289-47B9-8701-4CF6B5010CB6}"/>
    <cellStyle name="Normal 2 3 2 3 8 3 2 2 5 4 3" xfId="12118" xr:uid="{E994D853-3D17-49B6-A62B-DF10ACE334C5}"/>
    <cellStyle name="Normal 2 3 2 3 8 3 2 2 5 4 3 2" xfId="22565" xr:uid="{65130EA7-A24E-453F-999A-FC6506417C96}"/>
    <cellStyle name="Normal 2 3 2 3 8 3 2 2 5 4 3 3" xfId="20041" xr:uid="{4FA6B509-690F-469E-BE38-7017BF05FF96}"/>
    <cellStyle name="Normal 2 3 2 3 8 3 2 2 5 4 3 3 2" xfId="25263" xr:uid="{8D061E56-BFE1-4091-B166-D6BB916AEE7B}"/>
    <cellStyle name="Normal 2 3 2 3 8 3 2 2 5 5" xfId="15453" xr:uid="{41CA9185-BA11-4A17-AC99-D6B78D227CF7}"/>
    <cellStyle name="Normal 2 3 2 3 8 3 2 2 5 6" xfId="17560" xr:uid="{A0E8182A-C9BD-49B8-AB47-665DC1222664}"/>
    <cellStyle name="Normal 2 3 2 3 8 3 2 2 5 6 2" xfId="27170" xr:uid="{75FFC9A5-1F92-4A6D-93D6-B08DA7E75B85}"/>
    <cellStyle name="Normal 2 3 2 3 8 3 2 2 5 6 3" xfId="28409" xr:uid="{EAF8EB3E-3193-4765-AFC6-B790B0BDCEA5}"/>
    <cellStyle name="Normal 2 3 2 3 8 3 2 2 5 6 4" xfId="28043" xr:uid="{75023130-4176-443A-A1A3-E7344AD25D10}"/>
    <cellStyle name="Normal 2 3 2 3 8 3 2 2 5 7" xfId="18359" xr:uid="{F3081D86-244A-4BE8-B6B2-6930625A6103}"/>
    <cellStyle name="Normal 2 3 2 3 8 3 2 2 5 7 2" xfId="28921" xr:uid="{0DCF3F18-FE2D-46F0-A62A-FFE1D79B9824}"/>
    <cellStyle name="Normal 2 3 2 3 8 3 2 2 6" xfId="2466" xr:uid="{4FA4E669-E9EA-45E8-A3E5-5FCD3D3271F8}"/>
    <cellStyle name="Normal 2 3 2 3 8 3 2 2 6 2" xfId="3061" xr:uid="{967DE4B5-3074-48C0-9E0B-29D144690EFB}"/>
    <cellStyle name="Normal 2 3 2 3 8 3 2 2 6 3" xfId="4024" xr:uid="{FE4081A4-3B5A-44EE-A43C-85E09B3885C1}"/>
    <cellStyle name="Normal 2 3 2 3 8 3 2 2 6 3 2" xfId="4597" xr:uid="{E8D6CDE9-05C5-4F4E-8E8E-534ED5A1105C}"/>
    <cellStyle name="Normal 2 3 2 3 8 3 2 2 6 3 3" xfId="3417" xr:uid="{612C7C5B-677E-44A4-A2B0-0E56582D41A5}"/>
    <cellStyle name="Normal 2 3 2 3 8 3 2 2 6 3 4" xfId="8570" xr:uid="{CAA8DD68-DED0-43E9-9575-28E7D58B65F7}"/>
    <cellStyle name="Normal 2 3 2 3 8 3 2 2 6 3 4 2" xfId="9280" xr:uid="{F23624EE-D2FF-4981-AE56-D2B9C048752F}"/>
    <cellStyle name="Normal 2 3 2 3 8 3 2 2 6 3 4 2 2" xfId="10997" xr:uid="{44721D86-3973-4BFA-AA44-083D9732600D}"/>
    <cellStyle name="Normal 2 3 2 3 8 3 2 2 6 3 4 2 3" xfId="12549" xr:uid="{5E6CBDB9-B025-4264-91C9-235C2F93F1DF}"/>
    <cellStyle name="Normal 2 3 2 3 8 3 2 2 6 3 4 2 3 2" xfId="22990" xr:uid="{F6B395CE-243B-4F50-9532-8A139AB3BF9C}"/>
    <cellStyle name="Normal 2 3 2 3 8 3 2 2 6 3 4 2 3 3" xfId="21562" xr:uid="{C813DFCC-05AD-4E0F-8100-D04D65892B1E}"/>
    <cellStyle name="Normal 2 3 2 3 8 3 2 2 6 3 4 2 3 3 2" xfId="26784" xr:uid="{AF0E6F37-26B0-40A4-B383-381B37373C4B}"/>
    <cellStyle name="Normal 2 3 2 3 8 3 2 2 6 3 5" xfId="5374" xr:uid="{ACFEB64F-7422-4A8B-851A-6043241AD840}"/>
    <cellStyle name="Normal 2 3 2 3 8 3 2 2 6 3 5 2" xfId="9560" xr:uid="{AD83AD4E-B98A-4FAF-A526-49CFE51AB124}"/>
    <cellStyle name="Normal 2 3 2 3 8 3 2 2 6 3 5 3" xfId="12605" xr:uid="{874F9195-A6C6-4984-B27D-BC94494B0C71}"/>
    <cellStyle name="Normal 2 3 2 3 8 3 2 2 6 3 5 3 2" xfId="23046" xr:uid="{9C5AD3A9-CB65-4E9D-A15A-B9FBA18ED358}"/>
    <cellStyle name="Normal 2 3 2 3 8 3 2 2 6 3 5 3 3" xfId="19914" xr:uid="{C3A08F35-FD84-4E6A-82CB-63144A93B170}"/>
    <cellStyle name="Normal 2 3 2 3 8 3 2 2 6 3 5 3 3 2" xfId="25136" xr:uid="{CBFA5683-D157-45B4-9BBA-CC1FE088200D}"/>
    <cellStyle name="Normal 2 3 2 3 8 3 2 2 6 3 6" xfId="16043" xr:uid="{C7C64BF8-8F43-4CB2-ABB1-6693525695F8}"/>
    <cellStyle name="Normal 2 3 2 3 8 3 2 2 6 3 7" xfId="18801" xr:uid="{7C5CD6C8-10DB-4D15-831A-6ACBD8C7AB19}"/>
    <cellStyle name="Normal 2 3 2 3 8 3 2 2 6 3 7 2" xfId="24023" xr:uid="{1451F44B-8261-4E17-96AC-2D3079A430D1}"/>
    <cellStyle name="Normal 2 3 2 3 8 3 2 2 6 4" xfId="7192" xr:uid="{C1071769-49B7-434A-A866-04D237C71F7D}"/>
    <cellStyle name="Normal 2 3 2 3 8 3 2 2 6 4 2" xfId="8151" xr:uid="{BB098CD3-C394-4596-9366-CA11D62F021F}"/>
    <cellStyle name="Normal 2 3 2 3 8 3 2 2 6 4 3" xfId="11524" xr:uid="{A9C8D4DC-59AD-4D2A-94AF-00E0677EFD1F}"/>
    <cellStyle name="Normal 2 3 2 3 8 3 2 2 6 4 3 2" xfId="15790" xr:uid="{2BC5F249-96E6-4533-B3B8-CDBB22E71C2D}"/>
    <cellStyle name="Normal 2 3 2 3 8 3 2 2 6 4 4" xfId="19494" xr:uid="{90107031-5CB9-45BD-8D6C-7CDBEDD0B8D0}"/>
    <cellStyle name="Normal 2 3 2 3 8 3 2 2 6 4 4 2" xfId="24716" xr:uid="{F8555B9F-ED56-4392-AE25-9A98858C8C93}"/>
    <cellStyle name="Normal 2 3 2 3 8 3 2 2 6 5" xfId="7935" xr:uid="{4FAEF2FF-AB15-413A-BBC0-872F35D86D2B}"/>
    <cellStyle name="Normal 2 3 2 3 8 3 2 2 6 5 2" xfId="10894" xr:uid="{486555DA-5E60-4C57-90D0-79CCF792CBB1}"/>
    <cellStyle name="Normal 2 3 2 3 8 3 2 2 6 5 3" xfId="17042" xr:uid="{75890F07-9C6C-4908-84BF-2E86CB6BE766}"/>
    <cellStyle name="Normal 2 3 2 3 8 3 2 2 6 5 3 2" xfId="23515" xr:uid="{B552F85A-A409-4177-86EF-4A971E892FDC}"/>
    <cellStyle name="Normal 2 3 2 3 8 3 2 2 6 5 3 3" xfId="21459" xr:uid="{F02E33EC-69A1-4DAA-9464-3C33A2EAC759}"/>
    <cellStyle name="Normal 2 3 2 3 8 3 2 2 6 5 3 3 2" xfId="26681" xr:uid="{1567DF36-2184-46B8-95AE-397FF1E2476F}"/>
    <cellStyle name="Normal 2 3 2 3 8 3 2 2 7" xfId="5497" xr:uid="{9192EFAC-EAED-49A1-BDBD-4BD9D3E6155E}"/>
    <cellStyle name="Normal 2 3 2 3 8 3 2 2 7 2" xfId="8864" xr:uid="{B94D064A-958D-47A8-92A2-81AECBA84472}"/>
    <cellStyle name="Normal 2 3 2 3 8 3 2 2 7 3" xfId="16189" xr:uid="{AA67C30E-EFB9-496D-A0DF-65682E44097C}"/>
    <cellStyle name="Normal 2 3 2 3 8 3 2 2 7 3 2" xfId="17337" xr:uid="{5DA556E3-AFB7-4AE3-85B8-6C1565060CA5}"/>
    <cellStyle name="Normal 2 3 2 3 8 3 2 2 7 3 3" xfId="20037" xr:uid="{D060B338-0F4E-4527-96A6-680649442ABD}"/>
    <cellStyle name="Normal 2 3 2 3 8 3 2 2 7 3 3 2" xfId="25259" xr:uid="{10D8EDD2-4FD9-4175-A46C-D663C3819B32}"/>
    <cellStyle name="Normal 2 3 2 3 8 3 2 2 8" xfId="15452" xr:uid="{3948829A-A5B6-4889-96D5-23A6FF5822B8}"/>
    <cellStyle name="Normal 2 3 2 3 8 3 2 2 9" xfId="17559" xr:uid="{FE2CB99F-0BC2-4F20-860F-783ADBC57605}"/>
    <cellStyle name="Normal 2 3 2 3 8 3 2 2 9 2" xfId="27169" xr:uid="{520FF64F-4B3C-4629-9CDF-3AF681FF13B6}"/>
    <cellStyle name="Normal 2 3 2 3 8 3 2 2 9 3" xfId="28408" xr:uid="{1751EC8E-0C13-4B5B-B8C1-B7C3D920CA92}"/>
    <cellStyle name="Normal 2 3 2 3 8 3 2 2 9 4" xfId="28044" xr:uid="{9E611DAD-F457-4CB6-A8D7-1F5132343C1F}"/>
    <cellStyle name="Normal 2 3 2 3 8 3 3" xfId="2293" xr:uid="{7DFD398C-9093-4C59-A5DE-4F4132F57C97}"/>
    <cellStyle name="Normal 2 3 2 3 8 3 3 2" xfId="2888" xr:uid="{B3760E73-B457-4E95-89FD-E2FD32CFBFBF}"/>
    <cellStyle name="Normal 2 3 2 3 8 3 3 3" xfId="3851" xr:uid="{F75589E6-31EB-4393-A785-09EADB35EDAD}"/>
    <cellStyle name="Normal 2 3 2 3 8 3 3 3 2" xfId="4968" xr:uid="{0AAEA762-F963-4344-966F-E853C97488C6}"/>
    <cellStyle name="Normal 2 3 2 3 8 3 3 3 3" xfId="3578" xr:uid="{44FF564E-996A-448B-9536-CBF96CC93128}"/>
    <cellStyle name="Normal 2 3 2 3 8 3 3 3 4" xfId="8494" xr:uid="{60A020A9-7D83-414E-BA56-4639B364D68B}"/>
    <cellStyle name="Normal 2 3 2 3 8 3 3 3 4 2" xfId="6937" xr:uid="{A5D72753-14ED-405F-9E0E-DFE7547E7534}"/>
    <cellStyle name="Normal 2 3 2 3 8 3 3 3 4 2 2" xfId="10681" xr:uid="{551B5928-CCF6-4ED1-A123-4A7F1FE623DF}"/>
    <cellStyle name="Normal 2 3 2 3 8 3 3 3 4 2 3" xfId="12840" xr:uid="{B9DCAE7E-C92C-4109-B907-E2599A7DECE9}"/>
    <cellStyle name="Normal 2 3 2 3 8 3 3 3 4 2 3 2" xfId="23278" xr:uid="{92BE8FD7-DFCA-460F-A62B-B9553187A833}"/>
    <cellStyle name="Normal 2 3 2 3 8 3 3 3 4 2 3 3" xfId="21246" xr:uid="{C6A5C89C-1813-4D8B-BFC5-C74D69749B4A}"/>
    <cellStyle name="Normal 2 3 2 3 8 3 3 3 4 2 3 3 2" xfId="26468" xr:uid="{0648F68E-ADDF-4C14-8477-BDD4A7D814DF}"/>
    <cellStyle name="Normal 2 3 2 3 8 3 3 3 5" xfId="6384" xr:uid="{F90B66BD-1EAA-4E2B-98CA-E7FF0C46BB03}"/>
    <cellStyle name="Normal 2 3 2 3 8 3 3 3 5 2" xfId="10130" xr:uid="{E9D900CC-AC2A-463B-97C2-57B7153B84EC}"/>
    <cellStyle name="Normal 2 3 2 3 8 3 3 3 5 3" xfId="12011" xr:uid="{B46700F8-A789-425B-80FD-2BDD4F5BED27}"/>
    <cellStyle name="Normal 2 3 2 3 8 3 3 3 5 3 2" xfId="22459" xr:uid="{4A42616F-9D12-442C-92C0-A3EE379D6DB0}"/>
    <cellStyle name="Normal 2 3 2 3 8 3 3 3 5 3 3" xfId="20695" xr:uid="{8C57A5EC-EF0D-43A1-B83A-3A71A9546E80}"/>
    <cellStyle name="Normal 2 3 2 3 8 3 3 3 5 3 3 2" xfId="25917" xr:uid="{25D263AE-AA3A-43A9-BBC6-7080470DBE2D}"/>
    <cellStyle name="Normal 2 3 2 3 8 3 3 3 6" xfId="15875" xr:uid="{AB3249B4-C643-4BA2-8248-B9B11FE48C2D}"/>
    <cellStyle name="Normal 2 3 2 3 8 3 3 3 7" xfId="18628" xr:uid="{294B9563-A66A-4D7E-9392-DA29C3C4374D}"/>
    <cellStyle name="Normal 2 3 2 3 8 3 3 3 7 2" xfId="23850" xr:uid="{F60C9564-43DF-4A0A-B109-1BDA27A848AF}"/>
    <cellStyle name="Normal 2 3 2 3 8 3 3 4" xfId="7098" xr:uid="{A916E80C-64E3-4CB2-80D7-311DCE2291AF}"/>
    <cellStyle name="Normal 2 3 2 3 8 3 3 4 2" xfId="8057" xr:uid="{8B11EDD2-DED2-4CF1-9984-69517E058BA6}"/>
    <cellStyle name="Normal 2 3 2 3 8 3 3 4 3" xfId="12885" xr:uid="{CF68E520-558F-4963-BE73-0C3457DCA072}"/>
    <cellStyle name="Normal 2 3 2 3 8 3 3 4 3 2" xfId="16357" xr:uid="{C033F711-2996-4AC4-A10A-462DC8B1ECEB}"/>
    <cellStyle name="Normal 2 3 2 3 8 3 3 4 4" xfId="19400" xr:uid="{DD35600E-0586-4CA4-B371-5EED61D17260}"/>
    <cellStyle name="Normal 2 3 2 3 8 3 3 4 4 2" xfId="24622" xr:uid="{5BB2FACE-0EAD-4CA8-B8F1-D622B8B3449A}"/>
    <cellStyle name="Normal 2 3 2 3 8 3 3 5" xfId="9279" xr:uid="{76629401-BB4B-41EE-BD9C-88C71EBCCDC2}"/>
    <cellStyle name="Normal 2 3 2 3 8 3 3 5 2" xfId="10996" xr:uid="{69D190C3-1162-456D-8C26-1D4E8005E8EC}"/>
    <cellStyle name="Normal 2 3 2 3 8 3 3 5 3" xfId="12379" xr:uid="{DC0E76A4-E6FD-4427-8C1F-8F7D8B6A351E}"/>
    <cellStyle name="Normal 2 3 2 3 8 3 3 5 3 2" xfId="22820" xr:uid="{5CFCE903-2EC0-49A8-AD08-97273CE72C92}"/>
    <cellStyle name="Normal 2 3 2 3 8 3 3 5 3 3" xfId="21561" xr:uid="{D9D5863A-FEFE-43EA-A978-C2E47AD23B70}"/>
    <cellStyle name="Normal 2 3 2 3 8 3 3 5 3 3 2" xfId="26783" xr:uid="{95BBA068-00F5-44A3-86A7-CFD384E21375}"/>
    <cellStyle name="Normal 2 3 2 3 8 3 4" xfId="5495" xr:uid="{AF0CB1BC-69D0-49DD-B8D6-2B7443EC3FA6}"/>
    <cellStyle name="Normal 2 3 2 3 8 3 4 2" xfId="8863" xr:uid="{69BB2F43-29A2-4EC7-BC06-7C1B3ACB0F95}"/>
    <cellStyle name="Normal 2 3 2 3 8 3 4 3" xfId="14193" xr:uid="{6D37866F-4183-4F8F-8222-24578FCDFCF1}"/>
    <cellStyle name="Normal 2 3 2 3 8 3 4 3 2" xfId="14194" xr:uid="{B52BDEE0-74CF-43DF-A4BC-4BA6FA0A1A37}"/>
    <cellStyle name="Normal 2 3 2 3 8 3 4 3 3" xfId="12770" xr:uid="{F29C71D9-7C1D-4635-8947-27AFA84CFB78}"/>
    <cellStyle name="Normal 2 3 2 3 8 3 4 3 4" xfId="20035" xr:uid="{4934ED76-6C30-42FF-A0A3-50315321A04D}"/>
    <cellStyle name="Normal 2 3 2 3 8 3 4 3 4 2" xfId="25257" xr:uid="{83A72A7E-47F4-464F-A617-5C25354C43BE}"/>
    <cellStyle name="Normal 2 3 2 3 8 3 5" xfId="15224" xr:uid="{653D2546-E74D-4058-B5AF-797DEACF186C}"/>
    <cellStyle name="Normal 2 3 2 3 8 3 6" xfId="15451" xr:uid="{A2B8E5EC-D903-447E-9979-74383E4434C1}"/>
    <cellStyle name="Normal 2 3 2 3 8 3 7" xfId="17558" xr:uid="{217BF50D-FC88-4BEB-B4A4-76465BCB71BE}"/>
    <cellStyle name="Normal 2 3 2 3 8 3 7 2" xfId="27168" xr:uid="{EA7BB01A-2270-41D9-935B-9B7062C0C6ED}"/>
    <cellStyle name="Normal 2 3 2 3 8 3 7 3" xfId="28407" xr:uid="{F09C3249-66EB-485F-ABDF-69FA7162F3C3}"/>
    <cellStyle name="Normal 2 3 2 3 8 3 7 4" xfId="28045" xr:uid="{73456D92-E109-4F5D-B125-ED6385AE1A89}"/>
    <cellStyle name="Normal 2 3 2 3 8 3 8" xfId="18033" xr:uid="{C183FB03-B029-4EC8-AD90-4363D18C7D45}"/>
    <cellStyle name="Normal 2 3 2 3 8 3 8 2" xfId="28979" xr:uid="{6FCEB3C0-DBDC-433A-8A05-B586BCD5945C}"/>
    <cellStyle name="Normal 2 3 2 3 8 4" xfId="14195" xr:uid="{C1916EC1-E5DD-4D53-AC06-9CF0CC004442}"/>
    <cellStyle name="Normal 2 3 2 3 8 4 2" xfId="14196" xr:uid="{D0E0DCCF-1436-40D1-84D4-801CA1EACABB}"/>
    <cellStyle name="Normal 2 3 2 3 9" xfId="2153" xr:uid="{7C6A72CC-10DE-46B0-99A3-9B8F8BAD2CCA}"/>
    <cellStyle name="Normal 2 3 2 3 9 2" xfId="2748" xr:uid="{8878E7C4-0E74-46F5-A71E-2E25D90CC81D}"/>
    <cellStyle name="Normal 2 3 2 3 9 3" xfId="3711" xr:uid="{F6952672-895E-4461-A2E5-12E4B5776AD1}"/>
    <cellStyle name="Normal 2 3 2 3 9 3 2" xfId="4942" xr:uid="{78121ED2-74D1-4B36-B589-ADE017313286}"/>
    <cellStyle name="Normal 2 3 2 3 9 3 3" xfId="3382" xr:uid="{8FB51598-AC0E-4F42-966F-1FEF75AB904C}"/>
    <cellStyle name="Normal 2 3 2 3 9 3 4" xfId="8452" xr:uid="{9BF84E1C-2084-46EF-B3D1-BF0DC5B81F5F}"/>
    <cellStyle name="Normal 2 3 2 3 9 3 4 2" xfId="6282" xr:uid="{7DE4288F-B189-47DD-8FE2-AB81AE4C5FB0}"/>
    <cellStyle name="Normal 2 3 2 3 9 3 4 2 2" xfId="10031" xr:uid="{7B9D0125-06DD-4FAC-82C1-BBF538259465}"/>
    <cellStyle name="Normal 2 3 2 3 9 3 4 2 3" xfId="17156" xr:uid="{2B4A27A5-CED9-4ACC-9E61-8744C45340D0}"/>
    <cellStyle name="Normal 2 3 2 3 9 3 4 2 3 2" xfId="23628" xr:uid="{05970C2E-099E-4AFA-9B56-3F391094D0E1}"/>
    <cellStyle name="Normal 2 3 2 3 9 3 4 2 3 3" xfId="20596" xr:uid="{1BE7695A-9B01-4A4D-A9FD-4F617B140215}"/>
    <cellStyle name="Normal 2 3 2 3 9 3 4 2 3 3 2" xfId="25818" xr:uid="{DAAE43A6-F38F-4822-A461-93AD98264844}"/>
    <cellStyle name="Normal 2 3 2 3 9 3 5" xfId="5508" xr:uid="{74189F28-B5C4-4B59-B18C-0EB73B0499DA}"/>
    <cellStyle name="Normal 2 3 2 3 9 3 5 2" xfId="9878" xr:uid="{4018F847-FC8D-4237-B3D9-680B4E077EED}"/>
    <cellStyle name="Normal 2 3 2 3 9 3 5 3" xfId="11790" xr:uid="{21D9A836-9155-46AF-AA6A-84CFD369FD8F}"/>
    <cellStyle name="Normal 2 3 2 3 9 3 5 3 2" xfId="22238" xr:uid="{572321DB-BDAC-4ED7-A44E-4932F0CA7581}"/>
    <cellStyle name="Normal 2 3 2 3 9 3 5 3 3" xfId="20048" xr:uid="{0E15DCBC-FF08-4F83-A2A3-FB44CD69B89D}"/>
    <cellStyle name="Normal 2 3 2 3 9 3 5 3 3 2" xfId="25270" xr:uid="{E3AF6BC7-BBC7-4882-B026-EE0312AC8AD5}"/>
    <cellStyle name="Normal 2 3 2 3 9 3 6" xfId="18488" xr:uid="{752E4C20-CA0C-4042-87F3-115C2C790331}"/>
    <cellStyle name="Normal 2 3 2 3 9 3 6 2" xfId="23710" xr:uid="{EC983E72-3A6A-4F03-8E9E-34DE7895AEE7}"/>
    <cellStyle name="Normal 2 3 2 3 9 4" xfId="6169" xr:uid="{1A4753CA-7771-45F4-89F9-8ACDB9660874}"/>
    <cellStyle name="Normal 2 3 2 3 9 4 2" xfId="7753" xr:uid="{C16EA456-BF6B-4179-B81C-47257CE4DDE4}"/>
    <cellStyle name="Normal 2 3 2 3 9 4 3" xfId="12871" xr:uid="{D9E9035C-16EA-4EA7-8477-E3C3EE9D1097}"/>
    <cellStyle name="Normal 2 3 2 3 9 4 3 2" xfId="16344" xr:uid="{A762A9A7-ACBE-4A46-857E-D95BED96807B}"/>
    <cellStyle name="Normal 2 3 2 3 9 4 4" xfId="19262" xr:uid="{844A7182-B92A-4E65-8074-A80B01358CD4}"/>
    <cellStyle name="Normal 2 3 2 3 9 4 4 2" xfId="24484" xr:uid="{D35494C1-E9E3-4385-B8AA-C892B436D060}"/>
    <cellStyle name="Normal 2 3 2 3 9 5" xfId="6957" xr:uid="{68DB45F1-58AF-48B2-B653-C6B50C32B922}"/>
    <cellStyle name="Normal 2 3 2 3 9 5 2" xfId="10701" xr:uid="{90DB7526-2FC9-4BF6-A733-E5FCBF39D810}"/>
    <cellStyle name="Normal 2 3 2 3 9 5 3" xfId="12773" xr:uid="{3EE26AFC-A55A-4DC0-BBB7-32104FEEDFD2}"/>
    <cellStyle name="Normal 2 3 2 3 9 5 3 2" xfId="23211" xr:uid="{A4474A42-0B24-4301-A1F8-716CB94EF679}"/>
    <cellStyle name="Normal 2 3 2 3 9 5 3 3" xfId="21266" xr:uid="{C38063F3-93CA-49E0-AC14-8B9D9DBF3A34}"/>
    <cellStyle name="Normal 2 3 2 3 9 5 3 3 2" xfId="26488" xr:uid="{943B6FC6-ECF4-417F-905A-7B4D7BBD1942}"/>
    <cellStyle name="Normal 2 3 3" xfId="671" xr:uid="{A1F5B9FB-6254-42B0-ADE1-76639EAECB08}"/>
    <cellStyle name="Normal 2 3 3 2" xfId="672" xr:uid="{16E976D1-D410-45CD-830D-84E37CFB02F1}"/>
    <cellStyle name="Normal 2 3 4" xfId="673" xr:uid="{3207541D-9756-4364-B289-57E134034BC6}"/>
    <cellStyle name="Normal 2 3 4 10" xfId="17891" xr:uid="{5B4053B1-3985-4D00-AB33-1D19E5608EE9}"/>
    <cellStyle name="Normal 2 3 4 10 2" xfId="28966" xr:uid="{F6CC951D-9A12-4C1C-8740-F6F71CAD6033}"/>
    <cellStyle name="Normal 2 3 4 2" xfId="674" xr:uid="{38E0154D-E8A7-4A3C-AF47-CA6FD6EBBE96}"/>
    <cellStyle name="Normal 2 3 4 2 2" xfId="675" xr:uid="{EAFA4955-BCE9-44B9-AA3C-20152A597784}"/>
    <cellStyle name="Normal 2 3 4 3" xfId="676" xr:uid="{5E8104D6-25A8-4DDB-9138-9CC7CF8E8EEB}"/>
    <cellStyle name="Normal 2 3 4 3 2" xfId="677" xr:uid="{120244B9-2AA0-4C8F-B18A-E5A7F8433E08}"/>
    <cellStyle name="Normal 2 3 4 4" xfId="678" xr:uid="{B67F6BB7-C9A8-4E9C-BEA4-8CC7A2ED65C7}"/>
    <cellStyle name="Normal 2 3 4 4 2" xfId="679" xr:uid="{64C941F2-2FD7-4EA5-9037-7A02F95C34C5}"/>
    <cellStyle name="Normal 2 3 4 4 2 2" xfId="680" xr:uid="{CAEA62EC-34DD-4D0E-9DAE-3C0320261103}"/>
    <cellStyle name="Normal 2 3 4 4 3" xfId="681" xr:uid="{61136D3C-ED84-419F-A386-A013003F8EA1}"/>
    <cellStyle name="Normal 2 3 4 4 3 2" xfId="682" xr:uid="{C9797190-CB49-4FCA-A1DD-B83CE14BDF25}"/>
    <cellStyle name="Normal 2 3 4 4 3 2 2" xfId="683" xr:uid="{34B376CB-D447-4169-B646-AA6596DD8E3A}"/>
    <cellStyle name="Normal 2 3 4 4 3 2 2 2" xfId="14197" xr:uid="{55C27E3F-AA09-41F9-8069-99D375D823E9}"/>
    <cellStyle name="Normal 2 3 4 4 3 2 3" xfId="684" xr:uid="{68AB0042-1D41-4FAC-95C0-AB98BA48E837}"/>
    <cellStyle name="Normal 2 3 4 4 3 2 3 2" xfId="685" xr:uid="{3AC02DA1-8F87-48F4-8CDA-334EC8CF72E6}"/>
    <cellStyle name="Normal 2 3 4 4 3 2 3 3" xfId="686" xr:uid="{3DDB3FF0-1899-4A7C-902B-5DB61A66204E}"/>
    <cellStyle name="Normal 2 3 4 4 3 2 3 4" xfId="687" xr:uid="{C6AF8046-22E1-4EC3-9A90-A6E1EFA240C2}"/>
    <cellStyle name="Normal 2 3 4 4 3 2 3 4 2" xfId="688" xr:uid="{DA7F0B67-8C25-4246-B75B-911FF7FF3D36}"/>
    <cellStyle name="Normal 2 3 4 4 3 2 3 4 3" xfId="689" xr:uid="{D7D6D554-54A7-4A96-9170-73978AC3A780}"/>
    <cellStyle name="Normal 2 3 4 4 3 2 3 4 3 2" xfId="14198" xr:uid="{C75CE1DF-3BC7-4964-9BCD-F5FF1A7891BD}"/>
    <cellStyle name="Normal 2 3 4 4 3 2 3 4 4" xfId="690" xr:uid="{0F537FAA-E962-408B-B1F0-7FBDC8D8645F}"/>
    <cellStyle name="Normal 2 3 4 4 3 2 3 4 4 2" xfId="691" xr:uid="{C16F9701-B427-4786-89DE-0833966FA573}"/>
    <cellStyle name="Normal 2 3 4 4 3 2 3 4 4 3" xfId="692" xr:uid="{E1DFB886-59BD-44ED-9092-84A6F067D969}"/>
    <cellStyle name="Normal 2 3 4 4 3 2 3 4 4 3 2" xfId="693" xr:uid="{26061D37-64AA-4B8A-A6AB-5C017E50ACAC}"/>
    <cellStyle name="Normal 2 3 4 4 3 2 3 4 4 3 2 2" xfId="694" xr:uid="{CDE93CD7-557A-4615-AF74-ABEF7AAC9F4D}"/>
    <cellStyle name="Normal 2 3 4 4 3 2 3 4 4 3 2 2 10" xfId="18207" xr:uid="{5FD16B1E-605A-4438-B9D8-4B7309102669}"/>
    <cellStyle name="Normal 2 3 4 4 3 2 3 4 4 3 2 2 10 2" xfId="28243" xr:uid="{58645D0E-313F-4287-A3AB-185485A39781}"/>
    <cellStyle name="Normal 2 3 4 4 3 2 3 4 4 3 2 2 2" xfId="695" xr:uid="{25CB5FBA-C4DB-48F7-A350-F2194E474AB6}"/>
    <cellStyle name="Normal 2 3 4 4 3 2 3 4 4 3 2 2 2 2" xfId="14199" xr:uid="{4D407185-85E8-47BD-9858-8AC5168F1350}"/>
    <cellStyle name="Normal 2 3 4 4 3 2 3 4 4 3 2 2 2 3" xfId="14200" xr:uid="{5B2A210B-B52C-462B-B77C-6ED3F69F2C25}"/>
    <cellStyle name="Normal 2 3 4 4 3 2 3 4 4 3 2 2 2 3 2" xfId="14201" xr:uid="{8BA1DEEC-046E-4AA6-A930-205A8DBB04FA}"/>
    <cellStyle name="Normal 2 3 4 4 3 2 3 4 4 3 2 2 3" xfId="696" xr:uid="{3B4879CC-511C-4C09-B036-F1C273BCC443}"/>
    <cellStyle name="Normal 2 3 4 4 3 2 3 4 4 3 2 2 4" xfId="697" xr:uid="{0377C163-B9F7-4A7D-8E18-A5293B12EF70}"/>
    <cellStyle name="Normal 2 3 4 4 3 2 3 4 4 3 2 2 5" xfId="698" xr:uid="{0987665C-7228-4828-85A0-E63589ABB3F2}"/>
    <cellStyle name="Normal 2 3 4 4 3 2 3 4 4 3 2 2 5 2" xfId="699" xr:uid="{FD358766-9F21-46ED-8480-292E99E0212E}"/>
    <cellStyle name="Normal 2 3 4 4 3 2 3 4 4 3 2 2 5 3" xfId="2620" xr:uid="{D54560C4-6F46-4740-A0E6-1F379803A280}"/>
    <cellStyle name="Normal 2 3 4 4 3 2 3 4 4 3 2 2 5 3 2" xfId="3215" xr:uid="{C16E37DD-5D33-4C38-9FDC-1289CD50A732}"/>
    <cellStyle name="Normal 2 3 4 4 3 2 3 4 4 3 2 2 5 3 3" xfId="4178" xr:uid="{B92F9FAC-670B-4625-9B13-FADDA84BECCE}"/>
    <cellStyle name="Normal 2 3 4 4 3 2 3 4 4 3 2 2 5 3 3 2" xfId="4736" xr:uid="{99D4E52C-0CC6-401C-997C-673A2CFDF817}"/>
    <cellStyle name="Normal 2 3 4 4 3 2 3 4 4 3 2 2 5 3 3 3" xfId="4415" xr:uid="{2EDD93EA-1911-41FC-B518-EF093A105455}"/>
    <cellStyle name="Normal 2 3 4 4 3 2 3 4 4 3 2 2 5 3 3 4" xfId="8425" xr:uid="{6F1216CC-1A84-4D65-9020-30F9682965CE}"/>
    <cellStyle name="Normal 2 3 4 4 3 2 3 4 4 3 2 2 5 3 3 4 2" xfId="6531" xr:uid="{39A21F8E-9576-4CA0-90A2-5369C8657F2B}"/>
    <cellStyle name="Normal 2 3 4 4 3 2 3 4 4 3 2 2 5 3 3 4 2 2" xfId="10277" xr:uid="{0E19ABDB-1343-41DA-9637-A3FB39BE831C}"/>
    <cellStyle name="Normal 2 3 4 4 3 2 3 4 4 3 2 2 5 3 3 4 2 3" xfId="12228" xr:uid="{184E72D6-0679-498A-87E1-90C0709AC32D}"/>
    <cellStyle name="Normal 2 3 4 4 3 2 3 4 4 3 2 2 5 3 3 4 2 3 2" xfId="22673" xr:uid="{E351D2B0-9024-43F0-8579-89770091887D}"/>
    <cellStyle name="Normal 2 3 4 4 3 2 3 4 4 3 2 2 5 3 3 4 2 3 3" xfId="20842" xr:uid="{0E940B34-3307-476C-9EDA-A2DFBAEE20E4}"/>
    <cellStyle name="Normal 2 3 4 4 3 2 3 4 4 3 2 2 5 3 3 4 2 3 3 2" xfId="26064" xr:uid="{CBB3BA6C-849C-4BF2-955E-326AB39C6C08}"/>
    <cellStyle name="Normal 2 3 4 4 3 2 3 4 4 3 2 2 5 3 3 5" xfId="6230" xr:uid="{DB4C2DAE-CFC7-481B-A277-6E74D8B74CB3}"/>
    <cellStyle name="Normal 2 3 4 4 3 2 3 4 4 3 2 2 5 3 3 5 2" xfId="9979" xr:uid="{505F5E76-95AF-4BC9-959C-FBD1CF23E7F0}"/>
    <cellStyle name="Normal 2 3 4 4 3 2 3 4 4 3 2 2 5 3 3 5 3" xfId="12612" xr:uid="{BECE6783-67EF-4E94-BD59-50EC33CE9817}"/>
    <cellStyle name="Normal 2 3 4 4 3 2 3 4 4 3 2 2 5 3 3 5 3 2" xfId="23052" xr:uid="{FE93E30F-87CE-4927-91E3-D6014C4968C3}"/>
    <cellStyle name="Normal 2 3 4 4 3 2 3 4 4 3 2 2 5 3 3 5 3 3" xfId="20544" xr:uid="{0934A2D0-97C4-4F6A-BD3F-BC4D548E8D39}"/>
    <cellStyle name="Normal 2 3 4 4 3 2 3 4 4 3 2 2 5 3 3 5 3 3 2" xfId="25766" xr:uid="{E29DC54A-F9EB-4BF6-B5A9-81ADEA87CC8E}"/>
    <cellStyle name="Normal 2 3 4 4 3 2 3 4 4 3 2 2 5 3 3 6" xfId="18955" xr:uid="{2021A016-EF27-4556-B5D4-CFA395C163E9}"/>
    <cellStyle name="Normal 2 3 4 4 3 2 3 4 4 3 2 2 5 3 3 6 2" xfId="24177" xr:uid="{021CB9CF-0BED-48A3-BD98-CE67BCC3CE45}"/>
    <cellStyle name="Normal 2 3 4 4 3 2 3 4 4 3 2 2 5 3 4" xfId="7006" xr:uid="{DDB922AE-DDC0-4F39-ABBA-346FF24F9E01}"/>
    <cellStyle name="Normal 2 3 4 4 3 2 3 4 4 3 2 2 5 3 4 2" xfId="7965" xr:uid="{B98EA509-FE86-4C57-A122-3B4153C411E5}"/>
    <cellStyle name="Normal 2 3 4 4 3 2 3 4 4 3 2 2 5 3 4 3" xfId="11531" xr:uid="{2BD9C192-879C-4CBF-97B4-812F44B7A2C2}"/>
    <cellStyle name="Normal 2 3 4 4 3 2 3 4 4 3 2 2 5 3 4 3 2" xfId="15796" xr:uid="{4EE92CBC-FA9A-4711-81BD-955FA989DE31}"/>
    <cellStyle name="Normal 2 3 4 4 3 2 3 4 4 3 2 2 5 3 4 4" xfId="19308" xr:uid="{6AF5745D-06BD-4670-A45A-566537385F29}"/>
    <cellStyle name="Normal 2 3 4 4 3 2 3 4 4 3 2 2 5 3 4 4 2" xfId="24530" xr:uid="{F75D78D1-9C72-47F0-9DAB-DE7F1BA1FC80}"/>
    <cellStyle name="Normal 2 3 4 4 3 2 3 4 4 3 2 2 5 3 5" xfId="6725" xr:uid="{5A4FFF2A-BBFB-40DC-92E1-C9C11208C2BF}"/>
    <cellStyle name="Normal 2 3 4 4 3 2 3 4 4 3 2 2 5 3 5 2" xfId="10470" xr:uid="{3460D4B4-C693-4937-AE19-221B81D3D56D}"/>
    <cellStyle name="Normal 2 3 4 4 3 2 3 4 4 3 2 2 5 3 5 3" xfId="17087" xr:uid="{8F9D2B4F-A230-4DDB-BF0E-2747D620A937}"/>
    <cellStyle name="Normal 2 3 4 4 3 2 3 4 4 3 2 2 5 3 5 3 2" xfId="23559" xr:uid="{354E2D27-2295-4E55-8128-C6B5D8D68783}"/>
    <cellStyle name="Normal 2 3 4 4 3 2 3 4 4 3 2 2 5 3 5 3 3" xfId="21035" xr:uid="{02931236-4D38-4215-AC6C-3FFC96FAF418}"/>
    <cellStyle name="Normal 2 3 4 4 3 2 3 4 4 3 2 2 5 3 5 3 3 2" xfId="26257" xr:uid="{E72C0724-BB89-4700-82F1-162A6F82F2F5}"/>
    <cellStyle name="Normal 2 3 4 4 3 2 3 4 4 3 2 2 5 4" xfId="5520" xr:uid="{63288B30-934B-4FB3-860B-81909792BF4C}"/>
    <cellStyle name="Normal 2 3 4 4 3 2 3 4 4 3 2 2 5 4 2" xfId="8868" xr:uid="{785760AB-FEC1-4031-8581-33DB885EF395}"/>
    <cellStyle name="Normal 2 3 4 4 3 2 3 4 4 3 2 2 5 4 3" xfId="12068" xr:uid="{A1C271FE-E34A-495E-A2D9-437D37680C63}"/>
    <cellStyle name="Normal 2 3 4 4 3 2 3 4 4 3 2 2 5 4 3 2" xfId="22515" xr:uid="{4EBAF67B-C59A-4261-AA5B-5297478A97BB}"/>
    <cellStyle name="Normal 2 3 4 4 3 2 3 4 4 3 2 2 5 4 3 3" xfId="20060" xr:uid="{1BBA5017-983B-4680-AEB8-453D061A5F33}"/>
    <cellStyle name="Normal 2 3 4 4 3 2 3 4 4 3 2 2 5 4 3 3 2" xfId="25282" xr:uid="{E1D72490-CF36-4F86-B7AA-75726AC5CFD8}"/>
    <cellStyle name="Normal 2 3 4 4 3 2 3 4 4 3 2 2 5 5" xfId="15456" xr:uid="{FBBF274B-D287-423C-AEDE-306C6DF3302B}"/>
    <cellStyle name="Normal 2 3 4 4 3 2 3 4 4 3 2 2 5 6" xfId="17563" xr:uid="{5F482D53-BC0B-4258-A2D5-079272248A68}"/>
    <cellStyle name="Normal 2 3 4 4 3 2 3 4 4 3 2 2 5 6 2" xfId="27173" xr:uid="{E0A13367-E33B-4AD2-85BF-38DA5251F999}"/>
    <cellStyle name="Normal 2 3 4 4 3 2 3 4 4 3 2 2 5 6 3" xfId="28412" xr:uid="{C0DE2BCE-2E94-4EDF-959D-5D80981B32EE}"/>
    <cellStyle name="Normal 2 3 4 4 3 2 3 4 4 3 2 2 5 6 4" xfId="27515" xr:uid="{454FC878-3879-4F18-A015-0F1349B4A6D0}"/>
    <cellStyle name="Normal 2 3 4 4 3 2 3 4 4 3 2 2 5 7" xfId="18360" xr:uid="{D5A29608-AD8C-4A6D-965F-2D28175ED55F}"/>
    <cellStyle name="Normal 2 3 4 4 3 2 3 4 4 3 2 2 5 7 2" xfId="28809" xr:uid="{D14DACEB-A927-469B-95CC-93F5B64298FE}"/>
    <cellStyle name="Normal 2 3 4 4 3 2 3 4 4 3 2 2 6" xfId="2467" xr:uid="{87B88868-C4BD-4946-939C-E40840863A88}"/>
    <cellStyle name="Normal 2 3 4 4 3 2 3 4 4 3 2 2 6 2" xfId="3062" xr:uid="{4A0E101A-FFF2-4566-8825-D7F55DB0F719}"/>
    <cellStyle name="Normal 2 3 4 4 3 2 3 4 4 3 2 2 6 3" xfId="4025" xr:uid="{C59FEC27-8621-4D2F-BBBC-D595B1EBC0A0}"/>
    <cellStyle name="Normal 2 3 4 4 3 2 3 4 4 3 2 2 6 3 2" xfId="4868" xr:uid="{DD9E39EC-0BDB-4C79-9AB7-5FFCFBE88965}"/>
    <cellStyle name="Normal 2 3 4 4 3 2 3 4 4 3 2 2 6 3 3" xfId="4346" xr:uid="{8BAD8A58-7EF4-416A-8092-27D16752B75F}"/>
    <cellStyle name="Normal 2 3 4 4 3 2 3 4 4 3 2 2 6 3 4" xfId="8662" xr:uid="{24ED6544-6D26-4591-9627-AA34DF2DD016}"/>
    <cellStyle name="Normal 2 3 4 4 3 2 3 4 4 3 2 2 6 3 4 2" xfId="9317" xr:uid="{F6693B2E-A71D-43F5-B410-7553F94A36D7}"/>
    <cellStyle name="Normal 2 3 4 4 3 2 3 4 4 3 2 2 6 3 4 2 2" xfId="11033" xr:uid="{1DA7FDB3-127B-4FEC-B120-CEA41F1A56B3}"/>
    <cellStyle name="Normal 2 3 4 4 3 2 3 4 4 3 2 2 6 3 4 2 3" xfId="12767" xr:uid="{2E60B1F8-5283-44E6-AE3C-FB1D6B1CC3AC}"/>
    <cellStyle name="Normal 2 3 4 4 3 2 3 4 4 3 2 2 6 3 4 2 3 2" xfId="23206" xr:uid="{ED8E231F-B0C5-483F-AC41-5213001D30FA}"/>
    <cellStyle name="Normal 2 3 4 4 3 2 3 4 4 3 2 2 6 3 4 2 3 3" xfId="21598" xr:uid="{311ED00F-79CB-4B71-BFF3-4C7E08605B6C}"/>
    <cellStyle name="Normal 2 3 4 4 3 2 3 4 4 3 2 2 6 3 4 2 3 3 2" xfId="26820" xr:uid="{E54557F7-1650-4002-B0AB-FB0B8BBDD16C}"/>
    <cellStyle name="Normal 2 3 4 4 3 2 3 4 4 3 2 2 6 3 5" xfId="6802" xr:uid="{DC985288-EDBF-447A-B610-85FA13249C89}"/>
    <cellStyle name="Normal 2 3 4 4 3 2 3 4 4 3 2 2 6 3 5 2" xfId="10546" xr:uid="{37732CF7-FDC7-4209-B077-CA766FD77529}"/>
    <cellStyle name="Normal 2 3 4 4 3 2 3 4 4 3 2 2 6 3 5 3" xfId="12339" xr:uid="{D15FCB3A-66AC-40AA-BE90-93B6683DE3E3}"/>
    <cellStyle name="Normal 2 3 4 4 3 2 3 4 4 3 2 2 6 3 5 3 2" xfId="22780" xr:uid="{F8C564E2-D7F5-4FC0-8284-3C81DA20BEDD}"/>
    <cellStyle name="Normal 2 3 4 4 3 2 3 4 4 3 2 2 6 3 5 3 3" xfId="21111" xr:uid="{354BB7AB-88E7-49E6-B67A-109A0D01C17D}"/>
    <cellStyle name="Normal 2 3 4 4 3 2 3 4 4 3 2 2 6 3 5 3 3 2" xfId="26333" xr:uid="{0CB52C9B-C368-44D0-B822-1F607AE722F6}"/>
    <cellStyle name="Normal 2 3 4 4 3 2 3 4 4 3 2 2 6 3 6" xfId="16044" xr:uid="{F6B00700-9A36-47F5-9461-771EC85B67AA}"/>
    <cellStyle name="Normal 2 3 4 4 3 2 3 4 4 3 2 2 6 3 7" xfId="18802" xr:uid="{A243580F-FEDA-4C8E-922A-86829005036A}"/>
    <cellStyle name="Normal 2 3 4 4 3 2 3 4 4 3 2 2 6 3 7 2" xfId="24024" xr:uid="{F1EB1783-2910-48D1-A405-C25A66B0E002}"/>
    <cellStyle name="Normal 2 3 4 4 3 2 3 4 4 3 2 2 6 4" xfId="6021" xr:uid="{A441AA51-4C52-4F81-80F7-20D9F866572C}"/>
    <cellStyle name="Normal 2 3 4 4 3 2 3 4 4 3 2 2 6 4 2" xfId="7845" xr:uid="{FB2207AA-3E05-40D1-B35B-B98BCB2E8E26}"/>
    <cellStyle name="Normal 2 3 4 4 3 2 3 4 4 3 2 2 6 4 3" xfId="13014" xr:uid="{22B06CCB-E908-4393-8DDA-ABF3277DDE13}"/>
    <cellStyle name="Normal 2 3 4 4 3 2 3 4 4 3 2 2 6 4 3 2" xfId="16470" xr:uid="{349031FC-24E4-452F-A1E0-2D3C63775464}"/>
    <cellStyle name="Normal 2 3 4 4 3 2 3 4 4 3 2 2 6 4 4" xfId="19114" xr:uid="{3CCE1E27-3E9E-4894-A73B-6DBE1BCFDED1}"/>
    <cellStyle name="Normal 2 3 4 4 3 2 3 4 4 3 2 2 6 4 4 2" xfId="24336" xr:uid="{2E77406E-D388-4E81-8A0B-435F375698BB}"/>
    <cellStyle name="Normal 2 3 4 4 3 2 3 4 4 3 2 2 6 5" xfId="5697" xr:uid="{56BF9270-3DCB-4580-9594-D2877C1F7C77}"/>
    <cellStyle name="Normal 2 3 4 4 3 2 3 4 4 3 2 2 6 5 2" xfId="9869" xr:uid="{D05E7AB3-4027-451E-A602-627B293357A5}"/>
    <cellStyle name="Normal 2 3 4 4 3 2 3 4 4 3 2 2 6 5 3" xfId="12071" xr:uid="{96A8E376-F334-4407-8C1A-944ADF6AF8FC}"/>
    <cellStyle name="Normal 2 3 4 4 3 2 3 4 4 3 2 2 6 5 3 2" xfId="22518" xr:uid="{F5DD92A8-1B37-4CFB-B74C-259DFEBB623F}"/>
    <cellStyle name="Normal 2 3 4 4 3 2 3 4 4 3 2 2 6 5 3 3" xfId="20237" xr:uid="{1172D041-C347-4888-82FC-5BCD54A9BFA5}"/>
    <cellStyle name="Normal 2 3 4 4 3 2 3 4 4 3 2 2 6 5 3 3 2" xfId="25459" xr:uid="{12A86043-6B4D-4594-936C-A76DD818DF87}"/>
    <cellStyle name="Normal 2 3 4 4 3 2 3 4 4 3 2 2 7" xfId="5519" xr:uid="{66A7EC6A-0982-48DA-9957-FC209D64F26F}"/>
    <cellStyle name="Normal 2 3 4 4 3 2 3 4 4 3 2 2 7 2" xfId="8867" xr:uid="{3CDECD7C-874B-4147-9065-9F8DE501A185}"/>
    <cellStyle name="Normal 2 3 4 4 3 2 3 4 4 3 2 2 7 3" xfId="16190" xr:uid="{62BD61B2-EBDE-4614-979F-D0E35DF870A0}"/>
    <cellStyle name="Normal 2 3 4 4 3 2 3 4 4 3 2 2 7 3 2" xfId="17338" xr:uid="{17074948-42D6-404D-A052-FBE579C9B2AC}"/>
    <cellStyle name="Normal 2 3 4 4 3 2 3 4 4 3 2 2 7 3 3" xfId="20059" xr:uid="{67C3321A-E70C-4EA5-A88B-E1C1C4EB96BA}"/>
    <cellStyle name="Normal 2 3 4 4 3 2 3 4 4 3 2 2 7 3 3 2" xfId="25281" xr:uid="{9705C340-5042-495B-A450-BEF44E00625D}"/>
    <cellStyle name="Normal 2 3 4 4 3 2 3 4 4 3 2 2 8" xfId="15455" xr:uid="{26F01CC1-B84F-4844-ADA1-A37887CA0BF5}"/>
    <cellStyle name="Normal 2 3 4 4 3 2 3 4 4 3 2 2 9" xfId="17562" xr:uid="{5A57DAB4-267E-4215-B3DD-6CC1A0AA6352}"/>
    <cellStyle name="Normal 2 3 4 4 3 2 3 4 4 3 2 2 9 2" xfId="27172" xr:uid="{511661AA-3B4A-4431-8757-6848A3F73146}"/>
    <cellStyle name="Normal 2 3 4 4 3 2 3 4 4 3 2 2 9 3" xfId="28411" xr:uid="{DF7B4BBC-C6A2-4871-B5F3-EB0E97C9C21B}"/>
    <cellStyle name="Normal 2 3 4 4 3 2 3 4 4 3 2 2 9 4" xfId="28042" xr:uid="{7CB1430C-5159-443B-B6A8-6B4530EDAB09}"/>
    <cellStyle name="Normal 2 3 4 4 3 2 3 4 4 3 3" xfId="2414" xr:uid="{766B0A9E-5057-4810-9B41-AEB5349F755B}"/>
    <cellStyle name="Normal 2 3 4 4 3 2 3 4 4 3 3 2" xfId="3009" xr:uid="{81D47BB3-CB71-4E40-9DAE-922CA8EC5F53}"/>
    <cellStyle name="Normal 2 3 4 4 3 2 3 4 4 3 3 3" xfId="3972" xr:uid="{334E2F5A-CB1C-4B20-B5C6-2B7F271456B6}"/>
    <cellStyle name="Normal 2 3 4 4 3 2 3 4 4 3 3 3 2" xfId="4595" xr:uid="{F429145F-B0F2-4E77-B0B0-4FDDD00D84A5}"/>
    <cellStyle name="Normal 2 3 4 4 3 2 3 4 4 3 3 3 3" xfId="3524" xr:uid="{26A7B924-7DD6-4C5E-AAAE-0CE3DC87B1A8}"/>
    <cellStyle name="Normal 2 3 4 4 3 2 3 4 4 3 3 3 4" xfId="7790" xr:uid="{1CFD2F88-81FB-4786-AA1F-20F9965DF644}"/>
    <cellStyle name="Normal 2 3 4 4 3 2 3 4 4 3 3 3 4 2" xfId="5561" xr:uid="{D4806849-F85F-48AC-BBED-52F4BE44C90C}"/>
    <cellStyle name="Normal 2 3 4 4 3 2 3 4 4 3 3 3 4 2 2" xfId="9843" xr:uid="{2ECB9E93-5A43-497F-9C29-4E399BA668EF}"/>
    <cellStyle name="Normal 2 3 4 4 3 2 3 4 4 3 3 3 4 2 3" xfId="12759" xr:uid="{5E1917D8-492C-4014-9E74-998BFB679B55}"/>
    <cellStyle name="Normal 2 3 4 4 3 2 3 4 4 3 3 3 4 2 3 2" xfId="23198" xr:uid="{D149E2C6-49C1-4BD2-8E8D-7AA69A18EED2}"/>
    <cellStyle name="Normal 2 3 4 4 3 2 3 4 4 3 3 3 4 2 3 3" xfId="20101" xr:uid="{8DFD7579-C9D5-4F9F-9C2E-6D694D2790C1}"/>
    <cellStyle name="Normal 2 3 4 4 3 2 3 4 4 3 3 3 4 2 3 3 2" xfId="25323" xr:uid="{D05FF755-5B17-4E88-BCBF-4407E42A7013}"/>
    <cellStyle name="Normal 2 3 4 4 3 2 3 4 4 3 3 3 5" xfId="6787" xr:uid="{B653CBEB-58C3-4690-A106-3FF44062737A}"/>
    <cellStyle name="Normal 2 3 4 4 3 2 3 4 4 3 3 3 5 2" xfId="10531" xr:uid="{32860AB9-460A-4350-B9F3-EE9F0BD5AFD6}"/>
    <cellStyle name="Normal 2 3 4 4 3 2 3 4 4 3 3 3 5 3" xfId="12296" xr:uid="{DB91A39D-6719-4D01-A701-627DA53B875E}"/>
    <cellStyle name="Normal 2 3 4 4 3 2 3 4 4 3 3 3 5 3 2" xfId="22738" xr:uid="{1AD47339-CEAE-439E-A222-58DC37E5EAB9}"/>
    <cellStyle name="Normal 2 3 4 4 3 2 3 4 4 3 3 3 5 3 3" xfId="21096" xr:uid="{48743AEE-A8E6-4F16-BA3E-C757BDF6BA0C}"/>
    <cellStyle name="Normal 2 3 4 4 3 2 3 4 4 3 3 3 5 3 3 2" xfId="26318" xr:uid="{D0CFD1F7-2579-4DA4-A113-901BC1483C66}"/>
    <cellStyle name="Normal 2 3 4 4 3 2 3 4 4 3 3 3 6" xfId="15995" xr:uid="{4BF703FD-7AD7-4667-A76C-FDB6E5FDFE1F}"/>
    <cellStyle name="Normal 2 3 4 4 3 2 3 4 4 3 3 3 7" xfId="18749" xr:uid="{29A99746-B364-4546-8444-9E428225F9DA}"/>
    <cellStyle name="Normal 2 3 4 4 3 2 3 4 4 3 3 3 7 2" xfId="23971" xr:uid="{517F6D66-2C86-4F7E-BBF1-85745081223A}"/>
    <cellStyle name="Normal 2 3 4 4 3 2 3 4 4 3 3 4" xfId="7165" xr:uid="{2785CCC3-E960-4021-90B2-D1DB579DF293}"/>
    <cellStyle name="Normal 2 3 4 4 3 2 3 4 4 3 3 4 2" xfId="8124" xr:uid="{D0D3B928-3A6D-4EF0-99A4-58251802E1B9}"/>
    <cellStyle name="Normal 2 3 4 4 3 2 3 4 4 3 3 4 3" xfId="13099" xr:uid="{54E20B09-FDE5-463F-BBED-21DD2FC97F47}"/>
    <cellStyle name="Normal 2 3 4 4 3 2 3 4 4 3 3 4 3 2" xfId="16548" xr:uid="{46730A5B-9C02-4DCE-8A69-DB8896DB2D86}"/>
    <cellStyle name="Normal 2 3 4 4 3 2 3 4 4 3 3 4 4" xfId="19467" xr:uid="{03F7401E-018E-4E7F-B964-B547091A672F}"/>
    <cellStyle name="Normal 2 3 4 4 3 2 3 4 4 3 3 4 4 2" xfId="24689" xr:uid="{6411167F-D845-4B2A-9629-1140B862FFDF}"/>
    <cellStyle name="Normal 2 3 4 4 3 2 3 4 4 3 3 5" xfId="9420" xr:uid="{3B49D2AC-20BE-48E4-BDD8-65D583AA0510}"/>
    <cellStyle name="Normal 2 3 4 4 3 2 3 4 4 3 3 5 2" xfId="11133" xr:uid="{8D105E44-D0C0-4541-BD19-79FF3AD030E9}"/>
    <cellStyle name="Normal 2 3 4 4 3 2 3 4 4 3 3 5 3" xfId="11978" xr:uid="{1EC09CE8-FC36-451B-A481-A077BD88D258}"/>
    <cellStyle name="Normal 2 3 4 4 3 2 3 4 4 3 3 5 3 2" xfId="22426" xr:uid="{B80EFA31-C864-4C14-B2F3-F265329931F7}"/>
    <cellStyle name="Normal 2 3 4 4 3 2 3 4 4 3 3 5 3 3" xfId="21698" xr:uid="{E5EB7ECA-E697-4D4A-9A53-483FFD787862}"/>
    <cellStyle name="Normal 2 3 4 4 3 2 3 4 4 3 3 5 3 3 2" xfId="26920" xr:uid="{80C8110C-5AA5-4BBB-B5C0-1A76BBC7D188}"/>
    <cellStyle name="Normal 2 3 4 4 3 2 3 4 4 3 4" xfId="5518" xr:uid="{A7591FCD-3F0A-4700-BA1D-B8B056DF1B96}"/>
    <cellStyle name="Normal 2 3 4 4 3 2 3 4 4 3 4 2" xfId="8866" xr:uid="{41B66369-FB7E-44D7-822D-F271569D2AE0}"/>
    <cellStyle name="Normal 2 3 4 4 3 2 3 4 4 3 4 3" xfId="14202" xr:uid="{1BDD5CF4-55CB-4CCA-94BD-3AF6B95B903B}"/>
    <cellStyle name="Normal 2 3 4 4 3 2 3 4 4 3 4 3 2" xfId="14203" xr:uid="{58C53E56-1CE8-426A-8295-FB8F3FEC6611}"/>
    <cellStyle name="Normal 2 3 4 4 3 2 3 4 4 3 4 3 3" xfId="16851" xr:uid="{A73C07F8-AC11-4592-8913-317005A66B59}"/>
    <cellStyle name="Normal 2 3 4 4 3 2 3 4 4 3 4 3 4" xfId="20058" xr:uid="{70D243B0-C67C-478E-8AE5-07B087466E1A}"/>
    <cellStyle name="Normal 2 3 4 4 3 2 3 4 4 3 4 3 4 2" xfId="25280" xr:uid="{F9E4B5DA-0824-47A7-ABA0-CDF8DBE0C9DF}"/>
    <cellStyle name="Normal 2 3 4 4 3 2 3 4 4 3 5" xfId="15225" xr:uid="{67C81096-71EE-4FCA-B38B-8CB2653355C9}"/>
    <cellStyle name="Normal 2 3 4 4 3 2 3 4 4 3 6" xfId="15454" xr:uid="{D80D0396-DCC6-47FB-9051-4C1D260C22BF}"/>
    <cellStyle name="Normal 2 3 4 4 3 2 3 4 4 3 7" xfId="17561" xr:uid="{2BC69EF9-C296-4651-84A6-765CF700FADA}"/>
    <cellStyle name="Normal 2 3 4 4 3 2 3 4 4 3 7 2" xfId="27171" xr:uid="{C4279894-B7DD-49C8-B65E-4B739BB82563}"/>
    <cellStyle name="Normal 2 3 4 4 3 2 3 4 4 3 7 3" xfId="28410" xr:uid="{37D9EDCE-2FC7-4B2F-88C3-732C62F35859}"/>
    <cellStyle name="Normal 2 3 4 4 3 2 3 4 4 3 7 4" xfId="28041" xr:uid="{4E95A97E-F666-404E-A4D4-0E392CC03791}"/>
    <cellStyle name="Normal 2 3 4 4 3 2 3 4 4 3 8" xfId="18154" xr:uid="{C0169A75-93DE-4FA6-9F6E-805F3BADEDA4}"/>
    <cellStyle name="Normal 2 3 4 4 3 2 3 4 4 3 8 2" xfId="28836" xr:uid="{344EDE66-DAF0-41D7-BEE6-70E1928DDDC6}"/>
    <cellStyle name="Normal 2 3 4 4 3 2 3 4 4 4" xfId="14204" xr:uid="{3DA92DC2-CEF7-4AEB-8326-E873AF880DB2}"/>
    <cellStyle name="Normal 2 3 4 4 3 2 3 4 4 4 2" xfId="14205" xr:uid="{30E67927-47BA-42CB-93B8-2DFE389496DA}"/>
    <cellStyle name="Normal 2 3 4 4 3 2 3 4 5" xfId="2274" xr:uid="{37EF773D-D44A-4DA0-A390-6632DE9A6A44}"/>
    <cellStyle name="Normal 2 3 4 4 3 2 3 4 5 2" xfId="2869" xr:uid="{CF990DAA-B0AF-48FC-972C-45C9652C3AA0}"/>
    <cellStyle name="Normal 2 3 4 4 3 2 3 4 5 3" xfId="3832" xr:uid="{344D06F4-6363-4ACC-AD1C-C6B055F9F15D}"/>
    <cellStyle name="Normal 2 3 4 4 3 2 3 4 5 3 2" xfId="4599" xr:uid="{CD1B9D26-6723-468C-806C-18E30AC76769}"/>
    <cellStyle name="Normal 2 3 4 4 3 2 3 4 5 3 3" xfId="3617" xr:uid="{5C59A7F7-F23E-47B8-8572-01195BE5CACF}"/>
    <cellStyle name="Normal 2 3 4 4 3 2 3 4 5 3 4" xfId="7568" xr:uid="{72E725D0-7D8B-45D7-B53E-58D590634D5A}"/>
    <cellStyle name="Normal 2 3 4 4 3 2 3 4 5 3 4 2" xfId="9312" xr:uid="{154AE818-6A4B-4613-A122-4F6D53C99395}"/>
    <cellStyle name="Normal 2 3 4 4 3 2 3 4 5 3 4 2 2" xfId="11028" xr:uid="{34B66B8A-CE0B-467B-B6D1-A2CCBA77B1D5}"/>
    <cellStyle name="Normal 2 3 4 4 3 2 3 4 5 3 4 2 3" xfId="12237" xr:uid="{E4D31078-5047-43A0-BFEB-EC2068D13399}"/>
    <cellStyle name="Normal 2 3 4 4 3 2 3 4 5 3 4 2 3 2" xfId="22681" xr:uid="{D582EA9F-B7AF-414F-B2D6-E185F8CF18A0}"/>
    <cellStyle name="Normal 2 3 4 4 3 2 3 4 5 3 4 2 3 3" xfId="21593" xr:uid="{6E0CE71E-C65D-4017-BE22-F506CE7A5C7B}"/>
    <cellStyle name="Normal 2 3 4 4 3 2 3 4 5 3 4 2 3 3 2" xfId="26815" xr:uid="{E018F9D2-7413-42B7-8985-030559E1B745}"/>
    <cellStyle name="Normal 2 3 4 4 3 2 3 4 5 3 5" xfId="6824" xr:uid="{24D7269F-51EC-4CB8-8EC1-7E233B906FA0}"/>
    <cellStyle name="Normal 2 3 4 4 3 2 3 4 5 3 5 2" xfId="10568" xr:uid="{ED8D3793-DDEF-49E4-B7FA-B6C218D13227}"/>
    <cellStyle name="Normal 2 3 4 4 3 2 3 4 5 3 5 3" xfId="12089" xr:uid="{5C3D44ED-EF3E-452B-9BFD-7EBB5986B825}"/>
    <cellStyle name="Normal 2 3 4 4 3 2 3 4 5 3 5 3 2" xfId="22536" xr:uid="{11FB8754-8A5A-43A0-8EA9-E6E8711E313A}"/>
    <cellStyle name="Normal 2 3 4 4 3 2 3 4 5 3 5 3 3" xfId="21133" xr:uid="{ECEED3C5-91CE-43E7-B14F-41084B65DBCB}"/>
    <cellStyle name="Normal 2 3 4 4 3 2 3 4 5 3 5 3 3 2" xfId="26355" xr:uid="{9F42F750-C651-48A3-9EAE-79836C496529}"/>
    <cellStyle name="Normal 2 3 4 4 3 2 3 4 5 3 6" xfId="18609" xr:uid="{656EC443-7612-4B80-A348-57E31C719BA4}"/>
    <cellStyle name="Normal 2 3 4 4 3 2 3 4 5 3 6 2" xfId="23831" xr:uid="{6A463A8F-8B15-4C39-B971-917C41C8CB97}"/>
    <cellStyle name="Normal 2 3 4 4 3 2 3 4 5 4" xfId="7132" xr:uid="{67035E0B-B354-4695-9F01-F62A5233BA01}"/>
    <cellStyle name="Normal 2 3 4 4 3 2 3 4 5 4 2" xfId="8091" xr:uid="{E4BA17B3-63D2-4D10-A0B5-F7E6FDE7BE1F}"/>
    <cellStyle name="Normal 2 3 4 4 3 2 3 4 5 4 3" xfId="11590" xr:uid="{95FC1A86-565D-40D8-BE11-7C1B43578463}"/>
    <cellStyle name="Normal 2 3 4 4 3 2 3 4 5 4 3 2" xfId="15846" xr:uid="{6E6E60B3-5160-4603-9623-724808CF6656}"/>
    <cellStyle name="Normal 2 3 4 4 3 2 3 4 5 4 4" xfId="19434" xr:uid="{2FDAB00A-6E5E-4E00-9202-04C5018099FE}"/>
    <cellStyle name="Normal 2 3 4 4 3 2 3 4 5 4 4 2" xfId="24656" xr:uid="{7ACEF9C1-312F-46C6-930F-55CC2E13DEF5}"/>
    <cellStyle name="Normal 2 3 4 4 3 2 3 4 5 5" xfId="7400" xr:uid="{9B81630C-6802-4D96-9A30-785EB4183C73}"/>
    <cellStyle name="Normal 2 3 4 4 3 2 3 4 5 5 2" xfId="10770" xr:uid="{AEF76DB8-3ED0-4BB5-BAD0-52487901D787}"/>
    <cellStyle name="Normal 2 3 4 4 3 2 3 4 5 5 3" xfId="12467" xr:uid="{9AFA5C78-C936-4B63-A8C2-C041D07B15E7}"/>
    <cellStyle name="Normal 2 3 4 4 3 2 3 4 5 5 3 2" xfId="22908" xr:uid="{66965F5D-CFD7-45D8-AC53-3EA1AACFCF90}"/>
    <cellStyle name="Normal 2 3 4 4 3 2 3 4 5 5 3 3" xfId="21335" xr:uid="{C6B19672-753B-4829-9557-1AA6C7191412}"/>
    <cellStyle name="Normal 2 3 4 4 3 2 3 4 5 5 3 3 2" xfId="26557" xr:uid="{FF732120-201D-4BAF-A0DF-5F4E51EADEED}"/>
    <cellStyle name="Normal 2 3 4 4 3 2 3 4 6" xfId="18014" xr:uid="{8005D116-BCC0-4C37-8531-4D7BB7E9F90F}"/>
    <cellStyle name="Normal 2 3 4 4 3 2 3 4 6 2" xfId="27684" xr:uid="{E4B2DB0F-FE42-47AC-AA1A-9BC596F618DA}"/>
    <cellStyle name="Normal 2 3 4 4 3 2 3 5" xfId="700" xr:uid="{5B5A28BC-6C53-4CB4-B8B2-51A9C0FAE918}"/>
    <cellStyle name="Normal 2 3 4 4 3 2 3 5 2" xfId="701" xr:uid="{1E75ED33-BB79-4F25-812D-425DF8392D86}"/>
    <cellStyle name="Normal 2 3 4 4 3 2 3 5 3" xfId="702" xr:uid="{E18FE83F-08B8-4261-AE17-47978E57423E}"/>
    <cellStyle name="Normal 2 3 4 4 3 2 3 5 3 2" xfId="703" xr:uid="{5C1AB6C4-20F1-4EEC-9E18-4670484991A2}"/>
    <cellStyle name="Normal 2 3 4 4 3 2 3 5 3 2 2" xfId="704" xr:uid="{8E62210C-08F0-4115-92B5-BB7F4C9D71D3}"/>
    <cellStyle name="Normal 2 3 4 4 3 2 3 5 3 2 2 10" xfId="18208" xr:uid="{9A188776-C669-4647-A9B7-C10314D99EC8}"/>
    <cellStyle name="Normal 2 3 4 4 3 2 3 5 3 2 2 10 2" xfId="28957" xr:uid="{F6B3E1B4-C2C5-41E8-BC84-4D33BFB10209}"/>
    <cellStyle name="Normal 2 3 4 4 3 2 3 5 3 2 2 2" xfId="705" xr:uid="{D24E01B9-A7C1-4DBE-BC04-5C28DAE1421D}"/>
    <cellStyle name="Normal 2 3 4 4 3 2 3 5 3 2 2 2 2" xfId="14206" xr:uid="{D438468C-AB75-47F6-BA99-620247FF3977}"/>
    <cellStyle name="Normal 2 3 4 4 3 2 3 5 3 2 2 2 3" xfId="14207" xr:uid="{5FE815CB-6F97-493D-A74E-844FE80965B1}"/>
    <cellStyle name="Normal 2 3 4 4 3 2 3 5 3 2 2 2 3 2" xfId="14208" xr:uid="{C8556657-1537-40F5-B6C8-F5541F974AD8}"/>
    <cellStyle name="Normal 2 3 4 4 3 2 3 5 3 2 2 3" xfId="706" xr:uid="{A4529B36-D170-4F4E-9DFE-B73FD8423315}"/>
    <cellStyle name="Normal 2 3 4 4 3 2 3 5 3 2 2 4" xfId="707" xr:uid="{30766A7E-6183-4B45-BC49-82C07D512888}"/>
    <cellStyle name="Normal 2 3 4 4 3 2 3 5 3 2 2 5" xfId="708" xr:uid="{1287C31E-7BDF-43D3-9A83-DB794B9DF5A2}"/>
    <cellStyle name="Normal 2 3 4 4 3 2 3 5 3 2 2 5 2" xfId="709" xr:uid="{5E52BB5A-D0B3-410D-8488-EB68191D7F4E}"/>
    <cellStyle name="Normal 2 3 4 4 3 2 3 5 3 2 2 5 3" xfId="2621" xr:uid="{B372EC72-612E-491B-A935-013D9B5F901A}"/>
    <cellStyle name="Normal 2 3 4 4 3 2 3 5 3 2 2 5 3 2" xfId="3216" xr:uid="{3DE77CBC-E687-4E34-9CD9-545F3C21BDEF}"/>
    <cellStyle name="Normal 2 3 4 4 3 2 3 5 3 2 2 5 3 3" xfId="4179" xr:uid="{9432313B-B6DC-40A1-9DBB-7DB155341C39}"/>
    <cellStyle name="Normal 2 3 4 4 3 2 3 5 3 2 2 5 3 3 2" xfId="4724" xr:uid="{2797D27B-A946-450C-B7CA-EA5FB43CBDA0}"/>
    <cellStyle name="Normal 2 3 4 4 3 2 3 5 3 2 2 5 3 3 3" xfId="4416" xr:uid="{D81FA376-4B09-4345-B0A0-94CC1640CA50}"/>
    <cellStyle name="Normal 2 3 4 4 3 2 3 5 3 2 2 5 3 3 4" xfId="8706" xr:uid="{9A10F5BB-3E07-4183-AB95-B2A8C8E1948F}"/>
    <cellStyle name="Normal 2 3 4 4 3 2 3 5 3 2 2 5 3 3 4 2" xfId="9235" xr:uid="{055C5131-4D7E-4DB8-8006-53D10317E35A}"/>
    <cellStyle name="Normal 2 3 4 4 3 2 3 5 3 2 2 5 3 3 4 2 2" xfId="10952" xr:uid="{B4AD0B80-CC9F-42E2-88F8-C5B39F1FC68E}"/>
    <cellStyle name="Normal 2 3 4 4 3 2 3 5 3 2 2 5 3 3 4 2 3" xfId="16916" xr:uid="{D2B84818-3CFB-464E-8054-81C130544813}"/>
    <cellStyle name="Normal 2 3 4 4 3 2 3 5 3 2 2 5 3 3 4 2 3 2" xfId="23389" xr:uid="{411C6B34-9F77-401F-BA83-343498FD01CD}"/>
    <cellStyle name="Normal 2 3 4 4 3 2 3 5 3 2 2 5 3 3 4 2 3 3" xfId="21517" xr:uid="{0C621092-E124-4A3B-B1BF-993FABC089BC}"/>
    <cellStyle name="Normal 2 3 4 4 3 2 3 5 3 2 2 5 3 3 4 2 3 3 2" xfId="26739" xr:uid="{FA87A80D-7D58-4DD4-9301-5B632396566E}"/>
    <cellStyle name="Normal 2 3 4 4 3 2 3 5 3 2 2 5 3 3 5" xfId="6788" xr:uid="{AC6A360C-F5F1-4B24-8952-3281D47D0BA7}"/>
    <cellStyle name="Normal 2 3 4 4 3 2 3 5 3 2 2 5 3 3 5 2" xfId="10532" xr:uid="{30E05F6A-8A48-4BD8-9478-EE389F85FC4E}"/>
    <cellStyle name="Normal 2 3 4 4 3 2 3 5 3 2 2 5 3 3 5 3" xfId="12406" xr:uid="{68616FF6-4052-4279-9555-A58C79A82E24}"/>
    <cellStyle name="Normal 2 3 4 4 3 2 3 5 3 2 2 5 3 3 5 3 2" xfId="22847" xr:uid="{95718588-193C-48B4-AA2E-EBB86A5DE818}"/>
    <cellStyle name="Normal 2 3 4 4 3 2 3 5 3 2 2 5 3 3 5 3 3" xfId="21097" xr:uid="{27BF815A-C7A2-4C09-A9EE-62B3EE7D70C2}"/>
    <cellStyle name="Normal 2 3 4 4 3 2 3 5 3 2 2 5 3 3 5 3 3 2" xfId="26319" xr:uid="{F68386DA-7901-4E0B-A7BC-6E310C9BE41F}"/>
    <cellStyle name="Normal 2 3 4 4 3 2 3 5 3 2 2 5 3 3 6" xfId="18956" xr:uid="{5C2CF5F7-C716-431E-9164-4233FA6C565D}"/>
    <cellStyle name="Normal 2 3 4 4 3 2 3 5 3 2 2 5 3 3 6 2" xfId="24178" xr:uid="{1B8E2C7D-FD81-43ED-84DE-4EC25F67610D}"/>
    <cellStyle name="Normal 2 3 4 4 3 2 3 5 3 2 2 5 3 4" xfId="6179" xr:uid="{1D3E7E00-089F-4CB0-A177-B8461253A5ED}"/>
    <cellStyle name="Normal 2 3 4 4 3 2 3 5 3 2 2 5 3 4 2" xfId="7796" xr:uid="{F40FBF45-E934-494E-ABFE-2DFB17DB95B8}"/>
    <cellStyle name="Normal 2 3 4 4 3 2 3 5 3 2 2 5 3 4 3" xfId="12881" xr:uid="{AE907970-5CE9-49BC-BAA7-E2890B11DB62}"/>
    <cellStyle name="Normal 2 3 4 4 3 2 3 5 3 2 2 5 3 4 3 2" xfId="16354" xr:uid="{33C34C7C-F62A-4412-9956-EDEAC3218987}"/>
    <cellStyle name="Normal 2 3 4 4 3 2 3 5 3 2 2 5 3 4 4" xfId="19272" xr:uid="{414DF9C0-546B-4E96-8AA1-E37DF04F5336}"/>
    <cellStyle name="Normal 2 3 4 4 3 2 3 5 3 2 2 5 3 4 4 2" xfId="24494" xr:uid="{DD52F2DA-FE51-4A47-97F1-D521BCD44DDE}"/>
    <cellStyle name="Normal 2 3 4 4 3 2 3 5 3 2 2 5 3 5" xfId="9273" xr:uid="{27806D57-59B1-48E2-BADC-F6ADDE1F2F53}"/>
    <cellStyle name="Normal 2 3 4 4 3 2 3 5 3 2 2 5 3 5 2" xfId="10990" xr:uid="{EF2F00A3-2008-4B61-A479-3429A821AC9D}"/>
    <cellStyle name="Normal 2 3 4 4 3 2 3 5 3 2 2 5 3 5 3" xfId="11414" xr:uid="{E619CAE6-F6D8-417D-BC49-CFE91A5441D8}"/>
    <cellStyle name="Normal 2 3 4 4 3 2 3 5 3 2 2 5 3 5 3 2" xfId="21972" xr:uid="{D2AD235E-094A-42F2-9027-BFD8F71D2375}"/>
    <cellStyle name="Normal 2 3 4 4 3 2 3 5 3 2 2 5 3 5 3 3" xfId="21555" xr:uid="{FD382BDD-05EE-454F-8A71-31B6B7AFD508}"/>
    <cellStyle name="Normal 2 3 4 4 3 2 3 5 3 2 2 5 3 5 3 3 2" xfId="26777" xr:uid="{4128D2BA-3EB9-448C-B67A-159B97CF94C9}"/>
    <cellStyle name="Normal 2 3 4 4 3 2 3 5 3 2 2 5 4" xfId="5524" xr:uid="{B087B4ED-48E1-4A70-A53B-91BBBB8CA85E}"/>
    <cellStyle name="Normal 2 3 4 4 3 2 3 5 3 2 2 5 4 2" xfId="8871" xr:uid="{A17A64CB-C853-4096-97B6-285837BEFFCC}"/>
    <cellStyle name="Normal 2 3 4 4 3 2 3 5 3 2 2 5 4 3" xfId="12695" xr:uid="{FB91954C-0E50-4350-AA3A-29A18C8E82A1}"/>
    <cellStyle name="Normal 2 3 4 4 3 2 3 5 3 2 2 5 4 3 2" xfId="23134" xr:uid="{E62A475C-8189-4B09-8263-092AD05A2155}"/>
    <cellStyle name="Normal 2 3 4 4 3 2 3 5 3 2 2 5 4 3 3" xfId="20064" xr:uid="{B45739C4-E160-4E02-964E-9E284C47583C}"/>
    <cellStyle name="Normal 2 3 4 4 3 2 3 5 3 2 2 5 4 3 3 2" xfId="25286" xr:uid="{682B0DC9-142F-4FF9-A74F-6CCFD2AB2F77}"/>
    <cellStyle name="Normal 2 3 4 4 3 2 3 5 3 2 2 5 5" xfId="15459" xr:uid="{E49C232A-B1AB-47FE-B6F5-2400B8622577}"/>
    <cellStyle name="Normal 2 3 4 4 3 2 3 5 3 2 2 5 6" xfId="17566" xr:uid="{975381A5-C5AE-471E-9560-54AC3C06F73E}"/>
    <cellStyle name="Normal 2 3 4 4 3 2 3 5 3 2 2 5 6 2" xfId="27176" xr:uid="{D30807E3-2170-4A26-9B63-84B0F453B753}"/>
    <cellStyle name="Normal 2 3 4 4 3 2 3 5 3 2 2 5 6 3" xfId="28415" xr:uid="{9511F988-1EFB-48CE-8A4B-F67B9D8F0470}"/>
    <cellStyle name="Normal 2 3 4 4 3 2 3 5 3 2 2 5 6 4" xfId="28038" xr:uid="{F9EBF1E8-05AB-4AA3-8E79-0B75CD5DE442}"/>
    <cellStyle name="Normal 2 3 4 4 3 2 3 5 3 2 2 5 7" xfId="18361" xr:uid="{A6BAF5EC-5A8E-431A-A826-9D3455F3A03F}"/>
    <cellStyle name="Normal 2 3 4 4 3 2 3 5 3 2 2 5 7 2" xfId="28788" xr:uid="{39C6BD37-5817-4AAF-8AF9-5F57B1C33808}"/>
    <cellStyle name="Normal 2 3 4 4 3 2 3 5 3 2 2 6" xfId="2468" xr:uid="{33A342D2-A30F-49B6-BEA6-5841B9F437D0}"/>
    <cellStyle name="Normal 2 3 4 4 3 2 3 5 3 2 2 6 2" xfId="3063" xr:uid="{465EA52F-307E-4241-B21A-3DEC138F3D88}"/>
    <cellStyle name="Normal 2 3 4 4 3 2 3 5 3 2 2 6 3" xfId="4026" xr:uid="{CB69DA29-3D4D-4FB1-B4B8-900E66632E0E}"/>
    <cellStyle name="Normal 2 3 4 4 3 2 3 5 3 2 2 6 3 2" xfId="4898" xr:uid="{F4C2AAC5-65DE-4D25-9726-6402BF8D1216}"/>
    <cellStyle name="Normal 2 3 4 4 3 2 3 5 3 2 2 6 3 3" xfId="4345" xr:uid="{DEC9BF3D-A680-4A4A-B1EE-D6DC4E86FEF0}"/>
    <cellStyle name="Normal 2 3 4 4 3 2 3 5 3 2 2 6 3 4" xfId="8518" xr:uid="{03309EFA-9F48-4537-9489-756265F9828E}"/>
    <cellStyle name="Normal 2 3 4 4 3 2 3 5 3 2 2 6 3 4 2" xfId="7912" xr:uid="{9A4CF33E-B066-4A06-9F41-77BA7659BC2C}"/>
    <cellStyle name="Normal 2 3 4 4 3 2 3 5 3 2 2 6 3 4 2 2" xfId="10871" xr:uid="{B74BC9C8-3347-461C-A68F-4A2FB345AAE2}"/>
    <cellStyle name="Normal 2 3 4 4 3 2 3 5 3 2 2 6 3 4 2 3" xfId="12422" xr:uid="{77319F36-686A-4C5A-9314-D7AB62263D09}"/>
    <cellStyle name="Normal 2 3 4 4 3 2 3 5 3 2 2 6 3 4 2 3 2" xfId="22863" xr:uid="{4F9FA1E8-D9D2-4228-824D-974D6BBB5132}"/>
    <cellStyle name="Normal 2 3 4 4 3 2 3 5 3 2 2 6 3 4 2 3 3" xfId="21436" xr:uid="{AE493592-62E7-4907-8DDA-C199854E9B22}"/>
    <cellStyle name="Normal 2 3 4 4 3 2 3 5 3 2 2 6 3 4 2 3 3 2" xfId="26658" xr:uid="{40A70E32-2072-44A9-A342-F6103D87BEFE}"/>
    <cellStyle name="Normal 2 3 4 4 3 2 3 5 3 2 2 6 3 5" xfId="6903" xr:uid="{D02DBBA6-7B13-4B51-BA00-A1605A1A68F4}"/>
    <cellStyle name="Normal 2 3 4 4 3 2 3 5 3 2 2 6 3 5 2" xfId="10647" xr:uid="{F2907E0E-135A-473B-AFE3-84DDC2FEB86E}"/>
    <cellStyle name="Normal 2 3 4 4 3 2 3 5 3 2 2 6 3 5 3" xfId="16758" xr:uid="{658D0717-10BB-4C81-9953-2445178D62B3}"/>
    <cellStyle name="Normal 2 3 4 4 3 2 3 5 3 2 2 6 3 5 3 2" xfId="23292" xr:uid="{FCCC899E-B1C3-4B93-9ECE-101C829EE1CE}"/>
    <cellStyle name="Normal 2 3 4 4 3 2 3 5 3 2 2 6 3 5 3 3" xfId="21212" xr:uid="{E9C9AD27-57EC-4680-BF27-CDFDF7712B38}"/>
    <cellStyle name="Normal 2 3 4 4 3 2 3 5 3 2 2 6 3 5 3 3 2" xfId="26434" xr:uid="{710A8A62-5A39-4840-BAE5-C8207B13F684}"/>
    <cellStyle name="Normal 2 3 4 4 3 2 3 5 3 2 2 6 3 6" xfId="16045" xr:uid="{4D4A6C7D-DC7D-4BB3-B64B-7CA958376834}"/>
    <cellStyle name="Normal 2 3 4 4 3 2 3 5 3 2 2 6 3 7" xfId="18803" xr:uid="{4C9195E7-74E3-4D38-9DB8-97152DA72970}"/>
    <cellStyle name="Normal 2 3 4 4 3 2 3 5 3 2 2 6 3 7 2" xfId="24025" xr:uid="{BA316F11-9C06-4F2A-9300-82684A6B27C6}"/>
    <cellStyle name="Normal 2 3 4 4 3 2 3 5 3 2 2 6 4" xfId="7155" xr:uid="{DEC6495F-B9E1-4C9F-9F09-0661FE17E785}"/>
    <cellStyle name="Normal 2 3 4 4 3 2 3 5 3 2 2 6 4 2" xfId="8114" xr:uid="{6B8C0822-B2C3-4883-B0F3-C8FF0D9680F8}"/>
    <cellStyle name="Normal 2 3 4 4 3 2 3 5 3 2 2 6 4 3" xfId="13231" xr:uid="{70580E7C-D5AA-4873-8F7D-4E36C7D21CC4}"/>
    <cellStyle name="Normal 2 3 4 4 3 2 3 5 3 2 2 6 4 3 2" xfId="16665" xr:uid="{A2BE83F2-FF4C-431C-A7C5-974B1D17EC3C}"/>
    <cellStyle name="Normal 2 3 4 4 3 2 3 5 3 2 2 6 4 4" xfId="19457" xr:uid="{9B66E842-174E-4B66-9B7B-72A95337C424}"/>
    <cellStyle name="Normal 2 3 4 4 3 2 3 5 3 2 2 6 4 4 2" xfId="24679" xr:uid="{97BE8FEE-4EFB-4F53-A19B-FF4EFB7DF15F}"/>
    <cellStyle name="Normal 2 3 4 4 3 2 3 5 3 2 2 6 5" xfId="7945" xr:uid="{0C7F3EF3-5685-45E9-B4B9-9A648C37C354}"/>
    <cellStyle name="Normal 2 3 4 4 3 2 3 5 3 2 2 6 5 2" xfId="10904" xr:uid="{DDAD99DB-70C5-4F2C-88C8-25591DB2D9FD}"/>
    <cellStyle name="Normal 2 3 4 4 3 2 3 5 3 2 2 6 5 3" xfId="12795" xr:uid="{B06F0B95-8D30-4465-86BA-E31145CC19D6}"/>
    <cellStyle name="Normal 2 3 4 4 3 2 3 5 3 2 2 6 5 3 2" xfId="23233" xr:uid="{18E509BB-C0EF-448A-BD57-FD1D6B824FAE}"/>
    <cellStyle name="Normal 2 3 4 4 3 2 3 5 3 2 2 6 5 3 3" xfId="21469" xr:uid="{D871831C-EE35-4253-96A4-68B156E48AF1}"/>
    <cellStyle name="Normal 2 3 4 4 3 2 3 5 3 2 2 6 5 3 3 2" xfId="26691" xr:uid="{DA42080A-B535-4ADD-B295-8DFCEDC6872A}"/>
    <cellStyle name="Normal 2 3 4 4 3 2 3 5 3 2 2 7" xfId="5523" xr:uid="{991024CF-614A-4AE7-B492-405B048D8EE3}"/>
    <cellStyle name="Normal 2 3 4 4 3 2 3 5 3 2 2 7 2" xfId="8870" xr:uid="{ED27DD13-694E-4EB2-8492-0F7D37B0D35E}"/>
    <cellStyle name="Normal 2 3 4 4 3 2 3 5 3 2 2 7 3" xfId="16191" xr:uid="{66F6077B-2048-4C90-941F-073E20223035}"/>
    <cellStyle name="Normal 2 3 4 4 3 2 3 5 3 2 2 7 3 2" xfId="17339" xr:uid="{40701D41-6F40-4540-A316-4611B5287205}"/>
    <cellStyle name="Normal 2 3 4 4 3 2 3 5 3 2 2 7 3 3" xfId="20063" xr:uid="{E944F2CD-A5A9-47B3-BC16-AA659B19D3F1}"/>
    <cellStyle name="Normal 2 3 4 4 3 2 3 5 3 2 2 7 3 3 2" xfId="25285" xr:uid="{0C980525-944C-4890-ACF1-4CBCD2CAA5DA}"/>
    <cellStyle name="Normal 2 3 4 4 3 2 3 5 3 2 2 8" xfId="15458" xr:uid="{5EF21C48-E278-464F-93D0-E5E56950F9A2}"/>
    <cellStyle name="Normal 2 3 4 4 3 2 3 5 3 2 2 9" xfId="17565" xr:uid="{71244566-CD6E-4DA8-973E-AD8FC9AC6EDE}"/>
    <cellStyle name="Normal 2 3 4 4 3 2 3 5 3 2 2 9 2" xfId="27175" xr:uid="{DE998EA4-C473-495C-B037-78324BACBF1B}"/>
    <cellStyle name="Normal 2 3 4 4 3 2 3 5 3 2 2 9 3" xfId="28414" xr:uid="{E8A63201-F050-4CE1-A1FD-7A61E0DB8940}"/>
    <cellStyle name="Normal 2 3 4 4 3 2 3 5 3 2 2 9 4" xfId="28039" xr:uid="{71A5D7AB-5AEA-4C38-A526-100874092715}"/>
    <cellStyle name="Normal 2 3 4 4 3 2 3 5 3 3" xfId="2345" xr:uid="{57B241A7-24CC-4AC2-9055-2FEDD4E63CC0}"/>
    <cellStyle name="Normal 2 3 4 4 3 2 3 5 3 3 2" xfId="2940" xr:uid="{10A683FC-0B8C-4DA4-89E5-999A3A72CAA8}"/>
    <cellStyle name="Normal 2 3 4 4 3 2 3 5 3 3 3" xfId="3903" xr:uid="{B68298C9-BB51-4666-9765-01602DF3656B}"/>
    <cellStyle name="Normal 2 3 4 4 3 2 3 5 3 3 3 2" xfId="5036" xr:uid="{3DE8D9AD-0F3D-4FDF-9DFF-6963143FB234}"/>
    <cellStyle name="Normal 2 3 4 4 3 2 3 5 3 3 3 3" xfId="4350" xr:uid="{BB7F11B6-2064-44BE-924B-9E8330822D54}"/>
    <cellStyle name="Normal 2 3 4 4 3 2 3 5 3 3 3 4" xfId="8699" xr:uid="{346C2D24-38AD-42F6-BB80-F0723165FACE}"/>
    <cellStyle name="Normal 2 3 4 4 3 2 3 5 3 3 3 4 2" xfId="9375" xr:uid="{BBD67368-ACBB-4D0B-9C49-D3B0AF3A2CBC}"/>
    <cellStyle name="Normal 2 3 4 4 3 2 3 5 3 3 3 4 2 2" xfId="11089" xr:uid="{1804B72A-3E6E-4882-8C9C-1ECA7D0CF317}"/>
    <cellStyle name="Normal 2 3 4 4 3 2 3 5 3 3 3 4 2 3" xfId="11317" xr:uid="{FDD7E5E1-63FB-45BA-A35C-68B8AC2A729B}"/>
    <cellStyle name="Normal 2 3 4 4 3 2 3 5 3 3 3 4 2 3 2" xfId="21875" xr:uid="{286BDB71-BD61-417E-888F-1745EB1BAD0F}"/>
    <cellStyle name="Normal 2 3 4 4 3 2 3 5 3 3 3 4 2 3 3" xfId="21654" xr:uid="{FC515924-9359-4225-91C7-EC0A2CAEE9A4}"/>
    <cellStyle name="Normal 2 3 4 4 3 2 3 5 3 3 3 4 2 3 3 2" xfId="26876" xr:uid="{A0783E3A-CC22-4AA6-95EB-765E63AFDD18}"/>
    <cellStyle name="Normal 2 3 4 4 3 2 3 5 3 3 3 5" xfId="5427" xr:uid="{13E7F17A-E581-4C08-ADBA-0282C9341991}"/>
    <cellStyle name="Normal 2 3 4 4 3 2 3 5 3 3 3 5 2" xfId="9891" xr:uid="{90BCA4DC-03D8-4B86-A260-3DDC2BAC71BA}"/>
    <cellStyle name="Normal 2 3 4 4 3 2 3 5 3 3 3 5 3" xfId="17015" xr:uid="{937DB7F0-E093-40E9-9812-821A78FFCB90}"/>
    <cellStyle name="Normal 2 3 4 4 3 2 3 5 3 3 3 5 3 2" xfId="23488" xr:uid="{D3AB074C-F541-47C7-982F-63ECA1A18913}"/>
    <cellStyle name="Normal 2 3 4 4 3 2 3 5 3 3 3 5 3 3" xfId="19967" xr:uid="{A74FA7E8-A296-486C-AB91-20C74235E4D1}"/>
    <cellStyle name="Normal 2 3 4 4 3 2 3 5 3 3 3 5 3 3 2" xfId="25189" xr:uid="{F063A2E2-8BCF-41D2-9931-038EF55353FD}"/>
    <cellStyle name="Normal 2 3 4 4 3 2 3 5 3 3 3 6" xfId="15926" xr:uid="{DEA4F172-77BF-4A64-976C-A7AC24BD57A4}"/>
    <cellStyle name="Normal 2 3 4 4 3 2 3 5 3 3 3 7" xfId="18680" xr:uid="{E00F657E-2A5C-47CA-97BB-FAB59FB73345}"/>
    <cellStyle name="Normal 2 3 4 4 3 2 3 5 3 3 3 7 2" xfId="23902" xr:uid="{184A9726-AE00-4997-8631-F816A8579D20}"/>
    <cellStyle name="Normal 2 3 4 4 3 2 3 5 3 3 4" xfId="7172" xr:uid="{A45657A4-92FE-46A0-A086-56F15E02B870}"/>
    <cellStyle name="Normal 2 3 4 4 3 2 3 5 3 3 4 2" xfId="8131" xr:uid="{5AE473EE-F4D4-4978-BCAE-2708A163BB03}"/>
    <cellStyle name="Normal 2 3 4 4 3 2 3 5 3 3 4 3" xfId="11618" xr:uid="{F95206EE-79E2-4DD6-AA82-72DBCD4D6827}"/>
    <cellStyle name="Normal 2 3 4 4 3 2 3 5 3 3 4 3 2" xfId="15866" xr:uid="{CCF741C8-0DD9-45EF-89A7-CE4CC855D5A2}"/>
    <cellStyle name="Normal 2 3 4 4 3 2 3 5 3 3 4 4" xfId="19474" xr:uid="{03237342-6D22-4114-B2F2-4E57848B3212}"/>
    <cellStyle name="Normal 2 3 4 4 3 2 3 5 3 3 4 4 2" xfId="24696" xr:uid="{00D9CA5B-8F09-4610-95D3-EB40A1F2D01E}"/>
    <cellStyle name="Normal 2 3 4 4 3 2 3 5 3 3 5" xfId="6206" xr:uid="{57D01027-2E37-42EA-AB2C-C4EB772CD050}"/>
    <cellStyle name="Normal 2 3 4 4 3 2 3 5 3 3 5 2" xfId="9955" xr:uid="{A30F293B-EFC7-4351-9E02-0B58C35415CC}"/>
    <cellStyle name="Normal 2 3 4 4 3 2 3 5 3 3 5 3" xfId="11829" xr:uid="{BC1EECB4-A318-4FC7-B425-4D38B33AF422}"/>
    <cellStyle name="Normal 2 3 4 4 3 2 3 5 3 3 5 3 2" xfId="22277" xr:uid="{694C64AC-9C30-45D8-9D3B-3E555FB994E4}"/>
    <cellStyle name="Normal 2 3 4 4 3 2 3 5 3 3 5 3 3" xfId="20520" xr:uid="{DD33D964-6E09-460F-856D-27B0604DB138}"/>
    <cellStyle name="Normal 2 3 4 4 3 2 3 5 3 3 5 3 3 2" xfId="25742" xr:uid="{A9A2D3DD-B511-441F-9628-3ABBD84A9F7E}"/>
    <cellStyle name="Normal 2 3 4 4 3 2 3 5 3 4" xfId="5522" xr:uid="{CC1F0DA7-0DE1-44B5-9C4C-66EAFDB8398B}"/>
    <cellStyle name="Normal 2 3 4 4 3 2 3 5 3 4 2" xfId="8869" xr:uid="{D11B3D97-A222-442A-86CE-1945F2DB4DC8}"/>
    <cellStyle name="Normal 2 3 4 4 3 2 3 5 3 4 3" xfId="14209" xr:uid="{839A6CB1-A4F9-4FF5-971F-BE62B26AC2EC}"/>
    <cellStyle name="Normal 2 3 4 4 3 2 3 5 3 4 3 2" xfId="14210" xr:uid="{E10D52B4-C7F7-4F5B-8139-EA69E74F2E87}"/>
    <cellStyle name="Normal 2 3 4 4 3 2 3 5 3 4 3 3" xfId="16850" xr:uid="{FB2FBC1A-9977-49D5-97C6-102C1127DFE2}"/>
    <cellStyle name="Normal 2 3 4 4 3 2 3 5 3 4 3 4" xfId="20062" xr:uid="{9D2A5DB3-0806-45AE-834F-31A42D2BDDA6}"/>
    <cellStyle name="Normal 2 3 4 4 3 2 3 5 3 4 3 4 2" xfId="25284" xr:uid="{7F886EF8-D309-480A-AF67-95DB8A1ABA7A}"/>
    <cellStyle name="Normal 2 3 4 4 3 2 3 5 3 5" xfId="15226" xr:uid="{F9405815-403B-4693-9E97-F85F8E7DA118}"/>
    <cellStyle name="Normal 2 3 4 4 3 2 3 5 3 6" xfId="15457" xr:uid="{4D5CF125-CB3E-4D78-A22C-FBB9E3C7F6E5}"/>
    <cellStyle name="Normal 2 3 4 4 3 2 3 5 3 7" xfId="17564" xr:uid="{A2E7293E-4B59-4763-97B6-C44F89F9A243}"/>
    <cellStyle name="Normal 2 3 4 4 3 2 3 5 3 7 2" xfId="27174" xr:uid="{39F5FABB-949B-4B03-B3CC-988325EDC62A}"/>
    <cellStyle name="Normal 2 3 4 4 3 2 3 5 3 7 3" xfId="28413" xr:uid="{17B1F31E-A394-4FC6-A813-AB9C68A43A17}"/>
    <cellStyle name="Normal 2 3 4 4 3 2 3 5 3 7 4" xfId="28040" xr:uid="{9F99A2FE-2C78-4C27-B367-63D283EE4986}"/>
    <cellStyle name="Normal 2 3 4 4 3 2 3 5 3 8" xfId="18085" xr:uid="{F9FC0FB3-645D-4586-A028-CB1863566620}"/>
    <cellStyle name="Normal 2 3 4 4 3 2 3 5 3 8 2" xfId="28171" xr:uid="{FA81E80A-D7EC-4E0E-B344-BF82BD79526C}"/>
    <cellStyle name="Normal 2 3 4 4 3 2 3 5 4" xfId="14211" xr:uid="{1F9732FE-2BE8-477E-ABC6-DBB66BC166E1}"/>
    <cellStyle name="Normal 2 3 4 4 3 2 3 5 4 2" xfId="14212" xr:uid="{EA586891-78F3-48F0-8222-5F6F099DA777}"/>
    <cellStyle name="Normal 2 3 4 4 3 2 3 6" xfId="2205" xr:uid="{D548D7B6-4C22-4FC8-B54E-1FFBEE786102}"/>
    <cellStyle name="Normal 2 3 4 4 3 2 3 6 2" xfId="2800" xr:uid="{2964BB66-9CFE-49C6-A0D7-5E877C80A07B}"/>
    <cellStyle name="Normal 2 3 4 4 3 2 3 6 3" xfId="3763" xr:uid="{AB1D9E98-72CB-4F50-9DF3-5CA508D7A92A}"/>
    <cellStyle name="Normal 2 3 4 4 3 2 3 6 3 2" xfId="4930" xr:uid="{B8D4A8A5-AFD6-4184-9A6F-F5DA81EB4881}"/>
    <cellStyle name="Normal 2 3 4 4 3 2 3 6 3 3" xfId="3572" xr:uid="{EDBBEA54-7387-4F8E-8F1E-E45C4A2A4FC0}"/>
    <cellStyle name="Normal 2 3 4 4 3 2 3 6 3 4" xfId="8522" xr:uid="{EB6BB843-9452-4654-9A15-7209AEEB70CA}"/>
    <cellStyle name="Normal 2 3 4 4 3 2 3 6 3 4 2" xfId="7428" xr:uid="{FD41B835-7475-4EAA-8C92-F7C2096CAC54}"/>
    <cellStyle name="Normal 2 3 4 4 3 2 3 6 3 4 2 2" xfId="10798" xr:uid="{2DEC673C-4C4C-4EBE-BC22-63A9B8E9FBA0}"/>
    <cellStyle name="Normal 2 3 4 4 3 2 3 6 3 4 2 3" xfId="12166" xr:uid="{D7A44070-EE7C-409D-9A6E-59DFF17D7529}"/>
    <cellStyle name="Normal 2 3 4 4 3 2 3 6 3 4 2 3 2" xfId="22613" xr:uid="{570CAC3D-F2A5-4007-848E-00C5B3230B65}"/>
    <cellStyle name="Normal 2 3 4 4 3 2 3 6 3 4 2 3 3" xfId="21363" xr:uid="{14E570C6-7F02-41B2-B3D1-786B9BA1A42A}"/>
    <cellStyle name="Normal 2 3 4 4 3 2 3 6 3 4 2 3 3 2" xfId="26585" xr:uid="{A7D3B755-5D22-46E1-99CE-F32ECEA3E27F}"/>
    <cellStyle name="Normal 2 3 4 4 3 2 3 6 3 5" xfId="6346" xr:uid="{7F8DEAC7-3A95-4509-917E-46FF1CF7679F}"/>
    <cellStyle name="Normal 2 3 4 4 3 2 3 6 3 5 2" xfId="10094" xr:uid="{066A9BA9-6572-48F7-BDC7-9E0F5FC86668}"/>
    <cellStyle name="Normal 2 3 4 4 3 2 3 6 3 5 3" xfId="11962" xr:uid="{A3435E46-951B-4B7B-B230-18DE19CF2069}"/>
    <cellStyle name="Normal 2 3 4 4 3 2 3 6 3 5 3 2" xfId="22410" xr:uid="{7F6046C9-238C-4D5C-978E-EDA880379A72}"/>
    <cellStyle name="Normal 2 3 4 4 3 2 3 6 3 5 3 3" xfId="20659" xr:uid="{6C07EE4E-FABF-4796-BA29-03787C303DDB}"/>
    <cellStyle name="Normal 2 3 4 4 3 2 3 6 3 5 3 3 2" xfId="25881" xr:uid="{D69AE9AF-4205-4C93-A52A-0E1E849D3176}"/>
    <cellStyle name="Normal 2 3 4 4 3 2 3 6 3 6" xfId="18540" xr:uid="{7E65B3C1-948B-477A-B6DB-04DDAFA4ADEA}"/>
    <cellStyle name="Normal 2 3 4 4 3 2 3 6 3 6 2" xfId="23762" xr:uid="{00F1D451-663A-4ACA-AFFE-9A2F865518BC}"/>
    <cellStyle name="Normal 2 3 4 4 3 2 3 6 4" xfId="5991" xr:uid="{43B6BEA1-83E9-4BAD-BB07-CB098B42C473}"/>
    <cellStyle name="Normal 2 3 4 4 3 2 3 6 4 2" xfId="7584" xr:uid="{68853C58-2B64-4CA5-AFD4-FBB17D63617E}"/>
    <cellStyle name="Normal 2 3 4 4 3 2 3 6 4 3" xfId="11604" xr:uid="{44EDBE49-74F8-4E9B-BC4C-D5107D8C7744}"/>
    <cellStyle name="Normal 2 3 4 4 3 2 3 6 4 3 2" xfId="15854" xr:uid="{56FE0E9E-F1AE-4155-A382-B616CAF69ED2}"/>
    <cellStyle name="Normal 2 3 4 4 3 2 3 6 4 4" xfId="19084" xr:uid="{1033BF29-C677-4AAE-9A0F-F57890AA4946}"/>
    <cellStyle name="Normal 2 3 4 4 3 2 3 6 4 4 2" xfId="24306" xr:uid="{0A0A5A4D-1910-406D-AA99-192664D4082D}"/>
    <cellStyle name="Normal 2 3 4 4 3 2 3 6 5" xfId="9463" xr:uid="{8ACDC6B0-D94C-49F4-9852-88048CF21C55}"/>
    <cellStyle name="Normal 2 3 4 4 3 2 3 6 5 2" xfId="11176" xr:uid="{EE06B6EE-8FD5-4C71-A3E1-C211A2BED631}"/>
    <cellStyle name="Normal 2 3 4 4 3 2 3 6 5 3" xfId="11380" xr:uid="{9FDE0DDD-FA04-46F9-BD4A-CD9EEECB05EB}"/>
    <cellStyle name="Normal 2 3 4 4 3 2 3 6 5 3 2" xfId="21938" xr:uid="{405711B9-4608-4D7F-8284-CE16F1469112}"/>
    <cellStyle name="Normal 2 3 4 4 3 2 3 6 5 3 3" xfId="21741" xr:uid="{87A98A8C-58EE-4785-BF4E-FD1AD8630A3D}"/>
    <cellStyle name="Normal 2 3 4 4 3 2 3 6 5 3 3 2" xfId="26963" xr:uid="{6C4FACA6-B63A-407D-B876-8DDC02D31840}"/>
    <cellStyle name="Normal 2 3 4 4 3 2 3 7" xfId="17945" xr:uid="{9DE616AA-B33D-4791-A29C-C535C874A9DE}"/>
    <cellStyle name="Normal 2 3 4 4 3 2 3 7 2" xfId="27787" xr:uid="{B62B9D27-6548-4D52-B0E4-6D06FAA95CE7}"/>
    <cellStyle name="Normal 2 3 4 4 3 2 4" xfId="710" xr:uid="{67B85311-D051-4A8C-9D24-5821A3EC73C3}"/>
    <cellStyle name="Normal 2 3 4 4 3 2 5" xfId="711" xr:uid="{1855FB93-7951-442A-B1D9-D4D56305730A}"/>
    <cellStyle name="Normal 2 3 4 4 3 2 5 2" xfId="712" xr:uid="{99980F17-E538-4C4F-956B-643CAB0AC2F1}"/>
    <cellStyle name="Normal 2 3 4 4 3 2 5 3" xfId="713" xr:uid="{9D1AF3A9-912A-4711-9634-319C4BA13DAB}"/>
    <cellStyle name="Normal 2 3 4 4 3 2 5 3 2" xfId="14213" xr:uid="{83D794AE-A6F9-4DCE-8FAF-4A6BBDAA2C75}"/>
    <cellStyle name="Normal 2 3 4 4 3 2 5 4" xfId="714" xr:uid="{877CDCD4-851A-48FD-89AC-1C7DC5E8E5F3}"/>
    <cellStyle name="Normal 2 3 4 4 3 2 5 4 2" xfId="715" xr:uid="{58776685-A39B-4736-AB9B-1096724A479C}"/>
    <cellStyle name="Normal 2 3 4 4 3 2 5 4 3" xfId="716" xr:uid="{1AAE3861-B10C-453B-AF41-2571EA025B5F}"/>
    <cellStyle name="Normal 2 3 4 4 3 2 5 4 3 2" xfId="717" xr:uid="{F80040C1-1DBB-4F18-81AE-8504D228941A}"/>
    <cellStyle name="Normal 2 3 4 4 3 2 5 4 3 2 2" xfId="718" xr:uid="{0AE6C632-78F8-4F37-A8A1-036B62814573}"/>
    <cellStyle name="Normal 2 3 4 4 3 2 5 4 3 2 2 10" xfId="18209" xr:uid="{AF4A3A27-3078-4387-84AA-3B1986DF24CA}"/>
    <cellStyle name="Normal 2 3 4 4 3 2 5 4 3 2 2 10 2" xfId="27666" xr:uid="{566F1F57-93F3-4D8A-95A4-1CE4598DD9CA}"/>
    <cellStyle name="Normal 2 3 4 4 3 2 5 4 3 2 2 2" xfId="719" xr:uid="{5D9AA881-13D7-4A9F-87D1-2C11D7323974}"/>
    <cellStyle name="Normal 2 3 4 4 3 2 5 4 3 2 2 2 2" xfId="14214" xr:uid="{158A372C-368C-4933-A063-BF9C0C4B5FFA}"/>
    <cellStyle name="Normal 2 3 4 4 3 2 5 4 3 2 2 2 3" xfId="14215" xr:uid="{8E218F55-F271-4049-A7EF-E47EFF0E0ABA}"/>
    <cellStyle name="Normal 2 3 4 4 3 2 5 4 3 2 2 2 3 2" xfId="14216" xr:uid="{4E7E5004-5BD0-440F-888E-9EE66E304760}"/>
    <cellStyle name="Normal 2 3 4 4 3 2 5 4 3 2 2 3" xfId="720" xr:uid="{F08EBB7C-5FE0-4B22-BF5C-D0042ECF6656}"/>
    <cellStyle name="Normal 2 3 4 4 3 2 5 4 3 2 2 4" xfId="721" xr:uid="{7B1FEB64-1BDC-412C-85D2-42CAA7290FB2}"/>
    <cellStyle name="Normal 2 3 4 4 3 2 5 4 3 2 2 5" xfId="722" xr:uid="{111CBB45-B0AB-4C41-8140-77FE033A97AA}"/>
    <cellStyle name="Normal 2 3 4 4 3 2 5 4 3 2 2 5 2" xfId="723" xr:uid="{55FB6F6E-DC72-4C38-A56B-2DC7AF47C1A5}"/>
    <cellStyle name="Normal 2 3 4 4 3 2 5 4 3 2 2 5 3" xfId="2622" xr:uid="{BB1C5181-247C-42DC-A683-F4E7508E20D7}"/>
    <cellStyle name="Normal 2 3 4 4 3 2 5 4 3 2 2 5 3 2" xfId="3217" xr:uid="{BADBFED5-E1E1-4345-8374-F1D8E1C1F21A}"/>
    <cellStyle name="Normal 2 3 4 4 3 2 5 4 3 2 2 5 3 3" xfId="4180" xr:uid="{EEBDA6D8-1349-4E61-919A-8DF20F61FC24}"/>
    <cellStyle name="Normal 2 3 4 4 3 2 5 4 3 2 2 5 3 3 2" xfId="4918" xr:uid="{68D24AFB-10D3-4747-BFE4-416110C8415E}"/>
    <cellStyle name="Normal 2 3 4 4 3 2 5 4 3 2 2 5 3 3 3" xfId="4417" xr:uid="{F4A96BDE-D342-4E39-BE89-AE2DE9682F54}"/>
    <cellStyle name="Normal 2 3 4 4 3 2 5 4 3 2 2 5 3 3 4" xfId="7571" xr:uid="{110CD300-2919-4616-B2AC-D1D9BD0FAC2E}"/>
    <cellStyle name="Normal 2 3 4 4 3 2 5 4 3 2 2 5 3 3 4 2" xfId="6533" xr:uid="{5B3B0EF3-A4F7-405A-835B-B4CF4925BB93}"/>
    <cellStyle name="Normal 2 3 4 4 3 2 5 4 3 2 2 5 3 3 4 2 2" xfId="10279" xr:uid="{1E137D8A-29D9-4E89-9764-FBE239723264}"/>
    <cellStyle name="Normal 2 3 4 4 3 2 5 4 3 2 2 5 3 3 4 2 3" xfId="12350" xr:uid="{5803A0D6-5C9B-4F59-8300-04822D451D53}"/>
    <cellStyle name="Normal 2 3 4 4 3 2 5 4 3 2 2 5 3 3 4 2 3 2" xfId="22791" xr:uid="{F63D31BF-4A00-4CEB-8E04-52495E4ADD26}"/>
    <cellStyle name="Normal 2 3 4 4 3 2 5 4 3 2 2 5 3 3 4 2 3 3" xfId="20844" xr:uid="{EB318713-314A-446E-B24B-CA59647AA7B1}"/>
    <cellStyle name="Normal 2 3 4 4 3 2 5 4 3 2 2 5 3 3 4 2 3 3 2" xfId="26066" xr:uid="{E8CFBB24-EF3C-443D-BA5B-755322A600C9}"/>
    <cellStyle name="Normal 2 3 4 4 3 2 5 4 3 2 2 5 3 3 5" xfId="6871" xr:uid="{2E8D6AAB-4FFB-4399-82FD-03821D9DB3F4}"/>
    <cellStyle name="Normal 2 3 4 4 3 2 5 4 3 2 2 5 3 3 5 2" xfId="10615" xr:uid="{C54C71EB-6F7B-4D41-9D0F-D4372A3BB4D0}"/>
    <cellStyle name="Normal 2 3 4 4 3 2 5 4 3 2 2 5 3 3 5 3" xfId="12331" xr:uid="{580D7D99-EF24-4C73-950E-1423E6A06772}"/>
    <cellStyle name="Normal 2 3 4 4 3 2 5 4 3 2 2 5 3 3 5 3 2" xfId="22772" xr:uid="{30C2B7CC-764C-43D3-8706-308BD833006B}"/>
    <cellStyle name="Normal 2 3 4 4 3 2 5 4 3 2 2 5 3 3 5 3 3" xfId="21180" xr:uid="{F626E305-0593-47C1-BBAB-6B9B455D369F}"/>
    <cellStyle name="Normal 2 3 4 4 3 2 5 4 3 2 2 5 3 3 5 3 3 2" xfId="26402" xr:uid="{819C024F-DCD1-472C-9AD5-ACD948AA483A}"/>
    <cellStyle name="Normal 2 3 4 4 3 2 5 4 3 2 2 5 3 3 6" xfId="18957" xr:uid="{84203999-2A0F-4AD2-905D-AD7BD5EE06C7}"/>
    <cellStyle name="Normal 2 3 4 4 3 2 5 4 3 2 2 5 3 3 6 2" xfId="24179" xr:uid="{9A7612E4-9F99-4A91-87DF-F60269C9E599}"/>
    <cellStyle name="Normal 2 3 4 4 3 2 5 4 3 2 2 5 3 4" xfId="7272" xr:uid="{440503B9-CF00-4352-B389-BE36F8B88482}"/>
    <cellStyle name="Normal 2 3 4 4 3 2 5 4 3 2 2 5 3 4 2" xfId="8231" xr:uid="{05705D0A-E90B-48E0-9F4C-3607F4336140}"/>
    <cellStyle name="Normal 2 3 4 4 3 2 5 4 3 2 2 5 3 4 3" xfId="12997" xr:uid="{8F3D2749-9D18-4D58-A762-B3A08FAF6261}"/>
    <cellStyle name="Normal 2 3 4 4 3 2 5 4 3 2 2 5 3 4 3 2" xfId="16454" xr:uid="{E86D6C3F-E82A-452B-8EB1-A37447865E54}"/>
    <cellStyle name="Normal 2 3 4 4 3 2 5 4 3 2 2 5 3 4 4" xfId="19574" xr:uid="{14F1B281-8DEF-489E-B15D-5018FE4BB5A2}"/>
    <cellStyle name="Normal 2 3 4 4 3 2 5 4 3 2 2 5 3 4 4 2" xfId="24796" xr:uid="{1A72AFA8-AC1D-481B-ABB1-D101485B79C0}"/>
    <cellStyle name="Normal 2 3 4 4 3 2 5 4 3 2 2 5 3 5" xfId="9281" xr:uid="{7EB67A7F-E511-4543-87D6-3E81331D1E12}"/>
    <cellStyle name="Normal 2 3 4 4 3 2 5 4 3 2 2 5 3 5 2" xfId="10998" xr:uid="{CD5CBF4A-1528-4039-8041-1810F9AA0D66}"/>
    <cellStyle name="Normal 2 3 4 4 3 2 5 4 3 2 2 5 3 5 3" xfId="12280" xr:uid="{2391453F-C5E4-4311-A6AE-E3BDF6AD43E1}"/>
    <cellStyle name="Normal 2 3 4 4 3 2 5 4 3 2 2 5 3 5 3 2" xfId="22722" xr:uid="{4A03993E-D163-4043-87BB-986D6C051A1A}"/>
    <cellStyle name="Normal 2 3 4 4 3 2 5 4 3 2 2 5 3 5 3 3" xfId="21563" xr:uid="{847E1DC9-0E5E-4491-A67A-2097BA355E66}"/>
    <cellStyle name="Normal 2 3 4 4 3 2 5 4 3 2 2 5 3 5 3 3 2" xfId="26785" xr:uid="{BA52E760-8EC0-4C9E-B2B8-8FB6E23908A0}"/>
    <cellStyle name="Normal 2 3 4 4 3 2 5 4 3 2 2 5 4" xfId="5527" xr:uid="{83976B14-C9D6-4A4C-BB81-6062F8E43065}"/>
    <cellStyle name="Normal 2 3 4 4 3 2 5 4 3 2 2 5 4 2" xfId="8874" xr:uid="{91AD548D-24B3-40E4-8D48-F2554223C31A}"/>
    <cellStyle name="Normal 2 3 4 4 3 2 5 4 3 2 2 5 4 3" xfId="17008" xr:uid="{32BD6652-98BC-4CED-A376-8F208CAFB7DB}"/>
    <cellStyle name="Normal 2 3 4 4 3 2 5 4 3 2 2 5 4 3 2" xfId="23481" xr:uid="{921E4442-2923-4F98-ADA2-780799D79F89}"/>
    <cellStyle name="Normal 2 3 4 4 3 2 5 4 3 2 2 5 4 3 3" xfId="20067" xr:uid="{F44D280D-2200-4726-AB11-FE598A707C7B}"/>
    <cellStyle name="Normal 2 3 4 4 3 2 5 4 3 2 2 5 4 3 3 2" xfId="25289" xr:uid="{B0CE001F-883C-4467-8D3F-3C4A9DFA7438}"/>
    <cellStyle name="Normal 2 3 4 4 3 2 5 4 3 2 2 5 5" xfId="15462" xr:uid="{A1FDE647-35D6-4512-8A07-95922F9600D3}"/>
    <cellStyle name="Normal 2 3 4 4 3 2 5 4 3 2 2 5 6" xfId="17569" xr:uid="{4799A140-932B-451A-B4F8-0EE8BAF34B85}"/>
    <cellStyle name="Normal 2 3 4 4 3 2 5 4 3 2 2 5 6 2" xfId="27179" xr:uid="{C0D199DF-9A1F-47BD-8DED-A0969048C7B1}"/>
    <cellStyle name="Normal 2 3 4 4 3 2 5 4 3 2 2 5 6 3" xfId="28418" xr:uid="{C4BD2DD9-1CBE-4C56-8AD4-2D17C6FD9FD4}"/>
    <cellStyle name="Normal 2 3 4 4 3 2 5 4 3 2 2 5 6 4" xfId="28035" xr:uid="{D50310E1-4365-446C-8A6A-A801A2A9B56B}"/>
    <cellStyle name="Normal 2 3 4 4 3 2 5 4 3 2 2 5 7" xfId="18362" xr:uid="{4775DA4C-22E9-4B22-82AF-8B127E9B4ED1}"/>
    <cellStyle name="Normal 2 3 4 4 3 2 5 4 3 2 2 5 7 2" xfId="27677" xr:uid="{CDE58A2E-F209-48C5-935D-D8C9D5B12480}"/>
    <cellStyle name="Normal 2 3 4 4 3 2 5 4 3 2 2 6" xfId="2469" xr:uid="{31716E2B-9638-4AB7-8B69-F1372DB00DCA}"/>
    <cellStyle name="Normal 2 3 4 4 3 2 5 4 3 2 2 6 2" xfId="3064" xr:uid="{927BCC6E-C86B-4976-979B-3A030C030610}"/>
    <cellStyle name="Normal 2 3 4 4 3 2 5 4 3 2 2 6 3" xfId="4027" xr:uid="{6C3856C0-F8FC-4CC9-B01F-E39624D17243}"/>
    <cellStyle name="Normal 2 3 4 4 3 2 5 4 3 2 2 6 3 2" xfId="5128" xr:uid="{D1C077C9-7063-462C-A2E9-E123FA6126E5}"/>
    <cellStyle name="Normal 2 3 4 4 3 2 5 4 3 2 2 6 3 3" xfId="3638" xr:uid="{93083FDE-70A7-42E6-9FD7-276592989C1C}"/>
    <cellStyle name="Normal 2 3 4 4 3 2 5 4 3 2 2 6 3 4" xfId="8384" xr:uid="{BD238013-D303-4F99-9E5C-DC13F2BD9AF9}"/>
    <cellStyle name="Normal 2 3 4 4 3 2 5 4 3 2 2 6 3 4 2" xfId="6701" xr:uid="{8D71DDC2-5886-4C8A-A951-EB495F481E61}"/>
    <cellStyle name="Normal 2 3 4 4 3 2 5 4 3 2 2 6 3 4 2 2" xfId="10446" xr:uid="{2772BE8D-9B71-465B-8442-46699C00CB74}"/>
    <cellStyle name="Normal 2 3 4 4 3 2 5 4 3 2 2 6 3 4 2 3" xfId="12008" xr:uid="{42BD051B-5B68-45AA-B908-0B629AEE5F74}"/>
    <cellStyle name="Normal 2 3 4 4 3 2 5 4 3 2 2 6 3 4 2 3 2" xfId="22456" xr:uid="{8FFE1F22-68B8-4D1D-BD09-B80A18E27CBA}"/>
    <cellStyle name="Normal 2 3 4 4 3 2 5 4 3 2 2 6 3 4 2 3 3" xfId="21011" xr:uid="{560653B8-B8A1-45DF-AA77-F128772BA8BB}"/>
    <cellStyle name="Normal 2 3 4 4 3 2 5 4 3 2 2 6 3 4 2 3 3 2" xfId="26233" xr:uid="{3859DD04-6829-440D-95A2-E08D232C02B5}"/>
    <cellStyle name="Normal 2 3 4 4 3 2 5 4 3 2 2 6 3 5" xfId="6641" xr:uid="{5F4CD13F-9DAA-4C8F-8A88-AFB78EC5A62B}"/>
    <cellStyle name="Normal 2 3 4 4 3 2 5 4 3 2 2 6 3 5 2" xfId="10387" xr:uid="{BFA89F87-2EDF-4580-9691-2D9B7A113DF8}"/>
    <cellStyle name="Normal 2 3 4 4 3 2 5 4 3 2 2 6 3 5 3" xfId="12573" xr:uid="{C3744EB3-03A6-49FC-B4C4-CCF83ED4DB95}"/>
    <cellStyle name="Normal 2 3 4 4 3 2 5 4 3 2 2 6 3 5 3 2" xfId="23014" xr:uid="{50EFF68B-D7D8-46A4-B61C-D1CA8D3EE766}"/>
    <cellStyle name="Normal 2 3 4 4 3 2 5 4 3 2 2 6 3 5 3 3" xfId="20952" xr:uid="{F53C7CA0-3020-4A75-B8FB-F8D1C9E8F469}"/>
    <cellStyle name="Normal 2 3 4 4 3 2 5 4 3 2 2 6 3 5 3 3 2" xfId="26174" xr:uid="{2C60CD9A-6BAA-4940-8951-A8CE613D4507}"/>
    <cellStyle name="Normal 2 3 4 4 3 2 5 4 3 2 2 6 3 6" xfId="16046" xr:uid="{279BEB81-825A-44FF-9045-EA7D4B42338D}"/>
    <cellStyle name="Normal 2 3 4 4 3 2 5 4 3 2 2 6 3 7" xfId="18804" xr:uid="{976356D9-9F72-4602-B960-B4359E43E1B3}"/>
    <cellStyle name="Normal 2 3 4 4 3 2 5 4 3 2 2 6 3 7 2" xfId="24026" xr:uid="{E43E7A87-EBC0-42AD-BD48-DC8BC46ACC5A}"/>
    <cellStyle name="Normal 2 3 4 4 3 2 5 4 3 2 2 6 4" xfId="6152" xr:uid="{0FC0800A-E849-4DDC-9384-92F864E2FAF6}"/>
    <cellStyle name="Normal 2 3 4 4 3 2 5 4 3 2 2 6 4 2" xfId="7803" xr:uid="{DFC7D223-4099-43EB-B460-CA40895CBBD9}"/>
    <cellStyle name="Normal 2 3 4 4 3 2 5 4 3 2 2 6 4 3" xfId="13010" xr:uid="{EB502D5A-8F72-4FE7-877F-C330626623C0}"/>
    <cellStyle name="Normal 2 3 4 4 3 2 5 4 3 2 2 6 4 3 2" xfId="16467" xr:uid="{20B2E5AD-E942-482F-A3D4-4F496A113217}"/>
    <cellStyle name="Normal 2 3 4 4 3 2 5 4 3 2 2 6 4 4" xfId="19245" xr:uid="{65E4D9AE-8B69-4B84-B089-DFEAF72C866D}"/>
    <cellStyle name="Normal 2 3 4 4 3 2 5 4 3 2 2 6 4 4 2" xfId="24467" xr:uid="{38E93E7D-DDCD-4C27-87DD-BEBB5F72CF93}"/>
    <cellStyle name="Normal 2 3 4 4 3 2 5 4 3 2 2 6 5" xfId="9507" xr:uid="{2CB433A8-9544-4FCE-8BB5-C5BDB3F35026}"/>
    <cellStyle name="Normal 2 3 4 4 3 2 5 4 3 2 2 6 5 2" xfId="11220" xr:uid="{55E0319D-75CB-4BEB-93F7-9C0CCA2A15FF}"/>
    <cellStyle name="Normal 2 3 4 4 3 2 5 4 3 2 2 6 5 3" xfId="11675" xr:uid="{60187400-D591-4C40-8C6C-668CD794EC44}"/>
    <cellStyle name="Normal 2 3 4 4 3 2 5 4 3 2 2 6 5 3 2" xfId="22124" xr:uid="{2C9965CA-715C-4F96-9FD1-E698B072D30A}"/>
    <cellStyle name="Normal 2 3 4 4 3 2 5 4 3 2 2 6 5 3 3" xfId="21785" xr:uid="{2966CF2B-6586-46ED-956A-3A86943FD79C}"/>
    <cellStyle name="Normal 2 3 4 4 3 2 5 4 3 2 2 6 5 3 3 2" xfId="27007" xr:uid="{5D334DD3-BC9E-415F-953C-DC167556B473}"/>
    <cellStyle name="Normal 2 3 4 4 3 2 5 4 3 2 2 7" xfId="5526" xr:uid="{0876FCED-2BF8-4626-AF86-B9D8731218EB}"/>
    <cellStyle name="Normal 2 3 4 4 3 2 5 4 3 2 2 7 2" xfId="8873" xr:uid="{F1F18CC6-88CB-4F51-84DC-8D8F05B945D1}"/>
    <cellStyle name="Normal 2 3 4 4 3 2 5 4 3 2 2 7 3" xfId="16192" xr:uid="{CC388E82-E7A7-4A15-8D00-55D81290D6ED}"/>
    <cellStyle name="Normal 2 3 4 4 3 2 5 4 3 2 2 7 3 2" xfId="17340" xr:uid="{C2D8B642-9012-4CC2-8DF4-464FB20D80FB}"/>
    <cellStyle name="Normal 2 3 4 4 3 2 5 4 3 2 2 7 3 3" xfId="20066" xr:uid="{AC5B754E-4F24-4AA5-BF37-EF243D7BA35C}"/>
    <cellStyle name="Normal 2 3 4 4 3 2 5 4 3 2 2 7 3 3 2" xfId="25288" xr:uid="{62179D6A-CF45-4D39-A066-F12D17006745}"/>
    <cellStyle name="Normal 2 3 4 4 3 2 5 4 3 2 2 8" xfId="15461" xr:uid="{BDFBF0B2-4FC4-4AE5-88C8-0536A96DC4FE}"/>
    <cellStyle name="Normal 2 3 4 4 3 2 5 4 3 2 2 9" xfId="17568" xr:uid="{67DCB063-3056-4765-BE27-DDF5F0920A22}"/>
    <cellStyle name="Normal 2 3 4 4 3 2 5 4 3 2 2 9 2" xfId="27178" xr:uid="{009EB107-8F5F-4B1E-9A5B-C75056D2EE53}"/>
    <cellStyle name="Normal 2 3 4 4 3 2 5 4 3 2 2 9 3" xfId="28417" xr:uid="{0AD59E07-4D0B-4B37-9C5C-10A327D1234C}"/>
    <cellStyle name="Normal 2 3 4 4 3 2 5 4 3 2 2 9 4" xfId="28036" xr:uid="{1F20D237-FF9B-4B06-AB68-8E91D34DEA5E}"/>
    <cellStyle name="Normal 2 3 4 4 3 2 5 4 3 3" xfId="2391" xr:uid="{9454BF59-E6D3-406F-A099-6FD97550C68A}"/>
    <cellStyle name="Normal 2 3 4 4 3 2 5 4 3 3 2" xfId="2986" xr:uid="{A5082572-69C7-4B93-83D5-5B2F19A4EE43}"/>
    <cellStyle name="Normal 2 3 4 4 3 2 5 4 3 3 3" xfId="3949" xr:uid="{509F02C7-F4E8-499D-8DAA-1046822510E4}"/>
    <cellStyle name="Normal 2 3 4 4 3 2 5 4 3 3 3 2" xfId="4761" xr:uid="{FBB696F8-15CE-4C56-8A0F-0D9C41B37F27}"/>
    <cellStyle name="Normal 2 3 4 4 3 2 5 4 3 3 3 3" xfId="3443" xr:uid="{0F56054B-EFB5-45BE-83AA-8067444D58BD}"/>
    <cellStyle name="Normal 2 3 4 4 3 2 5 4 3 3 3 4" xfId="7508" xr:uid="{F53221E9-8747-48A3-BA28-74DFB1E9F33E}"/>
    <cellStyle name="Normal 2 3 4 4 3 2 5 4 3 3 3 4 2" xfId="6470" xr:uid="{132A9B46-5726-4EC9-A55A-38AA347BA4B4}"/>
    <cellStyle name="Normal 2 3 4 4 3 2 5 4 3 3 3 4 2 2" xfId="10216" xr:uid="{C93D4588-4CA9-439A-8425-1C3F9BAB77E3}"/>
    <cellStyle name="Normal 2 3 4 4 3 2 5 4 3 3 3 4 2 3" xfId="17176" xr:uid="{E7F13CA1-0E1A-4CA1-AB35-18947961B126}"/>
    <cellStyle name="Normal 2 3 4 4 3 2 5 4 3 3 3 4 2 3 2" xfId="23648" xr:uid="{FAA82920-DB2B-4F86-9470-7D2371EF02FE}"/>
    <cellStyle name="Normal 2 3 4 4 3 2 5 4 3 3 3 4 2 3 3" xfId="20781" xr:uid="{821EDF59-0EF7-4555-8A4A-4A093C2FCC2D}"/>
    <cellStyle name="Normal 2 3 4 4 3 2 5 4 3 3 3 4 2 3 3 2" xfId="26003" xr:uid="{8E75A041-E899-4BA1-B1E3-7D5BAF443D06}"/>
    <cellStyle name="Normal 2 3 4 4 3 2 5 4 3 3 3 5" xfId="6455" xr:uid="{1CDE406D-DAA5-49FC-B577-B1EE87B9B1C6}"/>
    <cellStyle name="Normal 2 3 4 4 3 2 5 4 3 3 3 5 2" xfId="10201" xr:uid="{751502D0-E33F-4F12-8861-6EA4DFECD9CB}"/>
    <cellStyle name="Normal 2 3 4 4 3 2 5 4 3 3 3 5 3" xfId="12360" xr:uid="{15308FDA-A33F-4397-94D3-AF1A83ADE757}"/>
    <cellStyle name="Normal 2 3 4 4 3 2 5 4 3 3 3 5 3 2" xfId="22801" xr:uid="{27EABB1D-E606-4226-83A6-4533B569644E}"/>
    <cellStyle name="Normal 2 3 4 4 3 2 5 4 3 3 3 5 3 3" xfId="20766" xr:uid="{442AE6EB-4117-4291-B85E-123EF01DF92D}"/>
    <cellStyle name="Normal 2 3 4 4 3 2 5 4 3 3 3 5 3 3 2" xfId="25988" xr:uid="{40758FC2-83CD-4A5A-BF98-201AE679C097}"/>
    <cellStyle name="Normal 2 3 4 4 3 2 5 4 3 3 3 6" xfId="15972" xr:uid="{A9A9480B-7EFF-4750-BA17-CCED08991F41}"/>
    <cellStyle name="Normal 2 3 4 4 3 2 5 4 3 3 3 7" xfId="18726" xr:uid="{8ACE02AA-849B-4EE6-89F1-B121695E8235}"/>
    <cellStyle name="Normal 2 3 4 4 3 2 5 4 3 3 3 7 2" xfId="23948" xr:uid="{D41028B3-CE7B-4A43-9CFB-3C1709E41048}"/>
    <cellStyle name="Normal 2 3 4 4 3 2 5 4 3 3 4" xfId="7130" xr:uid="{95434334-39A5-41C1-B613-29DFD250CB57}"/>
    <cellStyle name="Normal 2 3 4 4 3 2 5 4 3 3 4 2" xfId="8089" xr:uid="{779EEA4C-2C85-4B26-9111-6D51A30AC566}"/>
    <cellStyle name="Normal 2 3 4 4 3 2 5 4 3 3 4 3" xfId="12865" xr:uid="{471C9EB4-3771-4EE9-8C69-C09D25FDAAF8}"/>
    <cellStyle name="Normal 2 3 4 4 3 2 5 4 3 3 4 3 2" xfId="16338" xr:uid="{9FDAC97E-21AD-4D86-B079-44A8196739C1}"/>
    <cellStyle name="Normal 2 3 4 4 3 2 5 4 3 3 4 4" xfId="19432" xr:uid="{5EFBFBFC-2FBD-4F78-A5DD-CB66718603B6}"/>
    <cellStyle name="Normal 2 3 4 4 3 2 5 4 3 3 4 4 2" xfId="24654" xr:uid="{0D293C5E-9BD0-4855-8E5D-5C0BF0EF8372}"/>
    <cellStyle name="Normal 2 3 4 4 3 2 5 4 3 3 5" xfId="6425" xr:uid="{BFC2EC2A-ACB3-428D-A491-D39737C7EC0F}"/>
    <cellStyle name="Normal 2 3 4 4 3 2 5 4 3 3 5 2" xfId="10171" xr:uid="{8B9ADE6A-F382-48FD-86FD-A80E17E3A2EC}"/>
    <cellStyle name="Normal 2 3 4 4 3 2 5 4 3 3 5 3" xfId="12536" xr:uid="{42353662-467D-4B8C-BF72-0970F1D5AF4D}"/>
    <cellStyle name="Normal 2 3 4 4 3 2 5 4 3 3 5 3 2" xfId="22977" xr:uid="{50AA0F0C-FB14-40A4-95BB-C9D5F3EB4672}"/>
    <cellStyle name="Normal 2 3 4 4 3 2 5 4 3 3 5 3 3" xfId="20736" xr:uid="{CF8A58AF-1817-4741-B1F8-16BCB6A88820}"/>
    <cellStyle name="Normal 2 3 4 4 3 2 5 4 3 3 5 3 3 2" xfId="25958" xr:uid="{423AF038-4D8F-46C8-8952-AECFEEC06B73}"/>
    <cellStyle name="Normal 2 3 4 4 3 2 5 4 3 4" xfId="5525" xr:uid="{C3D96280-DC6A-4EE7-ADBF-A95E126B9F8A}"/>
    <cellStyle name="Normal 2 3 4 4 3 2 5 4 3 4 2" xfId="8872" xr:uid="{A3911349-3D04-430A-BBDC-CB2BA4D217ED}"/>
    <cellStyle name="Normal 2 3 4 4 3 2 5 4 3 4 3" xfId="14217" xr:uid="{96AD4706-C2CE-4A4B-B33B-932844592618}"/>
    <cellStyle name="Normal 2 3 4 4 3 2 5 4 3 4 3 2" xfId="14218" xr:uid="{6B5C2204-3659-4474-BD20-B48DD4F0E5C9}"/>
    <cellStyle name="Normal 2 3 4 4 3 2 5 4 3 4 3 3" xfId="16849" xr:uid="{D1D84F8F-0A95-4E47-983D-98A44010A4DA}"/>
    <cellStyle name="Normal 2 3 4 4 3 2 5 4 3 4 3 4" xfId="20065" xr:uid="{CB716363-DEF7-411E-A318-EF5A1B507236}"/>
    <cellStyle name="Normal 2 3 4 4 3 2 5 4 3 4 3 4 2" xfId="25287" xr:uid="{334270BE-3FDD-4B99-B7D6-373FAF8DD120}"/>
    <cellStyle name="Normal 2 3 4 4 3 2 5 4 3 5" xfId="15227" xr:uid="{FCBD4963-D6C1-46A4-BE08-C5821D5446F9}"/>
    <cellStyle name="Normal 2 3 4 4 3 2 5 4 3 6" xfId="15460" xr:uid="{B327B77A-7253-449C-A475-EFA5841F3CC3}"/>
    <cellStyle name="Normal 2 3 4 4 3 2 5 4 3 7" xfId="17567" xr:uid="{B9841D62-2ADF-42C1-A87A-ECB64B82B793}"/>
    <cellStyle name="Normal 2 3 4 4 3 2 5 4 3 7 2" xfId="27177" xr:uid="{20EC5A4A-BEC1-443F-BD4D-6E7AA7D48C4C}"/>
    <cellStyle name="Normal 2 3 4 4 3 2 5 4 3 7 3" xfId="28416" xr:uid="{991D73EF-DC05-4381-B33A-68E1845D2A75}"/>
    <cellStyle name="Normal 2 3 4 4 3 2 5 4 3 7 4" xfId="28037" xr:uid="{2CB02A1C-D513-4A66-A4B5-463A8EF4D012}"/>
    <cellStyle name="Normal 2 3 4 4 3 2 5 4 3 8" xfId="18131" xr:uid="{C436C3E7-67C6-436E-ABA3-40FB119F8AD1}"/>
    <cellStyle name="Normal 2 3 4 4 3 2 5 4 3 8 2" xfId="28947" xr:uid="{E0C36196-27F7-429F-9D85-6148979E0F28}"/>
    <cellStyle name="Normal 2 3 4 4 3 2 5 4 4" xfId="14219" xr:uid="{6BC09EF7-8CE9-4E8E-AE23-40CCE5A8D589}"/>
    <cellStyle name="Normal 2 3 4 4 3 2 5 4 4 2" xfId="14220" xr:uid="{5B05D0C9-6773-4567-B895-A286C6D55F14}"/>
    <cellStyle name="Normal 2 3 4 4 3 2 5 5" xfId="2251" xr:uid="{66763FE0-BA60-4D13-AC57-FF45C0A1DA8A}"/>
    <cellStyle name="Normal 2 3 4 4 3 2 5 5 2" xfId="2846" xr:uid="{E54E7A1D-7A05-445B-9387-86CC14B8FDB1}"/>
    <cellStyle name="Normal 2 3 4 4 3 2 5 5 3" xfId="3809" xr:uid="{8A01C8AC-7D38-4C39-8B4F-1C8FB7282976}"/>
    <cellStyle name="Normal 2 3 4 4 3 2 5 5 3 2" xfId="4990" xr:uid="{3136C3AE-DFD8-4381-83E3-698FCCABF732}"/>
    <cellStyle name="Normal 2 3 4 4 3 2 5 5 3 3" xfId="3582" xr:uid="{8D3A1C4D-864D-4596-A236-1E8D680F56BC}"/>
    <cellStyle name="Normal 2 3 4 4 3 2 5 5 3 4" xfId="8547" xr:uid="{C68B3984-D24F-4118-AA7F-9072077CBE24}"/>
    <cellStyle name="Normal 2 3 4 4 3 2 5 5 3 4 2" xfId="9439" xr:uid="{B2DAA83A-90A4-4BEA-BAE9-5B6AB8AC632C}"/>
    <cellStyle name="Normal 2 3 4 4 3 2 5 5 3 4 2 2" xfId="11152" xr:uid="{DA58E1E1-C2DB-4A2C-9823-60DDC5399163}"/>
    <cellStyle name="Normal 2 3 4 4 3 2 5 5 3 4 2 3" xfId="16894" xr:uid="{2A8C021D-90E3-4E01-B2E9-180B75469D7D}"/>
    <cellStyle name="Normal 2 3 4 4 3 2 5 5 3 4 2 3 2" xfId="23367" xr:uid="{FF60C7AB-6B37-4EBD-9756-0D542A1D16EC}"/>
    <cellStyle name="Normal 2 3 4 4 3 2 5 5 3 4 2 3 3" xfId="21717" xr:uid="{06432C37-C9DC-4C06-86B6-67CD39551556}"/>
    <cellStyle name="Normal 2 3 4 4 3 2 5 5 3 4 2 3 3 2" xfId="26939" xr:uid="{CD6CC8F8-30E5-420D-BA86-02CB5CE0EC95}"/>
    <cellStyle name="Normal 2 3 4 4 3 2 5 5 3 5" xfId="6345" xr:uid="{C62AC3AE-1CD8-423C-A06B-D623EF20FAC0}"/>
    <cellStyle name="Normal 2 3 4 4 3 2 5 5 3 5 2" xfId="10093" xr:uid="{58896C53-3539-43AB-9BC2-391181EBD370}"/>
    <cellStyle name="Normal 2 3 4 4 3 2 5 5 3 5 3" xfId="11449" xr:uid="{EECFBCCA-BD79-46E1-96D0-5C2462BC31EF}"/>
    <cellStyle name="Normal 2 3 4 4 3 2 5 5 3 5 3 2" xfId="22007" xr:uid="{209B0BCB-24ED-4C7D-B6A6-38419FB97B2B}"/>
    <cellStyle name="Normal 2 3 4 4 3 2 5 5 3 5 3 3" xfId="20658" xr:uid="{C7B7D18E-7EAC-41A9-9BBC-2B3887A149E7}"/>
    <cellStyle name="Normal 2 3 4 4 3 2 5 5 3 5 3 3 2" xfId="25880" xr:uid="{EAAE0923-B482-4106-B1FF-C6EC133D8B07}"/>
    <cellStyle name="Normal 2 3 4 4 3 2 5 5 3 6" xfId="18586" xr:uid="{4E43F60C-62E9-4AB3-968E-3DA25431E650}"/>
    <cellStyle name="Normal 2 3 4 4 3 2 5 5 3 6 2" xfId="23808" xr:uid="{9A951E2A-F1B1-41A0-AB32-E57A4E480248}"/>
    <cellStyle name="Normal 2 3 4 4 3 2 5 5 4" xfId="6108" xr:uid="{F98BC3CA-F5C3-4459-A933-0161F5235B23}"/>
    <cellStyle name="Normal 2 3 4 4 3 2 5 5 4 2" xfId="7601" xr:uid="{649BC2C6-8F86-4058-A57C-60B38E071334}"/>
    <cellStyle name="Normal 2 3 4 4 3 2 5 5 4 3" xfId="13087" xr:uid="{8FEE72F1-885A-47E9-BF73-DE92E1542738}"/>
    <cellStyle name="Normal 2 3 4 4 3 2 5 5 4 3 2" xfId="16536" xr:uid="{BB44E7D1-67CE-4432-A1A7-3C2F60A5FEBD}"/>
    <cellStyle name="Normal 2 3 4 4 3 2 5 5 4 4" xfId="19201" xr:uid="{3C406EF6-2D36-44DE-877D-90811BC09EC7}"/>
    <cellStyle name="Normal 2 3 4 4 3 2 5 5 4 4 2" xfId="24423" xr:uid="{44E9BC69-F612-48D6-BCD9-6E576FF37A13}"/>
    <cellStyle name="Normal 2 3 4 4 3 2 5 5 5" xfId="6503" xr:uid="{41F4FFEF-ED80-43DE-A646-716335E9D156}"/>
    <cellStyle name="Normal 2 3 4 4 3 2 5 5 5 2" xfId="10249" xr:uid="{1BA46EB8-89FC-4996-98B6-DCC462B13619}"/>
    <cellStyle name="Normal 2 3 4 4 3 2 5 5 5 3" xfId="12292" xr:uid="{C59EA2B0-4892-408F-9283-EADC6A615017}"/>
    <cellStyle name="Normal 2 3 4 4 3 2 5 5 5 3 2" xfId="22734" xr:uid="{D890F2CA-7C8E-4B2E-8F15-1F963B6C993F}"/>
    <cellStyle name="Normal 2 3 4 4 3 2 5 5 5 3 3" xfId="20814" xr:uid="{BD34AE40-AE2F-44CA-BFD6-3ADC038AA614}"/>
    <cellStyle name="Normal 2 3 4 4 3 2 5 5 5 3 3 2" xfId="26036" xr:uid="{5A015E1C-1C6E-49A3-8892-5334CB5830CB}"/>
    <cellStyle name="Normal 2 3 4 4 3 2 5 6" xfId="17991" xr:uid="{ACE5AB7B-74F3-4518-8A33-474EEE0032CE}"/>
    <cellStyle name="Normal 2 3 4 4 3 2 5 6 2" xfId="27646" xr:uid="{398DEDB5-FE5A-4A71-A5D9-24C5198C946B}"/>
    <cellStyle name="Normal 2 3 4 4 3 2 6" xfId="724" xr:uid="{1B21CCFF-598E-4557-BEBB-90EADDA0B98C}"/>
    <cellStyle name="Normal 2 3 4 4 3 2 6 2" xfId="725" xr:uid="{EDEC806D-72AF-49DE-AD2C-5326769017A3}"/>
    <cellStyle name="Normal 2 3 4 4 3 2 6 3" xfId="726" xr:uid="{FBEF6522-1089-44FF-97B3-91C342EF774C}"/>
    <cellStyle name="Normal 2 3 4 4 3 2 6 3 2" xfId="727" xr:uid="{91A3E8B1-10F2-435A-9295-F3A2410DC521}"/>
    <cellStyle name="Normal 2 3 4 4 3 2 6 3 2 2" xfId="728" xr:uid="{9B0F2BB5-43C3-4B68-8CAB-8CAC038F1D62}"/>
    <cellStyle name="Normal 2 3 4 4 3 2 6 3 2 2 10" xfId="18210" xr:uid="{ED25C216-7AE1-4C06-8414-446C0866DC7C}"/>
    <cellStyle name="Normal 2 3 4 4 3 2 6 3 2 2 10 2" xfId="27728" xr:uid="{00B2A6A7-3838-4021-B4B7-8E38B4C057FC}"/>
    <cellStyle name="Normal 2 3 4 4 3 2 6 3 2 2 2" xfId="729" xr:uid="{C6E2848B-26E2-464A-9C90-1E8B9C2CB852}"/>
    <cellStyle name="Normal 2 3 4 4 3 2 6 3 2 2 2 2" xfId="14221" xr:uid="{85FB06CF-996F-413E-B2D9-34CCECAA24B7}"/>
    <cellStyle name="Normal 2 3 4 4 3 2 6 3 2 2 2 3" xfId="14222" xr:uid="{008BFE8E-CE8E-4502-A209-3449F221A2EE}"/>
    <cellStyle name="Normal 2 3 4 4 3 2 6 3 2 2 2 3 2" xfId="14223" xr:uid="{B696D327-41A1-422A-B744-14388EB50C1D}"/>
    <cellStyle name="Normal 2 3 4 4 3 2 6 3 2 2 3" xfId="730" xr:uid="{4DC39EC2-B35C-4006-B745-B8AFE191FE03}"/>
    <cellStyle name="Normal 2 3 4 4 3 2 6 3 2 2 4" xfId="731" xr:uid="{1C861329-B5D4-4818-82AC-C554A139B9DC}"/>
    <cellStyle name="Normal 2 3 4 4 3 2 6 3 2 2 5" xfId="732" xr:uid="{987DF920-ED6B-40A6-8C05-E1676609BC19}"/>
    <cellStyle name="Normal 2 3 4 4 3 2 6 3 2 2 5 2" xfId="733" xr:uid="{A0E50C6E-FCF0-4F7A-890E-CAF55746CB1E}"/>
    <cellStyle name="Normal 2 3 4 4 3 2 6 3 2 2 5 3" xfId="2623" xr:uid="{E1E6AA2F-3EC8-4EE3-8DBD-FE5B2BCDAB05}"/>
    <cellStyle name="Normal 2 3 4 4 3 2 6 3 2 2 5 3 2" xfId="3218" xr:uid="{CFA83416-1446-4042-8DC1-2E8CF9986712}"/>
    <cellStyle name="Normal 2 3 4 4 3 2 6 3 2 2 5 3 3" xfId="4181" xr:uid="{169818DC-11BC-4963-93C5-DCE175CE650A}"/>
    <cellStyle name="Normal 2 3 4 4 3 2 6 3 2 2 5 3 3 2" xfId="5105" xr:uid="{D7BAC956-6F95-44C4-8E5F-B06A51ACE744}"/>
    <cellStyle name="Normal 2 3 4 4 3 2 6 3 2 2 5 3 3 3" xfId="4418" xr:uid="{9C1E3E1B-B665-4938-952D-57F52D9CCFD0}"/>
    <cellStyle name="Normal 2 3 4 4 3 2 6 3 2 2 5 3 3 4" xfId="8380" xr:uid="{879CC9ED-37AF-4048-9664-19DEBA9B5365}"/>
    <cellStyle name="Normal 2 3 4 4 3 2 6 3 2 2 5 3 3 4 2" xfId="6777" xr:uid="{BB844AE4-8A31-4783-8FEA-ED91BCCE7C65}"/>
    <cellStyle name="Normal 2 3 4 4 3 2 6 3 2 2 5 3 3 4 2 2" xfId="10521" xr:uid="{926E0AFD-7A89-4736-A965-1CC55F2AEEBA}"/>
    <cellStyle name="Normal 2 3 4 4 3 2 6 3 2 2 5 3 3 4 2 3" xfId="11785" xr:uid="{AE83E5DD-0229-4761-B519-F9757363C398}"/>
    <cellStyle name="Normal 2 3 4 4 3 2 6 3 2 2 5 3 3 4 2 3 2" xfId="22233" xr:uid="{F7CB141D-02EE-4D5F-AECE-A0DF1BF44D8D}"/>
    <cellStyle name="Normal 2 3 4 4 3 2 6 3 2 2 5 3 3 4 2 3 3" xfId="21086" xr:uid="{A48EB02D-E41F-4A7E-93BD-15472EC54FD1}"/>
    <cellStyle name="Normal 2 3 4 4 3 2 6 3 2 2 5 3 3 4 2 3 3 2" xfId="26308" xr:uid="{969C9AF9-F52F-4043-8E51-EA796AA0AD5E}"/>
    <cellStyle name="Normal 2 3 4 4 3 2 6 3 2 2 5 3 3 5" xfId="6690" xr:uid="{3A9A0746-ED20-4494-93E3-CB381287CE6F}"/>
    <cellStyle name="Normal 2 3 4 4 3 2 6 3 2 2 5 3 3 5 2" xfId="10435" xr:uid="{0E71C462-7BDE-4147-8AFC-F168B82A51E4}"/>
    <cellStyle name="Normal 2 3 4 4 3 2 6 3 2 2 5 3 3 5 3" xfId="12588" xr:uid="{08F6C185-884B-4228-9492-221245F16478}"/>
    <cellStyle name="Normal 2 3 4 4 3 2 6 3 2 2 5 3 3 5 3 2" xfId="23029" xr:uid="{9827DA29-821D-4A52-9FD8-FE8221A810A9}"/>
    <cellStyle name="Normal 2 3 4 4 3 2 6 3 2 2 5 3 3 5 3 3" xfId="21000" xr:uid="{FD86BCA9-AC58-4A1A-94ED-30EE1648387C}"/>
    <cellStyle name="Normal 2 3 4 4 3 2 6 3 2 2 5 3 3 5 3 3 2" xfId="26222" xr:uid="{40DFD60D-5CD7-4D8B-B722-367D2D80AE3B}"/>
    <cellStyle name="Normal 2 3 4 4 3 2 6 3 2 2 5 3 3 6" xfId="18958" xr:uid="{886D2CF2-6792-4856-B221-2E07D76A0586}"/>
    <cellStyle name="Normal 2 3 4 4 3 2 6 3 2 2 5 3 3 6 2" xfId="24180" xr:uid="{A971A73D-A516-4BE3-B7F1-E65602A5DE05}"/>
    <cellStyle name="Normal 2 3 4 4 3 2 6 3 2 2 5 3 4" xfId="7115" xr:uid="{FD5AADF9-991C-432B-B675-A3E4BE761209}"/>
    <cellStyle name="Normal 2 3 4 4 3 2 6 3 2 2 5 3 4 2" xfId="8074" xr:uid="{2381CB58-D1DE-4A39-A8A1-DD002FCD5DB2}"/>
    <cellStyle name="Normal 2 3 4 4 3 2 6 3 2 2 5 3 4 3" xfId="12903" xr:uid="{B938B6B3-1161-4EF8-82CB-5A5C873F1A08}"/>
    <cellStyle name="Normal 2 3 4 4 3 2 6 3 2 2 5 3 4 3 2" xfId="16372" xr:uid="{313B691C-BF91-4277-B0CF-09D49FA43483}"/>
    <cellStyle name="Normal 2 3 4 4 3 2 6 3 2 2 5 3 4 4" xfId="19417" xr:uid="{E5C268C8-7AB0-4155-AEA1-88598142D95E}"/>
    <cellStyle name="Normal 2 3 4 4 3 2 6 3 2 2 5 3 4 4 2" xfId="24639" xr:uid="{8E7DC477-73E5-4855-A557-152C212D9B40}"/>
    <cellStyle name="Normal 2 3 4 4 3 2 6 3 2 2 5 3 5" xfId="5141" xr:uid="{CDFBD2D2-A0D8-4D38-8F9F-6992F3D79FC6}"/>
    <cellStyle name="Normal 2 3 4 4 3 2 6 3 2 2 5 3 5 2" xfId="9883" xr:uid="{53596318-427F-4A07-BC80-9A9D16F8F24B}"/>
    <cellStyle name="Normal 2 3 4 4 3 2 6 3 2 2 5 3 5 3" xfId="17217" xr:uid="{82FCA879-912D-4001-8DFC-1941BA15CB9A}"/>
    <cellStyle name="Normal 2 3 4 4 3 2 6 3 2 2 5 3 5 3 2" xfId="23688" xr:uid="{A88B5558-E6CE-4070-A5AC-DFEA30F72C02}"/>
    <cellStyle name="Normal 2 3 4 4 3 2 6 3 2 2 5 3 5 3 3" xfId="19681" xr:uid="{2B003DA8-F475-4BDF-860E-FDB391FC620A}"/>
    <cellStyle name="Normal 2 3 4 4 3 2 6 3 2 2 5 3 5 3 3 2" xfId="24903" xr:uid="{5BC14A8A-6494-4129-A11B-7B915DB2A0E5}"/>
    <cellStyle name="Normal 2 3 4 4 3 2 6 3 2 2 5 4" xfId="5530" xr:uid="{B906871D-E2D2-4571-A476-8F02DEAD50B1}"/>
    <cellStyle name="Normal 2 3 4 4 3 2 6 3 2 2 5 4 2" xfId="8877" xr:uid="{DEABEAF1-0E2B-42E1-8D4C-57F6BBCE73B3}"/>
    <cellStyle name="Normal 2 3 4 4 3 2 6 3 2 2 5 4 3" xfId="17054" xr:uid="{34DE008E-7896-4773-BAB3-9527B541E0D1}"/>
    <cellStyle name="Normal 2 3 4 4 3 2 6 3 2 2 5 4 3 2" xfId="23527" xr:uid="{9EDD9215-7DD3-4A98-B17C-0B8268F4A8B8}"/>
    <cellStyle name="Normal 2 3 4 4 3 2 6 3 2 2 5 4 3 3" xfId="20070" xr:uid="{E233FCED-4EBE-4FCC-9FEC-F93017455FE3}"/>
    <cellStyle name="Normal 2 3 4 4 3 2 6 3 2 2 5 4 3 3 2" xfId="25292" xr:uid="{36232E54-76EE-4BFB-9BFF-2A852308D68F}"/>
    <cellStyle name="Normal 2 3 4 4 3 2 6 3 2 2 5 5" xfId="15465" xr:uid="{B3B41447-6153-4693-85E0-4DF3E9B3A9E2}"/>
    <cellStyle name="Normal 2 3 4 4 3 2 6 3 2 2 5 6" xfId="17572" xr:uid="{77FA8756-766F-4FA9-84B5-776EDE7F9130}"/>
    <cellStyle name="Normal 2 3 4 4 3 2 6 3 2 2 5 6 2" xfId="27182" xr:uid="{8489E9C9-3D61-44F0-9E0E-BEB10B71560C}"/>
    <cellStyle name="Normal 2 3 4 4 3 2 6 3 2 2 5 6 3" xfId="28421" xr:uid="{4077B579-1106-4885-AC13-C97C6C777CFD}"/>
    <cellStyle name="Normal 2 3 4 4 3 2 6 3 2 2 5 6 4" xfId="28032" xr:uid="{AC4B9CAE-5A78-413E-98AA-436B0F8AE40A}"/>
    <cellStyle name="Normal 2 3 4 4 3 2 6 3 2 2 5 7" xfId="18363" xr:uid="{AE6C4511-610A-4C91-955D-E18977EE0760}"/>
    <cellStyle name="Normal 2 3 4 4 3 2 6 3 2 2 5 7 2" xfId="27676" xr:uid="{C6A93938-E315-4CCE-A278-AC976592B606}"/>
    <cellStyle name="Normal 2 3 4 4 3 2 6 3 2 2 6" xfId="2470" xr:uid="{95A69BB5-1CA2-42A3-BE73-61B457535286}"/>
    <cellStyle name="Normal 2 3 4 4 3 2 6 3 2 2 6 2" xfId="3065" xr:uid="{E4828140-5342-44DB-AEAE-CF871FE1E50B}"/>
    <cellStyle name="Normal 2 3 4 4 3 2 6 3 2 2 6 3" xfId="4028" xr:uid="{7161A1F6-0B65-42CB-862F-DCEAE9839EB1}"/>
    <cellStyle name="Normal 2 3 4 4 3 2 6 3 2 2 6 3 2" xfId="5100" xr:uid="{85EBE80F-1B78-441A-98A6-1D5E6254B300}"/>
    <cellStyle name="Normal 2 3 4 4 3 2 6 3 2 2 6 3 3" xfId="3362" xr:uid="{7494865C-1F0D-4A9B-B908-3256E847C29D}"/>
    <cellStyle name="Normal 2 3 4 4 3 2 6 3 2 2 6 3 4" xfId="8346" xr:uid="{71256837-0BE2-4A56-BE2C-6277A832060C}"/>
    <cellStyle name="Normal 2 3 4 4 3 2 6 3 2 2 6 3 4 2" xfId="5222" xr:uid="{C7BFCA9E-1057-4196-A3EF-290CCD839554}"/>
    <cellStyle name="Normal 2 3 4 4 3 2 6 3 2 2 6 3 4 2 2" xfId="9675" xr:uid="{EB4E10A7-0F13-4BD3-8A5C-23F045866FB2}"/>
    <cellStyle name="Normal 2 3 4 4 3 2 6 3 2 2 6 3 4 2 3" xfId="11950" xr:uid="{E023B6F2-B5A4-4B0A-B684-C9C15EC61E76}"/>
    <cellStyle name="Normal 2 3 4 4 3 2 6 3 2 2 6 3 4 2 3 2" xfId="22398" xr:uid="{237F6525-5FD1-49F5-80EB-82F99E76C91E}"/>
    <cellStyle name="Normal 2 3 4 4 3 2 6 3 2 2 6 3 4 2 3 3" xfId="19762" xr:uid="{E0F3CAD2-8447-4464-A23C-DF2F601D36F8}"/>
    <cellStyle name="Normal 2 3 4 4 3 2 6 3 2 2 6 3 4 2 3 3 2" xfId="24984" xr:uid="{7DCFB1D0-F38A-4782-83B3-DF3A5E1DC903}"/>
    <cellStyle name="Normal 2 3 4 4 3 2 6 3 2 2 6 3 5" xfId="6387" xr:uid="{A3DDDC98-AA83-469B-BD27-60963A4AE14B}"/>
    <cellStyle name="Normal 2 3 4 4 3 2 6 3 2 2 6 3 5 2" xfId="10133" xr:uid="{9ABDB5CA-EA67-47C8-A480-C7F680917932}"/>
    <cellStyle name="Normal 2 3 4 4 3 2 6 3 2 2 6 3 5 3" xfId="11960" xr:uid="{2DBBA4D1-C822-4DBE-B5C5-1E109FC8DAD9}"/>
    <cellStyle name="Normal 2 3 4 4 3 2 6 3 2 2 6 3 5 3 2" xfId="22408" xr:uid="{72EF9166-AA73-4340-9618-B7CA0EB0AC64}"/>
    <cellStyle name="Normal 2 3 4 4 3 2 6 3 2 2 6 3 5 3 3" xfId="20698" xr:uid="{6358E196-9663-422C-91AD-9A6CCF1E8F0F}"/>
    <cellStyle name="Normal 2 3 4 4 3 2 6 3 2 2 6 3 5 3 3 2" xfId="25920" xr:uid="{F385F422-E485-42D6-91B3-6899E4C3316D}"/>
    <cellStyle name="Normal 2 3 4 4 3 2 6 3 2 2 6 3 6" xfId="16047" xr:uid="{ABAB6F94-E2BE-4618-B382-FAB0F2DE7030}"/>
    <cellStyle name="Normal 2 3 4 4 3 2 6 3 2 2 6 3 7" xfId="18805" xr:uid="{58FD2FD6-1A64-444A-8916-DF9A0CDEAF4C}"/>
    <cellStyle name="Normal 2 3 4 4 3 2 6 3 2 2 6 3 7 2" xfId="24027" xr:uid="{51B793D5-42C6-41FB-B75C-35BCAFDB6542}"/>
    <cellStyle name="Normal 2 3 4 4 3 2 6 3 2 2 6 4" xfId="7236" xr:uid="{A445840D-7919-43DB-8401-127ADD25F45E}"/>
    <cellStyle name="Normal 2 3 4 4 3 2 6 3 2 2 6 4 2" xfId="8195" xr:uid="{3C706A89-F0E4-446A-91D6-A39D9ED36657}"/>
    <cellStyle name="Normal 2 3 4 4 3 2 6 3 2 2 6 4 3" xfId="12880" xr:uid="{D2416ABC-FD91-4851-90AD-359907B30FD8}"/>
    <cellStyle name="Normal 2 3 4 4 3 2 6 3 2 2 6 4 3 2" xfId="16353" xr:uid="{F5E7A9D4-5D24-416C-B9DB-1D6D2C5791AF}"/>
    <cellStyle name="Normal 2 3 4 4 3 2 6 3 2 2 6 4 4" xfId="19538" xr:uid="{A630ED44-0974-4CA1-A836-7574E28CB8EE}"/>
    <cellStyle name="Normal 2 3 4 4 3 2 6 3 2 2 6 4 4 2" xfId="24760" xr:uid="{301070EE-E028-4015-81E5-E1977893910F}"/>
    <cellStyle name="Normal 2 3 4 4 3 2 6 3 2 2 6 5" xfId="6832" xr:uid="{91167F2F-6DB7-476A-AE09-E622F94062A2}"/>
    <cellStyle name="Normal 2 3 4 4 3 2 6 3 2 2 6 5 2" xfId="10576" xr:uid="{C960E90C-1A94-455B-8B8B-D9597B799231}"/>
    <cellStyle name="Normal 2 3 4 4 3 2 6 3 2 2 6 5 3" xfId="16935" xr:uid="{2A3CD67D-E4A5-42A6-8020-D951A7C9E5AC}"/>
    <cellStyle name="Normal 2 3 4 4 3 2 6 3 2 2 6 5 3 2" xfId="23408" xr:uid="{E076675B-C323-4DD7-B1ED-B9995FC60338}"/>
    <cellStyle name="Normal 2 3 4 4 3 2 6 3 2 2 6 5 3 3" xfId="21141" xr:uid="{307C194A-8EE5-4B23-B093-087869118005}"/>
    <cellStyle name="Normal 2 3 4 4 3 2 6 3 2 2 6 5 3 3 2" xfId="26363" xr:uid="{AFD83239-DF1C-4477-9AF7-090BB7713C45}"/>
    <cellStyle name="Normal 2 3 4 4 3 2 6 3 2 2 7" xfId="5529" xr:uid="{E350F057-A059-4C92-B617-72645E24B8B6}"/>
    <cellStyle name="Normal 2 3 4 4 3 2 6 3 2 2 7 2" xfId="8876" xr:uid="{4A4D123A-B3BB-4281-8015-964C3773847F}"/>
    <cellStyle name="Normal 2 3 4 4 3 2 6 3 2 2 7 3" xfId="16193" xr:uid="{ED86E0DC-3E2E-40A7-AFA0-2CF9ED56D0E1}"/>
    <cellStyle name="Normal 2 3 4 4 3 2 6 3 2 2 7 3 2" xfId="17341" xr:uid="{BAE65223-A6A3-4558-A1D5-32A17DE59F36}"/>
    <cellStyle name="Normal 2 3 4 4 3 2 6 3 2 2 7 3 3" xfId="20069" xr:uid="{E76AC29D-3C79-4331-AEC5-4EDC6E72D51B}"/>
    <cellStyle name="Normal 2 3 4 4 3 2 6 3 2 2 7 3 3 2" xfId="25291" xr:uid="{A827379F-6A83-46CF-92EF-D0139C34A793}"/>
    <cellStyle name="Normal 2 3 4 4 3 2 6 3 2 2 8" xfId="15464" xr:uid="{22F47FD8-8785-4468-83F7-F382ACD2AF6C}"/>
    <cellStyle name="Normal 2 3 4 4 3 2 6 3 2 2 9" xfId="17571" xr:uid="{8B3EDB24-0288-4E85-971C-99B0D0A365CB}"/>
    <cellStyle name="Normal 2 3 4 4 3 2 6 3 2 2 9 2" xfId="27181" xr:uid="{52187875-A713-4A3C-9F1A-2820E7AC9B50}"/>
    <cellStyle name="Normal 2 3 4 4 3 2 6 3 2 2 9 3" xfId="28420" xr:uid="{CB7F8E91-88EE-465A-B6D6-21C98963E3D6}"/>
    <cellStyle name="Normal 2 3 4 4 3 2 6 3 2 2 9 4" xfId="28033" xr:uid="{9907094B-2E9B-466B-A3E1-D0A8096E87BB}"/>
    <cellStyle name="Normal 2 3 4 4 3 2 6 3 3" xfId="2322" xr:uid="{97136659-6839-4E0D-A0EA-2A0A13C2862C}"/>
    <cellStyle name="Normal 2 3 4 4 3 2 6 3 3 2" xfId="2917" xr:uid="{99A019A6-CFEE-42E7-8B4C-9FDA54A754B9}"/>
    <cellStyle name="Normal 2 3 4 4 3 2 6 3 3 3" xfId="3880" xr:uid="{A6DE0D49-1B68-48E7-8BAA-6C18F7944003}"/>
    <cellStyle name="Normal 2 3 4 4 3 2 6 3 3 3 2" xfId="4673" xr:uid="{FE245BAE-0A57-4366-89CA-ED5BC590B7EB}"/>
    <cellStyle name="Normal 2 3 4 4 3 2 6 3 3 3 3" xfId="4340" xr:uid="{0186E390-1CE0-4725-A400-5A23BC3F094A}"/>
    <cellStyle name="Normal 2 3 4 4 3 2 6 3 3 3 4" xfId="8491" xr:uid="{1AC753B7-D4E9-49EE-B012-E22C0AC267A9}"/>
    <cellStyle name="Normal 2 3 4 4 3 2 6 3 3 3 4 2" xfId="7939" xr:uid="{8FD4E9C4-7D54-475B-BCFA-C401E28800B2}"/>
    <cellStyle name="Normal 2 3 4 4 3 2 6 3 3 3 4 2 2" xfId="10898" xr:uid="{857D7A29-C22F-49AB-97FF-0C705F2B5F34}"/>
    <cellStyle name="Normal 2 3 4 4 3 2 6 3 3 3 4 2 3" xfId="11425" xr:uid="{FF762090-268F-4EBE-AD59-803BAD77629C}"/>
    <cellStyle name="Normal 2 3 4 4 3 2 6 3 3 3 4 2 3 2" xfId="21983" xr:uid="{9F7F97FE-89FF-41CB-A479-C717DBE35E8C}"/>
    <cellStyle name="Normal 2 3 4 4 3 2 6 3 3 3 4 2 3 3" xfId="21463" xr:uid="{E2429F5B-BEB4-4F82-B411-E659FBEEFB31}"/>
    <cellStyle name="Normal 2 3 4 4 3 2 6 3 3 3 4 2 3 3 2" xfId="26685" xr:uid="{DEF7679A-8F0B-4473-9782-D9E5B991E85F}"/>
    <cellStyle name="Normal 2 3 4 4 3 2 6 3 3 3 5" xfId="6549" xr:uid="{01E7AC05-2F19-4386-B69D-A93723BA0B58}"/>
    <cellStyle name="Normal 2 3 4 4 3 2 6 3 3 3 5 2" xfId="10295" xr:uid="{E41F19CA-A275-4B29-9D3F-F48CCEB2A606}"/>
    <cellStyle name="Normal 2 3 4 4 3 2 6 3 3 3 5 3" xfId="11830" xr:uid="{0B030130-4161-479F-B94D-32B46362EBDF}"/>
    <cellStyle name="Normal 2 3 4 4 3 2 6 3 3 3 5 3 2" xfId="22278" xr:uid="{09359B93-7A9E-4E34-9E76-A4A23232B127}"/>
    <cellStyle name="Normal 2 3 4 4 3 2 6 3 3 3 5 3 3" xfId="20860" xr:uid="{ECD7CAE4-B135-44A3-AD00-44B34BA99ABE}"/>
    <cellStyle name="Normal 2 3 4 4 3 2 6 3 3 3 5 3 3 2" xfId="26082" xr:uid="{389E0FA8-75C9-41FB-B0FF-9D642E4BC9DA}"/>
    <cellStyle name="Normal 2 3 4 4 3 2 6 3 3 3 6" xfId="15903" xr:uid="{EC0D7A61-6665-4E5B-89AF-B007E89E8F0C}"/>
    <cellStyle name="Normal 2 3 4 4 3 2 6 3 3 3 7" xfId="18657" xr:uid="{50CB14CC-DAC7-446F-9C78-B3A0839795BD}"/>
    <cellStyle name="Normal 2 3 4 4 3 2 6 3 3 3 7 2" xfId="23879" xr:uid="{3199BA55-D8FE-4085-95E4-37666D9B92D1}"/>
    <cellStyle name="Normal 2 3 4 4 3 2 6 3 3 4" xfId="7041" xr:uid="{A95EF6B9-70AE-47BB-866D-15048C4119F9}"/>
    <cellStyle name="Normal 2 3 4 4 3 2 6 3 3 4 2" xfId="8000" xr:uid="{1A060EF1-53A7-4A27-B3E0-33C913E2B194}"/>
    <cellStyle name="Normal 2 3 4 4 3 2 6 3 3 4 3" xfId="13173" xr:uid="{9BA4A47D-41D7-450E-AD16-CBC866C6A05B}"/>
    <cellStyle name="Normal 2 3 4 4 3 2 6 3 3 4 3 2" xfId="16615" xr:uid="{4C8BC565-4082-4076-8FB2-C157779D1808}"/>
    <cellStyle name="Normal 2 3 4 4 3 2 6 3 3 4 4" xfId="19343" xr:uid="{1C944BCE-9C49-43C1-9B52-C2F63CB6BBA9}"/>
    <cellStyle name="Normal 2 3 4 4 3 2 6 3 3 4 4 2" xfId="24565" xr:uid="{6A7EBC65-EC4B-492A-91BD-01A93E6D340C}"/>
    <cellStyle name="Normal 2 3 4 4 3 2 6 3 3 5" xfId="7658" xr:uid="{B16AF836-8E44-48D9-B1DF-D792E166E2D3}"/>
    <cellStyle name="Normal 2 3 4 4 3 2 6 3 3 5 2" xfId="10846" xr:uid="{2D19E61B-D648-4255-8ACE-0663B6D2C708}"/>
    <cellStyle name="Normal 2 3 4 4 3 2 6 3 3 5 3" xfId="11969" xr:uid="{28670B88-DDDA-4B16-8769-AB4B7FB42FF2}"/>
    <cellStyle name="Normal 2 3 4 4 3 2 6 3 3 5 3 2" xfId="22417" xr:uid="{76CDAD50-890B-4D0F-A89A-FE2EC83F4E0F}"/>
    <cellStyle name="Normal 2 3 4 4 3 2 6 3 3 5 3 3" xfId="21411" xr:uid="{8AD659E0-C292-45AB-B012-DF4B3C0BD03D}"/>
    <cellStyle name="Normal 2 3 4 4 3 2 6 3 3 5 3 3 2" xfId="26633" xr:uid="{FB08C3CC-4C3D-4BE5-80FC-BB878189EF9E}"/>
    <cellStyle name="Normal 2 3 4 4 3 2 6 3 4" xfId="5528" xr:uid="{BB996F6E-5479-445E-97CC-54ABC2587165}"/>
    <cellStyle name="Normal 2 3 4 4 3 2 6 3 4 2" xfId="8875" xr:uid="{87973D17-8424-4FA4-880B-55617DED9843}"/>
    <cellStyle name="Normal 2 3 4 4 3 2 6 3 4 3" xfId="14224" xr:uid="{B574904C-7676-4989-BFEF-AD791DC74093}"/>
    <cellStyle name="Normal 2 3 4 4 3 2 6 3 4 3 2" xfId="14225" xr:uid="{76C60C1F-5C0A-4F93-AE9C-86D88C68E3CF}"/>
    <cellStyle name="Normal 2 3 4 4 3 2 6 3 4 3 3" xfId="16848" xr:uid="{92C9D0CF-8C37-4C9A-941C-B8E090B47A69}"/>
    <cellStyle name="Normal 2 3 4 4 3 2 6 3 4 3 4" xfId="20068" xr:uid="{67E5FF29-2A71-4227-95BD-DD7635A84530}"/>
    <cellStyle name="Normal 2 3 4 4 3 2 6 3 4 3 4 2" xfId="25290" xr:uid="{50B98829-BC86-4DB2-99A3-538F984EFBA2}"/>
    <cellStyle name="Normal 2 3 4 4 3 2 6 3 5" xfId="15228" xr:uid="{D67CBAEC-2AC6-4BC9-B774-9B43CC4294F8}"/>
    <cellStyle name="Normal 2 3 4 4 3 2 6 3 6" xfId="15463" xr:uid="{6A95C99B-E07C-4E14-820D-E964941BF6F6}"/>
    <cellStyle name="Normal 2 3 4 4 3 2 6 3 7" xfId="17570" xr:uid="{0EE11F53-03C4-46B5-826E-C6F25330D855}"/>
    <cellStyle name="Normal 2 3 4 4 3 2 6 3 7 2" xfId="27180" xr:uid="{EFF198B2-2364-4CED-BA7A-316A568BCB79}"/>
    <cellStyle name="Normal 2 3 4 4 3 2 6 3 7 3" xfId="28419" xr:uid="{86E9DA71-B2A0-4951-8F60-27B7AF198299}"/>
    <cellStyle name="Normal 2 3 4 4 3 2 6 3 7 4" xfId="28034" xr:uid="{014C589A-0505-40CE-824A-3E859A7CEE1C}"/>
    <cellStyle name="Normal 2 3 4 4 3 2 6 3 8" xfId="18062" xr:uid="{C0E1D11A-3C9F-47E6-A96C-EA26C06537B1}"/>
    <cellStyle name="Normal 2 3 4 4 3 2 6 3 8 2" xfId="27637" xr:uid="{967DEC64-E605-4449-B052-6F2CAA507FFF}"/>
    <cellStyle name="Normal 2 3 4 4 3 2 6 4" xfId="14226" xr:uid="{103ADF9D-0C1C-4E34-A1C1-FDB79CFDE5EC}"/>
    <cellStyle name="Normal 2 3 4 4 3 2 6 4 2" xfId="14227" xr:uid="{FC76BBB6-E595-45F5-B785-41D076B7D81B}"/>
    <cellStyle name="Normal 2 3 4 4 3 2 7" xfId="2182" xr:uid="{023E90A9-8222-4AD8-868A-400B30076363}"/>
    <cellStyle name="Normal 2 3 4 4 3 2 7 2" xfId="2777" xr:uid="{D5EBB282-0B1F-4C3C-9CBF-D27D15A78D21}"/>
    <cellStyle name="Normal 2 3 4 4 3 2 7 3" xfId="3740" xr:uid="{717117BC-30C5-4A32-BF81-A11E6095A329}"/>
    <cellStyle name="Normal 2 3 4 4 3 2 7 3 2" xfId="4860" xr:uid="{2A4126E8-9C27-4491-B769-824BC26CE141}"/>
    <cellStyle name="Normal 2 3 4 4 3 2 7 3 3" xfId="3563" xr:uid="{61E0192F-43DB-4521-8E33-1A8F0C09F809}"/>
    <cellStyle name="Normal 2 3 4 4 3 2 7 3 4" xfId="8689" xr:uid="{FAA9EA35-CF41-4E3C-907D-D71563063E04}"/>
    <cellStyle name="Normal 2 3 4 4 3 2 7 3 4 2" xfId="6659" xr:uid="{FADED9EE-3C1F-4D8C-8DF2-9755C04A83C8}"/>
    <cellStyle name="Normal 2 3 4 4 3 2 7 3 4 2 2" xfId="10405" xr:uid="{DBDF3A7F-813F-4160-A161-E10B23EEEF8F}"/>
    <cellStyle name="Normal 2 3 4 4 3 2 7 3 4 2 3" xfId="12180" xr:uid="{92E23ADF-3747-4345-9596-57926E8DEA8E}"/>
    <cellStyle name="Normal 2 3 4 4 3 2 7 3 4 2 3 2" xfId="22627" xr:uid="{AC7091F4-117C-448C-B79C-6196AF42C038}"/>
    <cellStyle name="Normal 2 3 4 4 3 2 7 3 4 2 3 3" xfId="20970" xr:uid="{D779E763-70D6-4C34-91C4-3F2E9DCA747C}"/>
    <cellStyle name="Normal 2 3 4 4 3 2 7 3 4 2 3 3 2" xfId="26192" xr:uid="{6CBDDDE5-A83D-4FF0-9CFF-A86864745340}"/>
    <cellStyle name="Normal 2 3 4 4 3 2 7 3 5" xfId="5498" xr:uid="{2CE78E58-1B09-4831-B0FB-89A17BB3D87A}"/>
    <cellStyle name="Normal 2 3 4 4 3 2 7 3 5 2" xfId="9619" xr:uid="{8D019826-1A63-4ED6-B8EC-19050C43C769}"/>
    <cellStyle name="Normal 2 3 4 4 3 2 7 3 5 3" xfId="17011" xr:uid="{9B50679A-4481-4F91-A301-CD3D1AF73E62}"/>
    <cellStyle name="Normal 2 3 4 4 3 2 7 3 5 3 2" xfId="23484" xr:uid="{F76A063F-D0E8-4B6C-989E-9FADA65C2980}"/>
    <cellStyle name="Normal 2 3 4 4 3 2 7 3 5 3 3" xfId="20038" xr:uid="{44D4E65E-1CD8-474E-B9F6-82A34B33B472}"/>
    <cellStyle name="Normal 2 3 4 4 3 2 7 3 5 3 3 2" xfId="25260" xr:uid="{3EF24387-F17E-41E6-9C26-737BCDB8FD00}"/>
    <cellStyle name="Normal 2 3 4 4 3 2 7 3 6" xfId="18517" xr:uid="{269C59AB-8E4D-4477-BF2D-151C902977D4}"/>
    <cellStyle name="Normal 2 3 4 4 3 2 7 3 6 2" xfId="23739" xr:uid="{EB1E184A-F56C-4163-9CE2-7E543EE6EBB6}"/>
    <cellStyle name="Normal 2 3 4 4 3 2 7 4" xfId="6095" xr:uid="{74DD5118-3B49-4828-B7A0-CC19C4F7DF9E}"/>
    <cellStyle name="Normal 2 3 4 4 3 2 7 4 2" xfId="7873" xr:uid="{73549D20-0B23-419B-90AE-21B819E84C7E}"/>
    <cellStyle name="Normal 2 3 4 4 3 2 7 4 3" xfId="13279" xr:uid="{D71FCF0F-D2F9-4E70-874F-3C082F7C7448}"/>
    <cellStyle name="Normal 2 3 4 4 3 2 7 4 3 2" xfId="16710" xr:uid="{EA5DDD00-44F9-48C4-A76F-F2B52B288CA6}"/>
    <cellStyle name="Normal 2 3 4 4 3 2 7 4 4" xfId="19188" xr:uid="{FA6BBCCC-3F69-4E94-B7F7-55970D619BC7}"/>
    <cellStyle name="Normal 2 3 4 4 3 2 7 4 4 2" xfId="24410" xr:uid="{CDB12353-4B75-49E2-A108-7688A2EADAD1}"/>
    <cellStyle name="Normal 2 3 4 4 3 2 7 5" xfId="9194" xr:uid="{EDC5E49B-40A3-4609-91BC-9CB616E780C1}"/>
    <cellStyle name="Normal 2 3 4 4 3 2 7 5 2" xfId="10912" xr:uid="{B35919C4-0E92-4E02-97A8-502339619288}"/>
    <cellStyle name="Normal 2 3 4 4 3 2 7 5 3" xfId="11783" xr:uid="{CD52D025-C13D-4C91-AAE3-EC05E048C03E}"/>
    <cellStyle name="Normal 2 3 4 4 3 2 7 5 3 2" xfId="22231" xr:uid="{87763ACD-D256-4ADF-B1B0-D4FB1C578C46}"/>
    <cellStyle name="Normal 2 3 4 4 3 2 7 5 3 3" xfId="21477" xr:uid="{DB483192-0D8B-42F6-A996-BB537BAC1B19}"/>
    <cellStyle name="Normal 2 3 4 4 3 2 7 5 3 3 2" xfId="26699" xr:uid="{AACA58E2-E3CA-4038-9FA2-0525E5843EEC}"/>
    <cellStyle name="Normal 2 3 4 4 3 2 8" xfId="17922" xr:uid="{41292254-9014-4441-8A35-8558A0882899}"/>
    <cellStyle name="Normal 2 3 4 4 3 2 8 2" xfId="28820" xr:uid="{845B9E7D-C726-44A1-BC2F-4F2EE76FB7F7}"/>
    <cellStyle name="Normal 2 3 4 4 3 3" xfId="734" xr:uid="{3F306AC2-D62F-4783-ADC8-42D488028D4C}"/>
    <cellStyle name="Normal 2 3 4 4 3 3 2" xfId="14228" xr:uid="{2D100775-DE1E-4E7D-B762-3ABC088613C8}"/>
    <cellStyle name="Normal 2 3 4 4 3 4" xfId="735" xr:uid="{31525F09-4FB0-4E7C-9E67-3358B352A176}"/>
    <cellStyle name="Normal 2 3 4 4 3 4 2" xfId="736" xr:uid="{BFA4A06B-4A01-4C3D-9C14-99B761C4A3E2}"/>
    <cellStyle name="Normal 2 3 4 4 3 4 3" xfId="737" xr:uid="{DD74244A-79CE-4B13-AA65-6E11C2D3CF7B}"/>
    <cellStyle name="Normal 2 3 4 4 3 4 3 2" xfId="14229" xr:uid="{D7177C2E-A23F-44EC-B0E9-A9CB80DF5B93}"/>
    <cellStyle name="Normal 2 3 4 4 3 4 4" xfId="738" xr:uid="{79CC7A1A-1273-4EB8-B197-0E5838E78C31}"/>
    <cellStyle name="Normal 2 3 4 4 3 4 4 2" xfId="739" xr:uid="{FB2A5EC7-D697-47BE-A49C-40195C2DF72F}"/>
    <cellStyle name="Normal 2 3 4 4 3 4 4 3" xfId="740" xr:uid="{FBB55DB1-8DA6-490A-97D5-5B42EC8A2AB5}"/>
    <cellStyle name="Normal 2 3 4 4 3 4 4 3 2" xfId="741" xr:uid="{C98ACFDB-8028-4861-9FE5-E32C62B939B0}"/>
    <cellStyle name="Normal 2 3 4 4 3 4 4 3 2 2" xfId="742" xr:uid="{891430F5-9E4C-4E9A-8AE1-677B9DE14F7D}"/>
    <cellStyle name="Normal 2 3 4 4 3 4 4 3 2 2 10" xfId="18211" xr:uid="{AE7DD30A-063F-4FE0-AAC8-3C972942F627}"/>
    <cellStyle name="Normal 2 3 4 4 3 4 4 3 2 2 10 2" xfId="28774" xr:uid="{0CA671BF-7528-4E4F-A119-8970AF640CA3}"/>
    <cellStyle name="Normal 2 3 4 4 3 4 4 3 2 2 2" xfId="743" xr:uid="{6ED0D84B-19EB-493F-8464-71181E7AE8E8}"/>
    <cellStyle name="Normal 2 3 4 4 3 4 4 3 2 2 2 2" xfId="14230" xr:uid="{D8BA47E4-64CF-4C03-8B5F-73C0A0643203}"/>
    <cellStyle name="Normal 2 3 4 4 3 4 4 3 2 2 2 3" xfId="14231" xr:uid="{A67C6BFD-F7C3-48E3-9D70-02D20A3B997C}"/>
    <cellStyle name="Normal 2 3 4 4 3 4 4 3 2 2 2 3 2" xfId="14232" xr:uid="{47FC56F4-79C3-40CD-852D-DFBDB850437D}"/>
    <cellStyle name="Normal 2 3 4 4 3 4 4 3 2 2 3" xfId="744" xr:uid="{A2A32985-401A-49F2-8C89-5BFAC3338FF7}"/>
    <cellStyle name="Normal 2 3 4 4 3 4 4 3 2 2 4" xfId="745" xr:uid="{810033FD-367C-4560-A1C5-F546E0EBFF21}"/>
    <cellStyle name="Normal 2 3 4 4 3 4 4 3 2 2 5" xfId="746" xr:uid="{FA6900EF-0348-4192-80D7-08BB331E16FD}"/>
    <cellStyle name="Normal 2 3 4 4 3 4 4 3 2 2 5 2" xfId="747" xr:uid="{CFD2E3C9-8384-437D-A776-52F9C2E19107}"/>
    <cellStyle name="Normal 2 3 4 4 3 4 4 3 2 2 5 3" xfId="2624" xr:uid="{7A586F56-6E39-4018-937A-316503C4643B}"/>
    <cellStyle name="Normal 2 3 4 4 3 4 4 3 2 2 5 3 2" xfId="3219" xr:uid="{ED316847-6441-495A-8FEC-2696FD03084C}"/>
    <cellStyle name="Normal 2 3 4 4 3 4 4 3 2 2 5 3 3" xfId="4182" xr:uid="{EA4AD2BD-0310-4F15-9E4A-EDB1D402FCAB}"/>
    <cellStyle name="Normal 2 3 4 4 3 4 4 3 2 2 5 3 3 2" xfId="4759" xr:uid="{0817642E-5F95-4908-B5E4-A527755D02CB}"/>
    <cellStyle name="Normal 2 3 4 4 3 4 4 3 2 2 5 3 3 3" xfId="4419" xr:uid="{322EEBD9-8332-49F2-874F-AF494C57F463}"/>
    <cellStyle name="Normal 2 3 4 4 3 4 4 3 2 2 5 3 3 4" xfId="7813" xr:uid="{C9F54FBD-9608-4A67-883F-2FEE55A59215}"/>
    <cellStyle name="Normal 2 3 4 4 3 4 4 3 2 2 5 3 3 4 2" xfId="9517" xr:uid="{9453C3AF-EDFB-4D02-8192-A2C7C59DF550}"/>
    <cellStyle name="Normal 2 3 4 4 3 4 4 3 2 2 5 3 3 4 2 2" xfId="11230" xr:uid="{6CDFC0F1-38E3-42EE-92F6-556D91739029}"/>
    <cellStyle name="Normal 2 3 4 4 3 4 4 3 2 2 5 3 3 4 2 3" xfId="16889" xr:uid="{FFAEB212-90D2-42BE-BC51-AE5D0EB7D5AE}"/>
    <cellStyle name="Normal 2 3 4 4 3 4 4 3 2 2 5 3 3 4 2 3 2" xfId="23362" xr:uid="{2E219BFB-5F00-4C5A-9AC1-BC63E66ED8EC}"/>
    <cellStyle name="Normal 2 3 4 4 3 4 4 3 2 2 5 3 3 4 2 3 3" xfId="21795" xr:uid="{B69E7638-202C-4F4B-8D44-1614B25F7669}"/>
    <cellStyle name="Normal 2 3 4 4 3 4 4 3 2 2 5 3 3 4 2 3 3 2" xfId="27017" xr:uid="{B11B9A8F-69A0-491A-84D0-1EFFE06A0105}"/>
    <cellStyle name="Normal 2 3 4 4 3 4 4 3 2 2 5 3 3 5" xfId="6432" xr:uid="{EBB253E3-F570-470B-B17D-032805F82060}"/>
    <cellStyle name="Normal 2 3 4 4 3 4 4 3 2 2 5 3 3 5 2" xfId="10178" xr:uid="{E914D5D6-E2BD-404B-8332-95F87940D5BC}"/>
    <cellStyle name="Normal 2 3 4 4 3 4 4 3 2 2 5 3 3 5 3" xfId="11811" xr:uid="{0F86DE95-5313-43ED-BD2B-36BC5D6ADF3D}"/>
    <cellStyle name="Normal 2 3 4 4 3 4 4 3 2 2 5 3 3 5 3 2" xfId="22259" xr:uid="{E5695175-A0E8-464F-986F-7E5E639E0F6F}"/>
    <cellStyle name="Normal 2 3 4 4 3 4 4 3 2 2 5 3 3 5 3 3" xfId="20743" xr:uid="{84EA1719-0E8D-4A04-91C2-CF3FD2C32CAC}"/>
    <cellStyle name="Normal 2 3 4 4 3 4 4 3 2 2 5 3 3 5 3 3 2" xfId="25965" xr:uid="{29CB8647-F07F-4C9D-8A9A-38F0AAC83B3F}"/>
    <cellStyle name="Normal 2 3 4 4 3 4 4 3 2 2 5 3 3 6" xfId="18959" xr:uid="{96E08AE1-59FD-4939-927D-C450C6433048}"/>
    <cellStyle name="Normal 2 3 4 4 3 4 4 3 2 2 5 3 3 6 2" xfId="24181" xr:uid="{933A481E-BF15-4280-A008-EE89A38B7530}"/>
    <cellStyle name="Normal 2 3 4 4 3 4 4 3 2 2 5 3 4" xfId="7177" xr:uid="{D82B103A-935F-4062-B5E7-ED2EEE84BE3C}"/>
    <cellStyle name="Normal 2 3 4 4 3 4 4 3 2 2 5 3 4 2" xfId="8136" xr:uid="{1BBBF4D2-071A-4C12-AED1-6FF3EC1AD025}"/>
    <cellStyle name="Normal 2 3 4 4 3 4 4 3 2 2 5 3 4 3" xfId="13285" xr:uid="{2843DC04-33E5-438B-8B4D-43BF9E5DA157}"/>
    <cellStyle name="Normal 2 3 4 4 3 4 4 3 2 2 5 3 4 3 2" xfId="16716" xr:uid="{60D5188B-44CA-4E3E-A253-383797E86FFA}"/>
    <cellStyle name="Normal 2 3 4 4 3 4 4 3 2 2 5 3 4 4" xfId="19479" xr:uid="{E5829425-D02D-4891-AE36-204825B22E6A}"/>
    <cellStyle name="Normal 2 3 4 4 3 4 4 3 2 2 5 3 4 4 2" xfId="24701" xr:uid="{89F973D1-2D91-4010-8DA4-8EACB9AA89D3}"/>
    <cellStyle name="Normal 2 3 4 4 3 4 4 3 2 2 5 3 5" xfId="9496" xr:uid="{C40E9D76-49A8-44DA-8B82-B4DF9CD79191}"/>
    <cellStyle name="Normal 2 3 4 4 3 4 4 3 2 2 5 3 5 2" xfId="11209" xr:uid="{2F1DF2B1-314D-45D0-A02D-AFDD13476010}"/>
    <cellStyle name="Normal 2 3 4 4 3 4 4 3 2 2 5 3 5 3" xfId="16891" xr:uid="{CE608C63-571B-4749-84B8-F64256B2F9D0}"/>
    <cellStyle name="Normal 2 3 4 4 3 4 4 3 2 2 5 3 5 3 2" xfId="23364" xr:uid="{46A33382-0E18-47BB-8AF2-0F08CD6280C6}"/>
    <cellStyle name="Normal 2 3 4 4 3 4 4 3 2 2 5 3 5 3 3" xfId="21774" xr:uid="{8A49E623-ED4A-4349-A011-B02F317C15F8}"/>
    <cellStyle name="Normal 2 3 4 4 3 4 4 3 2 2 5 3 5 3 3 2" xfId="26996" xr:uid="{8C9B40CB-4AA9-440C-B885-E2E76C83B869}"/>
    <cellStyle name="Normal 2 3 4 4 3 4 4 3 2 2 5 4" xfId="5534" xr:uid="{BE56C982-1250-47FB-A29F-C134A8255009}"/>
    <cellStyle name="Normal 2 3 4 4 3 4 4 3 2 2 5 4 2" xfId="8880" xr:uid="{A6636994-36DE-4FFE-A3B1-DA112B74E902}"/>
    <cellStyle name="Normal 2 3 4 4 3 4 4 3 2 2 5 4 3" xfId="11845" xr:uid="{7EFA3AE9-D058-432E-BD0E-8907C4D3D082}"/>
    <cellStyle name="Normal 2 3 4 4 3 4 4 3 2 2 5 4 3 2" xfId="22293" xr:uid="{FC0800DA-F418-4E6C-A02F-9E4E2B6A4C1D}"/>
    <cellStyle name="Normal 2 3 4 4 3 4 4 3 2 2 5 4 3 3" xfId="20074" xr:uid="{E7F0D011-B721-429C-BACC-608E3F3453EC}"/>
    <cellStyle name="Normal 2 3 4 4 3 4 4 3 2 2 5 4 3 3 2" xfId="25296" xr:uid="{E8865EFF-EEAF-4C1E-8AA9-4EC98AA0F47A}"/>
    <cellStyle name="Normal 2 3 4 4 3 4 4 3 2 2 5 5" xfId="15468" xr:uid="{C88FE4CB-DFD4-4753-ABCF-057D34EBDC8B}"/>
    <cellStyle name="Normal 2 3 4 4 3 4 4 3 2 2 5 6" xfId="17575" xr:uid="{9895F30A-18FE-4FC5-A7CF-61AD37EE2A98}"/>
    <cellStyle name="Normal 2 3 4 4 3 4 4 3 2 2 5 6 2" xfId="27185" xr:uid="{67B505D3-0C49-44D9-887E-8659A151BC65}"/>
    <cellStyle name="Normal 2 3 4 4 3 4 4 3 2 2 5 6 3" xfId="28424" xr:uid="{583F5B31-7258-4FE3-B1A6-1BC7168AB3FF}"/>
    <cellStyle name="Normal 2 3 4 4 3 4 4 3 2 2 5 6 4" xfId="28029" xr:uid="{68EE2753-B9AE-4088-A9F5-A0B0919635FE}"/>
    <cellStyle name="Normal 2 3 4 4 3 4 4 3 2 2 5 7" xfId="18364" xr:uid="{33916810-D324-413A-83F1-6218AB8191C3}"/>
    <cellStyle name="Normal 2 3 4 4 3 4 4 3 2 2 5 7 2" xfId="28767" xr:uid="{AAC1C1A0-12F1-4C61-BF14-BF8934F9B41C}"/>
    <cellStyle name="Normal 2 3 4 4 3 4 4 3 2 2 6" xfId="2471" xr:uid="{57FD182D-B7C3-4FE7-8C77-A1422D49E740}"/>
    <cellStyle name="Normal 2 3 4 4 3 4 4 3 2 2 6 2" xfId="3066" xr:uid="{863C2C7C-0017-4BC8-83C7-C512ABFA1F9F}"/>
    <cellStyle name="Normal 2 3 4 4 3 4 4 3 2 2 6 3" xfId="4029" xr:uid="{F936515A-2825-4F39-A244-5CBCCD36076E}"/>
    <cellStyle name="Normal 2 3 4 4 3 4 4 3 2 2 6 3 2" xfId="5080" xr:uid="{BAE0184A-58DF-45C2-92FF-D2656135D0D9}"/>
    <cellStyle name="Normal 2 3 4 4 3 4 4 3 2 2 6 3 3" xfId="3412" xr:uid="{C73639AD-531D-48EA-A035-6C81AE861CA3}"/>
    <cellStyle name="Normal 2 3 4 4 3 4 4 3 2 2 6 3 4" xfId="7860" xr:uid="{AB41E8E4-CED6-44F6-9DC2-F28B4100928F}"/>
    <cellStyle name="Normal 2 3 4 4 3 4 4 3 2 2 6 3 4 2" xfId="6360" xr:uid="{E830AFF9-D7F3-406E-8FB7-C7EE0D320407}"/>
    <cellStyle name="Normal 2 3 4 4 3 4 4 3 2 2 6 3 4 2 2" xfId="10107" xr:uid="{BAF87CD8-534D-43D6-B725-1F25E87DE7CB}"/>
    <cellStyle name="Normal 2 3 4 4 3 4 4 3 2 2 6 3 4 2 3" xfId="16819" xr:uid="{FC8668AA-5A39-4981-BA01-0E63DE1EC709}"/>
    <cellStyle name="Normal 2 3 4 4 3 4 4 3 2 2 6 3 4 2 3 2" xfId="23353" xr:uid="{C502C25D-E6C3-463F-AD4A-22AABE2E6DBB}"/>
    <cellStyle name="Normal 2 3 4 4 3 4 4 3 2 2 6 3 4 2 3 3" xfId="20672" xr:uid="{F69B1F35-9417-47F3-9F5F-D2A40D468568}"/>
    <cellStyle name="Normal 2 3 4 4 3 4 4 3 2 2 6 3 4 2 3 3 2" xfId="25894" xr:uid="{5699BF74-FE1B-412A-AF82-C2C3C6789123}"/>
    <cellStyle name="Normal 2 3 4 4 3 4 4 3 2 2 6 3 5" xfId="6218" xr:uid="{9730C5F2-88D1-4BB6-8AEB-571A1E3F8AE6}"/>
    <cellStyle name="Normal 2 3 4 4 3 4 4 3 2 2 6 3 5 2" xfId="9967" xr:uid="{8BE14664-61FC-4975-8B01-BE92FA029433}"/>
    <cellStyle name="Normal 2 3 4 4 3 4 4 3 2 2 6 3 5 3" xfId="11893" xr:uid="{F28107DF-3048-4049-AB34-C6FB19A9EB45}"/>
    <cellStyle name="Normal 2 3 4 4 3 4 4 3 2 2 6 3 5 3 2" xfId="22341" xr:uid="{E0C84B10-0976-4B0E-AFBF-5EFAA0233EE8}"/>
    <cellStyle name="Normal 2 3 4 4 3 4 4 3 2 2 6 3 5 3 3" xfId="20532" xr:uid="{9DF046A6-AA09-4ABD-8BDB-901958928AEC}"/>
    <cellStyle name="Normal 2 3 4 4 3 4 4 3 2 2 6 3 5 3 3 2" xfId="25754" xr:uid="{1D85587B-DC6C-4885-AFD7-918594FBA5B6}"/>
    <cellStyle name="Normal 2 3 4 4 3 4 4 3 2 2 6 3 6" xfId="16048" xr:uid="{CFA24D07-2C8D-4F75-8712-87129C919ECB}"/>
    <cellStyle name="Normal 2 3 4 4 3 4 4 3 2 2 6 3 7" xfId="18806" xr:uid="{7F779C68-6B8B-4416-A564-3AC4F6F40832}"/>
    <cellStyle name="Normal 2 3 4 4 3 4 4 3 2 2 6 3 7 2" xfId="24028" xr:uid="{9408B828-EE5F-4D1D-B053-33BA75C0C286}"/>
    <cellStyle name="Normal 2 3 4 4 3 4 4 3 2 2 6 4" xfId="7140" xr:uid="{31D061E7-7772-4254-83B8-A5097648B358}"/>
    <cellStyle name="Normal 2 3 4 4 3 4 4 3 2 2 6 4 2" xfId="8099" xr:uid="{1394B054-1D06-4E3E-A747-9E6F8DF7153E}"/>
    <cellStyle name="Normal 2 3 4 4 3 4 4 3 2 2 6 4 3" xfId="12878" xr:uid="{7FB46098-EDE9-453B-A40C-E8CD4DE9F63D}"/>
    <cellStyle name="Normal 2 3 4 4 3 4 4 3 2 2 6 4 3 2" xfId="16351" xr:uid="{6EB69B21-8C71-47F7-9DAB-86232661AB2A}"/>
    <cellStyle name="Normal 2 3 4 4 3 4 4 3 2 2 6 4 4" xfId="19442" xr:uid="{DB1A2186-300E-4221-9F7E-386664DE441F}"/>
    <cellStyle name="Normal 2 3 4 4 3 4 4 3 2 2 6 4 4 2" xfId="24664" xr:uid="{139D372A-D162-4B4B-A092-7837A962D47B}"/>
    <cellStyle name="Normal 2 3 4 4 3 4 4 3 2 2 6 5" xfId="5908" xr:uid="{AAD7DB9E-9EC3-48C4-9D21-AAA3F046C555}"/>
    <cellStyle name="Normal 2 3 4 4 3 4 4 3 2 2 6 5 2" xfId="9730" xr:uid="{B09A3645-DE0E-42C1-99F2-124B8787FCF8}"/>
    <cellStyle name="Normal 2 3 4 4 3 4 4 3 2 2 6 5 3" xfId="16990" xr:uid="{1433732E-4CBD-49D7-BBE2-C37B2C4FF9A7}"/>
    <cellStyle name="Normal 2 3 4 4 3 4 4 3 2 2 6 5 3 2" xfId="23463" xr:uid="{3308E195-58DD-4CF7-821B-B8E0E6A1CB49}"/>
    <cellStyle name="Normal 2 3 4 4 3 4 4 3 2 2 6 5 3 3" xfId="20444" xr:uid="{E54AF8FA-A35D-4C2B-978D-409127B40604}"/>
    <cellStyle name="Normal 2 3 4 4 3 4 4 3 2 2 6 5 3 3 2" xfId="25666" xr:uid="{4C935456-2616-47F5-BA4E-9F9299F3211D}"/>
    <cellStyle name="Normal 2 3 4 4 3 4 4 3 2 2 7" xfId="5533" xr:uid="{93752CA0-3F87-4C21-A6F5-B05F05FFE399}"/>
    <cellStyle name="Normal 2 3 4 4 3 4 4 3 2 2 7 2" xfId="8879" xr:uid="{22EF820E-435C-4685-849A-F16FC1C7D83B}"/>
    <cellStyle name="Normal 2 3 4 4 3 4 4 3 2 2 7 3" xfId="16194" xr:uid="{7B62B71C-BB0C-4CDF-93C1-9EE2843878B3}"/>
    <cellStyle name="Normal 2 3 4 4 3 4 4 3 2 2 7 3 2" xfId="17342" xr:uid="{C75E6A2F-6CAD-467C-B2CF-A9F8F3DF1377}"/>
    <cellStyle name="Normal 2 3 4 4 3 4 4 3 2 2 7 3 3" xfId="20073" xr:uid="{F6CA5841-0F77-452C-BB29-BC50CCA2322B}"/>
    <cellStyle name="Normal 2 3 4 4 3 4 4 3 2 2 7 3 3 2" xfId="25295" xr:uid="{AAC1F80B-8BAB-47F0-BCCA-4D23D4D8475E}"/>
    <cellStyle name="Normal 2 3 4 4 3 4 4 3 2 2 8" xfId="15467" xr:uid="{2E50AD85-6741-46DB-8824-88C7EA319236}"/>
    <cellStyle name="Normal 2 3 4 4 3 4 4 3 2 2 9" xfId="17574" xr:uid="{648A03DE-B3FF-4702-8E66-7BD6EC0D4584}"/>
    <cellStyle name="Normal 2 3 4 4 3 4 4 3 2 2 9 2" xfId="27184" xr:uid="{93F338BA-3196-4A53-ACF8-DC27D51661B7}"/>
    <cellStyle name="Normal 2 3 4 4 3 4 4 3 2 2 9 3" xfId="28423" xr:uid="{21AE991F-FA34-4209-8014-E60E821BE0D6}"/>
    <cellStyle name="Normal 2 3 4 4 3 4 4 3 2 2 9 4" xfId="28030" xr:uid="{F2E1391A-2EF4-4842-B5A5-0D252F95E490}"/>
    <cellStyle name="Normal 2 3 4 4 3 4 4 3 3" xfId="2368" xr:uid="{6C4FBAC7-45D1-4DEB-81EA-CD151B9378CF}"/>
    <cellStyle name="Normal 2 3 4 4 3 4 4 3 3 2" xfId="2963" xr:uid="{FE7D4ADB-84EC-4DD8-9A45-43CCC1FBA563}"/>
    <cellStyle name="Normal 2 3 4 4 3 4 4 3 3 3" xfId="3926" xr:uid="{8FA6F657-18FE-4243-AC24-B1B83EA5C82F}"/>
    <cellStyle name="Normal 2 3 4 4 3 4 4 3 3 3 2" xfId="4916" xr:uid="{AD4D1A6F-ED77-4F03-9AB6-84D550887472}"/>
    <cellStyle name="Normal 2 3 4 4 3 4 4 3 3 3 3" xfId="3679" xr:uid="{D8734DA9-FAA2-4620-8F33-B6F107DB918E}"/>
    <cellStyle name="Normal 2 3 4 4 3 4 4 3 3 3 4" xfId="8723" xr:uid="{2651AEFA-0639-461C-8CFD-19AFD45A4637}"/>
    <cellStyle name="Normal 2 3 4 4 3 4 4 3 3 3 4 2" xfId="9363" xr:uid="{A47557B8-692A-4351-B720-3517B25DBF52}"/>
    <cellStyle name="Normal 2 3 4 4 3 4 4 3 3 3 4 2 2" xfId="11077" xr:uid="{8AA64F93-5A83-4248-A7B8-3E4E6A3EC704}"/>
    <cellStyle name="Normal 2 3 4 4 3 4 4 3 3 3 4 2 3" xfId="12139" xr:uid="{C0121CE2-A58A-4116-BE55-60B47186E833}"/>
    <cellStyle name="Normal 2 3 4 4 3 4 4 3 3 3 4 2 3 2" xfId="22586" xr:uid="{D63FDE46-75A4-492F-99B1-284092DBED27}"/>
    <cellStyle name="Normal 2 3 4 4 3 4 4 3 3 3 4 2 3 3" xfId="21642" xr:uid="{53E639FD-0384-4C83-B9FA-BD9F25D85951}"/>
    <cellStyle name="Normal 2 3 4 4 3 4 4 3 3 3 4 2 3 3 2" xfId="26864" xr:uid="{671D6C85-AAF2-4495-8A77-1ADB2AC9AC28}"/>
    <cellStyle name="Normal 2 3 4 4 3 4 4 3 3 3 5" xfId="6755" xr:uid="{4B710611-561A-4805-9D4B-C92869FC3539}"/>
    <cellStyle name="Normal 2 3 4 4 3 4 4 3 3 3 5 2" xfId="10499" xr:uid="{883B27F9-28EA-4FC1-94A9-70A699B33629}"/>
    <cellStyle name="Normal 2 3 4 4 3 4 4 3 3 3 5 3" xfId="11672" xr:uid="{A8853FCC-E1CD-418C-9B3A-8CC5825A736A}"/>
    <cellStyle name="Normal 2 3 4 4 3 4 4 3 3 3 5 3 2" xfId="22121" xr:uid="{24BA522A-6A18-4003-AEFA-B50EAC22EA6B}"/>
    <cellStyle name="Normal 2 3 4 4 3 4 4 3 3 3 5 3 3" xfId="21064" xr:uid="{B6C6077B-E2D4-420A-B787-680F2B37AAA6}"/>
    <cellStyle name="Normal 2 3 4 4 3 4 4 3 3 3 5 3 3 2" xfId="26286" xr:uid="{6C418C84-044A-4F29-82A4-8F3DAB893130}"/>
    <cellStyle name="Normal 2 3 4 4 3 4 4 3 3 3 6" xfId="15949" xr:uid="{1612E487-BE73-406C-A7F6-0D49A4683E6B}"/>
    <cellStyle name="Normal 2 3 4 4 3 4 4 3 3 3 7" xfId="18703" xr:uid="{3BEF4B95-A21B-4706-9B5D-1E2E3DEA673E}"/>
    <cellStyle name="Normal 2 3 4 4 3 4 4 3 3 3 7 2" xfId="23925" xr:uid="{5EDB7DE2-12A5-4222-81AD-0A65A5BD3BBF}"/>
    <cellStyle name="Normal 2 3 4 4 3 4 4 3 3 4" xfId="6128" xr:uid="{DA62885F-5135-4842-9505-1C87EEA1C72D}"/>
    <cellStyle name="Normal 2 3 4 4 3 4 4 3 3 4 2" xfId="7888" xr:uid="{69B89BA1-BFBC-4084-92A3-05BEBEC3A113}"/>
    <cellStyle name="Normal 2 3 4 4 3 4 4 3 3 4 3" xfId="11599" xr:uid="{C3DF82D9-1AA4-4A36-BFCF-FE6A42FB90C9}"/>
    <cellStyle name="Normal 2 3 4 4 3 4 4 3 3 4 3 2" xfId="15852" xr:uid="{93E70EB6-2B86-4A85-BF78-71AE331E2E71}"/>
    <cellStyle name="Normal 2 3 4 4 3 4 4 3 3 4 4" xfId="19221" xr:uid="{927B3810-EE85-4888-B836-AFBE54A61001}"/>
    <cellStyle name="Normal 2 3 4 4 3 4 4 3 3 4 4 2" xfId="24443" xr:uid="{A2A8D660-AFB7-4520-9C18-061309BF64C6}"/>
    <cellStyle name="Normal 2 3 4 4 3 4 4 3 3 5" xfId="7905" xr:uid="{5BAB9DA6-8F6E-4128-A0DF-B7710AFC47D4}"/>
    <cellStyle name="Normal 2 3 4 4 3 4 4 3 3 5 2" xfId="10865" xr:uid="{EE318234-DD87-4EB3-9102-845DE388913E}"/>
    <cellStyle name="Normal 2 3 4 4 3 4 4 3 3 5 3" xfId="12038" xr:uid="{6C8511BA-6459-4BB2-9DF0-EEDF716042D6}"/>
    <cellStyle name="Normal 2 3 4 4 3 4 4 3 3 5 3 2" xfId="22486" xr:uid="{0D82D31A-4C60-403A-BFD8-D98270BA0B84}"/>
    <cellStyle name="Normal 2 3 4 4 3 4 4 3 3 5 3 3" xfId="21430" xr:uid="{118AFCFD-5B30-45BB-9488-C91EA1587380}"/>
    <cellStyle name="Normal 2 3 4 4 3 4 4 3 3 5 3 3 2" xfId="26652" xr:uid="{F459ACD3-47E2-49BB-906D-126263D85120}"/>
    <cellStyle name="Normal 2 3 4 4 3 4 4 3 4" xfId="5532" xr:uid="{E8EAA64D-131E-49EC-A178-B00A403DCE94}"/>
    <cellStyle name="Normal 2 3 4 4 3 4 4 3 4 2" xfId="8878" xr:uid="{77E6E158-BA6A-45CF-BB17-11B7DA13671C}"/>
    <cellStyle name="Normal 2 3 4 4 3 4 4 3 4 3" xfId="14233" xr:uid="{2E6C36CF-EF49-4991-8C9D-92D34909C4BD}"/>
    <cellStyle name="Normal 2 3 4 4 3 4 4 3 4 3 2" xfId="14234" xr:uid="{B57CA359-253D-4D6E-A452-5456C4585ABA}"/>
    <cellStyle name="Normal 2 3 4 4 3 4 4 3 4 3 3" xfId="16847" xr:uid="{DDDB865D-D99A-49D4-8CF4-882918E0EEB0}"/>
    <cellStyle name="Normal 2 3 4 4 3 4 4 3 4 3 4" xfId="20072" xr:uid="{4B482246-380F-44E2-B429-856895D36BAE}"/>
    <cellStyle name="Normal 2 3 4 4 3 4 4 3 4 3 4 2" xfId="25294" xr:uid="{92540B38-7E21-464F-90E6-9B9F5242D97B}"/>
    <cellStyle name="Normal 2 3 4 4 3 4 4 3 5" xfId="15229" xr:uid="{3CEE0718-44F2-467C-AA25-F0162AF3B40B}"/>
    <cellStyle name="Normal 2 3 4 4 3 4 4 3 6" xfId="15466" xr:uid="{B9472D11-EE45-482B-AEA7-753315EE8A0F}"/>
    <cellStyle name="Normal 2 3 4 4 3 4 4 3 7" xfId="17573" xr:uid="{8CE0FD37-642A-4222-8BE9-6FD2E0153096}"/>
    <cellStyle name="Normal 2 3 4 4 3 4 4 3 7 2" xfId="27183" xr:uid="{B86D8858-3F48-4A0F-89F2-9F8D8F55EE7B}"/>
    <cellStyle name="Normal 2 3 4 4 3 4 4 3 7 3" xfId="28422" xr:uid="{5879B019-F73E-40A9-8D7A-5A877038045A}"/>
    <cellStyle name="Normal 2 3 4 4 3 4 4 3 7 4" xfId="28031" xr:uid="{B2EFF835-EBA5-4CFC-B943-F35ADBF16EB2}"/>
    <cellStyle name="Normal 2 3 4 4 3 4 4 3 8" xfId="18108" xr:uid="{046B6A8D-A92F-4917-9D84-C5D8463EA28D}"/>
    <cellStyle name="Normal 2 3 4 4 3 4 4 3 8 2" xfId="28822" xr:uid="{26C4F56A-7CDE-4455-9E6F-454D0A8944D7}"/>
    <cellStyle name="Normal 2 3 4 4 3 4 4 4" xfId="14235" xr:uid="{BA9E8766-C137-4189-9283-16ABFBD54526}"/>
    <cellStyle name="Normal 2 3 4 4 3 4 4 4 2" xfId="14236" xr:uid="{92C142C4-74C8-4E61-85ED-971BFDA3B9FF}"/>
    <cellStyle name="Normal 2 3 4 4 3 4 4 5" xfId="14237" xr:uid="{9FDD65AD-802E-4545-A15E-748959ACDB30}"/>
    <cellStyle name="Normal 2 3 4 4 3 4 4 5 2" xfId="14238" xr:uid="{E8EC0392-42B8-46CE-A11A-474718D5AC3C}"/>
    <cellStyle name="Normal 2 3 4 4 3 4 5" xfId="2228" xr:uid="{9351D586-2450-4104-A5F3-1FE0FA1B3B91}"/>
    <cellStyle name="Normal 2 3 4 4 3 4 5 2" xfId="2823" xr:uid="{C0CF5621-E646-4F38-9BA4-083EE0F88DFB}"/>
    <cellStyle name="Normal 2 3 4 4 3 4 5 3" xfId="3786" xr:uid="{D78E187E-8006-4532-8289-CCC49286A2E5}"/>
    <cellStyle name="Normal 2 3 4 4 3 4 5 3 2" xfId="4874" xr:uid="{EF11220C-A95D-4B53-B1BE-8C5B2B012F6B}"/>
    <cellStyle name="Normal 2 3 4 4 3 4 5 3 3" xfId="4383" xr:uid="{5C437BC0-800C-4AC0-9625-22BE8F177C5F}"/>
    <cellStyle name="Normal 2 3 4 4 3 4 5 3 4" xfId="7721" xr:uid="{497E0643-3438-4D06-9771-17C5D8FE4653}"/>
    <cellStyle name="Normal 2 3 4 4 3 4 5 3 4 2" xfId="6702" xr:uid="{4CCED6A8-6D71-4141-A50E-D041F11E1598}"/>
    <cellStyle name="Normal 2 3 4 4 3 4 5 3 4 2 2" xfId="10447" xr:uid="{72337CB1-74BC-4ADB-8398-BCDD6E592679}"/>
    <cellStyle name="Normal 2 3 4 4 3 4 5 3 4 2 3" xfId="11458" xr:uid="{B10C627B-0B86-4317-A849-47F91D2A48A6}"/>
    <cellStyle name="Normal 2 3 4 4 3 4 5 3 4 2 3 2" xfId="22016" xr:uid="{AE82A60F-BFDA-4488-8974-CFFE0BC5F8AD}"/>
    <cellStyle name="Normal 2 3 4 4 3 4 5 3 4 2 3 3" xfId="21012" xr:uid="{1A2956CF-6B45-4FE3-8FC3-701D96A1C02D}"/>
    <cellStyle name="Normal 2 3 4 4 3 4 5 3 4 2 3 3 2" xfId="26234" xr:uid="{58B90FDD-D0F3-48B4-B727-73DBA9254493}"/>
    <cellStyle name="Normal 2 3 4 4 3 4 5 3 5" xfId="5476" xr:uid="{06CBD0D2-DC1B-429B-90C5-CC83FDA9B707}"/>
    <cellStyle name="Normal 2 3 4 4 3 4 5 3 5 2" xfId="9888" xr:uid="{5C951A28-3DFE-4EF5-9EB1-6F448680D6CF}"/>
    <cellStyle name="Normal 2 3 4 4 3 4 5 3 5 3" xfId="11284" xr:uid="{D7176532-8242-468B-8FB9-F08CAC7669E8}"/>
    <cellStyle name="Normal 2 3 4 4 3 4 5 3 5 3 2" xfId="21842" xr:uid="{30B61E3A-C268-4AA8-A022-6181ACCB0E13}"/>
    <cellStyle name="Normal 2 3 4 4 3 4 5 3 5 3 3" xfId="20016" xr:uid="{7B575FD5-EA41-42DD-B53C-620470801DE0}"/>
    <cellStyle name="Normal 2 3 4 4 3 4 5 3 5 3 3 2" xfId="25238" xr:uid="{F83D7BBB-AA61-4BC3-B4D7-0FF1FC0956CF}"/>
    <cellStyle name="Normal 2 3 4 4 3 4 5 3 6" xfId="18563" xr:uid="{45B1BF5E-DC30-4E9A-8B83-942A6D861DAC}"/>
    <cellStyle name="Normal 2 3 4 4 3 4 5 3 6 2" xfId="23785" xr:uid="{1AD5440A-9ABF-4EB2-B47F-89CECFAAE569}"/>
    <cellStyle name="Normal 2 3 4 4 3 4 5 4" xfId="6096" xr:uid="{DDE4083F-2902-46DC-B136-CD9598D0ADF4}"/>
    <cellStyle name="Normal 2 3 4 4 3 4 5 4 2" xfId="7768" xr:uid="{BE87D1C0-BE3B-444C-A0A5-0040F5DF113D}"/>
    <cellStyle name="Normal 2 3 4 4 3 4 5 4 3" xfId="13000" xr:uid="{16DD1467-603F-41E0-B315-9A7E82F1C744}"/>
    <cellStyle name="Normal 2 3 4 4 3 4 5 4 3 2" xfId="16457" xr:uid="{7948CEAC-3ACA-4CE6-8FA1-F8D00B35C45A}"/>
    <cellStyle name="Normal 2 3 4 4 3 4 5 4 4" xfId="19189" xr:uid="{A733CF3E-549C-4BFD-96D0-9A344F47C564}"/>
    <cellStyle name="Normal 2 3 4 4 3 4 5 4 4 2" xfId="24411" xr:uid="{E029DABA-E92E-43E4-BC9F-E01EAA5A467D}"/>
    <cellStyle name="Normal 2 3 4 4 3 4 5 5" xfId="6480" xr:uid="{086D74FB-1F37-4D28-B71D-506A67CBB995}"/>
    <cellStyle name="Normal 2 3 4 4 3 4 5 5 2" xfId="10226" xr:uid="{A6C63653-88DE-4904-BB19-518A650CCE93}"/>
    <cellStyle name="Normal 2 3 4 4 3 4 5 5 3" xfId="12306" xr:uid="{F6B12490-869C-4D3C-A1AE-1E7D7E8F1432}"/>
    <cellStyle name="Normal 2 3 4 4 3 4 5 5 3 2" xfId="22748" xr:uid="{50362560-65FF-4E2A-816B-85C35C1CE5D0}"/>
    <cellStyle name="Normal 2 3 4 4 3 4 5 5 3 3" xfId="20791" xr:uid="{996E3615-E37A-4A33-B4DF-027FA15B2956}"/>
    <cellStyle name="Normal 2 3 4 4 3 4 5 5 3 3 2" xfId="26013" xr:uid="{6BF099EE-13B0-429F-93E1-47FC77A24637}"/>
    <cellStyle name="Normal 2 3 4 4 3 4 6" xfId="17968" xr:uid="{9DCC5260-8E32-437F-97F6-6151885BEB78}"/>
    <cellStyle name="Normal 2 3 4 4 3 4 6 2" xfId="28851" xr:uid="{2C204E71-68F5-4BB4-BB80-547E829E168E}"/>
    <cellStyle name="Normal 2 3 4 4 3 5" xfId="748" xr:uid="{1CE77C7D-4CCC-4A39-8C75-E34373A36D81}"/>
    <cellStyle name="Normal 2 3 4 4 3 5 2" xfId="749" xr:uid="{ECB09600-A0A3-4354-8DDA-39789393D944}"/>
    <cellStyle name="Normal 2 3 4 4 3 5 3" xfId="750" xr:uid="{8D96B4D0-9C27-44F1-924E-D8D7CE7C7297}"/>
    <cellStyle name="Normal 2 3 4 4 3 5 3 2" xfId="751" xr:uid="{7D8F6856-8DD4-4216-BB07-4FF0E91ACC57}"/>
    <cellStyle name="Normal 2 3 4 4 3 5 3 2 2" xfId="752" xr:uid="{D073A26A-2201-47D3-BF74-5DF33C17AF98}"/>
    <cellStyle name="Normal 2 3 4 4 3 5 3 2 2 10" xfId="18212" xr:uid="{329610B5-2273-4F08-BFA4-8CBB19C98918}"/>
    <cellStyle name="Normal 2 3 4 4 3 5 3 2 2 10 2" xfId="27529" xr:uid="{46FA91A2-6EE9-44D2-B54E-E1B4CE5F1CEF}"/>
    <cellStyle name="Normal 2 3 4 4 3 5 3 2 2 2" xfId="753" xr:uid="{140EE16A-4A15-4FFE-95CB-8528B7230518}"/>
    <cellStyle name="Normal 2 3 4 4 3 5 3 2 2 2 2" xfId="14239" xr:uid="{D3C37020-B66A-4F6B-8FC9-8AAA1C55E2D7}"/>
    <cellStyle name="Normal 2 3 4 4 3 5 3 2 2 2 3" xfId="14240" xr:uid="{9B53DBC5-B41A-4CDC-B32B-D68B5D95182F}"/>
    <cellStyle name="Normal 2 3 4 4 3 5 3 2 2 2 3 2" xfId="14241" xr:uid="{2FF337C0-BCA7-473B-BF55-F899CB7911D5}"/>
    <cellStyle name="Normal 2 3 4 4 3 5 3 2 2 3" xfId="754" xr:uid="{93DF4AD7-2849-4F8D-9352-2A1359213536}"/>
    <cellStyle name="Normal 2 3 4 4 3 5 3 2 2 4" xfId="755" xr:uid="{6A8D1936-FE78-4A7B-A9BC-94EB7A29CE28}"/>
    <cellStyle name="Normal 2 3 4 4 3 5 3 2 2 5" xfId="756" xr:uid="{387E20F7-2307-4FE2-A296-7A2DE9DB7B40}"/>
    <cellStyle name="Normal 2 3 4 4 3 5 3 2 2 5 2" xfId="757" xr:uid="{F9D3118E-4236-44E1-9872-D581D303FC8A}"/>
    <cellStyle name="Normal 2 3 4 4 3 5 3 2 2 5 3" xfId="2625" xr:uid="{52A55C2F-C1C9-4C3E-BFD9-D144D3F9BF05}"/>
    <cellStyle name="Normal 2 3 4 4 3 5 3 2 2 5 3 2" xfId="3220" xr:uid="{A8C8C31F-4DC7-4885-8CFC-059DF03F90A1}"/>
    <cellStyle name="Normal 2 3 4 4 3 5 3 2 2 5 3 3" xfId="4183" xr:uid="{540837DB-61AE-4AB7-A513-558DC54417D9}"/>
    <cellStyle name="Normal 2 3 4 4 3 5 3 2 2 5 3 3 2" xfId="4851" xr:uid="{92E8E9BB-15D9-44C3-A65E-B3CFFDEF37E3}"/>
    <cellStyle name="Normal 2 3 4 4 3 5 3 2 2 5 3 3 3" xfId="4420" xr:uid="{BE19B85A-EC39-40FE-A373-0059B33C75D6}"/>
    <cellStyle name="Normal 2 3 4 4 3 5 3 2 2 5 3 3 4" xfId="8431" xr:uid="{9B89013B-67D5-45AE-BCD9-E95F52AAE6CA}"/>
    <cellStyle name="Normal 2 3 4 4 3 5 3 2 2 5 3 3 4 2" xfId="7917" xr:uid="{43BF8F51-0E9F-4F49-9C72-ED00CB0C1F0C}"/>
    <cellStyle name="Normal 2 3 4 4 3 5 3 2 2 5 3 3 4 2 2" xfId="10876" xr:uid="{A284BFA7-AB51-4E9B-BAD0-5E8EB15F7B81}"/>
    <cellStyle name="Normal 2 3 4 4 3 5 3 2 2 5 3 3 4 2 3" xfId="16804" xr:uid="{48D7461D-E296-412F-8481-255B70228234}"/>
    <cellStyle name="Normal 2 3 4 4 3 5 3 2 2 5 3 3 4 2 3 2" xfId="23338" xr:uid="{DE697542-EA35-4BD4-B0EC-E16B151F3F9E}"/>
    <cellStyle name="Normal 2 3 4 4 3 5 3 2 2 5 3 3 4 2 3 3" xfId="21441" xr:uid="{AA4D0829-9D12-4690-9FEF-59A739F40042}"/>
    <cellStyle name="Normal 2 3 4 4 3 5 3 2 2 5 3 3 4 2 3 3 2" xfId="26663" xr:uid="{C7D71E2F-BE95-44F8-81D1-5BC352A9CF79}"/>
    <cellStyle name="Normal 2 3 4 4 3 5 3 2 2 5 3 3 5" xfId="6270" xr:uid="{7FD26C8E-455A-4EBA-A652-DFE57917E484}"/>
    <cellStyle name="Normal 2 3 4 4 3 5 3 2 2 5 3 3 5 2" xfId="10019" xr:uid="{E7A6F52E-AB78-4CC8-A5E0-B9AE133DA7D4}"/>
    <cellStyle name="Normal 2 3 4 4 3 5 3 2 2 5 3 3 5 3" xfId="12762" xr:uid="{69079EFC-9554-4AE0-A9DE-919A5A0A8962}"/>
    <cellStyle name="Normal 2 3 4 4 3 5 3 2 2 5 3 3 5 3 2" xfId="23201" xr:uid="{D4AFCE19-FCBA-4EE9-ACE2-398809CA086E}"/>
    <cellStyle name="Normal 2 3 4 4 3 5 3 2 2 5 3 3 5 3 3" xfId="20584" xr:uid="{1B6CFB93-E3A4-40CF-BD36-AC8096E83B86}"/>
    <cellStyle name="Normal 2 3 4 4 3 5 3 2 2 5 3 3 5 3 3 2" xfId="25806" xr:uid="{450AA769-74F3-4BEA-95D5-9AEA05C19880}"/>
    <cellStyle name="Normal 2 3 4 4 3 5 3 2 2 5 3 3 6" xfId="18960" xr:uid="{35C048EC-EF64-4CDF-BB98-2AC207A00B52}"/>
    <cellStyle name="Normal 2 3 4 4 3 5 3 2 2 5 3 3 6 2" xfId="24182" xr:uid="{350DE773-FE6C-4EE5-A094-449EF26BF284}"/>
    <cellStyle name="Normal 2 3 4 4 3 5 3 2 2 5 3 4" xfId="7119" xr:uid="{EB7A6A7D-A71F-425D-B150-6246F52533C6}"/>
    <cellStyle name="Normal 2 3 4 4 3 5 3 2 2 5 3 4 2" xfId="8078" xr:uid="{1418C1A4-4758-48A0-9F84-4CE2EB44C51F}"/>
    <cellStyle name="Normal 2 3 4 4 3 5 3 2 2 5 3 4 3" xfId="13224" xr:uid="{44C1AA86-6236-4D98-9C9F-B19A53FB6B21}"/>
    <cellStyle name="Normal 2 3 4 4 3 5 3 2 2 5 3 4 3 2" xfId="16659" xr:uid="{F7505ACF-C8BF-4888-8646-0401FC26C3AA}"/>
    <cellStyle name="Normal 2 3 4 4 3 5 3 2 2 5 3 4 4" xfId="19421" xr:uid="{59E9DA21-6AC8-468E-89D6-7EB0B803E73A}"/>
    <cellStyle name="Normal 2 3 4 4 3 5 3 2 2 5 3 4 4 2" xfId="24643" xr:uid="{8DB644C3-1E18-4316-9393-5DB6797AE66E}"/>
    <cellStyle name="Normal 2 3 4 4 3 5 3 2 2 5 3 5" xfId="6724" xr:uid="{DB54A9B7-59C6-4AF9-AA31-FAC26DF1D089}"/>
    <cellStyle name="Normal 2 3 4 4 3 5 3 2 2 5 3 5 2" xfId="10469" xr:uid="{85667872-6B56-4D5E-B8F6-0A763E619BE3}"/>
    <cellStyle name="Normal 2 3 4 4 3 5 3 2 2 5 3 5 3" xfId="11867" xr:uid="{2E0D2739-0026-4890-B3F2-BE5E29E4C183}"/>
    <cellStyle name="Normal 2 3 4 4 3 5 3 2 2 5 3 5 3 2" xfId="22315" xr:uid="{632CD38B-C682-47B8-AF49-B159AFA1892E}"/>
    <cellStyle name="Normal 2 3 4 4 3 5 3 2 2 5 3 5 3 3" xfId="21034" xr:uid="{D8860250-3477-4F90-9499-3AE122193F0B}"/>
    <cellStyle name="Normal 2 3 4 4 3 5 3 2 2 5 3 5 3 3 2" xfId="26256" xr:uid="{D7F6CF86-4803-4893-B9D7-5CB88A577985}"/>
    <cellStyle name="Normal 2 3 4 4 3 5 3 2 2 5 4" xfId="5537" xr:uid="{2F95493E-07BD-4864-8457-801B8FDBFDDD}"/>
    <cellStyle name="Normal 2 3 4 4 3 5 3 2 2 5 4 2" xfId="8883" xr:uid="{7E5AACA5-8ADC-4FCB-8BC5-9F7EA5B06DDA}"/>
    <cellStyle name="Normal 2 3 4 4 3 5 3 2 2 5 4 3" xfId="17117" xr:uid="{1A2C611E-B2E5-4840-9B08-9C3A33B50593}"/>
    <cellStyle name="Normal 2 3 4 4 3 5 3 2 2 5 4 3 2" xfId="23589" xr:uid="{DC866C68-401C-4302-9352-8CCE6DDF9D8C}"/>
    <cellStyle name="Normal 2 3 4 4 3 5 3 2 2 5 4 3 3" xfId="20077" xr:uid="{B81C6538-2C76-4BCE-B01C-2010511BB872}"/>
    <cellStyle name="Normal 2 3 4 4 3 5 3 2 2 5 4 3 3 2" xfId="25299" xr:uid="{17D5AF06-416F-4709-A028-B8612E538039}"/>
    <cellStyle name="Normal 2 3 4 4 3 5 3 2 2 5 5" xfId="15471" xr:uid="{AAB3E5C8-9A5F-4EEF-AD37-AA6FA64E83DE}"/>
    <cellStyle name="Normal 2 3 4 4 3 5 3 2 2 5 6" xfId="17578" xr:uid="{67E819A1-6FAE-4344-BEF1-494DE03B5DAB}"/>
    <cellStyle name="Normal 2 3 4 4 3 5 3 2 2 5 6 2" xfId="27188" xr:uid="{6237DA6E-5EC4-4689-998E-876763F574A6}"/>
    <cellStyle name="Normal 2 3 4 4 3 5 3 2 2 5 6 3" xfId="28427" xr:uid="{FA50B9A7-3246-41DF-92F9-A076A47BB82B}"/>
    <cellStyle name="Normal 2 3 4 4 3 5 3 2 2 5 6 4" xfId="28026" xr:uid="{97730187-4A61-43B4-BC1C-D50A3DA9F475}"/>
    <cellStyle name="Normal 2 3 4 4 3 5 3 2 2 5 7" xfId="18365" xr:uid="{26B83E50-4E80-4AF8-8C49-097DF2D5B493}"/>
    <cellStyle name="Normal 2 3 4 4 3 5 3 2 2 5 7 2" xfId="27671" xr:uid="{7E668B0C-E94E-413D-B583-4CD776F65A99}"/>
    <cellStyle name="Normal 2 3 4 4 3 5 3 2 2 6" xfId="2472" xr:uid="{5F99755A-D6C8-41DB-A64A-25BEA19146CC}"/>
    <cellStyle name="Normal 2 3 4 4 3 5 3 2 2 6 2" xfId="3067" xr:uid="{F408522C-8C0D-458C-A05B-4C313892B0A3}"/>
    <cellStyle name="Normal 2 3 4 4 3 5 3 2 2 6 3" xfId="4030" xr:uid="{2CC07FDC-91CE-4253-A9F0-3DEF6401AD1C}"/>
    <cellStyle name="Normal 2 3 4 4 3 5 3 2 2 6 3 2" xfId="4746" xr:uid="{14830B17-A7BD-420E-B72D-293788AA8FFF}"/>
    <cellStyle name="Normal 2 3 4 4 3 5 3 2 2 6 3 3" xfId="3602" xr:uid="{2DFB7995-2FEB-4F39-AC32-4A4E30F5C673}"/>
    <cellStyle name="Normal 2 3 4 4 3 5 3 2 2 6 3 4" xfId="8471" xr:uid="{0F7FCB6E-7789-439F-9179-EA635CDC8F36}"/>
    <cellStyle name="Normal 2 3 4 4 3 5 3 2 2 6 3 4 2" xfId="7418" xr:uid="{C2458B75-E3B6-4667-B7EB-D1F4D607A353}"/>
    <cellStyle name="Normal 2 3 4 4 3 5 3 2 2 6 3 4 2 2" xfId="10788" xr:uid="{843ABFA9-2589-45DE-B058-9FA06E2F78F2}"/>
    <cellStyle name="Normal 2 3 4 4 3 5 3 2 2 6 3 4 2 3" xfId="11692" xr:uid="{A1701B8E-03EC-470D-80FD-7C76B439C0B7}"/>
    <cellStyle name="Normal 2 3 4 4 3 5 3 2 2 6 3 4 2 3 2" xfId="22140" xr:uid="{0AC35A68-AFC6-4A37-B61B-2696C4CD1929}"/>
    <cellStyle name="Normal 2 3 4 4 3 5 3 2 2 6 3 4 2 3 3" xfId="21353" xr:uid="{574031E6-DE7C-4D8D-A5E5-D0D63FEDB40D}"/>
    <cellStyle name="Normal 2 3 4 4 3 5 3 2 2 6 3 4 2 3 3 2" xfId="26575" xr:uid="{809A40DD-F36A-402E-9561-70ADBF546524}"/>
    <cellStyle name="Normal 2 3 4 4 3 5 3 2 2 6 3 5" xfId="6803" xr:uid="{6303888E-EE3C-4467-A40E-97B032945A6B}"/>
    <cellStyle name="Normal 2 3 4 4 3 5 3 2 2 6 3 5 2" xfId="10547" xr:uid="{440CDDE8-CDB8-4FD6-A395-9FAB8EE4E8EC}"/>
    <cellStyle name="Normal 2 3 4 4 3 5 3 2 2 6 3 5 3" xfId="12334" xr:uid="{6855F12F-48CD-4D9A-AEC4-3D69AC52EADA}"/>
    <cellStyle name="Normal 2 3 4 4 3 5 3 2 2 6 3 5 3 2" xfId="22775" xr:uid="{BEF4F6A1-A624-4D88-989E-5B110CF3C365}"/>
    <cellStyle name="Normal 2 3 4 4 3 5 3 2 2 6 3 5 3 3" xfId="21112" xr:uid="{63128773-C7AE-4388-80E2-D5CDB15F5CF2}"/>
    <cellStyle name="Normal 2 3 4 4 3 5 3 2 2 6 3 5 3 3 2" xfId="26334" xr:uid="{60005EE7-9F97-42E5-B96D-0D5389FB3E5E}"/>
    <cellStyle name="Normal 2 3 4 4 3 5 3 2 2 6 3 6" xfId="16049" xr:uid="{DCD0E360-AA4E-478A-B9D8-953CFF15486E}"/>
    <cellStyle name="Normal 2 3 4 4 3 5 3 2 2 6 3 7" xfId="18807" xr:uid="{9E9A37AE-7D70-4ED1-A060-88FE2F0D8CB5}"/>
    <cellStyle name="Normal 2 3 4 4 3 5 3 2 2 6 3 7 2" xfId="24029" xr:uid="{8328FFE5-F654-459B-9F35-8EBC70D31DB2}"/>
    <cellStyle name="Normal 2 3 4 4 3 5 3 2 2 6 4" xfId="7186" xr:uid="{4CB37721-16DC-44A0-9F4A-C0DD4FE53638}"/>
    <cellStyle name="Normal 2 3 4 4 3 5 3 2 2 6 4 2" xfId="8145" xr:uid="{05AACD87-3603-4831-B558-041B659CF9B0}"/>
    <cellStyle name="Normal 2 3 4 4 3 5 3 2 2 6 4 3" xfId="13270" xr:uid="{4833AC7E-469F-40C0-B20E-0EDFBF2AFDC8}"/>
    <cellStyle name="Normal 2 3 4 4 3 5 3 2 2 6 4 3 2" xfId="16701" xr:uid="{99A5171B-D5BF-440E-AD47-CD9A188EBABC}"/>
    <cellStyle name="Normal 2 3 4 4 3 5 3 2 2 6 4 4" xfId="19488" xr:uid="{D43A7882-CE19-4C47-9833-D02034AB0581}"/>
    <cellStyle name="Normal 2 3 4 4 3 5 3 2 2 6 4 4 2" xfId="24710" xr:uid="{17231C4D-DB9B-43C4-962D-199B25BB78CD}"/>
    <cellStyle name="Normal 2 3 4 4 3 5 3 2 2 6 5" xfId="6911" xr:uid="{6AB546A7-F723-4514-9FD8-70495C2DD584}"/>
    <cellStyle name="Normal 2 3 4 4 3 5 3 2 2 6 5 2" xfId="10655" xr:uid="{2CB870D1-B728-45AE-84DE-D72151F4594A}"/>
    <cellStyle name="Normal 2 3 4 4 3 5 3 2 2 6 5 3" xfId="12241" xr:uid="{E04F0D90-6F5B-4351-BCF8-854A60E83BFD}"/>
    <cellStyle name="Normal 2 3 4 4 3 5 3 2 2 6 5 3 2" xfId="22685" xr:uid="{CDE0781F-C785-4CC6-88B2-00E3E9749D0C}"/>
    <cellStyle name="Normal 2 3 4 4 3 5 3 2 2 6 5 3 3" xfId="21220" xr:uid="{643187AA-A98F-4352-9850-6FF74AA4870A}"/>
    <cellStyle name="Normal 2 3 4 4 3 5 3 2 2 6 5 3 3 2" xfId="26442" xr:uid="{C1F341B6-C0ED-451D-9DDA-9097BA4BE55A}"/>
    <cellStyle name="Normal 2 3 4 4 3 5 3 2 2 7" xfId="5536" xr:uid="{B457F14E-42A7-4386-AC81-CC6075CF809D}"/>
    <cellStyle name="Normal 2 3 4 4 3 5 3 2 2 7 2" xfId="8882" xr:uid="{86D3FD22-F43F-48D4-A6EC-2D6433904E9D}"/>
    <cellStyle name="Normal 2 3 4 4 3 5 3 2 2 7 3" xfId="16195" xr:uid="{EE082542-8F25-4B33-8956-D9314329B3C7}"/>
    <cellStyle name="Normal 2 3 4 4 3 5 3 2 2 7 3 2" xfId="17343" xr:uid="{14BC4A2E-7C7E-4EAC-AAC6-D5EDC1911519}"/>
    <cellStyle name="Normal 2 3 4 4 3 5 3 2 2 7 3 3" xfId="20076" xr:uid="{D46863C1-A0F3-4C47-8A7C-01DCFF99BC0F}"/>
    <cellStyle name="Normal 2 3 4 4 3 5 3 2 2 7 3 3 2" xfId="25298" xr:uid="{81ACB99B-D911-4C48-8861-661CC8DF8457}"/>
    <cellStyle name="Normal 2 3 4 4 3 5 3 2 2 8" xfId="15470" xr:uid="{76D026C7-3189-43BA-895A-1183249082D5}"/>
    <cellStyle name="Normal 2 3 4 4 3 5 3 2 2 9" xfId="17577" xr:uid="{F3085E3A-47FB-4FD5-9220-E2E9595B284A}"/>
    <cellStyle name="Normal 2 3 4 4 3 5 3 2 2 9 2" xfId="27187" xr:uid="{0D22774E-19E5-44E6-976D-D7F0855E1AFC}"/>
    <cellStyle name="Normal 2 3 4 4 3 5 3 2 2 9 3" xfId="28426" xr:uid="{5E216BCC-0399-4FF2-8DDF-BAA427F10E17}"/>
    <cellStyle name="Normal 2 3 4 4 3 5 3 2 2 9 4" xfId="28027" xr:uid="{22A4AC9F-3F86-4A14-957B-E1C4F8C0E467}"/>
    <cellStyle name="Normal 2 3 4 4 3 5 3 3" xfId="2299" xr:uid="{39E5BD84-ACF7-4934-8264-97863A795F26}"/>
    <cellStyle name="Normal 2 3 4 4 3 5 3 3 2" xfId="2894" xr:uid="{C28C9CDD-DDB1-479D-BB52-1D29B33F09CF}"/>
    <cellStyle name="Normal 2 3 4 4 3 5 3 3 3" xfId="3857" xr:uid="{46BCB3FB-128C-462C-B95A-B969109FBDB3}"/>
    <cellStyle name="Normal 2 3 4 4 3 5 3 3 3 2" xfId="5072" xr:uid="{903F79F5-E0F5-44F5-97DC-073B66E40745}"/>
    <cellStyle name="Normal 2 3 4 4 3 5 3 3 3 3" xfId="3367" xr:uid="{BAE1F720-6578-4533-A84A-3B00973FB554}"/>
    <cellStyle name="Normal 2 3 4 4 3 5 3 3 3 4" xfId="8720" xr:uid="{83740C76-03B0-43C3-8240-810071305E73}"/>
    <cellStyle name="Normal 2 3 4 4 3 5 3 3 3 4 2" xfId="9460" xr:uid="{61EB0183-ED62-4D0C-A921-1B7893788BC2}"/>
    <cellStyle name="Normal 2 3 4 4 3 5 3 3 3 4 2 2" xfId="11173" xr:uid="{A010A981-FA80-4C03-BC00-5742417AC2CB}"/>
    <cellStyle name="Normal 2 3 4 4 3 5 3 3 3 4 2 3" xfId="12043" xr:uid="{BFCBDB71-0CF5-45E2-9E97-D161DB1BBAD0}"/>
    <cellStyle name="Normal 2 3 4 4 3 5 3 3 3 4 2 3 2" xfId="22491" xr:uid="{1C57B692-3886-4944-A344-E2721D4448B4}"/>
    <cellStyle name="Normal 2 3 4 4 3 5 3 3 3 4 2 3 3" xfId="21738" xr:uid="{5F46D273-B0A1-46AD-8764-FA0E8E9154F7}"/>
    <cellStyle name="Normal 2 3 4 4 3 5 3 3 3 4 2 3 3 2" xfId="26960" xr:uid="{90080983-0730-46CC-A248-4A43D9B8E378}"/>
    <cellStyle name="Normal 2 3 4 4 3 5 3 3 3 5" xfId="6252" xr:uid="{AB1ABA12-FEB6-4150-AC56-5494378A6A4D}"/>
    <cellStyle name="Normal 2 3 4 4 3 5 3 3 3 5 2" xfId="10001" xr:uid="{C5B61100-B180-4715-A92F-009FFAA0ADFA}"/>
    <cellStyle name="Normal 2 3 4 4 3 5 3 3 3 5 3" xfId="16979" xr:uid="{EB05C105-B015-48E7-941F-0D0C2052FA80}"/>
    <cellStyle name="Normal 2 3 4 4 3 5 3 3 3 5 3 2" xfId="23452" xr:uid="{80F475EA-25F1-47E3-8E10-A924E15883BC}"/>
    <cellStyle name="Normal 2 3 4 4 3 5 3 3 3 5 3 3" xfId="20566" xr:uid="{FBA97D14-9E97-4073-A51C-B369DDCD96B8}"/>
    <cellStyle name="Normal 2 3 4 4 3 5 3 3 3 5 3 3 2" xfId="25788" xr:uid="{F9C036C8-9273-4ECD-B92A-30CD32010B7D}"/>
    <cellStyle name="Normal 2 3 4 4 3 5 3 3 3 6" xfId="15881" xr:uid="{6160E825-F8A8-42E3-A841-CA07DC83CE83}"/>
    <cellStyle name="Normal 2 3 4 4 3 5 3 3 3 7" xfId="18634" xr:uid="{CF1D8EC2-CA66-4900-94B4-DC288DC7CC25}"/>
    <cellStyle name="Normal 2 3 4 4 3 5 3 3 3 7 2" xfId="23856" xr:uid="{47842280-3CF2-4D2F-8919-F1B592B2B12B}"/>
    <cellStyle name="Normal 2 3 4 4 3 5 3 3 4" xfId="7281" xr:uid="{A712744B-27CF-474D-BEEF-0FF9FBA70C51}"/>
    <cellStyle name="Normal 2 3 4 4 3 5 3 3 4 2" xfId="8240" xr:uid="{A5BCF9FE-61D5-4FFC-89FA-F8581EDB99D9}"/>
    <cellStyle name="Normal 2 3 4 4 3 5 3 3 4 3" xfId="11521" xr:uid="{6CADA40F-1AB8-437C-B43A-DF0510E23379}"/>
    <cellStyle name="Normal 2 3 4 4 3 5 3 3 4 3 2" xfId="15787" xr:uid="{7CC3EDE7-6838-4124-AFE5-F8623AB067DF}"/>
    <cellStyle name="Normal 2 3 4 4 3 5 3 3 4 4" xfId="19583" xr:uid="{090480C5-0647-4987-B23F-A8F26B3A8BDB}"/>
    <cellStyle name="Normal 2 3 4 4 3 5 3 3 4 4 2" xfId="24805" xr:uid="{C7521922-D4F8-452E-9D9F-A5BF8E25BD0B}"/>
    <cellStyle name="Normal 2 3 4 4 3 5 3 3 5" xfId="6613" xr:uid="{00CE14D7-85FE-4C11-9F36-8E596233BBC0}"/>
    <cellStyle name="Normal 2 3 4 4 3 5 3 3 5 2" xfId="10359" xr:uid="{DDEC2CD7-E8C9-42B1-8CC5-4B1A64DA3B38}"/>
    <cellStyle name="Normal 2 3 4 4 3 5 3 3 5 3" xfId="11305" xr:uid="{C927C5F8-6513-472F-A6CE-0D68A92EECDC}"/>
    <cellStyle name="Normal 2 3 4 4 3 5 3 3 5 3 2" xfId="21863" xr:uid="{C34DED41-C546-4D8C-87F7-45C1BED9D514}"/>
    <cellStyle name="Normal 2 3 4 4 3 5 3 3 5 3 3" xfId="20924" xr:uid="{00BE1420-7C41-4FC8-BC68-B71A4B9D9176}"/>
    <cellStyle name="Normal 2 3 4 4 3 5 3 3 5 3 3 2" xfId="26146" xr:uid="{893BBBE6-DE40-417B-B9E3-D34F238A0761}"/>
    <cellStyle name="Normal 2 3 4 4 3 5 3 4" xfId="5535" xr:uid="{A13E55FC-2187-4AEE-ACEA-E0C944806AA9}"/>
    <cellStyle name="Normal 2 3 4 4 3 5 3 4 2" xfId="8881" xr:uid="{42E5B43C-A588-49F7-A3E1-98FC3F251A4E}"/>
    <cellStyle name="Normal 2 3 4 4 3 5 3 4 3" xfId="14242" xr:uid="{26D2C6B3-2626-4431-83B7-506AF07A0C54}"/>
    <cellStyle name="Normal 2 3 4 4 3 5 3 4 3 2" xfId="14243" xr:uid="{9427176D-C4F1-4D18-9F03-59A8D537FEB1}"/>
    <cellStyle name="Normal 2 3 4 4 3 5 3 4 3 3" xfId="16846" xr:uid="{5BEB98E0-4C22-422C-94AD-5430C35CE095}"/>
    <cellStyle name="Normal 2 3 4 4 3 5 3 4 3 4" xfId="20075" xr:uid="{40FA64C6-C82C-4782-A91E-D9F49AAB52AC}"/>
    <cellStyle name="Normal 2 3 4 4 3 5 3 4 3 4 2" xfId="25297" xr:uid="{F91699F3-E08E-4A87-9F9D-1048E38D1E14}"/>
    <cellStyle name="Normal 2 3 4 4 3 5 3 5" xfId="15230" xr:uid="{8EF08A86-8DFA-4830-8C09-699366CE196C}"/>
    <cellStyle name="Normal 2 3 4 4 3 5 3 6" xfId="15469" xr:uid="{585220A9-2570-41B1-8218-A8DB06FE8772}"/>
    <cellStyle name="Normal 2 3 4 4 3 5 3 7" xfId="17576" xr:uid="{4F73FD1B-EB50-4379-BEF7-9952C1C31B36}"/>
    <cellStyle name="Normal 2 3 4 4 3 5 3 7 2" xfId="27186" xr:uid="{9DA89AA1-B5F4-4714-8904-AD7408162AF4}"/>
    <cellStyle name="Normal 2 3 4 4 3 5 3 7 3" xfId="28425" xr:uid="{6A5FA249-84C2-4DB9-8D08-BF265870BBA0}"/>
    <cellStyle name="Normal 2 3 4 4 3 5 3 7 4" xfId="28028" xr:uid="{35B23625-605D-4C8B-A387-4A50DFC3320F}"/>
    <cellStyle name="Normal 2 3 4 4 3 5 3 8" xfId="18039" xr:uid="{2F0C03A6-6255-4C42-90CF-40FEC8EC5BDB}"/>
    <cellStyle name="Normal 2 3 4 4 3 5 3 8 2" xfId="28949" xr:uid="{BF8FD60C-CD89-41ED-8EE3-2A71A179B9D4}"/>
    <cellStyle name="Normal 2 3 4 4 3 5 4" xfId="14244" xr:uid="{6D93B597-15DA-4D29-ADB9-0C2A953C6DDF}"/>
    <cellStyle name="Normal 2 3 4 4 3 5 4 2" xfId="14245" xr:uid="{8F84A553-B435-4B5F-9415-3B22CB6681E1}"/>
    <cellStyle name="Normal 2 3 4 4 3 5 5" xfId="14246" xr:uid="{2C310878-8689-4D7F-8D69-946C259FED51}"/>
    <cellStyle name="Normal 2 3 4 4 3 5 5 2" xfId="14247" xr:uid="{54637BE0-A994-4522-BE9C-35FB64591428}"/>
    <cellStyle name="Normal 2 3 4 4 3 6" xfId="2159" xr:uid="{B860F263-7394-4F1F-806C-FD49874585DF}"/>
    <cellStyle name="Normal 2 3 4 4 3 6 2" xfId="2754" xr:uid="{2A0DB434-2784-45AA-9340-E6AAC1894045}"/>
    <cellStyle name="Normal 2 3 4 4 3 6 3" xfId="3717" xr:uid="{69013F2A-AED8-4683-B577-BBD6D62E8F7C}"/>
    <cellStyle name="Normal 2 3 4 4 3 6 3 2" xfId="5035" xr:uid="{06F70F70-87CB-4058-ADE4-364DB5A12C19}"/>
    <cellStyle name="Normal 2 3 4 4 3 6 3 3" xfId="4312" xr:uid="{E07D688A-CA79-41ED-8D6B-F39A7ABFF17D}"/>
    <cellStyle name="Normal 2 3 4 4 3 6 3 4" xfId="8644" xr:uid="{C3C1AF0F-BD19-4304-9960-A7D0DFD3AC68}"/>
    <cellStyle name="Normal 2 3 4 4 3 6 3 4 2" xfId="9259" xr:uid="{A3E06D99-0EE9-4A71-B581-19FCBC0D2F3B}"/>
    <cellStyle name="Normal 2 3 4 4 3 6 3 4 2 2" xfId="10976" xr:uid="{AF307DF3-9231-400A-B2EC-97C2590BC299}"/>
    <cellStyle name="Normal 2 3 4 4 3 6 3 4 2 3" xfId="12116" xr:uid="{E8380364-0BB9-4B75-92C9-8711183D3EF0}"/>
    <cellStyle name="Normal 2 3 4 4 3 6 3 4 2 3 2" xfId="22563" xr:uid="{D3E2E6B4-9B94-4C27-978F-7EF77FAEA3A5}"/>
    <cellStyle name="Normal 2 3 4 4 3 6 3 4 2 3 3" xfId="21541" xr:uid="{B0B3A813-B779-4D4E-975A-9E84BFF4CEEB}"/>
    <cellStyle name="Normal 2 3 4 4 3 6 3 4 2 3 3 2" xfId="26763" xr:uid="{F3223611-B6FB-44A5-997D-B4C2B5ECA576}"/>
    <cellStyle name="Normal 2 3 4 4 3 6 3 5" xfId="6534" xr:uid="{25A251AC-2F67-41FF-913C-7EC13194006D}"/>
    <cellStyle name="Normal 2 3 4 4 3 6 3 5 2" xfId="10280" xr:uid="{23FADD83-DD9B-4CF6-BEA1-BD35E681856B}"/>
    <cellStyle name="Normal 2 3 4 4 3 6 3 5 3" xfId="12624" xr:uid="{7D1003E8-63B6-4CCA-9234-D2A6AC289BF9}"/>
    <cellStyle name="Normal 2 3 4 4 3 6 3 5 3 2" xfId="23064" xr:uid="{5E67514E-D134-4FD8-B2D5-0DC90FEC988E}"/>
    <cellStyle name="Normal 2 3 4 4 3 6 3 5 3 3" xfId="20845" xr:uid="{0FF5067B-6BB5-4D8C-8023-3F07DC633C9F}"/>
    <cellStyle name="Normal 2 3 4 4 3 6 3 5 3 3 2" xfId="26067" xr:uid="{44F88E09-D905-4C4E-BCAB-614F908E0323}"/>
    <cellStyle name="Normal 2 3 4 4 3 6 3 6" xfId="18494" xr:uid="{B3838478-DC3D-4FBE-A019-36237EDE442F}"/>
    <cellStyle name="Normal 2 3 4 4 3 6 3 6 2" xfId="23716" xr:uid="{35C93F0F-1B7C-4E3C-B26E-39445CBD6B12}"/>
    <cellStyle name="Normal 2 3 4 4 3 6 4" xfId="7338" xr:uid="{1A53374E-9C2C-4C9B-A081-AC51095578DF}"/>
    <cellStyle name="Normal 2 3 4 4 3 6 4 2" xfId="8297" xr:uid="{C22D27C3-96B7-40D0-8A46-54FB288BC4DC}"/>
    <cellStyle name="Normal 2 3 4 4 3 6 4 3" xfId="12941" xr:uid="{DCB6B7CE-F55B-46EE-84F4-BE3E6D823683}"/>
    <cellStyle name="Normal 2 3 4 4 3 6 4 3 2" xfId="16407" xr:uid="{0F9B3AC5-3FE2-4A7B-ABF6-18ED6B2E25AD}"/>
    <cellStyle name="Normal 2 3 4 4 3 6 4 4" xfId="19640" xr:uid="{63FD880E-941F-4CD3-AA5D-72BF15A50702}"/>
    <cellStyle name="Normal 2 3 4 4 3 6 4 4 2" xfId="24862" xr:uid="{3344803C-9CA0-4A7A-96C6-8F3F3A09C846}"/>
    <cellStyle name="Normal 2 3 4 4 3 6 5" xfId="7424" xr:uid="{EB992EB5-8791-46DC-ADDE-135CB7657427}"/>
    <cellStyle name="Normal 2 3 4 4 3 6 5 2" xfId="10794" xr:uid="{2B7A8394-4710-40E9-8B67-5749C29C7A16}"/>
    <cellStyle name="Normal 2 3 4 4 3 6 5 3" xfId="16806" xr:uid="{123CA675-A3FF-490D-920B-CB0B75070E5F}"/>
    <cellStyle name="Normal 2 3 4 4 3 6 5 3 2" xfId="23340" xr:uid="{610924B8-8538-4DAD-9DAD-A37E0823421A}"/>
    <cellStyle name="Normal 2 3 4 4 3 6 5 3 3" xfId="21359" xr:uid="{557894E7-07C8-4C4E-B53E-3B880E625940}"/>
    <cellStyle name="Normal 2 3 4 4 3 6 5 3 3 2" xfId="26581" xr:uid="{9ED12CBF-87BA-4896-ACB0-EF1124AEAB2B}"/>
    <cellStyle name="Normal 2 3 4 4 3 7" xfId="17899" xr:uid="{41FE2F73-B4CB-488C-9DEB-4AD37D42F6D5}"/>
    <cellStyle name="Normal 2 3 4 4 3 7 2" xfId="27530" xr:uid="{6046FC99-957B-4694-B72C-63BD0FB06DF7}"/>
    <cellStyle name="Normal 2 3 4 4 4" xfId="758" xr:uid="{4F94D31F-A37B-4DC5-A5DD-DF9BB21B432C}"/>
    <cellStyle name="Normal 2 3 4 4 4 2" xfId="14248" xr:uid="{C1D17509-BDB3-476E-A570-66C38A69DEAB}"/>
    <cellStyle name="Normal 2 3 4 4 4 2 2" xfId="14249" xr:uid="{681E84CA-4864-4C65-A88F-E88753425F8B}"/>
    <cellStyle name="Normal 2 3 4 4 4 3" xfId="14250" xr:uid="{1525491D-611B-4A98-ABE8-6EE930980756}"/>
    <cellStyle name="Normal 2 3 4 5" xfId="759" xr:uid="{FAE12618-0840-4209-8B10-460608F8C3A5}"/>
    <cellStyle name="Normal 2 3 4 5 2" xfId="760" xr:uid="{ECD192D1-6250-4BD4-AA43-E017AF3B71E9}"/>
    <cellStyle name="Normal 2 3 4 5 2 2" xfId="761" xr:uid="{944AD387-07E1-44B8-BDA8-8C4ABE2B26C0}"/>
    <cellStyle name="Normal 2 3 4 5 2 2 2" xfId="14251" xr:uid="{36253033-1559-4C6E-A2D3-6877C96BD184}"/>
    <cellStyle name="Normal 2 3 4 5 2 3" xfId="762" xr:uid="{AB75378E-255E-47FA-A3C0-1B4459626A45}"/>
    <cellStyle name="Normal 2 3 4 5 2 3 2" xfId="763" xr:uid="{58EAB8C6-3BCF-4B77-9B1E-AD81608F7F52}"/>
    <cellStyle name="Normal 2 3 4 5 2 3 3" xfId="764" xr:uid="{3574E833-5038-41F0-960A-08638EF04179}"/>
    <cellStyle name="Normal 2 3 4 5 2 3 4" xfId="765" xr:uid="{8518E510-F665-42C1-8669-119ED865033F}"/>
    <cellStyle name="Normal 2 3 4 5 2 3 4 2" xfId="766" xr:uid="{86A3DD0D-FB64-44D9-86E3-6E572ABEBC94}"/>
    <cellStyle name="Normal 2 3 4 5 2 3 4 3" xfId="767" xr:uid="{C8035A8B-CE79-4583-AC0E-ED840AB30510}"/>
    <cellStyle name="Normal 2 3 4 5 2 3 4 3 2" xfId="14252" xr:uid="{EA2C3BBE-4790-483B-89B8-50B124279381}"/>
    <cellStyle name="Normal 2 3 4 5 2 3 4 4" xfId="768" xr:uid="{978408AE-2F9F-49A7-9C9E-655EFDB29831}"/>
    <cellStyle name="Normal 2 3 4 5 2 3 4 4 2" xfId="769" xr:uid="{41E5F48C-691C-456E-B979-7A413968F694}"/>
    <cellStyle name="Normal 2 3 4 5 2 3 4 4 3" xfId="770" xr:uid="{900EBDC6-FE3F-4E56-8C39-7BB4FBBBE2D8}"/>
    <cellStyle name="Normal 2 3 4 5 2 3 4 4 3 2" xfId="771" xr:uid="{1607D64D-6B0B-43BF-8ECE-9E69B6F25969}"/>
    <cellStyle name="Normal 2 3 4 5 2 3 4 4 3 2 2" xfId="772" xr:uid="{B94FBD36-5EDA-404A-BE02-520CB6795CF6}"/>
    <cellStyle name="Normal 2 3 4 5 2 3 4 4 3 2 2 10" xfId="18213" xr:uid="{5FCEFA18-CC1E-49A0-86A1-595E8E7EB28E}"/>
    <cellStyle name="Normal 2 3 4 5 2 3 4 4 3 2 2 10 2" xfId="28904" xr:uid="{C201272C-311E-45CD-A9A4-26B4942ABDC1}"/>
    <cellStyle name="Normal 2 3 4 5 2 3 4 4 3 2 2 2" xfId="773" xr:uid="{790649E1-FA97-4E49-8E82-3D20FDFD5718}"/>
    <cellStyle name="Normal 2 3 4 5 2 3 4 4 3 2 2 2 2" xfId="14253" xr:uid="{8CEC3219-F6C1-4748-8C21-0772E08DF0F7}"/>
    <cellStyle name="Normal 2 3 4 5 2 3 4 4 3 2 2 2 3" xfId="14254" xr:uid="{F2811B05-7931-4AB5-ABE5-90726129F3B1}"/>
    <cellStyle name="Normal 2 3 4 5 2 3 4 4 3 2 2 2 3 2" xfId="14255" xr:uid="{87602CBD-5D77-4D9B-8D22-A9D7201AC1AC}"/>
    <cellStyle name="Normal 2 3 4 5 2 3 4 4 3 2 2 3" xfId="774" xr:uid="{9297D269-48B4-4512-95F7-5BC3D7DF3B7D}"/>
    <cellStyle name="Normal 2 3 4 5 2 3 4 4 3 2 2 4" xfId="775" xr:uid="{C75F94FE-1551-4966-A01B-4A3BDE84FEB2}"/>
    <cellStyle name="Normal 2 3 4 5 2 3 4 4 3 2 2 5" xfId="776" xr:uid="{938AE83F-3D16-4B70-9D72-B79DED15218C}"/>
    <cellStyle name="Normal 2 3 4 5 2 3 4 4 3 2 2 5 2" xfId="777" xr:uid="{09F2D716-3847-4369-8754-5A2942AD5F64}"/>
    <cellStyle name="Normal 2 3 4 5 2 3 4 4 3 2 2 5 3" xfId="2626" xr:uid="{FF337C66-B54C-4730-ADDA-31FCF4812DFF}"/>
    <cellStyle name="Normal 2 3 4 5 2 3 4 4 3 2 2 5 3 2" xfId="3221" xr:uid="{76959A29-1B9F-48A9-AB85-CEFE9E8B7334}"/>
    <cellStyle name="Normal 2 3 4 5 2 3 4 4 3 2 2 5 3 3" xfId="4184" xr:uid="{7AB44018-8C26-4DAA-A457-23CF097757F6}"/>
    <cellStyle name="Normal 2 3 4 5 2 3 4 4 3 2 2 5 3 3 2" xfId="4662" xr:uid="{CC9A0ECD-A7F3-4C94-B640-C6FC18CBD1FF}"/>
    <cellStyle name="Normal 2 3 4 5 2 3 4 4 3 2 2 5 3 3 3" xfId="4421" xr:uid="{1925361B-5F4B-42B9-89BC-F3D41B79790B}"/>
    <cellStyle name="Normal 2 3 4 5 2 3 4 4 3 2 2 5 3 3 4" xfId="7870" xr:uid="{258218D4-FD63-4E7E-9F91-A79CDD620E3C}"/>
    <cellStyle name="Normal 2 3 4 5 2 3 4 4 3 2 2 5 3 3 4 2" xfId="5758" xr:uid="{670F4FBB-816E-4AB1-B5BD-1AC195BFC5C1}"/>
    <cellStyle name="Normal 2 3 4 5 2 3 4 4 3 2 2 5 3 3 4 2 2" xfId="9669" xr:uid="{F3F870E6-08DC-4C7B-9214-7F33F5B0182B}"/>
    <cellStyle name="Normal 2 3 4 5 2 3 4 4 3 2 2 5 3 3 4 2 3" xfId="12381" xr:uid="{AD2230E0-55FE-4413-9233-C6FEBDDEAA61}"/>
    <cellStyle name="Normal 2 3 4 5 2 3 4 4 3 2 2 5 3 3 4 2 3 2" xfId="22822" xr:uid="{8F8ECF40-3B11-4115-A0D2-65634548D32F}"/>
    <cellStyle name="Normal 2 3 4 5 2 3 4 4 3 2 2 5 3 3 4 2 3 3" xfId="20297" xr:uid="{2DEEEE2D-ED37-4898-A42C-4F7CDACAD96D}"/>
    <cellStyle name="Normal 2 3 4 5 2 3 4 4 3 2 2 5 3 3 4 2 3 3 2" xfId="25519" xr:uid="{9D5EE674-2ADB-4142-A66D-DE697057F434}"/>
    <cellStyle name="Normal 2 3 4 5 2 3 4 4 3 2 2 5 3 3 5" xfId="6599" xr:uid="{44FD7099-149D-4FD1-8C3A-337EA1986987}"/>
    <cellStyle name="Normal 2 3 4 5 2 3 4 4 3 2 2 5 3 3 5 2" xfId="10345" xr:uid="{7F047B75-D5BB-4E29-BD6E-DD91CD41E456}"/>
    <cellStyle name="Normal 2 3 4 5 2 3 4 4 3 2 2 5 3 3 5 3" xfId="11327" xr:uid="{51494F37-FE23-407E-A9DF-BDFE04B8F646}"/>
    <cellStyle name="Normal 2 3 4 5 2 3 4 4 3 2 2 5 3 3 5 3 2" xfId="21885" xr:uid="{DDD2E00B-726F-41F6-82FD-FF64B1990B20}"/>
    <cellStyle name="Normal 2 3 4 5 2 3 4 4 3 2 2 5 3 3 5 3 3" xfId="20910" xr:uid="{399A3605-EB69-4BBC-BC53-56A21A075BDC}"/>
    <cellStyle name="Normal 2 3 4 5 2 3 4 4 3 2 2 5 3 3 5 3 3 2" xfId="26132" xr:uid="{B154DF47-9E56-4A2C-A6EC-A1A8AD020A3F}"/>
    <cellStyle name="Normal 2 3 4 5 2 3 4 4 3 2 2 5 3 3 6" xfId="18961" xr:uid="{5F107B34-A0A7-481C-AF9E-C6671F94F02C}"/>
    <cellStyle name="Normal 2 3 4 5 2 3 4 4 3 2 2 5 3 3 6 2" xfId="24183" xr:uid="{7100F49A-CFEA-42C5-A49A-6DE3D88C4A98}"/>
    <cellStyle name="Normal 2 3 4 5 2 3 4 4 3 2 2 5 3 4" xfId="6000" xr:uid="{114880D1-1356-4410-AD8B-0997BF22F137}"/>
    <cellStyle name="Normal 2 3 4 5 2 3 4 4 3 2 2 5 3 4 2" xfId="7859" xr:uid="{97F25DA1-6A2B-4110-B6F5-5F6AB399FF32}"/>
    <cellStyle name="Normal 2 3 4 5 2 3 4 4 3 2 2 5 3 4 3" xfId="13221" xr:uid="{1737746D-B1E5-4991-AF3A-D377D11786B5}"/>
    <cellStyle name="Normal 2 3 4 5 2 3 4 4 3 2 2 5 3 4 3 2" xfId="16656" xr:uid="{C08CFFBC-D284-4336-A53B-E22CED151F0F}"/>
    <cellStyle name="Normal 2 3 4 5 2 3 4 4 3 2 2 5 3 4 4" xfId="19093" xr:uid="{3300611E-381D-4495-845D-9261003D3C9A}"/>
    <cellStyle name="Normal 2 3 4 5 2 3 4 4 3 2 2 5 3 4 4 2" xfId="24315" xr:uid="{3E981275-35A0-4249-80CA-68D997F7088D}"/>
    <cellStyle name="Normal 2 3 4 5 2 3 4 4 3 2 2 5 3 5" xfId="9349" xr:uid="{82322797-D194-4929-8936-2DCB15664C7F}"/>
    <cellStyle name="Normal 2 3 4 5 2 3 4 4 3 2 2 5 3 5 2" xfId="11063" xr:uid="{6207F147-CFF9-49C1-B437-5EDD60BE1A58}"/>
    <cellStyle name="Normal 2 3 4 5 2 3 4 4 3 2 2 5 3 5 3" xfId="16904" xr:uid="{445CA4EC-C749-4548-9CFD-57AD6857537A}"/>
    <cellStyle name="Normal 2 3 4 5 2 3 4 4 3 2 2 5 3 5 3 2" xfId="23377" xr:uid="{BA2F15A9-B73C-4435-B486-C9743C0E0E12}"/>
    <cellStyle name="Normal 2 3 4 5 2 3 4 4 3 2 2 5 3 5 3 3" xfId="21628" xr:uid="{63659A77-D969-4E84-9AB4-99D76B358EDA}"/>
    <cellStyle name="Normal 2 3 4 5 2 3 4 4 3 2 2 5 3 5 3 3 2" xfId="26850" xr:uid="{46C10510-A3DC-4CB9-BCB5-241AA427DDC2}"/>
    <cellStyle name="Normal 2 3 4 5 2 3 4 4 3 2 2 5 4" xfId="5540" xr:uid="{490E2C3D-0530-4204-AE0F-8B538D13C238}"/>
    <cellStyle name="Normal 2 3 4 5 2 3 4 4 3 2 2 5 4 2" xfId="8886" xr:uid="{B24AA82D-FD56-4261-A6DF-1F24AB5CDFFC}"/>
    <cellStyle name="Normal 2 3 4 5 2 3 4 4 3 2 2 5 4 3" xfId="11782" xr:uid="{453792E0-BEC5-4963-8BCC-57DB8A903BAB}"/>
    <cellStyle name="Normal 2 3 4 5 2 3 4 4 3 2 2 5 4 3 2" xfId="22230" xr:uid="{777BBCD5-17AD-4A87-8877-281AA2CF3D84}"/>
    <cellStyle name="Normal 2 3 4 5 2 3 4 4 3 2 2 5 4 3 3" xfId="20080" xr:uid="{9A19A3C3-FB7C-46C7-A58E-855DCD293871}"/>
    <cellStyle name="Normal 2 3 4 5 2 3 4 4 3 2 2 5 4 3 3 2" xfId="25302" xr:uid="{0999CED5-29E5-4CC9-AD15-51BC796DC5B8}"/>
    <cellStyle name="Normal 2 3 4 5 2 3 4 4 3 2 2 5 5" xfId="15474" xr:uid="{08F46301-EE87-41DD-9470-D8FD675C0D82}"/>
    <cellStyle name="Normal 2 3 4 5 2 3 4 4 3 2 2 5 6" xfId="17581" xr:uid="{E2ADDA15-C4C7-407F-BFF1-78B0FC6BD9B8}"/>
    <cellStyle name="Normal 2 3 4 5 2 3 4 4 3 2 2 5 6 2" xfId="27191" xr:uid="{16CDB624-A174-43E4-A2FA-E141C2B881DC}"/>
    <cellStyle name="Normal 2 3 4 5 2 3 4 4 3 2 2 5 6 3" xfId="28430" xr:uid="{C55031DE-C21A-4694-BF4D-01A9ABF98468}"/>
    <cellStyle name="Normal 2 3 4 5 2 3 4 4 3 2 2 5 6 4" xfId="28024" xr:uid="{2E99ACC6-5D0C-4366-A5C2-F8A5423EDF27}"/>
    <cellStyle name="Normal 2 3 4 5 2 3 4 4 3 2 2 5 7" xfId="18366" xr:uid="{F70E9DF2-DE5F-48C7-BABE-B0E6C3DF9F37}"/>
    <cellStyle name="Normal 2 3 4 5 2 3 4 4 3 2 2 5 7 2" xfId="27771" xr:uid="{17545FAF-0F03-445D-8799-BF744BF95596}"/>
    <cellStyle name="Normal 2 3 4 5 2 3 4 4 3 2 2 6" xfId="2473" xr:uid="{3C5EF3B3-36BF-4FE1-B267-1273204080BA}"/>
    <cellStyle name="Normal 2 3 4 5 2 3 4 4 3 2 2 6 2" xfId="3068" xr:uid="{1B1E1BDD-DEB4-4FC5-93E5-CCDBC5D910F7}"/>
    <cellStyle name="Normal 2 3 4 5 2 3 4 4 3 2 2 6 3" xfId="4031" xr:uid="{A4A1B751-E830-4E5D-8D90-239A1FDE48AB}"/>
    <cellStyle name="Normal 2 3 4 5 2 3 4 4 3 2 2 6 3 2" xfId="4638" xr:uid="{DE37115F-B1CE-493C-922D-85C6FCD4C57F}"/>
    <cellStyle name="Normal 2 3 4 5 2 3 4 4 3 2 2 6 3 3" xfId="3587" xr:uid="{48B9FCAD-DE27-4C32-8142-FCCF486E396C}"/>
    <cellStyle name="Normal 2 3 4 5 2 3 4 4 3 2 2 6 3 4" xfId="8537" xr:uid="{17D978DE-45CF-4699-B4FD-E1096B6018AA}"/>
    <cellStyle name="Normal 2 3 4 5 2 3 4 4 3 2 2 6 3 4 2" xfId="9453" xr:uid="{BE5D6E58-724B-4AA5-AC40-AB3C7426D932}"/>
    <cellStyle name="Normal 2 3 4 5 2 3 4 4 3 2 2 6 3 4 2 2" xfId="11166" xr:uid="{E2C773A0-519F-42AA-A563-B426A1DE35C6}"/>
    <cellStyle name="Normal 2 3 4 5 2 3 4 4 3 2 2 6 3 4 2 3" xfId="12689" xr:uid="{60A5C411-7F54-4039-9BC7-4C8FDDB3554D}"/>
    <cellStyle name="Normal 2 3 4 5 2 3 4 4 3 2 2 6 3 4 2 3 2" xfId="23128" xr:uid="{81DD3C91-C4DA-4CF4-A154-CD3C3A6B22FA}"/>
    <cellStyle name="Normal 2 3 4 5 2 3 4 4 3 2 2 6 3 4 2 3 3" xfId="21731" xr:uid="{0E5B7F7B-2330-42F8-985A-3065CEB96BA3}"/>
    <cellStyle name="Normal 2 3 4 5 2 3 4 4 3 2 2 6 3 4 2 3 3 2" xfId="26953" xr:uid="{25F94497-6B31-467E-B090-3F21713C7CAE}"/>
    <cellStyle name="Normal 2 3 4 5 2 3 4 4 3 2 2 6 3 5" xfId="6875" xr:uid="{6A4E0127-DABB-4C8B-AE7D-2FA87F491945}"/>
    <cellStyle name="Normal 2 3 4 5 2 3 4 4 3 2 2 6 3 5 2" xfId="10619" xr:uid="{98AF8E6C-9843-49A2-AFF2-5A1B88996B80}"/>
    <cellStyle name="Normal 2 3 4 5 2 3 4 4 3 2 2 6 3 5 3" xfId="11623" xr:uid="{0DF3DFF5-3810-457C-9ABA-DFE8F166FAD6}"/>
    <cellStyle name="Normal 2 3 4 5 2 3 4 4 3 2 2 6 3 5 3 2" xfId="22072" xr:uid="{CF1D4974-3BDA-4739-A686-C7AB567D619F}"/>
    <cellStyle name="Normal 2 3 4 5 2 3 4 4 3 2 2 6 3 5 3 3" xfId="21184" xr:uid="{D4AEFA87-5258-431D-B32F-FB4BDE9B7570}"/>
    <cellStyle name="Normal 2 3 4 5 2 3 4 4 3 2 2 6 3 5 3 3 2" xfId="26406" xr:uid="{C387DA9D-244E-45C8-94F3-36296CC37069}"/>
    <cellStyle name="Normal 2 3 4 5 2 3 4 4 3 2 2 6 3 6" xfId="16050" xr:uid="{274939B8-8F5B-4697-9165-1636F30FD43F}"/>
    <cellStyle name="Normal 2 3 4 5 2 3 4 4 3 2 2 6 3 7" xfId="18808" xr:uid="{F17B08F5-5597-4A00-B5E4-E5F05EBC7C1B}"/>
    <cellStyle name="Normal 2 3 4 5 2 3 4 4 3 2 2 6 3 7 2" xfId="24030" xr:uid="{AF1798A3-9215-4F0F-9E45-9591A09E6971}"/>
    <cellStyle name="Normal 2 3 4 5 2 3 4 4 3 2 2 6 4" xfId="7365" xr:uid="{3EFA23D8-E226-4C0D-9172-43CF8DD636DF}"/>
    <cellStyle name="Normal 2 3 4 5 2 3 4 4 3 2 2 6 4 2" xfId="8324" xr:uid="{32830F93-5714-4BB8-B7AB-6223449CB64D}"/>
    <cellStyle name="Normal 2 3 4 5 2 3 4 4 3 2 2 6 4 3" xfId="12905" xr:uid="{54FF166D-EC90-4DA1-8364-F9446BD43AF9}"/>
    <cellStyle name="Normal 2 3 4 5 2 3 4 4 3 2 2 6 4 3 2" xfId="16374" xr:uid="{C53ABABD-4850-430D-B3AC-913FCE5ABF5D}"/>
    <cellStyle name="Normal 2 3 4 5 2 3 4 4 3 2 2 6 4 4" xfId="19667" xr:uid="{D28A38CA-1CB5-4F49-8DBB-143BBF70B2EB}"/>
    <cellStyle name="Normal 2 3 4 5 2 3 4 4 3 2 2 6 4 4 2" xfId="24889" xr:uid="{A83F0087-2F54-4641-A1EC-B46476311E21}"/>
    <cellStyle name="Normal 2 3 4 5 2 3 4 4 3 2 2 6 5" xfId="6233" xr:uid="{98D7A9C5-B4D1-4479-9005-B59593D9126B}"/>
    <cellStyle name="Normal 2 3 4 5 2 3 4 4 3 2 2 6 5 2" xfId="9982" xr:uid="{AF7C9484-C3F1-4825-B0CA-27DC7FD90B5F}"/>
    <cellStyle name="Normal 2 3 4 5 2 3 4 4 3 2 2 6 5 3" xfId="11902" xr:uid="{0FDFAA48-C2B3-4CB6-87C2-850D8042A63A}"/>
    <cellStyle name="Normal 2 3 4 5 2 3 4 4 3 2 2 6 5 3 2" xfId="22350" xr:uid="{832F17FC-C913-4C60-802B-282469597C8A}"/>
    <cellStyle name="Normal 2 3 4 5 2 3 4 4 3 2 2 6 5 3 3" xfId="20547" xr:uid="{7B092D43-EEDD-4BDE-A10A-6D63630E124A}"/>
    <cellStyle name="Normal 2 3 4 5 2 3 4 4 3 2 2 6 5 3 3 2" xfId="25769" xr:uid="{F2ABA002-8EFE-4EFF-BC55-32EEAECAB9FA}"/>
    <cellStyle name="Normal 2 3 4 5 2 3 4 4 3 2 2 7" xfId="5539" xr:uid="{101C317B-BF51-4F70-8FD0-4A1461508040}"/>
    <cellStyle name="Normal 2 3 4 5 2 3 4 4 3 2 2 7 2" xfId="8885" xr:uid="{D6AA70AA-CD47-4CCE-83D4-BD6807293BC6}"/>
    <cellStyle name="Normal 2 3 4 5 2 3 4 4 3 2 2 7 3" xfId="16196" xr:uid="{79A3A97C-F219-4661-97D3-BCD120D14FAD}"/>
    <cellStyle name="Normal 2 3 4 5 2 3 4 4 3 2 2 7 3 2" xfId="17344" xr:uid="{D48F93F1-6F3E-4ACC-8B6C-616C3A962983}"/>
    <cellStyle name="Normal 2 3 4 5 2 3 4 4 3 2 2 7 3 3" xfId="20079" xr:uid="{098C3BFE-4FF9-458A-A88B-0691D49E6A9D}"/>
    <cellStyle name="Normal 2 3 4 5 2 3 4 4 3 2 2 7 3 3 2" xfId="25301" xr:uid="{71575BCD-00E8-4117-8BF2-33A8D5218AD4}"/>
    <cellStyle name="Normal 2 3 4 5 2 3 4 4 3 2 2 8" xfId="15473" xr:uid="{4A01484D-17C7-4581-A22C-CCFD303EB83B}"/>
    <cellStyle name="Normal 2 3 4 5 2 3 4 4 3 2 2 9" xfId="17580" xr:uid="{A5EB51BD-85DB-42BA-AF04-74FC42A04885}"/>
    <cellStyle name="Normal 2 3 4 5 2 3 4 4 3 2 2 9 2" xfId="27190" xr:uid="{ED4776ED-6661-4616-80FD-7BAB1F20F3C6}"/>
    <cellStyle name="Normal 2 3 4 5 2 3 4 4 3 2 2 9 3" xfId="28429" xr:uid="{50AB1239-F984-4A9F-BF90-F016690B92A4}"/>
    <cellStyle name="Normal 2 3 4 5 2 3 4 4 3 2 2 9 4" xfId="28023" xr:uid="{AF50BA69-C5FD-40E6-9D2A-9C66AC5E93AE}"/>
    <cellStyle name="Normal 2 3 4 5 2 3 4 4 3 3" xfId="2420" xr:uid="{5C944EB3-6364-4BAB-B9DD-EE851BAA4609}"/>
    <cellStyle name="Normal 2 3 4 5 2 3 4 4 3 3 2" xfId="3015" xr:uid="{38CA593B-D609-472E-A2DF-701580746C29}"/>
    <cellStyle name="Normal 2 3 4 5 2 3 4 4 3 3 3" xfId="3978" xr:uid="{485BFB67-3FA4-4645-9D0A-323A9DE6BA2F}"/>
    <cellStyle name="Normal 2 3 4 5 2 3 4 4 3 3 3 2" xfId="4666" xr:uid="{764E9C41-C904-4DD2-8E8D-6665127040BB}"/>
    <cellStyle name="Normal 2 3 4 5 2 3 4 4 3 3 3 3" xfId="3645" xr:uid="{754E5DBC-E431-4CCA-9C39-17B1A103178B}"/>
    <cellStyle name="Normal 2 3 4 5 2 3 4 4 3 3 3 4" xfId="8663" xr:uid="{F8AAC7FA-85D8-4E9B-8E1C-505D6B5290F4}"/>
    <cellStyle name="Normal 2 3 4 5 2 3 4 4 3 3 3 4 2" xfId="6963" xr:uid="{2157F334-77D1-4E7A-B97B-2B36655DCE04}"/>
    <cellStyle name="Normal 2 3 4 5 2 3 4 4 3 3 3 4 2 2" xfId="10707" xr:uid="{704E377E-E8CF-4AC7-99D2-D06AA13C30FF}"/>
    <cellStyle name="Normal 2 3 4 5 2 3 4 4 3 3 3 4 2 3" xfId="11662" xr:uid="{64729C48-42EF-4113-8A57-BDC72E3B53AA}"/>
    <cellStyle name="Normal 2 3 4 5 2 3 4 4 3 3 3 4 2 3 2" xfId="22111" xr:uid="{97D7ED26-4A95-421F-AE62-E278E1D72189}"/>
    <cellStyle name="Normal 2 3 4 5 2 3 4 4 3 3 3 4 2 3 3" xfId="21272" xr:uid="{DF06528F-CC01-4FC0-B28E-D8E4292AB94E}"/>
    <cellStyle name="Normal 2 3 4 5 2 3 4 4 3 3 3 4 2 3 3 2" xfId="26494" xr:uid="{E1CA59AB-9322-4C1F-858E-B8DEF07ED0F5}"/>
    <cellStyle name="Normal 2 3 4 5 2 3 4 4 3 3 3 5" xfId="6972" xr:uid="{0180408E-C6DC-4A1F-BC8D-8EB0A016FF1F}"/>
    <cellStyle name="Normal 2 3 4 5 2 3 4 4 3 3 3 5 2" xfId="10716" xr:uid="{84F91DF9-1584-4432-927B-C964C066AE52}"/>
    <cellStyle name="Normal 2 3 4 5 2 3 4 4 3 3 3 5 3" xfId="12093" xr:uid="{913BC3C1-F677-4972-B909-4E3E3C515315}"/>
    <cellStyle name="Normal 2 3 4 5 2 3 4 4 3 3 3 5 3 2" xfId="22540" xr:uid="{1CCDA326-8833-478C-8644-E71018A8864E}"/>
    <cellStyle name="Normal 2 3 4 5 2 3 4 4 3 3 3 5 3 3" xfId="21281" xr:uid="{C8E0EB13-AC11-4ABB-9403-D06B97D067DB}"/>
    <cellStyle name="Normal 2 3 4 5 2 3 4 4 3 3 3 5 3 3 2" xfId="26503" xr:uid="{CB31DF77-EF3E-4EDA-BD08-82289ED346E8}"/>
    <cellStyle name="Normal 2 3 4 5 2 3 4 4 3 3 3 6" xfId="16001" xr:uid="{6688C946-7FD5-46D1-AA67-E028E70ADE3E}"/>
    <cellStyle name="Normal 2 3 4 5 2 3 4 4 3 3 3 7" xfId="18755" xr:uid="{FA490E8C-EFB0-4C3C-AFF9-15A01B91FB40}"/>
    <cellStyle name="Normal 2 3 4 5 2 3 4 4 3 3 3 7 2" xfId="23977" xr:uid="{33201917-8A00-44E0-AA13-3BC60A4E1971}"/>
    <cellStyle name="Normal 2 3 4 5 2 3 4 4 3 3 4" xfId="7039" xr:uid="{580C5349-62C9-4773-97C6-38AB170FB746}"/>
    <cellStyle name="Normal 2 3 4 5 2 3 4 4 3 3 4 2" xfId="7998" xr:uid="{32B7044E-5834-4C8D-93E5-214CC25830DD}"/>
    <cellStyle name="Normal 2 3 4 5 2 3 4 4 3 3 4 3" xfId="13229" xr:uid="{E0D36430-A352-4248-AEB5-ECD4EE39A6EB}"/>
    <cellStyle name="Normal 2 3 4 5 2 3 4 4 3 3 4 3 2" xfId="16663" xr:uid="{E02CF5BB-5738-4EA9-B4ED-12E460B4B2AC}"/>
    <cellStyle name="Normal 2 3 4 5 2 3 4 4 3 3 4 4" xfId="19341" xr:uid="{804330C0-F0D6-4195-8823-4EEAE9E2D6B3}"/>
    <cellStyle name="Normal 2 3 4 5 2 3 4 4 3 3 4 4 2" xfId="24563" xr:uid="{76D1C340-2A45-4951-A940-B63204726DC4}"/>
    <cellStyle name="Normal 2 3 4 5 2 3 4 4 3 3 5" xfId="9448" xr:uid="{FF412358-A849-4A36-A401-E0A47CB57B3A}"/>
    <cellStyle name="Normal 2 3 4 5 2 3 4 4 3 3 5 2" xfId="11161" xr:uid="{62FBDDC0-0F23-41F0-BD09-A05BCA85471A}"/>
    <cellStyle name="Normal 2 3 4 5 2 3 4 4 3 3 5 3" xfId="12083" xr:uid="{B084C1DA-281B-4FCA-BB94-B422273FB8E5}"/>
    <cellStyle name="Normal 2 3 4 5 2 3 4 4 3 3 5 3 2" xfId="22530" xr:uid="{48F6218E-A6A4-45FC-A40D-D325B4A6255B}"/>
    <cellStyle name="Normal 2 3 4 5 2 3 4 4 3 3 5 3 3" xfId="21726" xr:uid="{AD3BA55C-CDD6-4804-94E0-8C103E4CB215}"/>
    <cellStyle name="Normal 2 3 4 5 2 3 4 4 3 3 5 3 3 2" xfId="26948" xr:uid="{AC86EE1A-E72C-42FF-820A-F128FC11A2C9}"/>
    <cellStyle name="Normal 2 3 4 5 2 3 4 4 3 4" xfId="5538" xr:uid="{EC7A1CEC-AE4C-4293-9D27-413DC519CEBC}"/>
    <cellStyle name="Normal 2 3 4 5 2 3 4 4 3 4 2" xfId="8884" xr:uid="{BA6F1395-A52A-43D1-A6D4-8D666B2FA340}"/>
    <cellStyle name="Normal 2 3 4 5 2 3 4 4 3 4 3" xfId="14256" xr:uid="{74B5E6B9-7C07-4CFC-ABCE-FBB4C9ED7285}"/>
    <cellStyle name="Normal 2 3 4 5 2 3 4 4 3 4 3 2" xfId="14257" xr:uid="{8B5B4487-D567-4A1D-BA1B-C039F3092CF3}"/>
    <cellStyle name="Normal 2 3 4 5 2 3 4 4 3 4 3 3" xfId="16845" xr:uid="{EFEC921C-1FCE-4C0B-A6F1-6B6A422EA828}"/>
    <cellStyle name="Normal 2 3 4 5 2 3 4 4 3 4 3 4" xfId="20078" xr:uid="{5B8E4E52-A469-47B0-BB2A-EEA5CD6BEB8F}"/>
    <cellStyle name="Normal 2 3 4 5 2 3 4 4 3 4 3 4 2" xfId="25300" xr:uid="{702DED51-CD79-4189-AA06-67CDED6D9A15}"/>
    <cellStyle name="Normal 2 3 4 5 2 3 4 4 3 5" xfId="15231" xr:uid="{62A2A470-E638-4C7E-AFC2-42DCF3E42F57}"/>
    <cellStyle name="Normal 2 3 4 5 2 3 4 4 3 6" xfId="15472" xr:uid="{D8E89321-EC27-46BA-925E-8C83DDE30F46}"/>
    <cellStyle name="Normal 2 3 4 5 2 3 4 4 3 7" xfId="17579" xr:uid="{62E1C248-CF91-40F4-92EA-C879DF70409C}"/>
    <cellStyle name="Normal 2 3 4 5 2 3 4 4 3 7 2" xfId="27189" xr:uid="{70574333-6901-4995-A5E5-219A3B704789}"/>
    <cellStyle name="Normal 2 3 4 5 2 3 4 4 3 7 3" xfId="28428" xr:uid="{E4B85617-3903-49DC-ABDD-CD4FD9C1C551}"/>
    <cellStyle name="Normal 2 3 4 5 2 3 4 4 3 7 4" xfId="28025" xr:uid="{8B9786A0-28C8-4FD8-BDA6-B967587BBBC3}"/>
    <cellStyle name="Normal 2 3 4 5 2 3 4 4 3 8" xfId="18160" xr:uid="{7ACF2BB3-AF8C-4987-B012-BC98052579F7}"/>
    <cellStyle name="Normal 2 3 4 5 2 3 4 4 3 8 2" xfId="28758" xr:uid="{A4444E25-6508-4C29-B1E8-0F30C5EB29F8}"/>
    <cellStyle name="Normal 2 3 4 5 2 3 4 4 4" xfId="14258" xr:uid="{C58CCEA6-6C3C-441A-A000-8B8855955BB4}"/>
    <cellStyle name="Normal 2 3 4 5 2 3 4 4 4 2" xfId="14259" xr:uid="{BD54B475-D994-4323-9297-307CC067A50C}"/>
    <cellStyle name="Normal 2 3 4 5 2 3 4 5" xfId="2280" xr:uid="{E4859E95-6900-4AFE-9E08-42D5A0FB1E88}"/>
    <cellStyle name="Normal 2 3 4 5 2 3 4 5 2" xfId="2875" xr:uid="{79C747CB-67A4-45D1-83C0-35B2FE99AB42}"/>
    <cellStyle name="Normal 2 3 4 5 2 3 4 5 3" xfId="3838" xr:uid="{4D32A794-3D7C-47C1-BC87-B2219874A23A}"/>
    <cellStyle name="Normal 2 3 4 5 2 3 4 5 3 2" xfId="4602" xr:uid="{593C24B3-36A1-4206-AA34-DAC1A9B30727}"/>
    <cellStyle name="Normal 2 3 4 5 2 3 4 5 3 3" xfId="3472" xr:uid="{A4642B3E-73FF-4B7A-9665-E101302C5060}"/>
    <cellStyle name="Normal 2 3 4 5 2 3 4 5 3 4" xfId="7543" xr:uid="{1696EF08-5A68-4B54-AAE6-697065D6A9C5}"/>
    <cellStyle name="Normal 2 3 4 5 2 3 4 5 3 4 2" xfId="7659" xr:uid="{DEC64893-3C3E-4826-9DFD-25B37BF1C96D}"/>
    <cellStyle name="Normal 2 3 4 5 2 3 4 5 3 4 2 2" xfId="10847" xr:uid="{970C74EB-1988-4E5D-9F3C-CFD477B1FB46}"/>
    <cellStyle name="Normal 2 3 4 5 2 3 4 5 3 4 2 3" xfId="17077" xr:uid="{BCCEFFB3-5A9A-4924-8ED0-4687EFF78B80}"/>
    <cellStyle name="Normal 2 3 4 5 2 3 4 5 3 4 2 3 2" xfId="23549" xr:uid="{DC8F9354-0451-4C46-8E82-FBF22352476A}"/>
    <cellStyle name="Normal 2 3 4 5 2 3 4 5 3 4 2 3 3" xfId="21412" xr:uid="{575E67BE-2ABE-4DB0-B948-6A7E2F931EED}"/>
    <cellStyle name="Normal 2 3 4 5 2 3 4 5 3 4 2 3 3 2" xfId="26634" xr:uid="{421D733D-CF6B-4CF3-A3FC-42CAFB736C88}"/>
    <cellStyle name="Normal 2 3 4 5 2 3 4 5 3 5" xfId="5460" xr:uid="{4E8CEA54-5CEE-4EC3-8667-B102CC75CAE6}"/>
    <cellStyle name="Normal 2 3 4 5 2 3 4 5 3 5 2" xfId="9773" xr:uid="{B0090F83-4130-4CD3-8C7F-67B52ABB92B5}"/>
    <cellStyle name="Normal 2 3 4 5 2 3 4 5 3 5 3" xfId="12175" xr:uid="{B60285AE-8B62-49BC-BA20-500C3F77FDC1}"/>
    <cellStyle name="Normal 2 3 4 5 2 3 4 5 3 5 3 2" xfId="22622" xr:uid="{3CE2EE92-30FD-4AC7-8B96-890C4A26F624}"/>
    <cellStyle name="Normal 2 3 4 5 2 3 4 5 3 5 3 3" xfId="20000" xr:uid="{1B3631CB-43E6-48F7-9415-399BEBA1317B}"/>
    <cellStyle name="Normal 2 3 4 5 2 3 4 5 3 5 3 3 2" xfId="25222" xr:uid="{61109008-0F56-4E8F-B94F-3C9FF03AD77F}"/>
    <cellStyle name="Normal 2 3 4 5 2 3 4 5 3 6" xfId="18615" xr:uid="{67B5BF88-682C-483E-AAB5-8714E7D6AEAC}"/>
    <cellStyle name="Normal 2 3 4 5 2 3 4 5 3 6 2" xfId="23837" xr:uid="{E9F7926B-95C5-430E-87CC-F691487AB976}"/>
    <cellStyle name="Normal 2 3 4 5 2 3 4 5 4" xfId="7217" xr:uid="{85462221-F6E3-4798-B846-5809F73023C2}"/>
    <cellStyle name="Normal 2 3 4 5 2 3 4 5 4 2" xfId="8176" xr:uid="{B6000E5C-4614-4A6E-A982-DD53C87D0CEA}"/>
    <cellStyle name="Normal 2 3 4 5 2 3 4 5 4 3" xfId="12843" xr:uid="{1A83EADE-90F1-41FE-8C0E-3E13C325E282}"/>
    <cellStyle name="Normal 2 3 4 5 2 3 4 5 4 3 2" xfId="16319" xr:uid="{C21057AC-75C2-4686-BF4A-D7504C26B44F}"/>
    <cellStyle name="Normal 2 3 4 5 2 3 4 5 4 4" xfId="19519" xr:uid="{67A3401D-CBEF-4409-A1EA-82710576E2A3}"/>
    <cellStyle name="Normal 2 3 4 5 2 3 4 5 4 4 2" xfId="24741" xr:uid="{FCC5F1BA-E29C-4EC3-AEFB-B773A81AEEC7}"/>
    <cellStyle name="Normal 2 3 4 5 2 3 4 5 5" xfId="9249" xr:uid="{DA5F7F13-ED6F-453F-816B-04F35DE7EF34}"/>
    <cellStyle name="Normal 2 3 4 5 2 3 4 5 5 2" xfId="10966" xr:uid="{E605017B-575C-4EEA-AA3C-62F341457153}"/>
    <cellStyle name="Normal 2 3 4 5 2 3 4 5 5 3" xfId="12015" xr:uid="{7297A90B-3D0C-4A71-82D5-CE3425B7E7A5}"/>
    <cellStyle name="Normal 2 3 4 5 2 3 4 5 5 3 2" xfId="22463" xr:uid="{920C35BB-D291-4E83-B3CB-7DE43A91C4F4}"/>
    <cellStyle name="Normal 2 3 4 5 2 3 4 5 5 3 3" xfId="21531" xr:uid="{3082672B-0706-4F7C-A714-5A89175F0D83}"/>
    <cellStyle name="Normal 2 3 4 5 2 3 4 5 5 3 3 2" xfId="26753" xr:uid="{10B7AB0C-8B9E-4CD9-8544-9CCBDFED74B7}"/>
    <cellStyle name="Normal 2 3 4 5 2 3 4 6" xfId="18020" xr:uid="{BC0852D2-94F7-4AB3-A1FD-A175886083F9}"/>
    <cellStyle name="Normal 2 3 4 5 2 3 4 6 2" xfId="28821" xr:uid="{826CAE9B-6FD4-45D9-99FC-B1822F55E8E0}"/>
    <cellStyle name="Normal 2 3 4 5 2 3 5" xfId="778" xr:uid="{67D87C3F-04D6-449A-89AB-26718BEDBF76}"/>
    <cellStyle name="Normal 2 3 4 5 2 3 5 2" xfId="779" xr:uid="{10DEFDAE-8B13-49BD-84F5-4322F2D0B382}"/>
    <cellStyle name="Normal 2 3 4 5 2 3 5 3" xfId="780" xr:uid="{A7766E43-F6D3-4379-8DD1-628667DA1959}"/>
    <cellStyle name="Normal 2 3 4 5 2 3 5 3 2" xfId="781" xr:uid="{3C7BAA39-EE3D-4D9C-A6FD-F2B1680AB09F}"/>
    <cellStyle name="Normal 2 3 4 5 2 3 5 3 2 2" xfId="782" xr:uid="{3FE71289-6926-4FB4-85E6-97DC553181EB}"/>
    <cellStyle name="Normal 2 3 4 5 2 3 5 3 2 2 10" xfId="18214" xr:uid="{0E398EAE-811B-48CB-8F76-05F3D2E05CBB}"/>
    <cellStyle name="Normal 2 3 4 5 2 3 5 3 2 2 10 2" xfId="28190" xr:uid="{1213C1BA-C338-4CDC-8576-860DF0F4F880}"/>
    <cellStyle name="Normal 2 3 4 5 2 3 5 3 2 2 2" xfId="783" xr:uid="{D3E0F53E-2928-4C3F-94A3-AF0F3C63F226}"/>
    <cellStyle name="Normal 2 3 4 5 2 3 5 3 2 2 2 2" xfId="14260" xr:uid="{6D67D1C3-AFBD-4D27-9A21-0EA0B18B462C}"/>
    <cellStyle name="Normal 2 3 4 5 2 3 5 3 2 2 2 3" xfId="14261" xr:uid="{909922ED-66A7-483D-B471-E54CBB9823D0}"/>
    <cellStyle name="Normal 2 3 4 5 2 3 5 3 2 2 2 3 2" xfId="14262" xr:uid="{4F2454B3-9EB4-4C89-AA23-9B03CCFFEB69}"/>
    <cellStyle name="Normal 2 3 4 5 2 3 5 3 2 2 3" xfId="784" xr:uid="{886E913C-606B-48B4-9DB0-E7A30148FB80}"/>
    <cellStyle name="Normal 2 3 4 5 2 3 5 3 2 2 4" xfId="785" xr:uid="{D1F4BFB4-CB45-48A0-970C-7A1E7AAC41CE}"/>
    <cellStyle name="Normal 2 3 4 5 2 3 5 3 2 2 5" xfId="786" xr:uid="{231CAEF1-7A9A-4665-8A30-E2863BAA2A46}"/>
    <cellStyle name="Normal 2 3 4 5 2 3 5 3 2 2 5 2" xfId="787" xr:uid="{5F9A4AB9-69E5-4FED-A01C-C8760297DE90}"/>
    <cellStyle name="Normal 2 3 4 5 2 3 5 3 2 2 5 3" xfId="2627" xr:uid="{1B4B29DD-D4D5-492B-85AF-707CBDE5B660}"/>
    <cellStyle name="Normal 2 3 4 5 2 3 5 3 2 2 5 3 2" xfId="3222" xr:uid="{2E8D3C7E-8012-454C-8D26-3030625FCA0B}"/>
    <cellStyle name="Normal 2 3 4 5 2 3 5 3 2 2 5 3 3" xfId="4185" xr:uid="{EBDCAB83-9BDC-4FCE-AB47-307C7B461A75}"/>
    <cellStyle name="Normal 2 3 4 5 2 3 5 3 2 2 5 3 3 2" xfId="4808" xr:uid="{FF4DCC56-3BEE-4A56-B965-D89B9A3C5AC2}"/>
    <cellStyle name="Normal 2 3 4 5 2 3 5 3 2 2 5 3 3 3" xfId="4422" xr:uid="{996CE49C-B228-47C4-9FB6-31F1640E177C}"/>
    <cellStyle name="Normal 2 3 4 5 2 3 5 3 2 2 5 3 3 4" xfId="8588" xr:uid="{EE7CD52F-B65B-4075-B0A4-86406C72A640}"/>
    <cellStyle name="Normal 2 3 4 5 2 3 5 3 2 2 5 3 3 4 2" xfId="6975" xr:uid="{9649CBE2-FA0D-4A98-B317-98816D2F67C7}"/>
    <cellStyle name="Normal 2 3 4 5 2 3 5 3 2 2 5 3 3 4 2 2" xfId="10719" xr:uid="{EFFCC606-ECFB-4B16-A7E8-CF73FB5DB4D5}"/>
    <cellStyle name="Normal 2 3 4 5 2 3 5 3 2 2 5 3 3 4 2 3" xfId="11498" xr:uid="{DA27B996-0476-40D7-A3B0-D3EAD4D188E1}"/>
    <cellStyle name="Normal 2 3 4 5 2 3 5 3 2 2 5 3 3 4 2 3 2" xfId="22056" xr:uid="{F43CBE1D-8B69-419B-AD1F-0996E15D43C1}"/>
    <cellStyle name="Normal 2 3 4 5 2 3 5 3 2 2 5 3 3 4 2 3 3" xfId="21284" xr:uid="{7D186F25-62A7-4B90-94BE-83AD578139B2}"/>
    <cellStyle name="Normal 2 3 4 5 2 3 5 3 2 2 5 3 3 4 2 3 3 2" xfId="26506" xr:uid="{1CFAC14D-F0E9-4E6C-B7B9-076792C6FDA8}"/>
    <cellStyle name="Normal 2 3 4 5 2 3 5 3 2 2 5 3 3 5" xfId="6970" xr:uid="{F6FA4041-EF11-4775-807C-EDBFB401218E}"/>
    <cellStyle name="Normal 2 3 4 5 2 3 5 3 2 2 5 3 3 5 2" xfId="10714" xr:uid="{7BB92DE0-15A6-4A03-90FA-7673E8BAFBDE}"/>
    <cellStyle name="Normal 2 3 4 5 2 3 5 3 2 2 5 3 3 5 3" xfId="12764" xr:uid="{D0EF32C3-EDB8-4EE3-BA76-F8A5FF45AEF1}"/>
    <cellStyle name="Normal 2 3 4 5 2 3 5 3 2 2 5 3 3 5 3 2" xfId="23203" xr:uid="{89C2F748-7D39-4F60-A21E-887B2BEA0C60}"/>
    <cellStyle name="Normal 2 3 4 5 2 3 5 3 2 2 5 3 3 5 3 3" xfId="21279" xr:uid="{E5B588A2-5AE6-4A5A-9D31-0F622EEAECDE}"/>
    <cellStyle name="Normal 2 3 4 5 2 3 5 3 2 2 5 3 3 5 3 3 2" xfId="26501" xr:uid="{57139635-900C-44C9-A35A-A2CB5E2466E7}"/>
    <cellStyle name="Normal 2 3 4 5 2 3 5 3 2 2 5 3 3 6" xfId="18962" xr:uid="{B81541EA-0A66-4CDB-9832-D1658C11A0EC}"/>
    <cellStyle name="Normal 2 3 4 5 2 3 5 3 2 2 5 3 3 6 2" xfId="24184" xr:uid="{DC04BA37-84A0-4A58-AF3D-B68D7C7C831D}"/>
    <cellStyle name="Normal 2 3 4 5 2 3 5 3 2 2 5 3 4" xfId="7043" xr:uid="{AB0278BB-ED71-4BF2-BE42-F1E133A7DBF1}"/>
    <cellStyle name="Normal 2 3 4 5 2 3 5 3 2 2 5 3 4 2" xfId="8002" xr:uid="{1BE9AA87-1E6C-4F81-B183-243809ABF147}"/>
    <cellStyle name="Normal 2 3 4 5 2 3 5 3 2 2 5 3 4 3" xfId="12842" xr:uid="{92F92B4B-AB4E-4351-9652-24DD409D442D}"/>
    <cellStyle name="Normal 2 3 4 5 2 3 5 3 2 2 5 3 4 3 2" xfId="16318" xr:uid="{D6301589-E965-4241-968C-ACADD75FA797}"/>
    <cellStyle name="Normal 2 3 4 5 2 3 5 3 2 2 5 3 4 4" xfId="19345" xr:uid="{2F460DE1-5CD6-4135-91D2-87E207641F9D}"/>
    <cellStyle name="Normal 2 3 4 5 2 3 5 3 2 2 5 3 4 4 2" xfId="24567" xr:uid="{1CBCA807-4BAB-4290-851A-03474A857E9E}"/>
    <cellStyle name="Normal 2 3 4 5 2 3 5 3 2 2 5 3 5" xfId="9519" xr:uid="{855E5714-9A0D-428A-88CD-269CC5B22B9B}"/>
    <cellStyle name="Normal 2 3 4 5 2 3 5 3 2 2 5 3 5 2" xfId="11232" xr:uid="{8D1944C8-D115-4254-A2EB-187CF64F2EA6}"/>
    <cellStyle name="Normal 2 3 4 5 2 3 5 3 2 2 5 3 5 3" xfId="16887" xr:uid="{9B6A6FC4-580E-4780-A614-5C9120F987ED}"/>
    <cellStyle name="Normal 2 3 4 5 2 3 5 3 2 2 5 3 5 3 2" xfId="23360" xr:uid="{B00ACCC7-4A1B-4C2C-B016-B367727C0ECD}"/>
    <cellStyle name="Normal 2 3 4 5 2 3 5 3 2 2 5 3 5 3 3" xfId="21797" xr:uid="{58E9BC96-490A-4E34-9D83-A16DD5F17D38}"/>
    <cellStyle name="Normal 2 3 4 5 2 3 5 3 2 2 5 3 5 3 3 2" xfId="27019" xr:uid="{0B4D44F8-8E26-4B95-82DA-495052C857F6}"/>
    <cellStyle name="Normal 2 3 4 5 2 3 5 3 2 2 5 4" xfId="5543" xr:uid="{0D8EE770-4EB1-436B-8947-A08D8998B065}"/>
    <cellStyle name="Normal 2 3 4 5 2 3 5 3 2 2 5 4 2" xfId="8889" xr:uid="{AA14CD4A-9880-48AC-841E-D7249B33868B}"/>
    <cellStyle name="Normal 2 3 4 5 2 3 5 3 2 2 5 4 3" xfId="11399" xr:uid="{52FCF017-9688-4874-AA84-CFE38F9F89DF}"/>
    <cellStyle name="Normal 2 3 4 5 2 3 5 3 2 2 5 4 3 2" xfId="21957" xr:uid="{C9F4C858-622A-4A94-8EFC-43962009C267}"/>
    <cellStyle name="Normal 2 3 4 5 2 3 5 3 2 2 5 4 3 3" xfId="20083" xr:uid="{26963E27-9732-4FBE-B301-6DAC9E63F40D}"/>
    <cellStyle name="Normal 2 3 4 5 2 3 5 3 2 2 5 4 3 3 2" xfId="25305" xr:uid="{1156ADF1-1E6E-4172-9EB0-A38456FDBFB8}"/>
    <cellStyle name="Normal 2 3 4 5 2 3 5 3 2 2 5 5" xfId="15477" xr:uid="{9AA2BFBA-6A7B-412B-A2E3-E5DE149C2F53}"/>
    <cellStyle name="Normal 2 3 4 5 2 3 5 3 2 2 5 6" xfId="17584" xr:uid="{4816429A-CD91-4736-A7C1-E4B8B4DD19AE}"/>
    <cellStyle name="Normal 2 3 4 5 2 3 5 3 2 2 5 6 2" xfId="27194" xr:uid="{24B9E0E9-CF5B-4D40-9792-33AE2580B032}"/>
    <cellStyle name="Normal 2 3 4 5 2 3 5 3 2 2 5 6 3" xfId="28433" xr:uid="{E165B2F5-9B8D-4923-91B2-7B2C72B4AD95}"/>
    <cellStyle name="Normal 2 3 4 5 2 3 5 3 2 2 5 6 4" xfId="28021" xr:uid="{D634BAB3-CA53-475F-9034-3A5211A6817B}"/>
    <cellStyle name="Normal 2 3 4 5 2 3 5 3 2 2 5 7" xfId="18367" xr:uid="{C7C20FB7-4F6A-4866-81DE-B1CE30A06B3C}"/>
    <cellStyle name="Normal 2 3 4 5 2 3 5 3 2 2 5 7 2" xfId="27533" xr:uid="{2F82B484-F6B1-4285-860C-DDED24C3FF18}"/>
    <cellStyle name="Normal 2 3 4 5 2 3 5 3 2 2 6" xfId="2474" xr:uid="{B310FF06-1C79-4D41-970F-FAD9EB8581EA}"/>
    <cellStyle name="Normal 2 3 4 5 2 3 5 3 2 2 6 2" xfId="3069" xr:uid="{A6A56690-930E-402D-8B2F-32D90B724D5D}"/>
    <cellStyle name="Normal 2 3 4 5 2 3 5 3 2 2 6 3" xfId="4032" xr:uid="{4152B6B2-C9E1-4ABD-B0DF-52C46C8D4F93}"/>
    <cellStyle name="Normal 2 3 4 5 2 3 5 3 2 2 6 3 2" xfId="4812" xr:uid="{F376CF34-956C-4E4A-941D-FF28042021D2}"/>
    <cellStyle name="Normal 2 3 4 5 2 3 5 3 2 2 6 3 3" xfId="3665" xr:uid="{3536F315-97C0-48B6-BEB5-BBD9392551DF}"/>
    <cellStyle name="Normal 2 3 4 5 2 3 5 3 2 2 6 3 4" xfId="7632" xr:uid="{B158144E-5595-4452-8EBC-D8BF8CA15DAE}"/>
    <cellStyle name="Normal 2 3 4 5 2 3 5 3 2 2 6 3 4 2" xfId="6883" xr:uid="{21B6B303-487E-4F99-8627-8ECDA73BD30E}"/>
    <cellStyle name="Normal 2 3 4 5 2 3 5 3 2 2 6 3 4 2 2" xfId="10627" xr:uid="{68F1EAA2-2CEC-4893-882B-C280323F4728}"/>
    <cellStyle name="Normal 2 3 4 5 2 3 5 3 2 2 6 3 4 2 3" xfId="11870" xr:uid="{95F52453-F083-4C6A-A01F-D582752B760D}"/>
    <cellStyle name="Normal 2 3 4 5 2 3 5 3 2 2 6 3 4 2 3 2" xfId="22318" xr:uid="{0B824394-A626-4EF8-8C14-F42C1F3DD59A}"/>
    <cellStyle name="Normal 2 3 4 5 2 3 5 3 2 2 6 3 4 2 3 3" xfId="21192" xr:uid="{989C26DC-0986-4887-9015-ADD898233427}"/>
    <cellStyle name="Normal 2 3 4 5 2 3 5 3 2 2 6 3 4 2 3 3 2" xfId="26414" xr:uid="{8FF74019-3591-47D8-8CE6-F95D94DFD406}"/>
    <cellStyle name="Normal 2 3 4 5 2 3 5 3 2 2 6 3 5" xfId="6682" xr:uid="{E344DD7A-7DC5-4F49-8338-B3E705FC6300}"/>
    <cellStyle name="Normal 2 3 4 5 2 3 5 3 2 2 6 3 5 2" xfId="10427" xr:uid="{1CFD4CA7-2244-4357-AAA8-80351C952838}"/>
    <cellStyle name="Normal 2 3 4 5 2 3 5 3 2 2 6 3 5 3" xfId="17047" xr:uid="{5E322853-ACAE-4701-AADA-25967534211D}"/>
    <cellStyle name="Normal 2 3 4 5 2 3 5 3 2 2 6 3 5 3 2" xfId="23520" xr:uid="{7F387F84-3A37-4587-B451-6A6661901CE8}"/>
    <cellStyle name="Normal 2 3 4 5 2 3 5 3 2 2 6 3 5 3 3" xfId="20992" xr:uid="{6108CFD5-49C7-4073-A82E-FF8F792B3393}"/>
    <cellStyle name="Normal 2 3 4 5 2 3 5 3 2 2 6 3 5 3 3 2" xfId="26214" xr:uid="{A42C94BE-45CF-4DFB-9C6D-959736985733}"/>
    <cellStyle name="Normal 2 3 4 5 2 3 5 3 2 2 6 3 6" xfId="16051" xr:uid="{DF020598-5719-452E-AE64-2E140B185B92}"/>
    <cellStyle name="Normal 2 3 4 5 2 3 5 3 2 2 6 3 7" xfId="18809" xr:uid="{F82BD279-D5A7-4157-8B4A-34DEDFA2AD89}"/>
    <cellStyle name="Normal 2 3 4 5 2 3 5 3 2 2 6 3 7 2" xfId="24031" xr:uid="{82E8E5E9-F3E6-41FF-97DD-9FCE9E53AFA7}"/>
    <cellStyle name="Normal 2 3 4 5 2 3 5 3 2 2 6 4" xfId="7025" xr:uid="{49302A5C-18F9-442A-B040-1F3E59A545A5}"/>
    <cellStyle name="Normal 2 3 4 5 2 3 5 3 2 2 6 4 2" xfId="7984" xr:uid="{4FF7B7D1-4E33-4235-A0E6-348E725EBF45}"/>
    <cellStyle name="Normal 2 3 4 5 2 3 5 3 2 2 6 4 3" xfId="11608" xr:uid="{2FB3EB00-BB31-4E3E-B2F9-E3E760083C11}"/>
    <cellStyle name="Normal 2 3 4 5 2 3 5 3 2 2 6 4 3 2" xfId="15857" xr:uid="{ABFD2E8A-647A-4029-9045-31413BB180F7}"/>
    <cellStyle name="Normal 2 3 4 5 2 3 5 3 2 2 6 4 4" xfId="19327" xr:uid="{3C596BAA-BA50-497D-9F00-A2FBE57BF569}"/>
    <cellStyle name="Normal 2 3 4 5 2 3 5 3 2 2 6 4 4 2" xfId="24549" xr:uid="{26A4D58E-FB16-4D06-A6C2-3272F8D982CE}"/>
    <cellStyle name="Normal 2 3 4 5 2 3 5 3 2 2 6 5" xfId="6947" xr:uid="{78C03D0F-FFD6-43D8-A40C-2595BC716CFD}"/>
    <cellStyle name="Normal 2 3 4 5 2 3 5 3 2 2 6 5 2" xfId="10691" xr:uid="{60F5B3AD-FE84-4719-BA7B-991686A9ECD4}"/>
    <cellStyle name="Normal 2 3 4 5 2 3 5 3 2 2 6 5 3" xfId="17080" xr:uid="{A4E3E0A9-B13E-4F60-8FCD-C916E7A16AF0}"/>
    <cellStyle name="Normal 2 3 4 5 2 3 5 3 2 2 6 5 3 2" xfId="23552" xr:uid="{549D0815-ED20-4B05-BAFA-143E8C0525C0}"/>
    <cellStyle name="Normal 2 3 4 5 2 3 5 3 2 2 6 5 3 3" xfId="21256" xr:uid="{90A6A1DE-6D6C-4D42-B7FF-1F1B5ED830F0}"/>
    <cellStyle name="Normal 2 3 4 5 2 3 5 3 2 2 6 5 3 3 2" xfId="26478" xr:uid="{50DA77CF-91A9-4E86-AD97-1D8978FA443D}"/>
    <cellStyle name="Normal 2 3 4 5 2 3 5 3 2 2 7" xfId="5542" xr:uid="{F7C3437F-69D0-4061-8D3F-BB5F9F22AB0B}"/>
    <cellStyle name="Normal 2 3 4 5 2 3 5 3 2 2 7 2" xfId="8888" xr:uid="{F9D0C346-C85B-49B5-B895-178EA212C832}"/>
    <cellStyle name="Normal 2 3 4 5 2 3 5 3 2 2 7 3" xfId="16197" xr:uid="{F5A8DA35-FF5C-48BA-A231-18F10529E791}"/>
    <cellStyle name="Normal 2 3 4 5 2 3 5 3 2 2 7 3 2" xfId="17345" xr:uid="{FF054CC9-D321-4CFE-88DD-13C238D35936}"/>
    <cellStyle name="Normal 2 3 4 5 2 3 5 3 2 2 7 3 3" xfId="20082" xr:uid="{5DB87C63-2B3C-4FA5-9B2C-CD3153715F26}"/>
    <cellStyle name="Normal 2 3 4 5 2 3 5 3 2 2 7 3 3 2" xfId="25304" xr:uid="{FC44A81E-3D29-4DB4-A548-04F464B3E842}"/>
    <cellStyle name="Normal 2 3 4 5 2 3 5 3 2 2 8" xfId="15476" xr:uid="{34045822-9A5A-46DE-A5FA-29217E0C976B}"/>
    <cellStyle name="Normal 2 3 4 5 2 3 5 3 2 2 9" xfId="17583" xr:uid="{F2934A6C-3C8A-4D24-AD4A-60A6C72E5534}"/>
    <cellStyle name="Normal 2 3 4 5 2 3 5 3 2 2 9 2" xfId="27193" xr:uid="{D36FFDBD-624B-47AF-8451-6450156BEC04}"/>
    <cellStyle name="Normal 2 3 4 5 2 3 5 3 2 2 9 3" xfId="28432" xr:uid="{85FB2AEE-610D-4F43-98FD-5F27085DC75F}"/>
    <cellStyle name="Normal 2 3 4 5 2 3 5 3 2 2 9 4" xfId="28022" xr:uid="{CB532D23-B62A-4807-B5B7-7FAB3E56C9D3}"/>
    <cellStyle name="Normal 2 3 4 5 2 3 5 3 3" xfId="2351" xr:uid="{526696ED-63C2-4CEE-8EAC-A29F8D363879}"/>
    <cellStyle name="Normal 2 3 4 5 2 3 5 3 3 2" xfId="2946" xr:uid="{64E76A55-BD9E-429A-8AEF-EC37B670005D}"/>
    <cellStyle name="Normal 2 3 4 5 2 3 5 3 3 3" xfId="3909" xr:uid="{F5CAA1D1-9FC5-4EB0-B15D-29D87B16E231}"/>
    <cellStyle name="Normal 2 3 4 5 2 3 5 3 3 3 2" xfId="4795" xr:uid="{2CA27F9A-6831-4DFA-8022-9E8226363097}"/>
    <cellStyle name="Normal 2 3 4 5 2 3 5 3 3 3 3" xfId="3533" xr:uid="{EE52BFAB-7E18-4597-AD21-442EB03EEA92}"/>
    <cellStyle name="Normal 2 3 4 5 2 3 5 3 3 3 4" xfId="7878" xr:uid="{00422500-9B57-499B-82AD-6E131D351F8E}"/>
    <cellStyle name="Normal 2 3 4 5 2 3 5 3 3 3 4 2" xfId="6505" xr:uid="{3AD65F2A-AC19-4C19-8906-A69EA4AA3FF5}"/>
    <cellStyle name="Normal 2 3 4 5 2 3 5 3 3 3 4 2 2" xfId="10251" xr:uid="{040F947A-3543-4B8D-A543-8BF9382CFCEA}"/>
    <cellStyle name="Normal 2 3 4 5 2 3 5 3 3 3 4 2 3" xfId="11720" xr:uid="{F8181DEE-BEF5-412B-91B8-5556FCBD5AB6}"/>
    <cellStyle name="Normal 2 3 4 5 2 3 5 3 3 3 4 2 3 2" xfId="22168" xr:uid="{29490FA7-5307-486F-9220-0DD4D8024561}"/>
    <cellStyle name="Normal 2 3 4 5 2 3 5 3 3 3 4 2 3 3" xfId="20816" xr:uid="{C66EA996-AC8E-4DCF-8E6C-B86D8A5A181C}"/>
    <cellStyle name="Normal 2 3 4 5 2 3 5 3 3 3 4 2 3 3 2" xfId="26038" xr:uid="{E48B261B-9003-4A3E-AF52-39F8DA5850B1}"/>
    <cellStyle name="Normal 2 3 4 5 2 3 5 3 3 3 5" xfId="6805" xr:uid="{3D395AC7-0C32-411C-B749-518D99679368}"/>
    <cellStyle name="Normal 2 3 4 5 2 3 5 3 3 3 5 2" xfId="10549" xr:uid="{0EFEDD1C-EC6F-4672-A906-DB5414AAE387}"/>
    <cellStyle name="Normal 2 3 4 5 2 3 5 3 3 3 5 3" xfId="12378" xr:uid="{3AD10759-0C9C-40BB-B40F-DA991F758A62}"/>
    <cellStyle name="Normal 2 3 4 5 2 3 5 3 3 3 5 3 2" xfId="22819" xr:uid="{1F57D9FD-2812-417B-A47A-477F6754E841}"/>
    <cellStyle name="Normal 2 3 4 5 2 3 5 3 3 3 5 3 3" xfId="21114" xr:uid="{0316547A-4BC2-4795-9F05-E7C706BB8BE7}"/>
    <cellStyle name="Normal 2 3 4 5 2 3 5 3 3 3 5 3 3 2" xfId="26336" xr:uid="{EA7F4228-8A3F-4A46-8437-EF6F3E34C3FB}"/>
    <cellStyle name="Normal 2 3 4 5 2 3 5 3 3 3 6" xfId="15932" xr:uid="{560CE3F4-3839-41D6-B907-90EA1988A758}"/>
    <cellStyle name="Normal 2 3 4 5 2 3 5 3 3 3 7" xfId="18686" xr:uid="{0FFFF374-9357-493C-823B-AB14E9DD88E7}"/>
    <cellStyle name="Normal 2 3 4 5 2 3 5 3 3 3 7 2" xfId="23908" xr:uid="{76C91318-7822-4F42-AB37-CBF058B42A14}"/>
    <cellStyle name="Normal 2 3 4 5 2 3 5 3 3 4" xfId="7344" xr:uid="{7B8F7ACC-4896-4954-9E86-E2E91EDF544A}"/>
    <cellStyle name="Normal 2 3 4 5 2 3 5 3 3 4 2" xfId="8303" xr:uid="{CE0BF1DE-5959-4EC7-A2ED-5E9FCE101779}"/>
    <cellStyle name="Normal 2 3 4 5 2 3 5 3 3 4 3" xfId="12929" xr:uid="{1238BC46-85B2-47F1-8C30-E303B5865E1E}"/>
    <cellStyle name="Normal 2 3 4 5 2 3 5 3 3 4 3 2" xfId="16397" xr:uid="{D5C91668-9840-4E02-9EEE-077A664D03BF}"/>
    <cellStyle name="Normal 2 3 4 5 2 3 5 3 3 4 4" xfId="19646" xr:uid="{C2001B32-0CE6-42A0-BA87-B07FF56FF9D1}"/>
    <cellStyle name="Normal 2 3 4 5 2 3 5 3 3 4 4 2" xfId="24868" xr:uid="{48A2AF6C-3CD7-440D-AC9F-51D7BA41EA6C}"/>
    <cellStyle name="Normal 2 3 4 5 2 3 5 3 3 5" xfId="9490" xr:uid="{78FF24C2-2C7F-4FAD-9204-CED169064977}"/>
    <cellStyle name="Normal 2 3 4 5 2 3 5 3 3 5 2" xfId="11203" xr:uid="{934922BA-98EC-40D1-8674-104E6F13BD41}"/>
    <cellStyle name="Normal 2 3 4 5 2 3 5 3 3 5 3" xfId="11872" xr:uid="{E235DB87-1FD4-491B-8464-A1A870A127E5}"/>
    <cellStyle name="Normal 2 3 4 5 2 3 5 3 3 5 3 2" xfId="22320" xr:uid="{67BFFEAB-34B6-4539-8F8B-77CDAC99E250}"/>
    <cellStyle name="Normal 2 3 4 5 2 3 5 3 3 5 3 3" xfId="21768" xr:uid="{3E83E1CB-C574-4683-9ADB-915E64FDA795}"/>
    <cellStyle name="Normal 2 3 4 5 2 3 5 3 3 5 3 3 2" xfId="26990" xr:uid="{96097CDA-B46B-4FDC-A59D-8DDDA5A824D9}"/>
    <cellStyle name="Normal 2 3 4 5 2 3 5 3 4" xfId="5541" xr:uid="{43963741-0509-4F33-BE6C-19792FEEDF4E}"/>
    <cellStyle name="Normal 2 3 4 5 2 3 5 3 4 2" xfId="8887" xr:uid="{C5A57FD3-CE45-4285-AB56-13E8A13F1A02}"/>
    <cellStyle name="Normal 2 3 4 5 2 3 5 3 4 3" xfId="14263" xr:uid="{56C3250B-AC5D-4E83-B564-FF85B259077D}"/>
    <cellStyle name="Normal 2 3 4 5 2 3 5 3 4 3 2" xfId="14264" xr:uid="{4F4DE3A9-2516-46C1-8B10-8D85643CC9DB}"/>
    <cellStyle name="Normal 2 3 4 5 2 3 5 3 4 3 3" xfId="16844" xr:uid="{46D797F0-5C73-4A57-8A0D-0EB5E98D7486}"/>
    <cellStyle name="Normal 2 3 4 5 2 3 5 3 4 3 4" xfId="20081" xr:uid="{87A22A51-5DEB-4A97-8644-C697D8D5A264}"/>
    <cellStyle name="Normal 2 3 4 5 2 3 5 3 4 3 4 2" xfId="25303" xr:uid="{91E81A13-2EA6-4B03-A196-F5D646B8A757}"/>
    <cellStyle name="Normal 2 3 4 5 2 3 5 3 5" xfId="15232" xr:uid="{B7BE2AAF-CE8C-494E-AF98-4270FEDBDFAD}"/>
    <cellStyle name="Normal 2 3 4 5 2 3 5 3 6" xfId="15475" xr:uid="{0A73E8EC-2341-4E32-8830-2FEE978FBB65}"/>
    <cellStyle name="Normal 2 3 4 5 2 3 5 3 7" xfId="17582" xr:uid="{6B4159A8-D708-426F-8032-BB72530F8403}"/>
    <cellStyle name="Normal 2 3 4 5 2 3 5 3 7 2" xfId="27192" xr:uid="{397AB0BA-EA11-4491-97F7-82D1F000402E}"/>
    <cellStyle name="Normal 2 3 4 5 2 3 5 3 7 3" xfId="28431" xr:uid="{F198ED02-A7F4-4F3D-86C8-5F1EFE9E551F}"/>
    <cellStyle name="Normal 2 3 4 5 2 3 5 3 7 4" xfId="27514" xr:uid="{882B2E58-6E7A-4BC9-908B-02EEC98530A3}"/>
    <cellStyle name="Normal 2 3 4 5 2 3 5 3 8" xfId="18091" xr:uid="{C1BC8A7A-4E04-4686-BA25-A6B21E359047}"/>
    <cellStyle name="Normal 2 3 4 5 2 3 5 3 8 2" xfId="27660" xr:uid="{F831F1F3-DE37-425A-ABCD-E39103FC7A8A}"/>
    <cellStyle name="Normal 2 3 4 5 2 3 5 4" xfId="14265" xr:uid="{C28966D8-2EA9-4961-8B7B-B24F5D383FD4}"/>
    <cellStyle name="Normal 2 3 4 5 2 3 5 4 2" xfId="14266" xr:uid="{847AD2C9-679E-4B18-9E76-977DF3EF2EBE}"/>
    <cellStyle name="Normal 2 3 4 5 2 3 6" xfId="2211" xr:uid="{60338F12-FB7C-4950-9558-DFA8BA061B74}"/>
    <cellStyle name="Normal 2 3 4 5 2 3 6 2" xfId="2806" xr:uid="{D1CD3E1F-6B32-4D35-9DB9-582FD3A95D4F}"/>
    <cellStyle name="Normal 2 3 4 5 2 3 6 3" xfId="3769" xr:uid="{0CD86807-5275-4FE1-A000-0706970D1575}"/>
    <cellStyle name="Normal 2 3 4 5 2 3 6 3 2" xfId="5063" xr:uid="{777B8CA4-78C4-4B9C-8E79-47666350187F}"/>
    <cellStyle name="Normal 2 3 4 5 2 3 6 3 3" xfId="3484" xr:uid="{C706EBE9-B2EA-4620-95CA-BC0C8078A25D}"/>
    <cellStyle name="Normal 2 3 4 5 2 3 6 3 4" xfId="7809" xr:uid="{84708BBE-262F-4C9A-9385-B501302BEEC8}"/>
    <cellStyle name="Normal 2 3 4 5 2 3 6 3 4 2" xfId="6554" xr:uid="{C1482C0B-A205-4CA3-919A-E9A8FF8B0249}"/>
    <cellStyle name="Normal 2 3 4 5 2 3 6 3 4 2 2" xfId="10300" xr:uid="{828E50C1-D52B-4858-99BD-958988733CE4}"/>
    <cellStyle name="Normal 2 3 4 5 2 3 6 3 4 2 3" xfId="12614" xr:uid="{14887080-ABE5-43A9-A9EB-071C90F154F8}"/>
    <cellStyle name="Normal 2 3 4 5 2 3 6 3 4 2 3 2" xfId="23054" xr:uid="{EF28BDC5-E12B-4DAF-AFBF-C6337E1AAAE2}"/>
    <cellStyle name="Normal 2 3 4 5 2 3 6 3 4 2 3 3" xfId="20865" xr:uid="{DCC31B21-26B4-4B9C-9378-CDDA0D9FCA5C}"/>
    <cellStyle name="Normal 2 3 4 5 2 3 6 3 4 2 3 3 2" xfId="26087" xr:uid="{68DB70C0-E5F5-4F70-8F37-2107F54EEE74}"/>
    <cellStyle name="Normal 2 3 4 5 2 3 6 3 5" xfId="5484" xr:uid="{051D55CC-B1CF-4292-9FA1-29F5F741ADFA}"/>
    <cellStyle name="Normal 2 3 4 5 2 3 6 3 5 2" xfId="9838" xr:uid="{C5485F56-5B2F-4141-A776-DF9358595F6C}"/>
    <cellStyle name="Normal 2 3 4 5 2 3 6 3 5 3" xfId="12274" xr:uid="{E6D338EB-9283-4817-B243-C574A048686A}"/>
    <cellStyle name="Normal 2 3 4 5 2 3 6 3 5 3 2" xfId="22716" xr:uid="{51148280-3A5F-427B-9202-BC31D82C207E}"/>
    <cellStyle name="Normal 2 3 4 5 2 3 6 3 5 3 3" xfId="20024" xr:uid="{83F9FAFB-8E8C-4709-BFC6-A5F7635B58FF}"/>
    <cellStyle name="Normal 2 3 4 5 2 3 6 3 5 3 3 2" xfId="25246" xr:uid="{57720A63-566D-415A-AD71-F555A93BD6BA}"/>
    <cellStyle name="Normal 2 3 4 5 2 3 6 3 6" xfId="18546" xr:uid="{C214D542-8B80-4E2D-B081-A226DBBDF9E0}"/>
    <cellStyle name="Normal 2 3 4 5 2 3 6 3 6 2" xfId="23768" xr:uid="{442F9F28-C7BB-4021-BDE2-BFE911604E9C}"/>
    <cellStyle name="Normal 2 3 4 5 2 3 6 4" xfId="7087" xr:uid="{3E959F68-F18F-4D4C-A4D9-3547B543678F}"/>
    <cellStyle name="Normal 2 3 4 5 2 3 6 4 2" xfId="8046" xr:uid="{E6DFE6CE-5DEC-4A77-A7B5-2D6E0B23B5C1}"/>
    <cellStyle name="Normal 2 3 4 5 2 3 6 4 3" xfId="13132" xr:uid="{5EF714FC-850E-41EA-80DF-9232FCF654FE}"/>
    <cellStyle name="Normal 2 3 4 5 2 3 6 4 3 2" xfId="16578" xr:uid="{4EF98672-FF41-44A9-A95C-8943B1752463}"/>
    <cellStyle name="Normal 2 3 4 5 2 3 6 4 4" xfId="19389" xr:uid="{B227DE7C-A80E-46A1-A7F1-18800BF0B58B}"/>
    <cellStyle name="Normal 2 3 4 5 2 3 6 4 4 2" xfId="24611" xr:uid="{542F079F-9D22-4CCB-A747-C640CB92D449}"/>
    <cellStyle name="Normal 2 3 4 5 2 3 6 5" xfId="5634" xr:uid="{8F7A6093-08A9-4BF6-9BCD-6B94EC3C39ED}"/>
    <cellStyle name="Normal 2 3 4 5 2 3 6 5 2" xfId="9597" xr:uid="{C95D5BD2-DBA2-46CB-A2C6-EAA82D591D79}"/>
    <cellStyle name="Normal 2 3 4 5 2 3 6 5 3" xfId="12063" xr:uid="{CCA6DC19-6A49-4235-8B3C-4B975AB3E445}"/>
    <cellStyle name="Normal 2 3 4 5 2 3 6 5 3 2" xfId="22510" xr:uid="{3B074932-8A75-4097-A3AD-478E37DAA691}"/>
    <cellStyle name="Normal 2 3 4 5 2 3 6 5 3 3" xfId="20174" xr:uid="{174D40D0-786A-457A-BBE0-8B7DDB8DF9E1}"/>
    <cellStyle name="Normal 2 3 4 5 2 3 6 5 3 3 2" xfId="25396" xr:uid="{62C2BCF5-9FED-48C3-8CE6-9B9BBDEA8033}"/>
    <cellStyle name="Normal 2 3 4 5 2 3 7" xfId="17951" xr:uid="{75DDF581-F0C5-42D2-965B-3F92ADB635AF}"/>
    <cellStyle name="Normal 2 3 4 5 2 3 7 2" xfId="28905" xr:uid="{2118FBE7-898A-4772-9651-FC77C64FEF02}"/>
    <cellStyle name="Normal 2 3 4 5 2 4" xfId="788" xr:uid="{AD931CC7-C0E1-4E45-9B42-11637788C87B}"/>
    <cellStyle name="Normal 2 3 4 5 2 5" xfId="789" xr:uid="{91AD569F-7AF8-47CC-B787-493A5233AB3B}"/>
    <cellStyle name="Normal 2 3 4 5 2 5 2" xfId="790" xr:uid="{44DD780B-58D9-4FB5-8C5E-16A91D138670}"/>
    <cellStyle name="Normal 2 3 4 5 2 5 3" xfId="791" xr:uid="{3B5B9C54-F7EE-42CF-B0AE-5E5EF1BEE15B}"/>
    <cellStyle name="Normal 2 3 4 5 2 5 3 2" xfId="14267" xr:uid="{F6361A8C-87A1-456C-8BD9-6C49C02111A6}"/>
    <cellStyle name="Normal 2 3 4 5 2 5 4" xfId="792" xr:uid="{B4074A9F-7EDA-46CE-8DF0-B70928315843}"/>
    <cellStyle name="Normal 2 3 4 5 2 5 4 2" xfId="793" xr:uid="{BF8A3853-1F6C-47D8-9B77-617077F3C53A}"/>
    <cellStyle name="Normal 2 3 4 5 2 5 4 3" xfId="794" xr:uid="{E436548B-6F7F-4369-A465-3FC63A4EDAFA}"/>
    <cellStyle name="Normal 2 3 4 5 2 5 4 3 2" xfId="795" xr:uid="{067A6854-1F27-4ECB-88A1-E23E5A37620D}"/>
    <cellStyle name="Normal 2 3 4 5 2 5 4 3 2 2" xfId="796" xr:uid="{E4E2A146-8F1D-4436-AF2C-2C2ECB1800E3}"/>
    <cellStyle name="Normal 2 3 4 5 2 5 4 3 2 2 10" xfId="18215" xr:uid="{91247DF9-4ECD-4083-8B18-6EC2305993C6}"/>
    <cellStyle name="Normal 2 3 4 5 2 5 4 3 2 2 10 2" xfId="28745" xr:uid="{0C92A6D2-A6F7-4BA9-8A3B-03D3DB7B1634}"/>
    <cellStyle name="Normal 2 3 4 5 2 5 4 3 2 2 2" xfId="797" xr:uid="{1571A3A7-C3C7-4677-B7E7-9838160578E8}"/>
    <cellStyle name="Normal 2 3 4 5 2 5 4 3 2 2 2 2" xfId="14268" xr:uid="{B4FAB523-07FC-461F-922D-AE94673C338B}"/>
    <cellStyle name="Normal 2 3 4 5 2 5 4 3 2 2 2 3" xfId="14269" xr:uid="{058A3961-A638-40DE-BE7F-052E192366A0}"/>
    <cellStyle name="Normal 2 3 4 5 2 5 4 3 2 2 2 3 2" xfId="14270" xr:uid="{8D88D480-E5E6-4C9F-B0DF-18AA8EE7B32D}"/>
    <cellStyle name="Normal 2 3 4 5 2 5 4 3 2 2 3" xfId="798" xr:uid="{658DB0CF-BD95-49D0-943C-2B672CF5A59D}"/>
    <cellStyle name="Normal 2 3 4 5 2 5 4 3 2 2 4" xfId="799" xr:uid="{4187F2F7-4520-4545-A9F1-301069CCF04E}"/>
    <cellStyle name="Normal 2 3 4 5 2 5 4 3 2 2 5" xfId="800" xr:uid="{D1B4C091-F9BA-4C4C-AC65-EE1A967AE16E}"/>
    <cellStyle name="Normal 2 3 4 5 2 5 4 3 2 2 5 2" xfId="801" xr:uid="{DA1AEB04-7C9D-46E4-B55C-F8806A0DD9F6}"/>
    <cellStyle name="Normal 2 3 4 5 2 5 4 3 2 2 5 3" xfId="2628" xr:uid="{9CDC8CF8-AB28-4B17-AB1B-47DDB8B79019}"/>
    <cellStyle name="Normal 2 3 4 5 2 5 4 3 2 2 5 3 2" xfId="3223" xr:uid="{0DBE0A60-9A91-4F46-8005-303B00A159F9}"/>
    <cellStyle name="Normal 2 3 4 5 2 5 4 3 2 2 5 3 3" xfId="4186" xr:uid="{34A6DFB6-6584-4297-AE22-62C3BA687A12}"/>
    <cellStyle name="Normal 2 3 4 5 2 5 4 3 2 2 5 3 3 2" xfId="4653" xr:uid="{61EB349D-4144-406A-854B-421ECFCC73BA}"/>
    <cellStyle name="Normal 2 3 4 5 2 5 4 3 2 2 5 3 3 3" xfId="4423" xr:uid="{AC7F2EBF-AE02-4308-A130-0A5628A5C9C9}"/>
    <cellStyle name="Normal 2 3 4 5 2 5 4 3 2 2 5 3 3 4" xfId="7806" xr:uid="{5F364647-46C1-48AE-8884-7922CDAAC1ED}"/>
    <cellStyle name="Normal 2 3 4 5 2 5 4 3 2 2 5 3 3 4 2" xfId="6436" xr:uid="{85C9055B-B035-40B3-B581-F82F5B265AF8}"/>
    <cellStyle name="Normal 2 3 4 5 2 5 4 3 2 2 5 3 3 4 2 2" xfId="10182" xr:uid="{2A6EB7C6-1E69-4B01-9634-D01E458ACD80}"/>
    <cellStyle name="Normal 2 3 4 5 2 5 4 3 2 2 5 3 3 4 2 3" xfId="11655" xr:uid="{58697602-48BB-43FE-A418-7C9FEC2FE202}"/>
    <cellStyle name="Normal 2 3 4 5 2 5 4 3 2 2 5 3 3 4 2 3 2" xfId="22104" xr:uid="{15DD7126-3656-44C9-B9E6-7506FC625F39}"/>
    <cellStyle name="Normal 2 3 4 5 2 5 4 3 2 2 5 3 3 4 2 3 3" xfId="20747" xr:uid="{7D266F62-FD29-415B-AD28-1AE407D4FC94}"/>
    <cellStyle name="Normal 2 3 4 5 2 5 4 3 2 2 5 3 3 4 2 3 3 2" xfId="25969" xr:uid="{7C203964-5EC9-4C5C-AAE6-D62C27A3E856}"/>
    <cellStyle name="Normal 2 3 4 5 2 5 4 3 2 2 5 3 3 5" xfId="6705" xr:uid="{D7D41E7F-F40E-47EE-8F93-C29E70179199}"/>
    <cellStyle name="Normal 2 3 4 5 2 5 4 3 2 2 5 3 3 5 2" xfId="10450" xr:uid="{8FD3677D-3153-4145-A00C-938E843E5A8F}"/>
    <cellStyle name="Normal 2 3 4 5 2 5 4 3 2 2 5 3 3 5 3" xfId="17174" xr:uid="{BBE0D945-A78F-41FC-BF8D-37F96E7A6E16}"/>
    <cellStyle name="Normal 2 3 4 5 2 5 4 3 2 2 5 3 3 5 3 2" xfId="23646" xr:uid="{F6167F3B-35BE-4311-BFE3-7EF82E0CAE2F}"/>
    <cellStyle name="Normal 2 3 4 5 2 5 4 3 2 2 5 3 3 5 3 3" xfId="21015" xr:uid="{D1EC38E1-6FFE-439A-AC65-D46853A37935}"/>
    <cellStyle name="Normal 2 3 4 5 2 5 4 3 2 2 5 3 3 5 3 3 2" xfId="26237" xr:uid="{F767E4C2-2505-409A-B441-A4503C31DFF9}"/>
    <cellStyle name="Normal 2 3 4 5 2 5 4 3 2 2 5 3 3 6" xfId="18963" xr:uid="{0718851A-F958-4030-8FA7-7C28F1817BCD}"/>
    <cellStyle name="Normal 2 3 4 5 2 5 4 3 2 2 5 3 3 6 2" xfId="24185" xr:uid="{209231CB-08EA-4512-ACEC-1BB72437F2F1}"/>
    <cellStyle name="Normal 2 3 4 5 2 5 4 3 2 2 5 3 4" xfId="6161" xr:uid="{6588AFFE-B7A2-4FFB-9181-760BF2E627EB}"/>
    <cellStyle name="Normal 2 3 4 5 2 5 4 3 2 2 5 3 4 2" xfId="7493" xr:uid="{C2F1EBE2-5401-40E2-B133-3B3DFCC6C77C}"/>
    <cellStyle name="Normal 2 3 4 5 2 5 4 3 2 2 5 3 4 3" xfId="13017" xr:uid="{E4CF5538-1F69-4945-9044-9A382A498263}"/>
    <cellStyle name="Normal 2 3 4 5 2 5 4 3 2 2 5 3 4 3 2" xfId="16473" xr:uid="{63DF5F5D-49B3-4992-A5B6-A8D6BDFF9BC0}"/>
    <cellStyle name="Normal 2 3 4 5 2 5 4 3 2 2 5 3 4 4" xfId="19254" xr:uid="{8D032C77-E451-48A2-A599-F685B1CAE080}"/>
    <cellStyle name="Normal 2 3 4 5 2 5 4 3 2 2 5 3 4 4 2" xfId="24476" xr:uid="{B06C9E3C-9266-40EF-9425-502A4A380BA9}"/>
    <cellStyle name="Normal 2 3 4 5 2 5 4 3 2 2 5 3 5" xfId="6923" xr:uid="{2415E595-D104-48CB-97E1-1526507E15AE}"/>
    <cellStyle name="Normal 2 3 4 5 2 5 4 3 2 2 5 3 5 2" xfId="10667" xr:uid="{DC5168C3-03CB-40A8-95A9-F1820E60496F}"/>
    <cellStyle name="Normal 2 3 4 5 2 5 4 3 2 2 5 3 5 3" xfId="12763" xr:uid="{737094E9-490F-4E46-8A7F-FDDD05581513}"/>
    <cellStyle name="Normal 2 3 4 5 2 5 4 3 2 2 5 3 5 3 2" xfId="23202" xr:uid="{4715316B-FB02-40AF-A036-57E536FD30AD}"/>
    <cellStyle name="Normal 2 3 4 5 2 5 4 3 2 2 5 3 5 3 3" xfId="21232" xr:uid="{68A3A391-A24C-4DCD-BE38-897C29C19D83}"/>
    <cellStyle name="Normal 2 3 4 5 2 5 4 3 2 2 5 3 5 3 3 2" xfId="26454" xr:uid="{8F45FFEE-8E90-4806-BE96-CE7B43E97E26}"/>
    <cellStyle name="Normal 2 3 4 5 2 5 4 3 2 2 5 4" xfId="5547" xr:uid="{33A5AB14-2649-4955-A64C-665D92361AD4}"/>
    <cellStyle name="Normal 2 3 4 5 2 5 4 3 2 2 5 4 2" xfId="8892" xr:uid="{32FC1D27-2E10-4E6B-8C96-3A4867617C31}"/>
    <cellStyle name="Normal 2 3 4 5 2 5 4 3 2 2 5 4 3" xfId="12670" xr:uid="{92C972C8-E065-4FEA-B20B-7017851FF46F}"/>
    <cellStyle name="Normal 2 3 4 5 2 5 4 3 2 2 5 4 3 2" xfId="23109" xr:uid="{115BE840-D768-4EC4-BEC9-B3BC85395157}"/>
    <cellStyle name="Normal 2 3 4 5 2 5 4 3 2 2 5 4 3 3" xfId="20087" xr:uid="{78A00928-AEEA-482C-88D4-4E63931DC4D3}"/>
    <cellStyle name="Normal 2 3 4 5 2 5 4 3 2 2 5 4 3 3 2" xfId="25309" xr:uid="{44B51848-CE5A-45BB-9867-E3DAEF291E74}"/>
    <cellStyle name="Normal 2 3 4 5 2 5 4 3 2 2 5 5" xfId="15480" xr:uid="{1CCA1E43-0F19-4399-B669-178F10ECA8B6}"/>
    <cellStyle name="Normal 2 3 4 5 2 5 4 3 2 2 5 6" xfId="17587" xr:uid="{07B9CB7D-F784-4F22-A8AE-56B80248FCAE}"/>
    <cellStyle name="Normal 2 3 4 5 2 5 4 3 2 2 5 6 2" xfId="27197" xr:uid="{63124BB3-EB69-4CAA-9D32-B4D57D3FD65F}"/>
    <cellStyle name="Normal 2 3 4 5 2 5 4 3 2 2 5 6 3" xfId="28436" xr:uid="{8A4AFAB6-80CE-4B69-90E3-C5A2EB099F14}"/>
    <cellStyle name="Normal 2 3 4 5 2 5 4 3 2 2 5 6 4" xfId="28018" xr:uid="{E21231BB-67AC-4BB5-98AE-77A7AE0802AB}"/>
    <cellStyle name="Normal 2 3 4 5 2 5 4 3 2 2 5 7" xfId="18368" xr:uid="{E3DD5CD6-FCF2-44EB-B9FD-D73247C8BA44}"/>
    <cellStyle name="Normal 2 3 4 5 2 5 4 3 2 2 5 7 2" xfId="28155" xr:uid="{4A8EEB19-2E63-4756-99A5-93C96EF461F7}"/>
    <cellStyle name="Normal 2 3 4 5 2 5 4 3 2 2 6" xfId="2475" xr:uid="{BA935CC6-3FE4-4503-9391-41AE3ED132DF}"/>
    <cellStyle name="Normal 2 3 4 5 2 5 4 3 2 2 6 2" xfId="3070" xr:uid="{1CE2CDF7-DB9E-43C0-A9FF-93E6B3F45D73}"/>
    <cellStyle name="Normal 2 3 4 5 2 5 4 3 2 2 6 3" xfId="4033" xr:uid="{C1AF5185-5F7B-4351-90BF-21D00E60EBA1}"/>
    <cellStyle name="Normal 2 3 4 5 2 5 4 3 2 2 6 3 2" xfId="5129" xr:uid="{9C06E5DD-C60B-4552-82DD-7D82D9B0DAE9}"/>
    <cellStyle name="Normal 2 3 4 5 2 5 4 3 2 2 6 3 3" xfId="3387" xr:uid="{C6092D23-F86D-4E8D-B96A-6B772D707B67}"/>
    <cellStyle name="Normal 2 3 4 5 2 5 4 3 2 2 6 3 4" xfId="8673" xr:uid="{36106073-D1FE-4FA4-8096-E66DBD1D8242}"/>
    <cellStyle name="Normal 2 3 4 5 2 5 4 3 2 2 6 3 4 2" xfId="6567" xr:uid="{32705B4C-BBFA-4F88-9467-EAAE130E37AC}"/>
    <cellStyle name="Normal 2 3 4 5 2 5 4 3 2 2 6 3 4 2 2" xfId="10313" xr:uid="{22C85837-E7CA-4DA1-AC84-F1AF659B5CAC}"/>
    <cellStyle name="Normal 2 3 4 5 2 5 4 3 2 2 6 3 4 2 3" xfId="11495" xr:uid="{0EE79A9F-4D56-4E50-BE3F-4E2543A14131}"/>
    <cellStyle name="Normal 2 3 4 5 2 5 4 3 2 2 6 3 4 2 3 2" xfId="22053" xr:uid="{DE81163A-0132-4979-AA9C-D9AF8937CDB7}"/>
    <cellStyle name="Normal 2 3 4 5 2 5 4 3 2 2 6 3 4 2 3 3" xfId="20878" xr:uid="{6FC10C66-AF14-4901-8B29-4F29968B9451}"/>
    <cellStyle name="Normal 2 3 4 5 2 5 4 3 2 2 6 3 4 2 3 3 2" xfId="26100" xr:uid="{547B01B7-491F-4EE5-9DE9-EAD23BE7693D}"/>
    <cellStyle name="Normal 2 3 4 5 2 5 4 3 2 2 6 3 5" xfId="6424" xr:uid="{7BD608EB-77C2-488F-BB52-10DA6F1A448C}"/>
    <cellStyle name="Normal 2 3 4 5 2 5 4 3 2 2 6 3 5 2" xfId="10170" xr:uid="{5AB6674B-E596-4B52-AD48-88683256CC0F}"/>
    <cellStyle name="Normal 2 3 4 5 2 5 4 3 2 2 6 3 5 3" xfId="12121" xr:uid="{DC8A368D-D6FC-4728-A462-26E80DB56DC1}"/>
    <cellStyle name="Normal 2 3 4 5 2 5 4 3 2 2 6 3 5 3 2" xfId="22568" xr:uid="{417ACA66-2C0B-46F8-950C-168E38972415}"/>
    <cellStyle name="Normal 2 3 4 5 2 5 4 3 2 2 6 3 5 3 3" xfId="20735" xr:uid="{EF6F0F6A-2945-407D-8BAE-284B4BDD5BBA}"/>
    <cellStyle name="Normal 2 3 4 5 2 5 4 3 2 2 6 3 5 3 3 2" xfId="25957" xr:uid="{D8749071-A341-4939-B102-B1167BC802F2}"/>
    <cellStyle name="Normal 2 3 4 5 2 5 4 3 2 2 6 3 6" xfId="16052" xr:uid="{811432E0-F5EB-4F9E-BE88-B1B9C5110644}"/>
    <cellStyle name="Normal 2 3 4 5 2 5 4 3 2 2 6 3 7" xfId="18810" xr:uid="{8FCEBAB5-8197-46A4-91E6-ADD879FB4B81}"/>
    <cellStyle name="Normal 2 3 4 5 2 5 4 3 2 2 6 3 7 2" xfId="24032" xr:uid="{11E27185-37C6-4B1F-92B0-0D50C27B35AB}"/>
    <cellStyle name="Normal 2 3 4 5 2 5 4 3 2 2 6 4" xfId="7230" xr:uid="{B1433BF7-ADFA-44C0-B285-120F50454BFA}"/>
    <cellStyle name="Normal 2 3 4 5 2 5 4 3 2 2 6 4 2" xfId="8189" xr:uid="{D9D42380-4DA6-490D-9FF7-E5A33A27D5B0}"/>
    <cellStyle name="Normal 2 3 4 5 2 5 4 3 2 2 6 4 3" xfId="13062" xr:uid="{33B05636-C3B8-43B6-BFDB-E5CCD8BC4E47}"/>
    <cellStyle name="Normal 2 3 4 5 2 5 4 3 2 2 6 4 3 2" xfId="16513" xr:uid="{4ADEF410-8397-404A-B1C0-4F5A10B95E05}"/>
    <cellStyle name="Normal 2 3 4 5 2 5 4 3 2 2 6 4 4" xfId="19532" xr:uid="{24C246F0-1046-4094-922C-CD96AF6226B5}"/>
    <cellStyle name="Normal 2 3 4 5 2 5 4 3 2 2 6 4 4 2" xfId="24754" xr:uid="{BFE89466-8ADE-4EAC-BAD7-87D6E29A69FA}"/>
    <cellStyle name="Normal 2 3 4 5 2 5 4 3 2 2 6 5" xfId="6913" xr:uid="{CE02659E-279C-41CF-ABCA-8B3C20069B27}"/>
    <cellStyle name="Normal 2 3 4 5 2 5 4 3 2 2 6 5 2" xfId="10657" xr:uid="{45E3BC53-0AA7-470F-BAC6-4A0BA884CAAD}"/>
    <cellStyle name="Normal 2 3 4 5 2 5 4 3 2 2 6 5 3" xfId="11777" xr:uid="{E5FA9001-61CF-4300-B82E-019AABDC9C7A}"/>
    <cellStyle name="Normal 2 3 4 5 2 5 4 3 2 2 6 5 3 2" xfId="22225" xr:uid="{E4082CEB-263B-4F9D-BBD2-528B896713EA}"/>
    <cellStyle name="Normal 2 3 4 5 2 5 4 3 2 2 6 5 3 3" xfId="21222" xr:uid="{8C70C3BA-B54A-41E0-B43F-4553D5681DF9}"/>
    <cellStyle name="Normal 2 3 4 5 2 5 4 3 2 2 6 5 3 3 2" xfId="26444" xr:uid="{850D4920-E2CD-4F2F-AD3B-4683F55587FE}"/>
    <cellStyle name="Normal 2 3 4 5 2 5 4 3 2 2 7" xfId="5546" xr:uid="{CD762047-3E7B-401E-BA89-B0E6FDFAECD0}"/>
    <cellStyle name="Normal 2 3 4 5 2 5 4 3 2 2 7 2" xfId="8891" xr:uid="{08511256-5C1F-4D4C-8111-5E0BAE978F5B}"/>
    <cellStyle name="Normal 2 3 4 5 2 5 4 3 2 2 7 3" xfId="16198" xr:uid="{F53406E5-9FCD-443A-9B75-45D2807787E0}"/>
    <cellStyle name="Normal 2 3 4 5 2 5 4 3 2 2 7 3 2" xfId="17346" xr:uid="{F57731EA-7415-4D3F-A271-D33892D58C21}"/>
    <cellStyle name="Normal 2 3 4 5 2 5 4 3 2 2 7 3 3" xfId="20086" xr:uid="{72DDFBAD-301F-443E-9557-7E88A57A1B24}"/>
    <cellStyle name="Normal 2 3 4 5 2 5 4 3 2 2 7 3 3 2" xfId="25308" xr:uid="{4BF618D2-6E92-4BE9-998B-9C670FB20092}"/>
    <cellStyle name="Normal 2 3 4 5 2 5 4 3 2 2 8" xfId="15479" xr:uid="{EB026412-92BE-41B0-A88F-C1E7207977B5}"/>
    <cellStyle name="Normal 2 3 4 5 2 5 4 3 2 2 9" xfId="17586" xr:uid="{219F9FBE-2852-4A9B-84A0-D92DA5C7AF37}"/>
    <cellStyle name="Normal 2 3 4 5 2 5 4 3 2 2 9 2" xfId="27196" xr:uid="{F38050FB-AD71-4E75-B4B1-4CC9C3F68B48}"/>
    <cellStyle name="Normal 2 3 4 5 2 5 4 3 2 2 9 3" xfId="28435" xr:uid="{67EA031C-6A62-47DB-8C00-AD765F8D64BC}"/>
    <cellStyle name="Normal 2 3 4 5 2 5 4 3 2 2 9 4" xfId="28019" xr:uid="{50EB1F55-28A7-4909-AE2F-8ED3BFECDDF4}"/>
    <cellStyle name="Normal 2 3 4 5 2 5 4 3 3" xfId="2397" xr:uid="{FB45140F-3294-44EE-B8AE-DC2C4BE101DB}"/>
    <cellStyle name="Normal 2 3 4 5 2 5 4 3 3 2" xfId="2992" xr:uid="{28E026E8-1718-45A3-B88F-534A83888A7F}"/>
    <cellStyle name="Normal 2 3 4 5 2 5 4 3 3 3" xfId="3955" xr:uid="{90409D8C-0B0C-42D7-A395-714F2A0EFCAA}"/>
    <cellStyle name="Normal 2 3 4 5 2 5 4 3 3 3 2" xfId="4987" xr:uid="{696E25F7-1692-4842-8CA7-5DC43C53BB49}"/>
    <cellStyle name="Normal 2 3 4 5 2 5 4 3 3 3 3" xfId="3461" xr:uid="{97113A67-C1F3-4E18-937A-C588553CEFE0}"/>
    <cellStyle name="Normal 2 3 4 5 2 5 4 3 3 3 4" xfId="8589" xr:uid="{0BDBC035-0698-49EB-8AC5-F51203AD3E3D}"/>
    <cellStyle name="Normal 2 3 4 5 2 5 4 3 3 3 4 2" xfId="6861" xr:uid="{F39AF4E1-2820-43D8-B14E-725CFEE3A7B4}"/>
    <cellStyle name="Normal 2 3 4 5 2 5 4 3 3 3 4 2 2" xfId="10605" xr:uid="{74922886-BCBB-4E6D-B381-4A8F9CFA44EA}"/>
    <cellStyle name="Normal 2 3 4 5 2 5 4 3 3 3 4 2 3" xfId="11880" xr:uid="{F5A7D80F-973D-4389-AB61-3E2595F0105E}"/>
    <cellStyle name="Normal 2 3 4 5 2 5 4 3 3 3 4 2 3 2" xfId="22328" xr:uid="{B8B87195-3EEE-4EA7-BA21-A9F0A6C700A5}"/>
    <cellStyle name="Normal 2 3 4 5 2 5 4 3 3 3 4 2 3 3" xfId="21170" xr:uid="{C14E54C8-7583-48FB-A776-A34A6182A21E}"/>
    <cellStyle name="Normal 2 3 4 5 2 5 4 3 3 3 4 2 3 3 2" xfId="26392" xr:uid="{3E6FF045-2DC2-4F43-BC64-1634B76E7DED}"/>
    <cellStyle name="Normal 2 3 4 5 2 5 4 3 3 3 5" xfId="6340" xr:uid="{212E17AE-5BF0-4863-95F2-682A26A897BF}"/>
    <cellStyle name="Normal 2 3 4 5 2 5 4 3 3 3 5 2" xfId="10088" xr:uid="{92564592-5D14-4506-945C-85C6B235A348}"/>
    <cellStyle name="Normal 2 3 4 5 2 5 4 3 3 3 5 3" xfId="11657" xr:uid="{8AFBE28A-C567-4706-95AA-023BACFC91CB}"/>
    <cellStyle name="Normal 2 3 4 5 2 5 4 3 3 3 5 3 2" xfId="22106" xr:uid="{C99F77AD-0059-4F47-B7E0-6B4F66744DFB}"/>
    <cellStyle name="Normal 2 3 4 5 2 5 4 3 3 3 5 3 3" xfId="20653" xr:uid="{2F67CA2C-FDC5-417A-8C1C-6AA2197FDE64}"/>
    <cellStyle name="Normal 2 3 4 5 2 5 4 3 3 3 5 3 3 2" xfId="25875" xr:uid="{4E9B72E9-D00F-4004-A548-BD6E11907B70}"/>
    <cellStyle name="Normal 2 3 4 5 2 5 4 3 3 3 6" xfId="15978" xr:uid="{343CDF51-5D69-497D-B0AC-BC6B2D2FB241}"/>
    <cellStyle name="Normal 2 3 4 5 2 5 4 3 3 3 7" xfId="18732" xr:uid="{7FF1FE04-9994-435F-B8B8-61DF59DC59BB}"/>
    <cellStyle name="Normal 2 3 4 5 2 5 4 3 3 3 7 2" xfId="23954" xr:uid="{62C2BA06-0145-4566-BC6E-B1B33B904DF7}"/>
    <cellStyle name="Normal 2 3 4 5 2 5 4 3 3 4" xfId="6149" xr:uid="{5DC9030A-D903-4DE4-A843-F4D82FC564FC}"/>
    <cellStyle name="Normal 2 3 4 5 2 5 4 3 3 4 2" xfId="7482" xr:uid="{2ADA9C37-6149-4F29-85AC-67E66C12A437}"/>
    <cellStyle name="Normal 2 3 4 5 2 5 4 3 3 4 3" xfId="12887" xr:uid="{0DB6858B-AB3E-4726-855B-965B676023D6}"/>
    <cellStyle name="Normal 2 3 4 5 2 5 4 3 3 4 3 2" xfId="16359" xr:uid="{9AE30DD6-4100-4B22-BDB6-56035296E6EF}"/>
    <cellStyle name="Normal 2 3 4 5 2 5 4 3 3 4 4" xfId="19242" xr:uid="{38FF4404-79FF-4CC4-AA6C-4AA374F1E0DB}"/>
    <cellStyle name="Normal 2 3 4 5 2 5 4 3 3 4 4 2" xfId="24464" xr:uid="{16D38E97-2610-408A-B981-5D0E21F7D914}"/>
    <cellStyle name="Normal 2 3 4 5 2 5 4 3 3 5" xfId="9548" xr:uid="{64E218E1-4014-410B-81BD-1F5E3EC5D83A}"/>
    <cellStyle name="Normal 2 3 4 5 2 5 4 3 3 5 2" xfId="11261" xr:uid="{DE8388F0-04AF-4716-B33A-996F29271DEB}"/>
    <cellStyle name="Normal 2 3 4 5 2 5 4 3 3 5 3" xfId="17146" xr:uid="{49CB630F-377F-45B0-BCBF-21A57C173A3A}"/>
    <cellStyle name="Normal 2 3 4 5 2 5 4 3 3 5 3 2" xfId="23618" xr:uid="{D5FDC92A-55BB-4FA2-8AF0-0CBC1E1FD1E4}"/>
    <cellStyle name="Normal 2 3 4 5 2 5 4 3 3 5 3 3" xfId="21826" xr:uid="{2CD81B26-272B-4E67-B26E-88A13AFEA8C4}"/>
    <cellStyle name="Normal 2 3 4 5 2 5 4 3 3 5 3 3 2" xfId="27048" xr:uid="{822EE30F-36D1-48C9-803F-45281ED98333}"/>
    <cellStyle name="Normal 2 3 4 5 2 5 4 3 4" xfId="5545" xr:uid="{C89CED45-2FED-4034-9F99-0F27C111B5CE}"/>
    <cellStyle name="Normal 2 3 4 5 2 5 4 3 4 2" xfId="8890" xr:uid="{2F25FE4A-0DD8-4D81-9FBE-392894A4C83F}"/>
    <cellStyle name="Normal 2 3 4 5 2 5 4 3 4 3" xfId="14271" xr:uid="{5554B810-0DBA-449E-87C2-556767EDB213}"/>
    <cellStyle name="Normal 2 3 4 5 2 5 4 3 4 3 2" xfId="14272" xr:uid="{63E75508-836B-46C2-AA87-B7FC2D4C388B}"/>
    <cellStyle name="Normal 2 3 4 5 2 5 4 3 4 3 3" xfId="16843" xr:uid="{B1859E61-E142-4963-BED6-2C186FDC6FFD}"/>
    <cellStyle name="Normal 2 3 4 5 2 5 4 3 4 3 4" xfId="20085" xr:uid="{81FD400D-C96B-4CB1-9608-D8DE3998090C}"/>
    <cellStyle name="Normal 2 3 4 5 2 5 4 3 4 3 4 2" xfId="25307" xr:uid="{7376C691-EBCE-4B92-8E36-D14E93041BAE}"/>
    <cellStyle name="Normal 2 3 4 5 2 5 4 3 5" xfId="15233" xr:uid="{7C4F6064-99FD-4DCC-B29D-DFDFE546AF6C}"/>
    <cellStyle name="Normal 2 3 4 5 2 5 4 3 6" xfId="15478" xr:uid="{B9A4F27C-1F47-4055-8354-C1F6B0F39AE5}"/>
    <cellStyle name="Normal 2 3 4 5 2 5 4 3 7" xfId="17585" xr:uid="{253E3418-43D5-420E-8C10-AA00ADB040FB}"/>
    <cellStyle name="Normal 2 3 4 5 2 5 4 3 7 2" xfId="27195" xr:uid="{D789D694-0970-4FAE-A0A3-F2F2068AD44B}"/>
    <cellStyle name="Normal 2 3 4 5 2 5 4 3 7 3" xfId="28434" xr:uid="{E8581B49-4E14-419F-83D6-0FC496E01BFC}"/>
    <cellStyle name="Normal 2 3 4 5 2 5 4 3 7 4" xfId="28020" xr:uid="{8355E851-A8D9-4EE7-B084-6E5AE3F063AB}"/>
    <cellStyle name="Normal 2 3 4 5 2 5 4 3 8" xfId="18137" xr:uid="{B064DE1E-11B1-482F-8192-7E99A77728FD}"/>
    <cellStyle name="Normal 2 3 4 5 2 5 4 3 8 2" xfId="27540" xr:uid="{0B05D51E-35B3-4C56-BC80-73627BFA741E}"/>
    <cellStyle name="Normal 2 3 4 5 2 5 4 4" xfId="14273" xr:uid="{669970C3-5C65-4861-9FA0-7F92DB659A8B}"/>
    <cellStyle name="Normal 2 3 4 5 2 5 4 4 2" xfId="14274" xr:uid="{A85B04D7-4967-4255-ACDB-6184F2378F28}"/>
    <cellStyle name="Normal 2 3 4 5 2 5 5" xfId="2257" xr:uid="{6E128852-DD68-4F84-8289-0139DB2EC5B6}"/>
    <cellStyle name="Normal 2 3 4 5 2 5 5 2" xfId="2852" xr:uid="{1D220FD2-69A2-4EB9-B5E8-B3C64C1B6335}"/>
    <cellStyle name="Normal 2 3 4 5 2 5 5 3" xfId="3815" xr:uid="{B20D19D6-FA97-4E66-812C-5E99C5BA4F32}"/>
    <cellStyle name="Normal 2 3 4 5 2 5 5 3 2" xfId="5068" xr:uid="{E1DA7200-02ED-45D2-A817-3A2247D533AD}"/>
    <cellStyle name="Normal 2 3 4 5 2 5 5 3 3" xfId="4358" xr:uid="{8C13D914-33EF-4B76-9F05-BD4E6EFA54FC}"/>
    <cellStyle name="Normal 2 3 4 5 2 5 5 3 4" xfId="7818" xr:uid="{B8F910EF-B7D7-4CE7-ACC1-E0005DE33105}"/>
    <cellStyle name="Normal 2 3 4 5 2 5 5 3 4 2" xfId="7383" xr:uid="{5B6D349F-ACF4-4C22-99EB-4F94379347CA}"/>
    <cellStyle name="Normal 2 3 4 5 2 5 5 3 4 2 2" xfId="10753" xr:uid="{047AE993-7963-4D5D-A840-9A78895D92A5}"/>
    <cellStyle name="Normal 2 3 4 5 2 5 5 3 4 2 3" xfId="12073" xr:uid="{EABC8743-0A36-483F-A730-A3E3626F39EF}"/>
    <cellStyle name="Normal 2 3 4 5 2 5 5 3 4 2 3 2" xfId="22520" xr:uid="{551B2EAF-2EEE-444C-B9E9-8E23BE9A82C4}"/>
    <cellStyle name="Normal 2 3 4 5 2 5 5 3 4 2 3 3" xfId="21318" xr:uid="{4C2B7C38-BF91-426A-A11A-6ECFC7BA5F7A}"/>
    <cellStyle name="Normal 2 3 4 5 2 5 5 3 4 2 3 3 2" xfId="26540" xr:uid="{BEED36FF-3A11-4C3D-8C9E-AE04685170A8}"/>
    <cellStyle name="Normal 2 3 4 5 2 5 5 3 5" xfId="5464" xr:uid="{CB7FA882-D347-44A2-AF5D-9BB5AC0A93E6}"/>
    <cellStyle name="Normal 2 3 4 5 2 5 5 3 5 2" xfId="9944" xr:uid="{25009150-C60A-4AB3-99F8-E47C332325BC}"/>
    <cellStyle name="Normal 2 3 4 5 2 5 5 3 5 3" xfId="12747" xr:uid="{CBF26A82-ADCC-4498-BC4F-69AF62566487}"/>
    <cellStyle name="Normal 2 3 4 5 2 5 5 3 5 3 2" xfId="23186" xr:uid="{C0B39517-77FB-4E7C-937C-BCFDFFF8B1EC}"/>
    <cellStyle name="Normal 2 3 4 5 2 5 5 3 5 3 3" xfId="20004" xr:uid="{D5FB7813-201B-4D58-A68E-F4CB8614AEE8}"/>
    <cellStyle name="Normal 2 3 4 5 2 5 5 3 5 3 3 2" xfId="25226" xr:uid="{3B3A6E41-5577-4C43-9683-EB08B06DCE31}"/>
    <cellStyle name="Normal 2 3 4 5 2 5 5 3 6" xfId="18592" xr:uid="{45199432-F777-48A7-8ABE-37BBDF42C9A3}"/>
    <cellStyle name="Normal 2 3 4 5 2 5 5 3 6 2" xfId="23814" xr:uid="{97E6CB0F-AE4C-468D-ACB5-ECAB7FAA2115}"/>
    <cellStyle name="Normal 2 3 4 5 2 5 5 4" xfId="7048" xr:uid="{D136DFC8-EFBE-4A96-8CE2-3B4186A5C43C}"/>
    <cellStyle name="Normal 2 3 4 5 2 5 5 4 2" xfId="8007" xr:uid="{33213B89-62C0-4661-8C8F-6149B482F7DE}"/>
    <cellStyle name="Normal 2 3 4 5 2 5 5 4 3" xfId="12992" xr:uid="{BD3B5B9E-1388-4971-9954-456F73E61F20}"/>
    <cellStyle name="Normal 2 3 4 5 2 5 5 4 3 2" xfId="16449" xr:uid="{BAFD76EA-3499-4262-A8DD-6A511BB0AAAB}"/>
    <cellStyle name="Normal 2 3 4 5 2 5 5 4 4" xfId="19350" xr:uid="{8D3F2419-2328-4B8A-9377-C7E5E1DB9B0C}"/>
    <cellStyle name="Normal 2 3 4 5 2 5 5 4 4 2" xfId="24572" xr:uid="{08F38DD5-DBDF-49DD-B0B7-C87D1D484375}"/>
    <cellStyle name="Normal 2 3 4 5 2 5 5 5" xfId="6323" xr:uid="{521A5EB0-F743-4C56-BDCC-AFB9B805E346}"/>
    <cellStyle name="Normal 2 3 4 5 2 5 5 5 2" xfId="10071" xr:uid="{B6D53047-93A2-4091-AB76-902743F8E153}"/>
    <cellStyle name="Normal 2 3 4 5 2 5 5 5 3" xfId="11733" xr:uid="{15D22E40-9925-4DB9-994A-B47C2D6A6BF1}"/>
    <cellStyle name="Normal 2 3 4 5 2 5 5 5 3 2" xfId="22181" xr:uid="{822DC52C-BF7C-472D-907B-B3DD134B2808}"/>
    <cellStyle name="Normal 2 3 4 5 2 5 5 5 3 3" xfId="20636" xr:uid="{7C3E42F2-4AE2-41BF-9E0B-7C78B7FBC7A6}"/>
    <cellStyle name="Normal 2 3 4 5 2 5 5 5 3 3 2" xfId="25858" xr:uid="{B52D74BE-9283-484C-BA99-A25026A0ECD2}"/>
    <cellStyle name="Normal 2 3 4 5 2 5 6" xfId="17997" xr:uid="{B1B6A852-CA28-41DC-A49C-233C9C62ECE6}"/>
    <cellStyle name="Normal 2 3 4 5 2 5 6 2" xfId="27546" xr:uid="{7632CFF6-EDC1-4343-A88B-01D139DD504D}"/>
    <cellStyle name="Normal 2 3 4 5 2 6" xfId="802" xr:uid="{D2FEB1A0-F0B0-4AD3-AB0B-8B05461C40F2}"/>
    <cellStyle name="Normal 2 3 4 5 2 6 2" xfId="803" xr:uid="{E90F3767-F3F0-4B9D-819A-C3806C314C7B}"/>
    <cellStyle name="Normal 2 3 4 5 2 6 3" xfId="804" xr:uid="{A3BAA145-A052-4AE5-8126-A24CFCC1E973}"/>
    <cellStyle name="Normal 2 3 4 5 2 6 3 2" xfId="805" xr:uid="{63F9BDA2-AF42-46A4-BF51-8A32E4FAA369}"/>
    <cellStyle name="Normal 2 3 4 5 2 6 3 2 2" xfId="806" xr:uid="{00E378F3-0BEA-4E30-B2B0-C9928FCB419E}"/>
    <cellStyle name="Normal 2 3 4 5 2 6 3 2 2 10" xfId="18216" xr:uid="{939488F0-BE51-4EDC-A106-C22C603565D8}"/>
    <cellStyle name="Normal 2 3 4 5 2 6 3 2 2 10 2" xfId="27578" xr:uid="{17B87036-0F87-4622-8641-913E4771CE89}"/>
    <cellStyle name="Normal 2 3 4 5 2 6 3 2 2 2" xfId="807" xr:uid="{F3FE37A9-6482-4490-964C-AC83AF770FFE}"/>
    <cellStyle name="Normal 2 3 4 5 2 6 3 2 2 2 2" xfId="14275" xr:uid="{63895977-7804-41FE-85E7-62382F2DE62F}"/>
    <cellStyle name="Normal 2 3 4 5 2 6 3 2 2 2 3" xfId="14276" xr:uid="{231643BA-7763-4436-A8B6-FC21EC01042E}"/>
    <cellStyle name="Normal 2 3 4 5 2 6 3 2 2 2 3 2" xfId="14277" xr:uid="{FACB69F4-F609-47A1-8654-597AF29EEC9C}"/>
    <cellStyle name="Normal 2 3 4 5 2 6 3 2 2 3" xfId="808" xr:uid="{B15367C5-EEAF-4B9D-BDF8-851DC06EA38A}"/>
    <cellStyle name="Normal 2 3 4 5 2 6 3 2 2 4" xfId="809" xr:uid="{9B24DA80-847D-49EB-9F61-F8EE6DE4B4F3}"/>
    <cellStyle name="Normal 2 3 4 5 2 6 3 2 2 5" xfId="810" xr:uid="{320B2C0E-448C-4204-BD00-E5787723CDE8}"/>
    <cellStyle name="Normal 2 3 4 5 2 6 3 2 2 5 2" xfId="811" xr:uid="{CB1DC772-D27A-4DA8-AFD4-6188D8368B97}"/>
    <cellStyle name="Normal 2 3 4 5 2 6 3 2 2 5 3" xfId="2629" xr:uid="{28BAC813-642F-4F44-997E-535E4DF888D1}"/>
    <cellStyle name="Normal 2 3 4 5 2 6 3 2 2 5 3 2" xfId="3224" xr:uid="{F5AA728D-00E6-42E1-A746-D143351D2496}"/>
    <cellStyle name="Normal 2 3 4 5 2 6 3 2 2 5 3 3" xfId="4187" xr:uid="{95C1B5BC-4689-4B43-A5F4-1A40F075AE2F}"/>
    <cellStyle name="Normal 2 3 4 5 2 6 3 2 2 5 3 3 2" xfId="5029" xr:uid="{DA630E5C-77BB-4D34-B562-13D5BD5EF5EF}"/>
    <cellStyle name="Normal 2 3 4 5 2 6 3 2 2 5 3 3 3" xfId="4424" xr:uid="{706819FF-8D9C-4905-BC30-798D1724DDD2}"/>
    <cellStyle name="Normal 2 3 4 5 2 6 3 2 2 5 3 3 4" xfId="8623" xr:uid="{FD242DDC-A245-4802-9547-3A0B9965692E}"/>
    <cellStyle name="Normal 2 3 4 5 2 6 3 2 2 5 3 3 4 2" xfId="6735" xr:uid="{614C3D64-D0AC-465F-9D0F-34E14E54597B}"/>
    <cellStyle name="Normal 2 3 4 5 2 6 3 2 2 5 3 3 4 2 2" xfId="10479" xr:uid="{632DF076-DE7D-4A5F-AA07-2D4C94CA7BD0}"/>
    <cellStyle name="Normal 2 3 4 5 2 6 3 2 2 5 3 3 4 2 3" xfId="12831" xr:uid="{E3643F76-7FD6-49BE-B389-4B7D8E578FF8}"/>
    <cellStyle name="Normal 2 3 4 5 2 6 3 2 2 5 3 3 4 2 3 2" xfId="23269" xr:uid="{AA25CF7F-E155-49AC-B12D-9383726CF88F}"/>
    <cellStyle name="Normal 2 3 4 5 2 6 3 2 2 5 3 3 4 2 3 3" xfId="21044" xr:uid="{8BA05108-C3DA-4F8B-9FEC-C8C71F7B652E}"/>
    <cellStyle name="Normal 2 3 4 5 2 6 3 2 2 5 3 3 4 2 3 3 2" xfId="26266" xr:uid="{74CB3CD6-B820-47EE-A9DA-813E6C104271}"/>
    <cellStyle name="Normal 2 3 4 5 2 6 3 2 2 5 3 3 5" xfId="6447" xr:uid="{448F9671-7D72-43BE-83FB-13BDB2E90720}"/>
    <cellStyle name="Normal 2 3 4 5 2 6 3 2 2 5 3 3 5 2" xfId="10193" xr:uid="{7CCACE42-0EBA-4C0C-83D0-7B71506F8549}"/>
    <cellStyle name="Normal 2 3 4 5 2 6 3 2 2 5 3 3 5 3" xfId="17049" xr:uid="{21C272F6-A9BD-443E-91B7-2C615B0B63C7}"/>
    <cellStyle name="Normal 2 3 4 5 2 6 3 2 2 5 3 3 5 3 2" xfId="23522" xr:uid="{D98561A1-FDA4-4FD6-905D-A7ACC174862F}"/>
    <cellStyle name="Normal 2 3 4 5 2 6 3 2 2 5 3 3 5 3 3" xfId="20758" xr:uid="{7A531875-36B8-45A4-B777-F7B642B0530B}"/>
    <cellStyle name="Normal 2 3 4 5 2 6 3 2 2 5 3 3 5 3 3 2" xfId="25980" xr:uid="{21D054C1-6DCE-45AC-8B2D-A53C03E6B273}"/>
    <cellStyle name="Normal 2 3 4 5 2 6 3 2 2 5 3 3 6" xfId="18964" xr:uid="{F5CA764A-8D54-4EBA-A246-3F22FDA19B80}"/>
    <cellStyle name="Normal 2 3 4 5 2 6 3 2 2 5 3 3 6 2" xfId="24186" xr:uid="{93FE7047-C203-47B8-86CF-8DC7F4D9955E}"/>
    <cellStyle name="Normal 2 3 4 5 2 6 3 2 2 5 3 4" xfId="7317" xr:uid="{46F8DEEB-B356-486C-8088-3E2EAE2A575D}"/>
    <cellStyle name="Normal 2 3 4 5 2 6 3 2 2 5 3 4 2" xfId="8276" xr:uid="{3F900147-FEDA-44B3-959B-72CC36669886}"/>
    <cellStyle name="Normal 2 3 4 5 2 6 3 2 2 5 3 4 3" xfId="11561" xr:uid="{1A745B24-FD8A-42EB-B658-A54E575BCC51}"/>
    <cellStyle name="Normal 2 3 4 5 2 6 3 2 2 5 3 4 3 2" xfId="15820" xr:uid="{4FCF2068-4F64-4D04-80DD-D02AE73B1047}"/>
    <cellStyle name="Normal 2 3 4 5 2 6 3 2 2 5 3 4 4" xfId="19619" xr:uid="{7DBE6D1B-A95B-46F8-833F-609B8E8F3FE6}"/>
    <cellStyle name="Normal 2 3 4 5 2 6 3 2 2 5 3 4 4 2" xfId="24841" xr:uid="{9DE4FE01-067D-47B2-89E8-384E8DC6C293}"/>
    <cellStyle name="Normal 2 3 4 5 2 6 3 2 2 5 3 5" xfId="6518" xr:uid="{326D2C8B-4792-41CC-973C-FF1327DDBBC6}"/>
    <cellStyle name="Normal 2 3 4 5 2 6 3 2 2 5 3 5 2" xfId="10264" xr:uid="{4AAFEDA2-345B-4682-9333-D4255CF33177}"/>
    <cellStyle name="Normal 2 3 4 5 2 6 3 2 2 5 3 5 3" xfId="12066" xr:uid="{42C6D2DA-D42F-44F6-9812-ABB2FC8B5E2D}"/>
    <cellStyle name="Normal 2 3 4 5 2 6 3 2 2 5 3 5 3 2" xfId="22513" xr:uid="{CD7E11A1-138A-466B-BC84-26AA3A25EE6D}"/>
    <cellStyle name="Normal 2 3 4 5 2 6 3 2 2 5 3 5 3 3" xfId="20829" xr:uid="{8E4228B7-B868-413C-9FD6-9CFDE767074C}"/>
    <cellStyle name="Normal 2 3 4 5 2 6 3 2 2 5 3 5 3 3 2" xfId="26051" xr:uid="{32057A13-829C-421A-9C7D-E79F1DE41D57}"/>
    <cellStyle name="Normal 2 3 4 5 2 6 3 2 2 5 4" xfId="5550" xr:uid="{9578BE9C-E857-4FF3-B7A9-70F4AF64A485}"/>
    <cellStyle name="Normal 2 3 4 5 2 6 3 2 2 5 4 2" xfId="8895" xr:uid="{4AC8B047-8E4A-4373-B86A-22A95B98900B}"/>
    <cellStyle name="Normal 2 3 4 5 2 6 3 2 2 5 4 3" xfId="12453" xr:uid="{008E264A-FFE4-416C-B283-468423E40E92}"/>
    <cellStyle name="Normal 2 3 4 5 2 6 3 2 2 5 4 3 2" xfId="22894" xr:uid="{1ABFF3CD-8FDF-46AF-AF53-C36EE225FBDC}"/>
    <cellStyle name="Normal 2 3 4 5 2 6 3 2 2 5 4 3 3" xfId="20090" xr:uid="{8BD26C38-E212-4235-8713-2B20C2C94A60}"/>
    <cellStyle name="Normal 2 3 4 5 2 6 3 2 2 5 4 3 3 2" xfId="25312" xr:uid="{0BCF6FCC-774E-4AB4-B6E4-223FE66E80BF}"/>
    <cellStyle name="Normal 2 3 4 5 2 6 3 2 2 5 5" xfId="15483" xr:uid="{2C0AB7B6-4424-453F-AEAD-06F4A65697E6}"/>
    <cellStyle name="Normal 2 3 4 5 2 6 3 2 2 5 6" xfId="17590" xr:uid="{2A6AB48B-FAF4-4F59-92A2-FC4BC1B172C0}"/>
    <cellStyle name="Normal 2 3 4 5 2 6 3 2 2 5 6 2" xfId="27200" xr:uid="{BE30B6E9-F6A5-4B55-9691-181715059618}"/>
    <cellStyle name="Normal 2 3 4 5 2 6 3 2 2 5 6 3" xfId="28439" xr:uid="{AFA3C47C-74C6-4E4F-AD1A-E857FA8D37AE}"/>
    <cellStyle name="Normal 2 3 4 5 2 6 3 2 2 5 6 4" xfId="28015" xr:uid="{C5236515-A7F5-4DFB-AF04-BE6EE303639E}"/>
    <cellStyle name="Normal 2 3 4 5 2 6 3 2 2 5 7" xfId="18369" xr:uid="{D774A2CB-CD91-4602-8E81-540BF29B0078}"/>
    <cellStyle name="Normal 2 3 4 5 2 6 3 2 2 5 7 2" xfId="28916" xr:uid="{8AFFCE24-504A-42B7-8555-048D27C49EFA}"/>
    <cellStyle name="Normal 2 3 4 5 2 6 3 2 2 6" xfId="2476" xr:uid="{5F4A3B37-B251-48B8-89B8-BED5154F6E1D}"/>
    <cellStyle name="Normal 2 3 4 5 2 6 3 2 2 6 2" xfId="3071" xr:uid="{4D5B257B-4F6E-4C59-8AA0-27257C257A84}"/>
    <cellStyle name="Normal 2 3 4 5 2 6 3 2 2 6 3" xfId="4034" xr:uid="{BDE30A1C-9B03-47F8-B9C4-30541567792F}"/>
    <cellStyle name="Normal 2 3 4 5 2 6 3 2 2 6 3 2" xfId="4895" xr:uid="{5EC8800F-37AA-4A92-BBCD-201E0B90FCB7}"/>
    <cellStyle name="Normal 2 3 4 5 2 6 3 2 2 6 3 3" xfId="4355" xr:uid="{1FAB45B5-1DF6-413F-873F-BD1E76A2BE12}"/>
    <cellStyle name="Normal 2 3 4 5 2 6 3 2 2 6 3 4" xfId="7634" xr:uid="{59392636-2637-432E-8C3B-9E2F77A24304}"/>
    <cellStyle name="Normal 2 3 4 5 2 6 3 2 2 6 3 4 2" xfId="5560" xr:uid="{C96D0597-3170-497C-8BFA-2101E722A590}"/>
    <cellStyle name="Normal 2 3 4 5 2 6 3 2 2 6 3 4 2 2" xfId="9887" xr:uid="{F08150C7-3509-4C1C-A3CA-6A7AD3E30934}"/>
    <cellStyle name="Normal 2 3 4 5 2 6 3 2 2 6 3 4 2 3" xfId="11364" xr:uid="{6FB37205-F9B3-4660-8B80-AFDAFDDB6667}"/>
    <cellStyle name="Normal 2 3 4 5 2 6 3 2 2 6 3 4 2 3 2" xfId="21922" xr:uid="{584C2F10-5895-4DC4-84B8-31064B694914}"/>
    <cellStyle name="Normal 2 3 4 5 2 6 3 2 2 6 3 4 2 3 3" xfId="20100" xr:uid="{B1708480-98C4-4352-9881-F4492772DDC3}"/>
    <cellStyle name="Normal 2 3 4 5 2 6 3 2 2 6 3 4 2 3 3 2" xfId="25322" xr:uid="{604913F1-4AC2-4E16-8E24-141E3F1EA6AD}"/>
    <cellStyle name="Normal 2 3 4 5 2 6 3 2 2 6 3 5" xfId="6255" xr:uid="{8A78C805-1B34-4818-B012-221EEC882868}"/>
    <cellStyle name="Normal 2 3 4 5 2 6 3 2 2 6 3 5 2" xfId="10004" xr:uid="{6FD9173D-57A8-483D-9457-3FC7ECB24869}"/>
    <cellStyle name="Normal 2 3 4 5 2 6 3 2 2 6 3 5 3" xfId="12345" xr:uid="{95185427-70F5-4E85-A84B-E9BD5DF88FB6}"/>
    <cellStyle name="Normal 2 3 4 5 2 6 3 2 2 6 3 5 3 2" xfId="22786" xr:uid="{E43B8C38-FD97-4060-9765-309027BA6659}"/>
    <cellStyle name="Normal 2 3 4 5 2 6 3 2 2 6 3 5 3 3" xfId="20569" xr:uid="{5179D64F-9D1C-4196-B95E-09FE97C15BE7}"/>
    <cellStyle name="Normal 2 3 4 5 2 6 3 2 2 6 3 5 3 3 2" xfId="25791" xr:uid="{3E5BCA81-1BCF-4ED4-9499-10D3902D94BF}"/>
    <cellStyle name="Normal 2 3 4 5 2 6 3 2 2 6 3 6" xfId="16053" xr:uid="{86AC671E-0D36-4534-BB19-A1C3D1A7F9F0}"/>
    <cellStyle name="Normal 2 3 4 5 2 6 3 2 2 6 3 7" xfId="18811" xr:uid="{D1C862BF-DE1D-4D9E-85A8-8BA08020137E}"/>
    <cellStyle name="Normal 2 3 4 5 2 6 3 2 2 6 3 7 2" xfId="24033" xr:uid="{66F4CE09-EC80-4E1C-B97C-CF51450E7D60}"/>
    <cellStyle name="Normal 2 3 4 5 2 6 3 2 2 6 4" xfId="7244" xr:uid="{155A1198-AA20-464E-8402-407D05A5B579}"/>
    <cellStyle name="Normal 2 3 4 5 2 6 3 2 2 6 4 2" xfId="8203" xr:uid="{021B7E82-09B8-4761-8248-F35916DB6224}"/>
    <cellStyle name="Normal 2 3 4 5 2 6 3 2 2 6 4 3" xfId="12943" xr:uid="{CB0ED8D8-1649-49BA-85F5-41B8BF656C64}"/>
    <cellStyle name="Normal 2 3 4 5 2 6 3 2 2 6 4 3 2" xfId="16409" xr:uid="{F8918B32-A68F-471E-8C1F-BA8235715FAC}"/>
    <cellStyle name="Normal 2 3 4 5 2 6 3 2 2 6 4 4" xfId="19546" xr:uid="{9DBC2B57-D6E9-4A60-BB03-34D84C023A25}"/>
    <cellStyle name="Normal 2 3 4 5 2 6 3 2 2 6 4 4 2" xfId="24768" xr:uid="{57419815-3228-47D8-A5C6-6946977CFA5C}"/>
    <cellStyle name="Normal 2 3 4 5 2 6 3 2 2 6 5" xfId="6591" xr:uid="{DFC1FD31-A064-4B15-B22A-3D6E7610FDE9}"/>
    <cellStyle name="Normal 2 3 4 5 2 6 3 2 2 6 5 2" xfId="10337" xr:uid="{7A7066DB-4D0C-4E87-822D-075F6263AFF6}"/>
    <cellStyle name="Normal 2 3 4 5 2 6 3 2 2 6 5 3" xfId="12354" xr:uid="{659B1EA8-7BA4-402A-BD63-D5B4B31C4E86}"/>
    <cellStyle name="Normal 2 3 4 5 2 6 3 2 2 6 5 3 2" xfId="22795" xr:uid="{36CAD13B-2666-497C-9D31-8125FFDDD4D1}"/>
    <cellStyle name="Normal 2 3 4 5 2 6 3 2 2 6 5 3 3" xfId="20902" xr:uid="{9FCEC3B3-428B-4DBC-9632-09BB212B1F7B}"/>
    <cellStyle name="Normal 2 3 4 5 2 6 3 2 2 6 5 3 3 2" xfId="26124" xr:uid="{BBCC0C28-8DD3-45BD-B49B-2B42207040CE}"/>
    <cellStyle name="Normal 2 3 4 5 2 6 3 2 2 7" xfId="5549" xr:uid="{E193F833-0262-4772-94FC-0E2448D28E4B}"/>
    <cellStyle name="Normal 2 3 4 5 2 6 3 2 2 7 2" xfId="8894" xr:uid="{7A9A9B5F-EC74-4E0E-9A27-52CE9EA56858}"/>
    <cellStyle name="Normal 2 3 4 5 2 6 3 2 2 7 3" xfId="16199" xr:uid="{FAF2F888-ED23-4FF9-849D-C0FDA20C2511}"/>
    <cellStyle name="Normal 2 3 4 5 2 6 3 2 2 7 3 2" xfId="17347" xr:uid="{7FFF7635-4535-422E-A932-F9A16476F027}"/>
    <cellStyle name="Normal 2 3 4 5 2 6 3 2 2 7 3 3" xfId="20089" xr:uid="{EAF7BF54-5607-4F8B-BE8E-91FEF6C87FFF}"/>
    <cellStyle name="Normal 2 3 4 5 2 6 3 2 2 7 3 3 2" xfId="25311" xr:uid="{BAB24A9C-4E02-440D-B91C-5CE469BB6C6C}"/>
    <cellStyle name="Normal 2 3 4 5 2 6 3 2 2 8" xfId="15482" xr:uid="{2C1882AC-BE81-4265-AF47-29913C1BFCF6}"/>
    <cellStyle name="Normal 2 3 4 5 2 6 3 2 2 9" xfId="17589" xr:uid="{E4A22239-64D2-4E20-828E-291168297F1D}"/>
    <cellStyle name="Normal 2 3 4 5 2 6 3 2 2 9 2" xfId="27199" xr:uid="{E2D62C2E-4751-4F8E-8FB5-F6DA650A1316}"/>
    <cellStyle name="Normal 2 3 4 5 2 6 3 2 2 9 3" xfId="28438" xr:uid="{A588403B-30FC-4F90-ACA7-F5C84982BDEA}"/>
    <cellStyle name="Normal 2 3 4 5 2 6 3 2 2 9 4" xfId="28016" xr:uid="{2AD842AE-13EB-4909-9684-05C2C086F8A5}"/>
    <cellStyle name="Normal 2 3 4 5 2 6 3 3" xfId="2328" xr:uid="{64394AA7-29A1-4C87-85CB-400D57B4BE06}"/>
    <cellStyle name="Normal 2 3 4 5 2 6 3 3 2" xfId="2923" xr:uid="{E366CD9A-613A-4748-820F-1C3749041B09}"/>
    <cellStyle name="Normal 2 3 4 5 2 6 3 3 3" xfId="3886" xr:uid="{D35AD08B-E203-418B-98E0-D3F9B1E9831E}"/>
    <cellStyle name="Normal 2 3 4 5 2 6 3 3 3 2" xfId="4790" xr:uid="{8577A7FC-0BF2-4822-B8AE-03B2A47262A5}"/>
    <cellStyle name="Normal 2 3 4 5 2 6 3 3 3 3" xfId="3479" xr:uid="{82419677-83DE-4137-952A-15371601694B}"/>
    <cellStyle name="Normal 2 3 4 5 2 6 3 3 3 4" xfId="8639" xr:uid="{063F3697-D7C5-447B-9810-46F9331A4CBA}"/>
    <cellStyle name="Normal 2 3 4 5 2 6 3 3 3 4 2" xfId="7437" xr:uid="{8A4C1419-9006-4A64-A3A0-F547F0FEB65F}"/>
    <cellStyle name="Normal 2 3 4 5 2 6 3 3 3 4 2 2" xfId="10807" xr:uid="{067EDB4F-D213-4786-9B71-CDE584A25AD1}"/>
    <cellStyle name="Normal 2 3 4 5 2 6 3 3 3 4 2 3" xfId="16930" xr:uid="{05D3467B-591C-43C4-94AD-D05CB7F3E97B}"/>
    <cellStyle name="Normal 2 3 4 5 2 6 3 3 3 4 2 3 2" xfId="23403" xr:uid="{B44AC5F5-C033-451B-8A31-80DFDD9541FF}"/>
    <cellStyle name="Normal 2 3 4 5 2 6 3 3 3 4 2 3 3" xfId="21372" xr:uid="{8CB9DBB1-6C3A-4506-B2A3-A32E48DB126E}"/>
    <cellStyle name="Normal 2 3 4 5 2 6 3 3 3 4 2 3 3 2" xfId="26594" xr:uid="{AED80822-D58D-458D-BC1E-CF99980C80F1}"/>
    <cellStyle name="Normal 2 3 4 5 2 6 3 3 3 5" xfId="6927" xr:uid="{7650A362-4EE9-4C75-BE29-E13F5E811B91}"/>
    <cellStyle name="Normal 2 3 4 5 2 6 3 3 3 5 2" xfId="10671" xr:uid="{E46B7CBD-4102-4FCE-B717-743BBA082E79}"/>
    <cellStyle name="Normal 2 3 4 5 2 6 3 3 3 5 3" xfId="12366" xr:uid="{3D678E90-99A2-4242-915E-A1F98EBD26CB}"/>
    <cellStyle name="Normal 2 3 4 5 2 6 3 3 3 5 3 2" xfId="22807" xr:uid="{5BF9D9FD-6E8A-4F96-A7F7-07A61DF2D90A}"/>
    <cellStyle name="Normal 2 3 4 5 2 6 3 3 3 5 3 3" xfId="21236" xr:uid="{9FF07076-4719-4B8B-B475-DCA7A9102B56}"/>
    <cellStyle name="Normal 2 3 4 5 2 6 3 3 3 5 3 3 2" xfId="26458" xr:uid="{33F4DA16-BEBA-4EDE-8F40-4D47FD518E17}"/>
    <cellStyle name="Normal 2 3 4 5 2 6 3 3 3 6" xfId="15909" xr:uid="{8B4CB09C-635C-43CD-855B-0AB9C3BF8F80}"/>
    <cellStyle name="Normal 2 3 4 5 2 6 3 3 3 7" xfId="18663" xr:uid="{DF8CF20C-F307-4054-8F48-71504677CE81}"/>
    <cellStyle name="Normal 2 3 4 5 2 6 3 3 3 7 2" xfId="23885" xr:uid="{D6F54221-3DB5-49C4-BEB6-231F08C7B9B4}"/>
    <cellStyle name="Normal 2 3 4 5 2 6 3 3 4" xfId="5998" xr:uid="{D0BE0494-6D54-4C93-9836-3D6809D74784}"/>
    <cellStyle name="Normal 2 3 4 5 2 6 3 3 4 2" xfId="7742" xr:uid="{A6612C37-A6BF-489E-83FA-370402464CA8}"/>
    <cellStyle name="Normal 2 3 4 5 2 6 3 3 4 3" xfId="13103" xr:uid="{047D2F48-2A3F-451B-95BE-541B2AC9C927}"/>
    <cellStyle name="Normal 2 3 4 5 2 6 3 3 4 3 2" xfId="16550" xr:uid="{B4C55604-23C0-46C6-9506-A9B6C3A4ABC0}"/>
    <cellStyle name="Normal 2 3 4 5 2 6 3 3 4 4" xfId="19091" xr:uid="{5ABDFD9F-A815-4B76-91C1-C25F5A09CEA2}"/>
    <cellStyle name="Normal 2 3 4 5 2 6 3 3 4 4 2" xfId="24313" xr:uid="{2600358E-4BC9-43DE-A4EB-C3C21F6B90C3}"/>
    <cellStyle name="Normal 2 3 4 5 2 6 3 3 5" xfId="7441" xr:uid="{4990500D-8140-48DD-820C-2D908DF477AC}"/>
    <cellStyle name="Normal 2 3 4 5 2 6 3 3 5 2" xfId="10811" xr:uid="{26E3933D-4065-4E17-ADBB-E75B3F22803F}"/>
    <cellStyle name="Normal 2 3 4 5 2 6 3 3 5 3" xfId="16928" xr:uid="{6B699262-D6F5-4ABC-B1C9-6C7EE33ADD41}"/>
    <cellStyle name="Normal 2 3 4 5 2 6 3 3 5 3 2" xfId="23401" xr:uid="{F47F0F56-751A-47E1-8223-86173EBD187B}"/>
    <cellStyle name="Normal 2 3 4 5 2 6 3 3 5 3 3" xfId="21376" xr:uid="{3800B3E8-4C32-4033-9897-2B307780EED8}"/>
    <cellStyle name="Normal 2 3 4 5 2 6 3 3 5 3 3 2" xfId="26598" xr:uid="{E7BCC11D-6DF6-470C-989C-09BCB5F91F06}"/>
    <cellStyle name="Normal 2 3 4 5 2 6 3 4" xfId="5548" xr:uid="{8F371A27-59D2-4E9C-B06C-0A2E3C3EDA24}"/>
    <cellStyle name="Normal 2 3 4 5 2 6 3 4 2" xfId="8893" xr:uid="{00E8DDC4-1972-4CB8-928F-61480AD76912}"/>
    <cellStyle name="Normal 2 3 4 5 2 6 3 4 3" xfId="14278" xr:uid="{ACC9BAA8-AEF5-42F3-B3A2-FF80D958C7D3}"/>
    <cellStyle name="Normal 2 3 4 5 2 6 3 4 3 2" xfId="14279" xr:uid="{C8A0CAE6-22A2-4EF8-B827-3C5B76832A4E}"/>
    <cellStyle name="Normal 2 3 4 5 2 6 3 4 3 3" xfId="16842" xr:uid="{437CC48E-E153-45E5-A955-0FA337E72B7E}"/>
    <cellStyle name="Normal 2 3 4 5 2 6 3 4 3 4" xfId="20088" xr:uid="{9AF2798A-7BF6-4C0E-9FE2-7D2723C00074}"/>
    <cellStyle name="Normal 2 3 4 5 2 6 3 4 3 4 2" xfId="25310" xr:uid="{91FC618C-B076-4D77-BA12-CCED0BCA0F7C}"/>
    <cellStyle name="Normal 2 3 4 5 2 6 3 5" xfId="15234" xr:uid="{C8FDA51E-C806-43EB-AA16-210BAD0A5CB0}"/>
    <cellStyle name="Normal 2 3 4 5 2 6 3 6" xfId="15481" xr:uid="{FBED953B-6B88-4D03-8FD9-3FA400C8DE3C}"/>
    <cellStyle name="Normal 2 3 4 5 2 6 3 7" xfId="17588" xr:uid="{9AFD5421-CDA2-4E7F-96B4-A857C21EE53A}"/>
    <cellStyle name="Normal 2 3 4 5 2 6 3 7 2" xfId="27198" xr:uid="{B99F0D49-9C63-4DE0-AA65-CB10D314A789}"/>
    <cellStyle name="Normal 2 3 4 5 2 6 3 7 3" xfId="28437" xr:uid="{7404F317-073C-425E-A2F5-DAC9DB763ADB}"/>
    <cellStyle name="Normal 2 3 4 5 2 6 3 7 4" xfId="28017" xr:uid="{1DEFED17-72E3-4264-B023-CF2B2B7510D7}"/>
    <cellStyle name="Normal 2 3 4 5 2 6 3 8" xfId="18068" xr:uid="{1F8A7A16-B02A-4051-BF1D-DC8DC19A14AC}"/>
    <cellStyle name="Normal 2 3 4 5 2 6 3 8 2" xfId="27716" xr:uid="{CCB4D3B9-E1E4-46DE-950D-D777B9251324}"/>
    <cellStyle name="Normal 2 3 4 5 2 6 4" xfId="14280" xr:uid="{352497D8-CE1D-41C1-960B-1946D6869CBF}"/>
    <cellStyle name="Normal 2 3 4 5 2 6 4 2" xfId="14281" xr:uid="{40818D9B-5A85-4B70-A315-83ED8FDC21A4}"/>
    <cellStyle name="Normal 2 3 4 5 2 7" xfId="2188" xr:uid="{504A8766-7799-4FAC-9FA8-5409C5F67214}"/>
    <cellStyle name="Normal 2 3 4 5 2 7 2" xfId="2783" xr:uid="{276914B2-187D-4FEC-8938-5F3AFC417AB3}"/>
    <cellStyle name="Normal 2 3 4 5 2 7 3" xfId="3746" xr:uid="{1172BC27-81B3-4C5D-94C4-E6FABC97E8FE}"/>
    <cellStyle name="Normal 2 3 4 5 2 7 3 2" xfId="5000" xr:uid="{759F6AC7-08D0-49E8-A143-1A9AA54B1F24}"/>
    <cellStyle name="Normal 2 3 4 5 2 7 3 3" xfId="3625" xr:uid="{6F45A83C-96CD-41F9-A21C-5C2DFCD9DDA4}"/>
    <cellStyle name="Normal 2 3 4 5 2 7 3 4" xfId="8337" xr:uid="{2B69AD84-1C97-4B20-B77B-6ACF84794CE8}"/>
    <cellStyle name="Normal 2 3 4 5 2 7 3 4 2" xfId="6770" xr:uid="{9689C415-F557-45C2-AEFD-50FC4300AF67}"/>
    <cellStyle name="Normal 2 3 4 5 2 7 3 4 2 2" xfId="10514" xr:uid="{01D88723-D038-496E-A0DA-CB13869591D5}"/>
    <cellStyle name="Normal 2 3 4 5 2 7 3 4 2 3" xfId="12745" xr:uid="{413B2E9F-80EE-4280-A5B3-0A93BEDFE32C}"/>
    <cellStyle name="Normal 2 3 4 5 2 7 3 4 2 3 2" xfId="23184" xr:uid="{CC7ACB04-D73A-430D-8EAF-2BC6CEFBD407}"/>
    <cellStyle name="Normal 2 3 4 5 2 7 3 4 2 3 3" xfId="21079" xr:uid="{51AF6562-CA03-4BCC-A6EA-5A3D348BADE3}"/>
    <cellStyle name="Normal 2 3 4 5 2 7 3 4 2 3 3 2" xfId="26301" xr:uid="{311CD1C0-1684-4ADC-B1EF-20CD14BDB867}"/>
    <cellStyle name="Normal 2 3 4 5 2 7 3 5" xfId="6642" xr:uid="{F47F58EE-04E2-4263-8828-94595A522D7A}"/>
    <cellStyle name="Normal 2 3 4 5 2 7 3 5 2" xfId="10388" xr:uid="{2FB1F288-D3E1-41C9-9C15-02C92B4F96C3}"/>
    <cellStyle name="Normal 2 3 4 5 2 7 3 5 3" xfId="12246" xr:uid="{2E60519C-F203-4926-B49D-BDFEA750CF97}"/>
    <cellStyle name="Normal 2 3 4 5 2 7 3 5 3 2" xfId="22689" xr:uid="{0BCE7C98-BE98-4610-998D-3349C83EDC51}"/>
    <cellStyle name="Normal 2 3 4 5 2 7 3 5 3 3" xfId="20953" xr:uid="{9564D508-F5DA-4B71-8241-E9AF01813338}"/>
    <cellStyle name="Normal 2 3 4 5 2 7 3 5 3 3 2" xfId="26175" xr:uid="{B580CD79-1AE7-4823-8664-D8667E33B412}"/>
    <cellStyle name="Normal 2 3 4 5 2 7 3 6" xfId="18523" xr:uid="{138DDD66-C7B5-43CE-8941-D29B06299BE2}"/>
    <cellStyle name="Normal 2 3 4 5 2 7 3 6 2" xfId="23745" xr:uid="{F3403D37-504E-4217-8125-BF1551F556C6}"/>
    <cellStyle name="Normal 2 3 4 5 2 7 4" xfId="7271" xr:uid="{A2E20E56-E731-4A5E-9055-C0D0D680AD0B}"/>
    <cellStyle name="Normal 2 3 4 5 2 7 4 2" xfId="8230" xr:uid="{47FDC599-4893-4F98-A815-AD940BFFBA3C}"/>
    <cellStyle name="Normal 2 3 4 5 2 7 4 3" xfId="13297" xr:uid="{90C91573-F305-4FF0-AEA9-07E503A5D8C4}"/>
    <cellStyle name="Normal 2 3 4 5 2 7 4 3 2" xfId="16725" xr:uid="{74C37E85-0472-400C-94A2-F55EACDE40B9}"/>
    <cellStyle name="Normal 2 3 4 5 2 7 4 4" xfId="19573" xr:uid="{D405092B-4CD2-46AF-A2B0-87D512E6F96E}"/>
    <cellStyle name="Normal 2 3 4 5 2 7 4 4 2" xfId="24795" xr:uid="{3E45C3AB-6A7C-4625-9819-3459D25789FD}"/>
    <cellStyle name="Normal 2 3 4 5 2 7 5" xfId="9224" xr:uid="{694E56CB-76C9-42B8-95B6-F6E5E187070F}"/>
    <cellStyle name="Normal 2 3 4 5 2 7 5 2" xfId="10941" xr:uid="{1A8B34A0-AEA0-47EC-B0C8-01F292AC50DC}"/>
    <cellStyle name="Normal 2 3 4 5 2 7 5 3" xfId="12604" xr:uid="{35ADD884-D5DD-4C36-A302-008C41A7CE18}"/>
    <cellStyle name="Normal 2 3 4 5 2 7 5 3 2" xfId="23045" xr:uid="{737A3C94-FE85-4B6F-911E-FD332AE5353E}"/>
    <cellStyle name="Normal 2 3 4 5 2 7 5 3 3" xfId="21506" xr:uid="{859D9756-498C-4298-B45F-D94905CF82CD}"/>
    <cellStyle name="Normal 2 3 4 5 2 7 5 3 3 2" xfId="26728" xr:uid="{F0262C35-C7F0-496F-9BEF-F1651EFA8DBC}"/>
    <cellStyle name="Normal 2 3 4 5 2 8" xfId="17928" xr:uid="{CD96F9BC-439B-48D5-9B3C-5ACD6C6C844E}"/>
    <cellStyle name="Normal 2 3 4 5 2 8 2" xfId="28766" xr:uid="{05F9CE5B-FBB6-418B-9788-088DD43DB7D1}"/>
    <cellStyle name="Normal 2 3 4 5 3" xfId="812" xr:uid="{CF624546-93DF-4B8A-A63D-77ABE5BD80BD}"/>
    <cellStyle name="Normal 2 3 4 5 3 2" xfId="14282" xr:uid="{869311EB-B875-483F-A06F-CD1590AFB47F}"/>
    <cellStyle name="Normal 2 3 4 5 4" xfId="813" xr:uid="{EEFF8750-1D82-4CE9-B293-989D634FE6EB}"/>
    <cellStyle name="Normal 2 3 4 5 4 2" xfId="814" xr:uid="{1942AC95-733C-479D-BE71-1AB304DBECCC}"/>
    <cellStyle name="Normal 2 3 4 5 4 3" xfId="815" xr:uid="{94B2E96F-87B5-43A7-A1FA-248546BFE766}"/>
    <cellStyle name="Normal 2 3 4 5 4 3 2" xfId="14283" xr:uid="{F54BA179-2724-412E-A1F7-D6F3CDCF6E1C}"/>
    <cellStyle name="Normal 2 3 4 5 4 4" xfId="816" xr:uid="{02529966-D1A9-4594-8398-310F3FE44FDB}"/>
    <cellStyle name="Normal 2 3 4 5 4 4 2" xfId="817" xr:uid="{5456A35F-1D6E-44BC-A195-1F408F874E14}"/>
    <cellStyle name="Normal 2 3 4 5 4 4 3" xfId="818" xr:uid="{0C637596-1377-4CF8-A067-26F1FCAD08CC}"/>
    <cellStyle name="Normal 2 3 4 5 4 4 3 2" xfId="819" xr:uid="{848B1B80-40E2-40D9-AE89-7CE870BBAA6E}"/>
    <cellStyle name="Normal 2 3 4 5 4 4 3 2 2" xfId="820" xr:uid="{7BB0994F-F853-42A5-BF96-2937B2833DB4}"/>
    <cellStyle name="Normal 2 3 4 5 4 4 3 2 2 10" xfId="18217" xr:uid="{2A8524D6-BA8C-43FD-ACD5-E090B423F824}"/>
    <cellStyle name="Normal 2 3 4 5 4 4 3 2 2 10 2" xfId="27633" xr:uid="{37CE3A36-52A0-474A-AA2A-E319343CD21D}"/>
    <cellStyle name="Normal 2 3 4 5 4 4 3 2 2 2" xfId="821" xr:uid="{A8699E82-6426-4968-A1AE-06C0FD4087DE}"/>
    <cellStyle name="Normal 2 3 4 5 4 4 3 2 2 2 2" xfId="14284" xr:uid="{55595A4D-C213-4376-9F7D-FFE360D049A3}"/>
    <cellStyle name="Normal 2 3 4 5 4 4 3 2 2 2 3" xfId="14285" xr:uid="{F050BB3E-E6F8-4322-8283-802DE8B442D8}"/>
    <cellStyle name="Normal 2 3 4 5 4 4 3 2 2 2 3 2" xfId="14286" xr:uid="{CD2B2E9D-A305-458F-8A50-462BB083C441}"/>
    <cellStyle name="Normal 2 3 4 5 4 4 3 2 2 3" xfId="822" xr:uid="{B5820C0B-7BBF-480F-8E6F-81449C123271}"/>
    <cellStyle name="Normal 2 3 4 5 4 4 3 2 2 4" xfId="823" xr:uid="{35499F46-5063-4057-92C8-4B5348866B7F}"/>
    <cellStyle name="Normal 2 3 4 5 4 4 3 2 2 5" xfId="824" xr:uid="{1A531592-DE56-460B-A329-709127A30336}"/>
    <cellStyle name="Normal 2 3 4 5 4 4 3 2 2 5 2" xfId="825" xr:uid="{AB6A9227-0985-48D0-8F68-DCC78EE791B2}"/>
    <cellStyle name="Normal 2 3 4 5 4 4 3 2 2 5 3" xfId="2630" xr:uid="{C47C7288-D246-477B-BAB5-2B3E03744F4A}"/>
    <cellStyle name="Normal 2 3 4 5 4 4 3 2 2 5 3 2" xfId="3225" xr:uid="{01097FED-5D71-4201-A5AB-6039F6A47B36}"/>
    <cellStyle name="Normal 2 3 4 5 4 4 3 2 2 5 3 3" xfId="4188" xr:uid="{D1071AA2-EEA7-4AC9-91D9-23F5BAF7EAE6}"/>
    <cellStyle name="Normal 2 3 4 5 4 4 3 2 2 5 3 3 2" xfId="4609" xr:uid="{A24808F6-6D17-42B1-86B8-10D95A4AE2D6}"/>
    <cellStyle name="Normal 2 3 4 5 4 4 3 2 2 5 3 3 3" xfId="4425" xr:uid="{492EC6EB-D272-4DC2-9C39-90EEA0302D35}"/>
    <cellStyle name="Normal 2 3 4 5 4 4 3 2 2 5 3 3 4" xfId="7740" xr:uid="{4997C153-2466-4C27-989F-E2546008AD53}"/>
    <cellStyle name="Normal 2 3 4 5 4 4 3 2 2 5 3 3 4 2" xfId="9256" xr:uid="{3B9E83CE-C31C-415A-8A74-EF057B05263E}"/>
    <cellStyle name="Normal 2 3 4 5 4 4 3 2 2 5 3 3 4 2 2" xfId="10973" xr:uid="{AFB28A62-1D22-4A5C-9A46-51FE508FA229}"/>
    <cellStyle name="Normal 2 3 4 5 4 4 3 2 2 5 3 3 4 2 3" xfId="12060" xr:uid="{93DA49A1-0BD6-48D2-BF71-698EC0A7A446}"/>
    <cellStyle name="Normal 2 3 4 5 4 4 3 2 2 5 3 3 4 2 3 2" xfId="22507" xr:uid="{E913BF5B-089A-4543-8D80-D4AAB85B4578}"/>
    <cellStyle name="Normal 2 3 4 5 4 4 3 2 2 5 3 3 4 2 3 3" xfId="21538" xr:uid="{0B6976AA-2F88-4700-B30E-D073D6A4D64D}"/>
    <cellStyle name="Normal 2 3 4 5 4 4 3 2 2 5 3 3 4 2 3 3 2" xfId="26760" xr:uid="{6AB899AF-7F45-432C-9524-4CAB4059962A}"/>
    <cellStyle name="Normal 2 3 4 5 4 4 3 2 2 5 3 3 5" xfId="6288" xr:uid="{7F4D8EF1-0AAB-432D-9CAE-DE3D8F40BC9E}"/>
    <cellStyle name="Normal 2 3 4 5 4 4 3 2 2 5 3 3 5 2" xfId="10037" xr:uid="{3ADD795B-4A30-46BB-9A8E-9B7FD9942045}"/>
    <cellStyle name="Normal 2 3 4 5 4 4 3 2 2 5 3 3 5 3" xfId="11643" xr:uid="{7C6DFFA1-5A6E-4100-B34B-79F5D086C0B7}"/>
    <cellStyle name="Normal 2 3 4 5 4 4 3 2 2 5 3 3 5 3 2" xfId="22092" xr:uid="{9358B8D1-C87C-4E99-8819-CE17683E6504}"/>
    <cellStyle name="Normal 2 3 4 5 4 4 3 2 2 5 3 3 5 3 3" xfId="20602" xr:uid="{856A1D01-4FD7-4B66-B85F-BEC0F92015C6}"/>
    <cellStyle name="Normal 2 3 4 5 4 4 3 2 2 5 3 3 5 3 3 2" xfId="25824" xr:uid="{77C56518-2666-46EB-BE21-A9C745417F8D}"/>
    <cellStyle name="Normal 2 3 4 5 4 4 3 2 2 5 3 3 6" xfId="18965" xr:uid="{F8840C96-BB48-43C8-B2F7-9FAFB42AD4A2}"/>
    <cellStyle name="Normal 2 3 4 5 4 4 3 2 2 5 3 3 6 2" xfId="24187" xr:uid="{A2736E71-1E99-4E8F-AB3A-DC1956B428FC}"/>
    <cellStyle name="Normal 2 3 4 5 4 4 3 2 2 5 3 4" xfId="5987" xr:uid="{49F292AD-9E90-4919-B56F-AF0FD7B64D63}"/>
    <cellStyle name="Normal 2 3 4 5 4 4 3 2 2 5 3 4 2" xfId="7864" xr:uid="{4B5F9EF0-AF3C-4E75-A898-5BFABC0D9439}"/>
    <cellStyle name="Normal 2 3 4 5 4 4 3 2 2 5 3 4 3" xfId="13021" xr:uid="{6167B996-CF73-43E0-9066-6A8C8E17873A}"/>
    <cellStyle name="Normal 2 3 4 5 4 4 3 2 2 5 3 4 3 2" xfId="16476" xr:uid="{4B04D3D5-B620-482F-9D6F-73637F6440C8}"/>
    <cellStyle name="Normal 2 3 4 5 4 4 3 2 2 5 3 4 4" xfId="19080" xr:uid="{CF6D670A-E578-4406-8CD4-A7EF3D4D73B1}"/>
    <cellStyle name="Normal 2 3 4 5 4 4 3 2 2 5 3 4 4 2" xfId="24302" xr:uid="{E7DAD30E-16CA-40B2-80A3-1E121FE87117}"/>
    <cellStyle name="Normal 2 3 4 5 4 4 3 2 2 5 3 5" xfId="6507" xr:uid="{EEB445F8-4991-4FBC-9BB5-F8DC701D91E9}"/>
    <cellStyle name="Normal 2 3 4 5 4 4 3 2 2 5 3 5 2" xfId="10253" xr:uid="{1DAE4BB3-2658-4BD2-B099-9E2762EC1583}"/>
    <cellStyle name="Normal 2 3 4 5 4 4 3 2 2 5 3 5 3" xfId="11730" xr:uid="{363DBF32-1E41-4585-AFD6-39BE0BBB1B9C}"/>
    <cellStyle name="Normal 2 3 4 5 4 4 3 2 2 5 3 5 3 2" xfId="22178" xr:uid="{D609C17E-B520-47EB-9768-2B5F2F516278}"/>
    <cellStyle name="Normal 2 3 4 5 4 4 3 2 2 5 3 5 3 3" xfId="20818" xr:uid="{179ACB00-CC85-447E-BB9F-3894BE9A26F4}"/>
    <cellStyle name="Normal 2 3 4 5 4 4 3 2 2 5 3 5 3 3 2" xfId="26040" xr:uid="{42AE2F85-CBB0-4A23-81B9-7BE7A4F33B81}"/>
    <cellStyle name="Normal 2 3 4 5 4 4 3 2 2 5 4" xfId="5554" xr:uid="{C04A1EA9-4494-4A66-A6B2-254758CE696B}"/>
    <cellStyle name="Normal 2 3 4 5 4 4 3 2 2 5 4 2" xfId="8898" xr:uid="{69FFADCF-8E78-4DBC-85A3-873400C181E8}"/>
    <cellStyle name="Normal 2 3 4 5 4 4 3 2 2 5 4 3" xfId="12791" xr:uid="{6B01E68D-0D83-47DF-BDAB-37421E69330C}"/>
    <cellStyle name="Normal 2 3 4 5 4 4 3 2 2 5 4 3 2" xfId="23229" xr:uid="{EEAF53A0-45FE-4EF5-B9B1-DCB86A02EAE5}"/>
    <cellStyle name="Normal 2 3 4 5 4 4 3 2 2 5 4 3 3" xfId="20094" xr:uid="{A63A47B1-0CB9-4644-A07D-5EBB8F882E34}"/>
    <cellStyle name="Normal 2 3 4 5 4 4 3 2 2 5 4 3 3 2" xfId="25316" xr:uid="{3DA5B235-2497-4247-9ED3-09701F5849BE}"/>
    <cellStyle name="Normal 2 3 4 5 4 4 3 2 2 5 5" xfId="15486" xr:uid="{4C5BAA4E-B3F3-4698-AD94-FC514CFB389D}"/>
    <cellStyle name="Normal 2 3 4 5 4 4 3 2 2 5 6" xfId="17593" xr:uid="{5D4A71EB-123E-488E-955E-EB84BCFB2F34}"/>
    <cellStyle name="Normal 2 3 4 5 4 4 3 2 2 5 6 2" xfId="27203" xr:uid="{8F3EB2E2-4272-4C8D-9519-C58904FA8376}"/>
    <cellStyle name="Normal 2 3 4 5 4 4 3 2 2 5 6 3" xfId="28442" xr:uid="{03A4DA9D-FF47-42E9-AD73-0B7B0FE68BE0}"/>
    <cellStyle name="Normal 2 3 4 5 4 4 3 2 2 5 6 4" xfId="28012" xr:uid="{C499043C-29FD-445A-A44C-39162F3B41E7}"/>
    <cellStyle name="Normal 2 3 4 5 4 4 3 2 2 5 7" xfId="18370" xr:uid="{0FE059E4-D855-4F06-90B2-0A85789292B3}"/>
    <cellStyle name="Normal 2 3 4 5 4 4 3 2 2 5 7 2" xfId="27577" xr:uid="{B68F2370-BA83-431B-870D-778B5C0286BD}"/>
    <cellStyle name="Normal 2 3 4 5 4 4 3 2 2 6" xfId="2477" xr:uid="{1A7BD787-C8F7-427E-8364-9A2FC2EA24F6}"/>
    <cellStyle name="Normal 2 3 4 5 4 4 3 2 2 6 2" xfId="3072" xr:uid="{0BDABFDF-9E01-47E2-A3CB-39F3C76AFF15}"/>
    <cellStyle name="Normal 2 3 4 5 4 4 3 2 2 6 3" xfId="4035" xr:uid="{00346A04-E5AE-4946-9E9B-121C7E2B2D55}"/>
    <cellStyle name="Normal 2 3 4 5 4 4 3 2 2 6 3 2" xfId="5002" xr:uid="{D0669BC4-2206-4913-A6C2-6FE8FF9B231F}"/>
    <cellStyle name="Normal 2 3 4 5 4 4 3 2 2 6 3 3" xfId="3510" xr:uid="{454C396F-3250-4F11-BFB5-6F1B5E4FE3E0}"/>
    <cellStyle name="Normal 2 3 4 5 4 4 3 2 2 6 3 4" xfId="7566" xr:uid="{F285DABF-6C5C-43A7-9B7E-5C15E83E9082}"/>
    <cellStyle name="Normal 2 3 4 5 4 4 3 2 2 6 3 4 2" xfId="6319" xr:uid="{C0382998-0BFC-4799-A40F-CA8338A9DDC0}"/>
    <cellStyle name="Normal 2 3 4 5 4 4 3 2 2 6 3 4 2 2" xfId="10067" xr:uid="{B7B512B7-8B7E-43A7-B204-F7EE9532C5D8}"/>
    <cellStyle name="Normal 2 3 4 5 4 4 3 2 2 6 3 4 2 3" xfId="16976" xr:uid="{07C1EE5E-8761-481B-8462-2F784EB77DE7}"/>
    <cellStyle name="Normal 2 3 4 5 4 4 3 2 2 6 3 4 2 3 2" xfId="23449" xr:uid="{D4F0AD0C-1DCC-46C4-B9F7-17178C9B7EB9}"/>
    <cellStyle name="Normal 2 3 4 5 4 4 3 2 2 6 3 4 2 3 3" xfId="20632" xr:uid="{B7603D29-0C82-47CA-A136-11EFBE5E35FD}"/>
    <cellStyle name="Normal 2 3 4 5 4 4 3 2 2 6 3 4 2 3 3 2" xfId="25854" xr:uid="{550A5D51-175B-4C0F-A59D-EE7A18511F76}"/>
    <cellStyle name="Normal 2 3 4 5 4 4 3 2 2 6 3 5" xfId="6586" xr:uid="{62239671-DFA1-487A-B182-750309BF2BFB}"/>
    <cellStyle name="Normal 2 3 4 5 4 4 3 2 2 6 3 5 2" xfId="10332" xr:uid="{68DFDEFA-6C30-4C04-8DB0-D1F3BBBC82C9}"/>
    <cellStyle name="Normal 2 3 4 5 4 4 3 2 2 6 3 5 3" xfId="17088" xr:uid="{DCAE9F38-ABFA-41D3-8042-C69A5028CD35}"/>
    <cellStyle name="Normal 2 3 4 5 4 4 3 2 2 6 3 5 3 2" xfId="23560" xr:uid="{13D3FD51-6FD1-4D4D-A224-B88F06703921}"/>
    <cellStyle name="Normal 2 3 4 5 4 4 3 2 2 6 3 5 3 3" xfId="20897" xr:uid="{E27882DF-40D7-46BF-A4B1-55C86081F026}"/>
    <cellStyle name="Normal 2 3 4 5 4 4 3 2 2 6 3 5 3 3 2" xfId="26119" xr:uid="{6410681E-D648-4624-B436-18AE73DC876B}"/>
    <cellStyle name="Normal 2 3 4 5 4 4 3 2 2 6 3 6" xfId="16054" xr:uid="{6DEB2E05-1357-404B-A2B9-B12A1E9A5A21}"/>
    <cellStyle name="Normal 2 3 4 5 4 4 3 2 2 6 3 7" xfId="18812" xr:uid="{D10298F7-210E-4ABF-BB8C-7EF876AA471D}"/>
    <cellStyle name="Normal 2 3 4 5 4 4 3 2 2 6 3 7 2" xfId="24034" xr:uid="{44A26D3E-1B8B-4E6E-A030-3C4FA396D94F}"/>
    <cellStyle name="Normal 2 3 4 5 4 4 3 2 2 6 4" xfId="7287" xr:uid="{7CC1ADDE-AB26-44FF-A239-C2ED7EB8FC9E}"/>
    <cellStyle name="Normal 2 3 4 5 4 4 3 2 2 6 4 2" xfId="8246" xr:uid="{052B9BF8-9867-4ECD-8E48-0AD8D2BDF109}"/>
    <cellStyle name="Normal 2 3 4 5 4 4 3 2 2 6 4 3" xfId="11584" xr:uid="{2B9CA60E-32FE-4980-83A9-A743924DEC26}"/>
    <cellStyle name="Normal 2 3 4 5 4 4 3 2 2 6 4 3 2" xfId="15840" xr:uid="{E077A672-722D-4077-BFA7-2D74CC252DEB}"/>
    <cellStyle name="Normal 2 3 4 5 4 4 3 2 2 6 4 4" xfId="19589" xr:uid="{10B5393B-5658-47AC-9897-6BC876133EBF}"/>
    <cellStyle name="Normal 2 3 4 5 4 4 3 2 2 6 4 4 2" xfId="24811" xr:uid="{FCF47865-CD17-4EBC-9573-817BC06B6722}"/>
    <cellStyle name="Normal 2 3 4 5 4 4 3 2 2 6 5" xfId="9378" xr:uid="{4CA87A4B-BAEC-4282-8A55-7D776066CD33}"/>
    <cellStyle name="Normal 2 3 4 5 4 4 3 2 2 6 5 2" xfId="11092" xr:uid="{C831EDBF-308F-4315-83C9-FA30EB1826E3}"/>
    <cellStyle name="Normal 2 3 4 5 4 4 3 2 2 6 5 3" xfId="11770" xr:uid="{488C4A1A-1848-405F-B13C-E8B98A6C31B7}"/>
    <cellStyle name="Normal 2 3 4 5 4 4 3 2 2 6 5 3 2" xfId="22218" xr:uid="{4CAFF951-FC35-4DE5-8291-425BD8C45649}"/>
    <cellStyle name="Normal 2 3 4 5 4 4 3 2 2 6 5 3 3" xfId="21657" xr:uid="{9B5E5AB7-6F9E-4A4E-A1DF-54BA8E66E56F}"/>
    <cellStyle name="Normal 2 3 4 5 4 4 3 2 2 6 5 3 3 2" xfId="26879" xr:uid="{1672FC3C-896A-4EFC-AA26-FF578D594F87}"/>
    <cellStyle name="Normal 2 3 4 5 4 4 3 2 2 7" xfId="5553" xr:uid="{3105100B-5C72-4E60-AFB7-8E5A68E19997}"/>
    <cellStyle name="Normal 2 3 4 5 4 4 3 2 2 7 2" xfId="8897" xr:uid="{77B5EFB0-1260-40B4-8D30-C1A0E4EC4DAB}"/>
    <cellStyle name="Normal 2 3 4 5 4 4 3 2 2 7 3" xfId="16200" xr:uid="{EE843873-0CA6-4510-A606-CD97B58AD684}"/>
    <cellStyle name="Normal 2 3 4 5 4 4 3 2 2 7 3 2" xfId="17348" xr:uid="{6441D7FC-AD04-4D4A-880C-8C446608CFBE}"/>
    <cellStyle name="Normal 2 3 4 5 4 4 3 2 2 7 3 3" xfId="20093" xr:uid="{0B46681A-9868-432A-9224-D5737C20B2E9}"/>
    <cellStyle name="Normal 2 3 4 5 4 4 3 2 2 7 3 3 2" xfId="25315" xr:uid="{1749470C-163E-4EE0-836B-1C8271296314}"/>
    <cellStyle name="Normal 2 3 4 5 4 4 3 2 2 8" xfId="15485" xr:uid="{4FF692D7-B903-449A-9457-88ADEB64A1C5}"/>
    <cellStyle name="Normal 2 3 4 5 4 4 3 2 2 9" xfId="17592" xr:uid="{8FCBE58F-3BE8-4262-B65E-21E1298763F2}"/>
    <cellStyle name="Normal 2 3 4 5 4 4 3 2 2 9 2" xfId="27202" xr:uid="{39388374-3DDC-4F33-98D9-A634065292E3}"/>
    <cellStyle name="Normal 2 3 4 5 4 4 3 2 2 9 3" xfId="28441" xr:uid="{75EFEF07-600F-42BE-8F3A-11C829560D66}"/>
    <cellStyle name="Normal 2 3 4 5 4 4 3 2 2 9 4" xfId="28013" xr:uid="{9B662F20-3922-4691-BAF6-5201B4EFC9FE}"/>
    <cellStyle name="Normal 2 3 4 5 4 4 3 3" xfId="2374" xr:uid="{BF3189F4-8FEE-4A17-871B-E89BEB582765}"/>
    <cellStyle name="Normal 2 3 4 5 4 4 3 3 2" xfId="2969" xr:uid="{C80BA0A9-260B-438E-B2D3-0513C3664A34}"/>
    <cellStyle name="Normal 2 3 4 5 4 4 3 3 3" xfId="3932" xr:uid="{60A2CB94-767E-4A3E-920F-4565DA84A6C7}"/>
    <cellStyle name="Normal 2 3 4 5 4 4 3 3 3 2" xfId="5078" xr:uid="{BD6CFF69-80BA-4ABB-9CDF-D4C847031F5B}"/>
    <cellStyle name="Normal 2 3 4 5 4 4 3 3 3 3" xfId="3535" xr:uid="{9E7C66E7-E1B1-448A-B6D8-6C7613628CA0}"/>
    <cellStyle name="Normal 2 3 4 5 4 4 3 3 3 4" xfId="7572" xr:uid="{831BC5E1-87C1-44FF-9915-F9BA13A2F6BE}"/>
    <cellStyle name="Normal 2 3 4 5 4 4 3 3 3 4 2" xfId="5603" xr:uid="{5B81666C-365A-4381-8041-24ED7AB41A73}"/>
    <cellStyle name="Normal 2 3 4 5 4 4 3 3 3 4 2 2" xfId="9768" xr:uid="{C3B4C455-7662-45FE-9EE2-BD21DC61A2AF}"/>
    <cellStyle name="Normal 2 3 4 5 4 4 3 3 3 4 2 3" xfId="12117" xr:uid="{288588E2-6818-4909-B613-3136A8AAEF66}"/>
    <cellStyle name="Normal 2 3 4 5 4 4 3 3 3 4 2 3 2" xfId="22564" xr:uid="{0ABAA2CF-C917-4550-BF47-6F92CEEE8CDD}"/>
    <cellStyle name="Normal 2 3 4 5 4 4 3 3 3 4 2 3 3" xfId="20143" xr:uid="{8B0FF7FC-0281-4BCE-B5E1-6D73A6766874}"/>
    <cellStyle name="Normal 2 3 4 5 4 4 3 3 3 4 2 3 3 2" xfId="25365" xr:uid="{9569DB04-1660-4719-99ED-7F5B0DBD6210}"/>
    <cellStyle name="Normal 2 3 4 5 4 4 3 3 3 5" xfId="5417" xr:uid="{BF046D07-F8F0-459B-83A3-50197D07F079}"/>
    <cellStyle name="Normal 2 3 4 5 4 4 3 3 3 5 2" xfId="9693" xr:uid="{49A49E51-8AF5-4852-9DA8-763CC1EF47C2}"/>
    <cellStyle name="Normal 2 3 4 5 4 4 3 3 3 5 3" xfId="16756" xr:uid="{0F9423EE-332C-461E-BF71-1BD3DCA19DDD}"/>
    <cellStyle name="Normal 2 3 4 5 4 4 3 3 3 5 3 2" xfId="23290" xr:uid="{443FF86D-FD42-42FC-8EE2-CE64E1B93770}"/>
    <cellStyle name="Normal 2 3 4 5 4 4 3 3 3 5 3 3" xfId="19957" xr:uid="{7C5EA520-C47C-4147-91A0-177DB68184E6}"/>
    <cellStyle name="Normal 2 3 4 5 4 4 3 3 3 5 3 3 2" xfId="25179" xr:uid="{09F720BD-E20D-4266-AC34-6620A38E7032}"/>
    <cellStyle name="Normal 2 3 4 5 4 4 3 3 3 6" xfId="15955" xr:uid="{E2A45330-64D1-4A1E-ABD2-46BE69AB20C2}"/>
    <cellStyle name="Normal 2 3 4 5 4 4 3 3 3 7" xfId="18709" xr:uid="{27F24935-DFBC-42CA-82AB-28C95CA41AA1}"/>
    <cellStyle name="Normal 2 3 4 5 4 4 3 3 3 7 2" xfId="23931" xr:uid="{CC9E7EA1-D6F3-41BA-B0E8-C90F72A1A84A}"/>
    <cellStyle name="Normal 2 3 4 5 4 4 3 3 4" xfId="7144" xr:uid="{DD37CA8B-54B3-4E17-9854-9445A7816891}"/>
    <cellStyle name="Normal 2 3 4 5 4 4 3 3 4 2" xfId="8103" xr:uid="{B504A313-7443-4ACB-BF10-1DAB07FF4C46}"/>
    <cellStyle name="Normal 2 3 4 5 4 4 3 3 4 3" xfId="13012" xr:uid="{78952A37-6DFA-4B9E-81C9-E772BAA7C4AD}"/>
    <cellStyle name="Normal 2 3 4 5 4 4 3 3 4 3 2" xfId="16468" xr:uid="{F87AF901-64A5-4C0F-868C-4CB659FDEB95}"/>
    <cellStyle name="Normal 2 3 4 5 4 4 3 3 4 4" xfId="19446" xr:uid="{B76CC1CB-2483-41F3-8E25-4F6E484A8082}"/>
    <cellStyle name="Normal 2 3 4 5 4 4 3 3 4 4 2" xfId="24668" xr:uid="{14C8D978-7CE5-418F-A700-3398A78547D9}"/>
    <cellStyle name="Normal 2 3 4 5 4 4 3 3 5" xfId="6565" xr:uid="{FE7F4E17-8836-4AFB-93CF-A8A9E9EB8704}"/>
    <cellStyle name="Normal 2 3 4 5 4 4 3 3 5 2" xfId="10311" xr:uid="{C438B642-C458-45D7-8079-C36B0628E22E}"/>
    <cellStyle name="Normal 2 3 4 5 4 4 3 3 5 3" xfId="11493" xr:uid="{533ED5F4-70B9-40F0-A607-418DCC55A7F4}"/>
    <cellStyle name="Normal 2 3 4 5 4 4 3 3 5 3 2" xfId="22051" xr:uid="{952C28F2-E06A-4C99-BB32-9BBA67409CF5}"/>
    <cellStyle name="Normal 2 3 4 5 4 4 3 3 5 3 3" xfId="20876" xr:uid="{F9C3834C-9CFD-4962-B2B3-F8C9B6866283}"/>
    <cellStyle name="Normal 2 3 4 5 4 4 3 3 5 3 3 2" xfId="26098" xr:uid="{41731084-07B5-40F1-87BB-B034E84E5796}"/>
    <cellStyle name="Normal 2 3 4 5 4 4 3 4" xfId="5551" xr:uid="{45266644-C590-4ACE-B3C2-E8C2E77E5835}"/>
    <cellStyle name="Normal 2 3 4 5 4 4 3 4 2" xfId="8896" xr:uid="{A32EE791-CE8A-464D-A38B-4D1F5506150A}"/>
    <cellStyle name="Normal 2 3 4 5 4 4 3 4 3" xfId="14287" xr:uid="{4FD8FD9C-D443-4A0C-AC54-4DC0C6BB451F}"/>
    <cellStyle name="Normal 2 3 4 5 4 4 3 4 3 2" xfId="14288" xr:uid="{D3820B90-F03E-4B55-8FA3-7EE8C4A54206}"/>
    <cellStyle name="Normal 2 3 4 5 4 4 3 4 3 3" xfId="16841" xr:uid="{FE36D0DD-AB17-40A2-87F2-9E21B20E5401}"/>
    <cellStyle name="Normal 2 3 4 5 4 4 3 4 3 4" xfId="20091" xr:uid="{B1D031E8-225B-40EC-8A35-C4694F31C2B1}"/>
    <cellStyle name="Normal 2 3 4 5 4 4 3 4 3 4 2" xfId="25313" xr:uid="{B0A49B03-674D-4CAE-AD23-C847EFF26BFD}"/>
    <cellStyle name="Normal 2 3 4 5 4 4 3 5" xfId="15235" xr:uid="{ACE0DF68-984F-4CA5-BEAD-2EF73975DE1A}"/>
    <cellStyle name="Normal 2 3 4 5 4 4 3 6" xfId="15484" xr:uid="{7F4D1F5D-D338-4D83-AAA4-30C2AFDDFD86}"/>
    <cellStyle name="Normal 2 3 4 5 4 4 3 7" xfId="17591" xr:uid="{55288A1D-3D63-4173-B0F6-F8D2AB138706}"/>
    <cellStyle name="Normal 2 3 4 5 4 4 3 7 2" xfId="27201" xr:uid="{837F607B-FBBA-4721-9824-5DFD7BA0B85F}"/>
    <cellStyle name="Normal 2 3 4 5 4 4 3 7 3" xfId="28440" xr:uid="{460CEA31-AE2B-4849-BFDC-E71E5E48BD92}"/>
    <cellStyle name="Normal 2 3 4 5 4 4 3 7 4" xfId="28014" xr:uid="{2A461F78-5BA7-4CEF-BF19-FC7041B1932B}"/>
    <cellStyle name="Normal 2 3 4 5 4 4 3 8" xfId="18114" xr:uid="{9344C365-E7F1-41C4-9C46-BA36852E1D54}"/>
    <cellStyle name="Normal 2 3 4 5 4 4 3 8 2" xfId="28849" xr:uid="{89709B5C-0418-4813-9044-26503BF07AC2}"/>
    <cellStyle name="Normal 2 3 4 5 4 4 4" xfId="14289" xr:uid="{5804A514-3322-4DAC-93EC-822D43510B50}"/>
    <cellStyle name="Normal 2 3 4 5 4 4 4 2" xfId="14290" xr:uid="{427F409B-1BE9-4B75-97BB-78C819EAEDB7}"/>
    <cellStyle name="Normal 2 3 4 5 4 4 5" xfId="14291" xr:uid="{5E6CCF27-5858-4ACD-A5B6-5DDF6E5F2A81}"/>
    <cellStyle name="Normal 2 3 4 5 4 4 5 2" xfId="14292" xr:uid="{4D3B1EED-ABF9-4CC2-9C40-2A2B4A0F14F5}"/>
    <cellStyle name="Normal 2 3 4 5 4 5" xfId="2234" xr:uid="{C75B58D7-59E4-456E-B9A6-1EB4CA96DD49}"/>
    <cellStyle name="Normal 2 3 4 5 4 5 2" xfId="2829" xr:uid="{B32DEBCC-CB63-4A93-9DC3-B44351E0EDE0}"/>
    <cellStyle name="Normal 2 3 4 5 4 5 3" xfId="3792" xr:uid="{FD370D49-1425-4794-9A6D-B0D0D951AC4B}"/>
    <cellStyle name="Normal 2 3 4 5 4 5 3 2" xfId="4590" xr:uid="{DBD5224F-9CAE-46CE-AA66-01CF65857940}"/>
    <cellStyle name="Normal 2 3 4 5 4 5 3 3" xfId="3596" xr:uid="{91D6499F-0498-416D-B6D0-99186228A121}"/>
    <cellStyle name="Normal 2 3 4 5 4 5 3 4" xfId="8382" xr:uid="{FD286DC4-7688-48B5-BD31-C2C08BF3CECB}"/>
    <cellStyle name="Normal 2 3 4 5 4 5 3 4 2" xfId="5580" xr:uid="{DB1D8A0C-F84E-479E-8E19-683E0712366A}"/>
    <cellStyle name="Normal 2 3 4 5 4 5 3 4 2 2" xfId="9842" xr:uid="{D79AAFA4-3163-43A7-B56C-E88C7D574F5D}"/>
    <cellStyle name="Normal 2 3 4 5 4 5 3 4 2 3" xfId="11996" xr:uid="{4C1ECB60-F477-48C4-AD73-CECFFA7153A8}"/>
    <cellStyle name="Normal 2 3 4 5 4 5 3 4 2 3 2" xfId="22444" xr:uid="{DF7DA475-D18B-4CBE-9B32-14D46961C1BD}"/>
    <cellStyle name="Normal 2 3 4 5 4 5 3 4 2 3 3" xfId="20120" xr:uid="{60706738-6085-4EBF-94CD-9A0FD8FF0BE1}"/>
    <cellStyle name="Normal 2 3 4 5 4 5 3 4 2 3 3 2" xfId="25342" xr:uid="{7D114ADC-370A-42BC-BEB6-86DA91C1ED90}"/>
    <cellStyle name="Normal 2 3 4 5 4 5 3 5" xfId="6632" xr:uid="{E09BAD8B-F838-486A-B74E-D50D1491B6DE}"/>
    <cellStyle name="Normal 2 3 4 5 4 5 3 5 2" xfId="10378" xr:uid="{D6D56567-284A-4632-82AB-D763D71944A2}"/>
    <cellStyle name="Normal 2 3 4 5 4 5 3 5 3" xfId="12446" xr:uid="{6929A9CD-01A7-42F2-8C08-74FBD260CD56}"/>
    <cellStyle name="Normal 2 3 4 5 4 5 3 5 3 2" xfId="22887" xr:uid="{5B83B669-33FE-4503-9A13-FA2D643BDFC7}"/>
    <cellStyle name="Normal 2 3 4 5 4 5 3 5 3 3" xfId="20943" xr:uid="{69581CB4-200D-4795-AF15-A880EAE5C39D}"/>
    <cellStyle name="Normal 2 3 4 5 4 5 3 5 3 3 2" xfId="26165" xr:uid="{B9E564C0-45CB-4A36-A767-AE07265F7763}"/>
    <cellStyle name="Normal 2 3 4 5 4 5 3 6" xfId="18569" xr:uid="{6CF90EAD-C64B-4EB7-A66F-AA5D6B11891F}"/>
    <cellStyle name="Normal 2 3 4 5 4 5 3 6 2" xfId="23791" xr:uid="{A721C95C-19D8-427E-A46C-4186D7A774B0}"/>
    <cellStyle name="Normal 2 3 4 5 4 5 4" xfId="7028" xr:uid="{4117CC5E-59A4-4C48-A76E-C69F82AFD92C}"/>
    <cellStyle name="Normal 2 3 4 5 4 5 4 2" xfId="7987" xr:uid="{8300AAFE-E3E2-4231-A543-2F6DF2F172BC}"/>
    <cellStyle name="Normal 2 3 4 5 4 5 4 3" xfId="12928" xr:uid="{61EC93AF-D6AD-474D-AE26-9B86C3442737}"/>
    <cellStyle name="Normal 2 3 4 5 4 5 4 3 2" xfId="16396" xr:uid="{12EAE79B-37F3-4D44-9E15-3EB29B19F7E5}"/>
    <cellStyle name="Normal 2 3 4 5 4 5 4 4" xfId="19330" xr:uid="{997A08A8-F8B8-4396-B99E-D14EF032287B}"/>
    <cellStyle name="Normal 2 3 4 5 4 5 4 4 2" xfId="24552" xr:uid="{77D14EAC-9CB0-485D-A59E-4DE34406A7EA}"/>
    <cellStyle name="Normal 2 3 4 5 4 5 5" xfId="9368" xr:uid="{7DBFC699-86B5-4D5F-BDF5-8EE996A80D30}"/>
    <cellStyle name="Normal 2 3 4 5 4 5 5 2" xfId="11082" xr:uid="{4627DD52-E117-4CF0-8249-59E8BA376CAA}"/>
    <cellStyle name="Normal 2 3 4 5 4 5 5 3" xfId="17167" xr:uid="{71D96BC0-537A-413B-B994-8F08BE1B0F72}"/>
    <cellStyle name="Normal 2 3 4 5 4 5 5 3 2" xfId="23639" xr:uid="{7DF22076-3708-4553-BFB5-56A6405529E2}"/>
    <cellStyle name="Normal 2 3 4 5 4 5 5 3 3" xfId="21647" xr:uid="{64A2F7D7-F27F-45AB-9D84-4BDDBBF1C77A}"/>
    <cellStyle name="Normal 2 3 4 5 4 5 5 3 3 2" xfId="26869" xr:uid="{9E63B6EB-21EA-472C-AE2C-A8921476A6A1}"/>
    <cellStyle name="Normal 2 3 4 5 4 6" xfId="17974" xr:uid="{EE29E7F7-DB97-4682-94DA-1F4B33C371AF}"/>
    <cellStyle name="Normal 2 3 4 5 4 6 2" xfId="28194" xr:uid="{B1C458CE-F062-4233-8B76-BF1C719FC888}"/>
    <cellStyle name="Normal 2 3 4 5 5" xfId="826" xr:uid="{9ACC3437-EBBD-407A-9D9E-372EF241586E}"/>
    <cellStyle name="Normal 2 3 4 5 5 2" xfId="827" xr:uid="{9B48A0D8-B01A-4CA0-9522-696B6D10A116}"/>
    <cellStyle name="Normal 2 3 4 5 5 3" xfId="828" xr:uid="{FF7E56EE-9238-4B78-A28F-32D63C5B691A}"/>
    <cellStyle name="Normal 2 3 4 5 5 3 2" xfId="829" xr:uid="{60748884-238E-4661-BBDA-9CA7E7DE4D48}"/>
    <cellStyle name="Normal 2 3 4 5 5 3 2 2" xfId="830" xr:uid="{BAA3400C-7F0A-4F39-8B6F-562710A8577A}"/>
    <cellStyle name="Normal 2 3 4 5 5 3 2 2 10" xfId="18218" xr:uid="{12E724B2-E592-4534-B481-E8E570C37910}"/>
    <cellStyle name="Normal 2 3 4 5 5 3 2 2 10 2" xfId="28914" xr:uid="{203067D0-8D08-49BB-A9AA-C6372B67DAA3}"/>
    <cellStyle name="Normal 2 3 4 5 5 3 2 2 2" xfId="831" xr:uid="{80EC34E0-3912-4E2D-9042-E9E1DDA296DA}"/>
    <cellStyle name="Normal 2 3 4 5 5 3 2 2 2 2" xfId="14293" xr:uid="{E5005152-3AF4-416F-B18B-540945E44BC8}"/>
    <cellStyle name="Normal 2 3 4 5 5 3 2 2 2 3" xfId="14294" xr:uid="{4263D637-31D5-41C0-8330-5689E5782899}"/>
    <cellStyle name="Normal 2 3 4 5 5 3 2 2 2 3 2" xfId="14295" xr:uid="{05268A83-E2BD-4C67-8469-3D81CB67709A}"/>
    <cellStyle name="Normal 2 3 4 5 5 3 2 2 3" xfId="832" xr:uid="{F3278788-1275-4E13-A987-16B7B4140BEA}"/>
    <cellStyle name="Normal 2 3 4 5 5 3 2 2 4" xfId="833" xr:uid="{3B50EE1E-4DC5-4276-9388-96CD4CB89894}"/>
    <cellStyle name="Normal 2 3 4 5 5 3 2 2 5" xfId="834" xr:uid="{79844207-64F8-4B87-94D8-588B740FB64E}"/>
    <cellStyle name="Normal 2 3 4 5 5 3 2 2 5 2" xfId="835" xr:uid="{0656F41D-4697-45E9-8636-6A2177298419}"/>
    <cellStyle name="Normal 2 3 4 5 5 3 2 2 5 3" xfId="2631" xr:uid="{BD1D7FC9-17CA-4AAD-8BBF-E7E393E0684B}"/>
    <cellStyle name="Normal 2 3 4 5 5 3 2 2 5 3 2" xfId="3226" xr:uid="{7BF06F7B-1260-4C2D-8778-4136AA9CCA2F}"/>
    <cellStyle name="Normal 2 3 4 5 5 3 2 2 5 3 3" xfId="4189" xr:uid="{6FE34351-1901-477C-89F4-8F128D1D59EC}"/>
    <cellStyle name="Normal 2 3 4 5 5 3 2 2 5 3 3 2" xfId="4576" xr:uid="{2977DD5D-FBE9-49E7-A165-97F36587CF2C}"/>
    <cellStyle name="Normal 2 3 4 5 5 3 2 2 5 3 3 3" xfId="4426" xr:uid="{4B5A7DB4-5B48-4A18-9F76-5CC40095EE8E}"/>
    <cellStyle name="Normal 2 3 4 5 5 3 2 2 5 3 3 4" xfId="7497" xr:uid="{266B24CE-DB8C-4F57-859D-394808224F68}"/>
    <cellStyle name="Normal 2 3 4 5 5 3 2 2 5 3 3 4 2" xfId="6510" xr:uid="{CB39433A-39B8-46AC-9616-E28BD5B3A8E2}"/>
    <cellStyle name="Normal 2 3 4 5 5 3 2 2 5 3 3 4 2 2" xfId="10256" xr:uid="{DB24B9BE-6BF5-4CD8-8F2F-3F56426EE484}"/>
    <cellStyle name="Normal 2 3 4 5 5 3 2 2 5 3 3 4 2 3" xfId="12002" xr:uid="{9CBF7EEB-CFF2-431A-861F-D1D87D1F48D9}"/>
    <cellStyle name="Normal 2 3 4 5 5 3 2 2 5 3 3 4 2 3 2" xfId="22450" xr:uid="{2B214445-6A50-4A46-A467-EF48CFC4E0D2}"/>
    <cellStyle name="Normal 2 3 4 5 5 3 2 2 5 3 3 4 2 3 3" xfId="20821" xr:uid="{206FE89A-A643-48DF-80EC-FEA5FAB56E1B}"/>
    <cellStyle name="Normal 2 3 4 5 5 3 2 2 5 3 3 4 2 3 3 2" xfId="26043" xr:uid="{4808FED8-093B-44C0-AFE3-710901F808C6}"/>
    <cellStyle name="Normal 2 3 4 5 5 3 2 2 5 3 3 5" xfId="6812" xr:uid="{A785D293-98CA-4DB5-8F88-89CA49328CE2}"/>
    <cellStyle name="Normal 2 3 4 5 5 3 2 2 5 3 3 5 2" xfId="10556" xr:uid="{44F8F816-18F6-422F-94EE-734040199144}"/>
    <cellStyle name="Normal 2 3 4 5 5 3 2 2 5 3 3 5 3" xfId="11877" xr:uid="{CD5757BC-0A93-47FB-B4BA-8A2125460088}"/>
    <cellStyle name="Normal 2 3 4 5 5 3 2 2 5 3 3 5 3 2" xfId="22325" xr:uid="{B957CD19-CC5A-44BE-A4F8-A16CF5B1C354}"/>
    <cellStyle name="Normal 2 3 4 5 5 3 2 2 5 3 3 5 3 3" xfId="21121" xr:uid="{29CD90B0-A604-414E-99CD-0EFF11B4F946}"/>
    <cellStyle name="Normal 2 3 4 5 5 3 2 2 5 3 3 5 3 3 2" xfId="26343" xr:uid="{8C5EE614-D0F8-4F7F-84A3-DE473AC9972C}"/>
    <cellStyle name="Normal 2 3 4 5 5 3 2 2 5 3 3 6" xfId="18966" xr:uid="{50DB38FA-96BF-4AE3-8D43-A40B46606CC0}"/>
    <cellStyle name="Normal 2 3 4 5 5 3 2 2 5 3 3 6 2" xfId="24188" xr:uid="{6B47A633-0047-45D4-A659-9E462CB85168}"/>
    <cellStyle name="Normal 2 3 4 5 5 3 2 2 5 3 4" xfId="6074" xr:uid="{FABBD10A-3C6F-425B-A77E-5DD23094EAEA}"/>
    <cellStyle name="Normal 2 3 4 5 5 3 2 2 5 3 4 2" xfId="7788" xr:uid="{F4DCE375-C38F-451F-8956-A8C2C7E88A00}"/>
    <cellStyle name="Normal 2 3 4 5 5 3 2 2 5 3 4 3" xfId="13023" xr:uid="{49120759-3086-46FF-BD3A-47D923044D44}"/>
    <cellStyle name="Normal 2 3 4 5 5 3 2 2 5 3 4 3 2" xfId="16478" xr:uid="{97767655-87F7-48EE-918C-7BFC2278197E}"/>
    <cellStyle name="Normal 2 3 4 5 5 3 2 2 5 3 4 4" xfId="19167" xr:uid="{87724644-7130-4E2E-8528-C1E7F6B99A55}"/>
    <cellStyle name="Normal 2 3 4 5 5 3 2 2 5 3 4 4 2" xfId="24389" xr:uid="{D471B48A-BA4A-4DF5-AF0F-F82E4D9DFAD9}"/>
    <cellStyle name="Normal 2 3 4 5 5 3 2 2 5 3 5" xfId="9510" xr:uid="{E2C34340-EFD4-44BC-961B-A23AB4257B92}"/>
    <cellStyle name="Normal 2 3 4 5 5 3 2 2 5 3 5 2" xfId="11223" xr:uid="{5F5854C0-FD0C-4C2F-A9C0-2BED8A22196C}"/>
    <cellStyle name="Normal 2 3 4 5 5 3 2 2 5 3 5 3" xfId="11370" xr:uid="{54342110-333C-4ADF-B067-27E16AB60579}"/>
    <cellStyle name="Normal 2 3 4 5 5 3 2 2 5 3 5 3 2" xfId="21928" xr:uid="{D5F7C4E3-02DC-4FAC-B94E-C285090C5C2F}"/>
    <cellStyle name="Normal 2 3 4 5 5 3 2 2 5 3 5 3 3" xfId="21788" xr:uid="{C5C493B7-8CDF-479D-BAF4-FB422B21E0F7}"/>
    <cellStyle name="Normal 2 3 4 5 5 3 2 2 5 3 5 3 3 2" xfId="27010" xr:uid="{B155BFC5-04E9-4B26-86A0-F130A904FA6A}"/>
    <cellStyle name="Normal 2 3 4 5 5 3 2 2 5 4" xfId="5559" xr:uid="{C0632B16-8583-47B2-94A9-F267FAE31910}"/>
    <cellStyle name="Normal 2 3 4 5 5 3 2 2 5 4 2" xfId="8901" xr:uid="{EBB030BB-E87E-40FC-B1D6-7E3CB38F0DF0}"/>
    <cellStyle name="Normal 2 3 4 5 5 3 2 2 5 4 3" xfId="16765" xr:uid="{57C3C849-CB93-48B8-8C4B-DCE32DAEB44F}"/>
    <cellStyle name="Normal 2 3 4 5 5 3 2 2 5 4 3 2" xfId="23299" xr:uid="{90D300D9-0D42-45E3-9FDB-C7F9C48D5CE2}"/>
    <cellStyle name="Normal 2 3 4 5 5 3 2 2 5 4 3 3" xfId="20099" xr:uid="{97E06895-EDD2-432C-A1D4-801F282FFB71}"/>
    <cellStyle name="Normal 2 3 4 5 5 3 2 2 5 4 3 3 2" xfId="25321" xr:uid="{3BF62033-1C19-4665-9E50-EAA6846035FC}"/>
    <cellStyle name="Normal 2 3 4 5 5 3 2 2 5 5" xfId="15489" xr:uid="{0202E4E7-87ED-432A-AF4A-4EEE618EA8DD}"/>
    <cellStyle name="Normal 2 3 4 5 5 3 2 2 5 6" xfId="17596" xr:uid="{16B63AF1-CB89-4319-BE29-2A04B2896C33}"/>
    <cellStyle name="Normal 2 3 4 5 5 3 2 2 5 6 2" xfId="27206" xr:uid="{129C7AD3-0A8D-4A04-B273-212767F95C0F}"/>
    <cellStyle name="Normal 2 3 4 5 5 3 2 2 5 6 3" xfId="28445" xr:uid="{863D60C7-AC71-4308-BA60-C89B01401067}"/>
    <cellStyle name="Normal 2 3 4 5 5 3 2 2 5 6 4" xfId="28009" xr:uid="{D088EECB-7436-49CF-933C-974B099BEE12}"/>
    <cellStyle name="Normal 2 3 4 5 5 3 2 2 5 7" xfId="18371" xr:uid="{3D9FC02F-69D6-42A3-A66F-657C7C83DB03}"/>
    <cellStyle name="Normal 2 3 4 5 5 3 2 2 5 7 2" xfId="28934" xr:uid="{80EDECC7-B802-4558-A8D3-522327087579}"/>
    <cellStyle name="Normal 2 3 4 5 5 3 2 2 6" xfId="2478" xr:uid="{E7DB2123-A309-446A-9782-56B05403BE98}"/>
    <cellStyle name="Normal 2 3 4 5 5 3 2 2 6 2" xfId="3073" xr:uid="{1BA1F234-6D43-49BB-9DC5-BDA8E5F8F7C3}"/>
    <cellStyle name="Normal 2 3 4 5 5 3 2 2 6 3" xfId="4036" xr:uid="{6855C539-C9C6-4C33-BDD1-C49C39819CCD}"/>
    <cellStyle name="Normal 2 3 4 5 5 3 2 2 6 3 2" xfId="4980" xr:uid="{56E5382A-1038-4651-B682-8751C5FD1B32}"/>
    <cellStyle name="Normal 2 3 4 5 5 3 2 2 6 3 3" xfId="3369" xr:uid="{5AADEFE2-09C5-4206-A890-76C54D03EA14}"/>
    <cellStyle name="Normal 2 3 4 5 5 3 2 2 6 3 4" xfId="8513" xr:uid="{B99DFF50-9D97-46FB-8D1F-BE8CD213AEC0}"/>
    <cellStyle name="Normal 2 3 4 5 5 3 2 2 6 3 4 2" xfId="6523" xr:uid="{C47D0530-8126-436F-BDFE-A2C0EFC9ACB3}"/>
    <cellStyle name="Normal 2 3 4 5 5 3 2 2 6 3 4 2 2" xfId="10269" xr:uid="{8C8E322A-3C6E-4F0B-ABE1-E5B065E7F476}"/>
    <cellStyle name="Normal 2 3 4 5 5 3 2 2 6 3 4 2 3" xfId="12690" xr:uid="{FB10A087-0077-4739-B3F2-19903FE738D3}"/>
    <cellStyle name="Normal 2 3 4 5 5 3 2 2 6 3 4 2 3 2" xfId="23129" xr:uid="{F4264A94-510C-48F5-99FD-B5F45E7A2E8A}"/>
    <cellStyle name="Normal 2 3 4 5 5 3 2 2 6 3 4 2 3 3" xfId="20834" xr:uid="{B7F44895-7484-4002-8D61-2CC8C6F41481}"/>
    <cellStyle name="Normal 2 3 4 5 5 3 2 2 6 3 4 2 3 3 2" xfId="26056" xr:uid="{C1DADE49-F2D8-46E1-B083-0AB32BA96DA7}"/>
    <cellStyle name="Normal 2 3 4 5 5 3 2 2 6 3 5" xfId="6879" xr:uid="{229E117A-196E-41AE-9285-207B92DB1B11}"/>
    <cellStyle name="Normal 2 3 4 5 5 3 2 2 6 3 5 2" xfId="10623" xr:uid="{70901097-26ED-43ED-AB04-CFE9A597260F}"/>
    <cellStyle name="Normal 2 3 4 5 5 3 2 2 6 3 5 3" xfId="12042" xr:uid="{968A64BA-CDBE-42A0-B90D-1F0977E7E708}"/>
    <cellStyle name="Normal 2 3 4 5 5 3 2 2 6 3 5 3 2" xfId="22490" xr:uid="{7FFFFAA7-7DB3-4516-A3BF-62692FC8D652}"/>
    <cellStyle name="Normal 2 3 4 5 5 3 2 2 6 3 5 3 3" xfId="21188" xr:uid="{9D72B604-D175-4F5B-97A6-AB3A16117262}"/>
    <cellStyle name="Normal 2 3 4 5 5 3 2 2 6 3 5 3 3 2" xfId="26410" xr:uid="{B255A7EB-4B09-4C4A-BD85-A8CAE6C672B7}"/>
    <cellStyle name="Normal 2 3 4 5 5 3 2 2 6 3 6" xfId="16055" xr:uid="{CA0FB1FC-B695-4310-86D8-E6CF856CB144}"/>
    <cellStyle name="Normal 2 3 4 5 5 3 2 2 6 3 7" xfId="18813" xr:uid="{FA486783-2FBE-462A-8C00-519ED5772A97}"/>
    <cellStyle name="Normal 2 3 4 5 5 3 2 2 6 3 7 2" xfId="24035" xr:uid="{D99F2EF9-25FD-40FA-B53D-485373E0BF8F}"/>
    <cellStyle name="Normal 2 3 4 5 5 3 2 2 6 4" xfId="7033" xr:uid="{10DE8990-ED81-457C-8907-80154E299512}"/>
    <cellStyle name="Normal 2 3 4 5 5 3 2 2 6 4 2" xfId="7992" xr:uid="{273A4063-8BA7-46FD-BDE9-BD56AFFE6FE9}"/>
    <cellStyle name="Normal 2 3 4 5 5 3 2 2 6 4 3" xfId="13064" xr:uid="{66F5B203-3DFE-4089-91AA-CD5B1526B78E}"/>
    <cellStyle name="Normal 2 3 4 5 5 3 2 2 6 4 3 2" xfId="16515" xr:uid="{164F720D-D2CE-4578-88DA-0A8F7653E4D6}"/>
    <cellStyle name="Normal 2 3 4 5 5 3 2 2 6 4 4" xfId="19335" xr:uid="{D76F4A0D-A573-422B-B497-07BC2D3A8265}"/>
    <cellStyle name="Normal 2 3 4 5 5 3 2 2 6 4 4 2" xfId="24557" xr:uid="{015DC837-CF11-429E-BA83-7196739799C5}"/>
    <cellStyle name="Normal 2 3 4 5 5 3 2 2 6 5" xfId="5901" xr:uid="{48B33021-2BC0-48D2-9B22-42783BB5231F}"/>
    <cellStyle name="Normal 2 3 4 5 5 3 2 2 6 5 2" xfId="9882" xr:uid="{F7EF58D0-ECD3-449E-A9CD-FD4476DC6722}"/>
    <cellStyle name="Normal 2 3 4 5 5 3 2 2 6 5 3" xfId="12161" xr:uid="{1203410C-0AF8-4D4A-86E6-7320EA323E93}"/>
    <cellStyle name="Normal 2 3 4 5 5 3 2 2 6 5 3 2" xfId="22608" xr:uid="{9CCAC6BC-ECE2-4D73-BE89-28AC351DDE24}"/>
    <cellStyle name="Normal 2 3 4 5 5 3 2 2 6 5 3 3" xfId="20437" xr:uid="{75B5C8C2-F74B-4D65-8809-338F72C079E2}"/>
    <cellStyle name="Normal 2 3 4 5 5 3 2 2 6 5 3 3 2" xfId="25659" xr:uid="{F619C938-C7D1-406D-A896-A056D730D1E3}"/>
    <cellStyle name="Normal 2 3 4 5 5 3 2 2 7" xfId="5557" xr:uid="{77C311F7-F0AA-4801-873B-7643266E613C}"/>
    <cellStyle name="Normal 2 3 4 5 5 3 2 2 7 2" xfId="8900" xr:uid="{240727E6-32E9-418B-91F1-85D0275B8574}"/>
    <cellStyle name="Normal 2 3 4 5 5 3 2 2 7 3" xfId="16201" xr:uid="{030C079C-4AE7-4E78-AC20-2631ABAC3BEA}"/>
    <cellStyle name="Normal 2 3 4 5 5 3 2 2 7 3 2" xfId="17349" xr:uid="{8A134056-5D7C-4756-AF8E-8A486E12732B}"/>
    <cellStyle name="Normal 2 3 4 5 5 3 2 2 7 3 3" xfId="20097" xr:uid="{8857CAAF-B3F3-4219-900D-E8F6AE5584B6}"/>
    <cellStyle name="Normal 2 3 4 5 5 3 2 2 7 3 3 2" xfId="25319" xr:uid="{0CF75744-0102-446D-B8A8-3D1E77BC5916}"/>
    <cellStyle name="Normal 2 3 4 5 5 3 2 2 8" xfId="15488" xr:uid="{A6ECC3BA-928D-4DF5-806C-F0786388DA61}"/>
    <cellStyle name="Normal 2 3 4 5 5 3 2 2 9" xfId="17595" xr:uid="{6A89DF8E-8EFD-4ECB-A99A-3056FE863367}"/>
    <cellStyle name="Normal 2 3 4 5 5 3 2 2 9 2" xfId="27205" xr:uid="{9DE21275-FB8F-4CC9-BD7B-D5D9D6E0C193}"/>
    <cellStyle name="Normal 2 3 4 5 5 3 2 2 9 3" xfId="28444" xr:uid="{9611574A-24CC-41BF-9B15-EBB169FF2D05}"/>
    <cellStyle name="Normal 2 3 4 5 5 3 2 2 9 4" xfId="28010" xr:uid="{85351C32-FA12-46F7-BB5B-0260553DF276}"/>
    <cellStyle name="Normal 2 3 4 5 5 3 3" xfId="2305" xr:uid="{EBF29C0A-CFC5-4801-AA8B-A6E3EF124B06}"/>
    <cellStyle name="Normal 2 3 4 5 5 3 3 2" xfId="2900" xr:uid="{E6DDA14B-D744-414E-AD44-CD84D96859C1}"/>
    <cellStyle name="Normal 2 3 4 5 5 3 3 3" xfId="3863" xr:uid="{EAEB946A-2D55-436B-BF5C-A23C69D0ACCF}"/>
    <cellStyle name="Normal 2 3 4 5 5 3 3 3 2" xfId="4651" xr:uid="{187143AC-E865-4FE3-AB69-4CFAAF318679}"/>
    <cellStyle name="Normal 2 3 4 5 5 3 3 3 3" xfId="4343" xr:uid="{77D7411B-A5E5-4601-A4C0-786D1CE45DDA}"/>
    <cellStyle name="Normal 2 3 4 5 5 3 3 3 4" xfId="7725" xr:uid="{0F422AFF-9D9F-4070-A5F3-E493DE951510}"/>
    <cellStyle name="Normal 2 3 4 5 5 3 3 3 4 2" xfId="5646" xr:uid="{75466D25-7C0C-4C04-8125-A912C4097E56}"/>
    <cellStyle name="Normal 2 3 4 5 5 3 3 3 4 2 2" xfId="9614" xr:uid="{8E92D5A3-0D8B-415E-AEFE-590C67D1B79B}"/>
    <cellStyle name="Normal 2 3 4 5 5 3 3 3 4 2 3" xfId="17106" xr:uid="{5ED0E7C1-62D0-47DA-8DFC-05B4DD484C43}"/>
    <cellStyle name="Normal 2 3 4 5 5 3 3 3 4 2 3 2" xfId="23578" xr:uid="{459DD705-22D3-45A5-A4E1-002964886B98}"/>
    <cellStyle name="Normal 2 3 4 5 5 3 3 3 4 2 3 3" xfId="20186" xr:uid="{E2095A6D-02C8-4338-9C35-AF8665EA6625}"/>
    <cellStyle name="Normal 2 3 4 5 5 3 3 3 4 2 3 3 2" xfId="25408" xr:uid="{6B0786CE-B995-429C-A26E-38A8FA6A5775}"/>
    <cellStyle name="Normal 2 3 4 5 5 3 3 3 5" xfId="6823" xr:uid="{48888B99-A807-4802-9E85-BDD569A53EA2}"/>
    <cellStyle name="Normal 2 3 4 5 5 3 3 3 5 2" xfId="10567" xr:uid="{CA7CA71D-261C-499F-A7FF-85EB71F07EEC}"/>
    <cellStyle name="Normal 2 3 4 5 5 3 3 3 5 3" xfId="11885" xr:uid="{C8BCF458-9323-4115-996E-56D99219DF1C}"/>
    <cellStyle name="Normal 2 3 4 5 5 3 3 3 5 3 2" xfId="22333" xr:uid="{96C3523F-A7C1-48F1-A62F-1EC443BEE2E8}"/>
    <cellStyle name="Normal 2 3 4 5 5 3 3 3 5 3 3" xfId="21132" xr:uid="{1C7EA46C-795B-46EF-9888-285855724140}"/>
    <cellStyle name="Normal 2 3 4 5 5 3 3 3 5 3 3 2" xfId="26354" xr:uid="{DE97FEA8-B4D2-4B96-8378-A1AFE513D2CA}"/>
    <cellStyle name="Normal 2 3 4 5 5 3 3 3 6" xfId="15886" xr:uid="{4887D155-63F9-46CE-825B-4EF4EFC26AA5}"/>
    <cellStyle name="Normal 2 3 4 5 5 3 3 3 7" xfId="18640" xr:uid="{E93DFC38-7DDC-4868-81E0-EFC2AD622529}"/>
    <cellStyle name="Normal 2 3 4 5 5 3 3 3 7 2" xfId="23862" xr:uid="{132A9F78-E927-4472-87DF-AECC4F682954}"/>
    <cellStyle name="Normal 2 3 4 5 5 3 3 4" xfId="7011" xr:uid="{DAAD1B9D-E4B0-4DCF-9889-6D037CB1924F}"/>
    <cellStyle name="Normal 2 3 4 5 5 3 3 4 2" xfId="7970" xr:uid="{4FB32495-F64D-4586-B4D7-5786A2C62EB2}"/>
    <cellStyle name="Normal 2 3 4 5 5 3 3 4 3" xfId="13114" xr:uid="{4A25B94B-9A49-4E5F-9CB4-75C73CF6F9D1}"/>
    <cellStyle name="Normal 2 3 4 5 5 3 3 4 3 2" xfId="16561" xr:uid="{70545E8B-F7DC-40DA-8357-F5DE536BDC3E}"/>
    <cellStyle name="Normal 2 3 4 5 5 3 3 4 4" xfId="19313" xr:uid="{447AC20C-FFBB-4D95-B450-05CC46C06C16}"/>
    <cellStyle name="Normal 2 3 4 5 5 3 3 4 4 2" xfId="24535" xr:uid="{A39275A3-E12F-4C4C-9086-31AA2C4D5880}"/>
    <cellStyle name="Normal 2 3 4 5 5 3 3 5" xfId="5631" xr:uid="{C0B054EF-4860-4EE0-A661-3D0901409AB1}"/>
    <cellStyle name="Normal 2 3 4 5 5 3 3 5 2" xfId="9710" xr:uid="{BB7CC08A-64EF-4A18-8CAE-54C2583FF2DF}"/>
    <cellStyle name="Normal 2 3 4 5 5 3 3 5 3" xfId="17228" xr:uid="{BE203B62-B78F-425D-8EDA-EC3147ADA6AB}"/>
    <cellStyle name="Normal 2 3 4 5 5 3 3 5 3 2" xfId="23699" xr:uid="{106FFC0E-5D97-4776-82A5-D59EA0821F3C}"/>
    <cellStyle name="Normal 2 3 4 5 5 3 3 5 3 3" xfId="20171" xr:uid="{EAD94A20-6254-4F61-A460-11DB99DDC565}"/>
    <cellStyle name="Normal 2 3 4 5 5 3 3 5 3 3 2" xfId="25393" xr:uid="{77C21FF7-2312-4655-8F0E-3C0B25F6E98C}"/>
    <cellStyle name="Normal 2 3 4 5 5 3 4" xfId="5556" xr:uid="{00551B55-9475-4CEF-BE28-47582C46AFFD}"/>
    <cellStyle name="Normal 2 3 4 5 5 3 4 2" xfId="8899" xr:uid="{E37DDE82-A38C-4546-907B-60257497FC73}"/>
    <cellStyle name="Normal 2 3 4 5 5 3 4 3" xfId="14296" xr:uid="{460C5A12-C716-4FD3-84C1-C7C2870E75EB}"/>
    <cellStyle name="Normal 2 3 4 5 5 3 4 3 2" xfId="14297" xr:uid="{57148F24-3F56-4647-939C-CE4996917705}"/>
    <cellStyle name="Normal 2 3 4 5 5 3 4 3 3" xfId="16840" xr:uid="{0CE8C8EA-120C-4906-B048-B3F74CA97ECD}"/>
    <cellStyle name="Normal 2 3 4 5 5 3 4 3 4" xfId="20096" xr:uid="{EE0F7988-D689-4225-A0DB-75C65566AEAC}"/>
    <cellStyle name="Normal 2 3 4 5 5 3 4 3 4 2" xfId="25318" xr:uid="{6C261BB2-827A-4B39-A204-E1A05167DD1A}"/>
    <cellStyle name="Normal 2 3 4 5 5 3 5" xfId="15236" xr:uid="{C642EF74-EAFA-453A-9F4B-E9D7BB62D363}"/>
    <cellStyle name="Normal 2 3 4 5 5 3 6" xfId="15487" xr:uid="{0AC1E45D-2056-4F5D-8EBD-9CEEAFD6E821}"/>
    <cellStyle name="Normal 2 3 4 5 5 3 7" xfId="17594" xr:uid="{9B37022B-6DD7-43D9-BD95-9EB17ABF61FB}"/>
    <cellStyle name="Normal 2 3 4 5 5 3 7 2" xfId="27204" xr:uid="{652790AA-53D7-4DD1-8C93-FA1C32474473}"/>
    <cellStyle name="Normal 2 3 4 5 5 3 7 3" xfId="28443" xr:uid="{57675614-DE7C-4177-941F-D29AFB9B4E34}"/>
    <cellStyle name="Normal 2 3 4 5 5 3 7 4" xfId="28011" xr:uid="{0B0297D7-1785-4324-9199-A5A093AE4706}"/>
    <cellStyle name="Normal 2 3 4 5 5 3 8" xfId="18045" xr:uid="{7951FE7F-79A9-4FBB-A17A-74EC408E5AAF}"/>
    <cellStyle name="Normal 2 3 4 5 5 3 8 2" xfId="27656" xr:uid="{62495601-229A-4D90-8595-3FEC29DF1C37}"/>
    <cellStyle name="Normal 2 3 4 5 5 4" xfId="14298" xr:uid="{A99753DD-54B9-4118-BB3C-4AEB0AADF524}"/>
    <cellStyle name="Normal 2 3 4 5 5 4 2" xfId="14299" xr:uid="{1F2E1791-B1C4-4D24-AD70-F2570786E99C}"/>
    <cellStyle name="Normal 2 3 4 5 5 5" xfId="14300" xr:uid="{14EC61F8-F917-41F4-82D0-BF564B8D4946}"/>
    <cellStyle name="Normal 2 3 4 5 5 5 2" xfId="14301" xr:uid="{47F69899-797F-4B22-83E0-1C1147372D7D}"/>
    <cellStyle name="Normal 2 3 4 5 6" xfId="2165" xr:uid="{493459BD-9F7D-4F08-B2DD-601A31589DC9}"/>
    <cellStyle name="Normal 2 3 4 5 6 2" xfId="2760" xr:uid="{CC5EFB26-420F-4C75-876B-225B05B7D876}"/>
    <cellStyle name="Normal 2 3 4 5 6 3" xfId="3723" xr:uid="{371FEF3B-4D8D-40F6-84D2-BB740E208D7B}"/>
    <cellStyle name="Normal 2 3 4 5 6 3 2" xfId="4752" xr:uid="{F45AA354-4C75-4B8F-8770-E21AA2F53B69}"/>
    <cellStyle name="Normal 2 3 4 5 6 3 3" xfId="3573" xr:uid="{CE514ED3-C80C-4554-A53A-FEB00976FB40}"/>
    <cellStyle name="Normal 2 3 4 5 6 3 4" xfId="7871" xr:uid="{DC9E4B84-6E0A-4359-97B4-2D5A69BA7813}"/>
    <cellStyle name="Normal 2 3 4 5 6 3 4 2" xfId="6516" xr:uid="{91A98B2F-4A3B-44C7-9C05-4798E658D603}"/>
    <cellStyle name="Normal 2 3 4 5 6 3 4 2 2" xfId="10262" xr:uid="{F7F37294-5FBF-4274-A255-8CFA6195F32D}"/>
    <cellStyle name="Normal 2 3 4 5 6 3 4 2 3" xfId="12211" xr:uid="{9A760BBB-5A60-4740-B501-A7D3118228B2}"/>
    <cellStyle name="Normal 2 3 4 5 6 3 4 2 3 2" xfId="22657" xr:uid="{FD3C4586-B1C2-4D81-85D5-945BD994077E}"/>
    <cellStyle name="Normal 2 3 4 5 6 3 4 2 3 3" xfId="20827" xr:uid="{15047284-F220-451E-A17A-B7036CC3AF8B}"/>
    <cellStyle name="Normal 2 3 4 5 6 3 4 2 3 3 2" xfId="26049" xr:uid="{C31ABA1F-43C4-4A42-9035-071041284452}"/>
    <cellStyle name="Normal 2 3 4 5 6 3 5" xfId="6961" xr:uid="{5F3D284C-BF29-42AD-B472-A06C36043233}"/>
    <cellStyle name="Normal 2 3 4 5 6 3 5 2" xfId="10705" xr:uid="{C65F7194-E851-4EA9-8FA2-5513CAE59347}"/>
    <cellStyle name="Normal 2 3 4 5 6 3 5 3" xfId="17123" xr:uid="{736C5F85-38EA-4984-880D-A52E1A32961C}"/>
    <cellStyle name="Normal 2 3 4 5 6 3 5 3 2" xfId="23595" xr:uid="{19CD430C-C1F8-4190-B9E8-D8CEE46622A7}"/>
    <cellStyle name="Normal 2 3 4 5 6 3 5 3 3" xfId="21270" xr:uid="{56A1DB61-1293-4BE8-96B1-CAAE05B39ADA}"/>
    <cellStyle name="Normal 2 3 4 5 6 3 5 3 3 2" xfId="26492" xr:uid="{A18867E2-E5CC-4A97-87B4-E53523222322}"/>
    <cellStyle name="Normal 2 3 4 5 6 3 6" xfId="18500" xr:uid="{EBD520C3-D645-4DE2-9FBD-D12173470889}"/>
    <cellStyle name="Normal 2 3 4 5 6 3 6 2" xfId="23722" xr:uid="{A130F301-B37F-4241-A3D4-5448C2FD6A22}"/>
    <cellStyle name="Normal 2 3 4 5 6 4" xfId="7120" xr:uid="{5E4B8F2B-A4CD-40AF-81A1-F42296BBD19C}"/>
    <cellStyle name="Normal 2 3 4 5 6 4 2" xfId="8079" xr:uid="{E2A1C562-3AC2-4BBD-BDA5-96D2FE309E7D}"/>
    <cellStyle name="Normal 2 3 4 5 6 4 3" xfId="13082" xr:uid="{CF1C6401-B887-4041-A8BC-D9CF8B401200}"/>
    <cellStyle name="Normal 2 3 4 5 6 4 3 2" xfId="16531" xr:uid="{0118EEB4-02AE-4015-86A2-B21F8B9056A4}"/>
    <cellStyle name="Normal 2 3 4 5 6 4 4" xfId="19422" xr:uid="{46408310-3B71-4E1A-846F-0E9F68CBCA49}"/>
    <cellStyle name="Normal 2 3 4 5 6 4 4 2" xfId="24644" xr:uid="{9BE1F13F-4CE0-4063-B131-443167F533F9}"/>
    <cellStyle name="Normal 2 3 4 5 6 5" xfId="6772" xr:uid="{406B5F82-06A4-453E-BF12-B879FBCC4F65}"/>
    <cellStyle name="Normal 2 3 4 5 6 5 2" xfId="10516" xr:uid="{9BEC7850-0BB9-4861-AE76-60EDF9E10CE4}"/>
    <cellStyle name="Normal 2 3 4 5 6 5 3" xfId="12539" xr:uid="{C0891B7C-8DE7-43E9-8A67-0061663EF670}"/>
    <cellStyle name="Normal 2 3 4 5 6 5 3 2" xfId="22980" xr:uid="{82C1F1FB-5BB7-4092-B6A7-34132E218603}"/>
    <cellStyle name="Normal 2 3 4 5 6 5 3 3" xfId="21081" xr:uid="{8B344020-05F2-4D40-8675-DEB9F024B98A}"/>
    <cellStyle name="Normal 2 3 4 5 6 5 3 3 2" xfId="26303" xr:uid="{A6B62FD4-0F89-4AD8-9170-223089FB7B7C}"/>
    <cellStyle name="Normal 2 3 4 5 7" xfId="17905" xr:uid="{67580D2E-5DFC-48F0-80E4-FEF95493EC2A}"/>
    <cellStyle name="Normal 2 3 4 5 7 2" xfId="27572" xr:uid="{CD91701E-4CB6-4941-9B1E-72E9843BB1F3}"/>
    <cellStyle name="Normal 2 3 4 6" xfId="836" xr:uid="{9D4F4547-1956-45BB-AAD4-4FF3418A4FBE}"/>
    <cellStyle name="Normal 2 3 4 6 2" xfId="837" xr:uid="{F275EFCF-E7E9-48EA-80DC-134E5C4CA6C0}"/>
    <cellStyle name="Normal 2 3 4 6 2 2" xfId="838" xr:uid="{46796470-0010-4CB0-BD48-06B89810E4E3}"/>
    <cellStyle name="Normal 2 3 4 6 2 3" xfId="839" xr:uid="{E764A573-93F0-4958-A893-C2B16B67EFA1}"/>
    <cellStyle name="Normal 2 3 4 6 2 4" xfId="840" xr:uid="{F9484E93-4FE7-4F44-A034-464B9F0C30BD}"/>
    <cellStyle name="Normal 2 3 4 6 2 4 2" xfId="841" xr:uid="{39A47915-4618-4D13-AB59-E382DFF63676}"/>
    <cellStyle name="Normal 2 3 4 6 2 4 3" xfId="842" xr:uid="{4FD8E6ED-5EAB-4FBD-8A6A-C9768FB5FF44}"/>
    <cellStyle name="Normal 2 3 4 6 2 4 3 2" xfId="14302" xr:uid="{B0919B91-A45F-464E-860C-328F5A10A77A}"/>
    <cellStyle name="Normal 2 3 4 6 2 4 4" xfId="843" xr:uid="{E576EFE6-C25F-47E5-8378-4D6C1C7B90ED}"/>
    <cellStyle name="Normal 2 3 4 6 2 4 4 2" xfId="844" xr:uid="{26735E3A-BDF7-4719-85A0-CFC9F7C43D21}"/>
    <cellStyle name="Normal 2 3 4 6 2 4 4 3" xfId="845" xr:uid="{539B14C6-A367-4A92-BECF-5D42C569A9C8}"/>
    <cellStyle name="Normal 2 3 4 6 2 4 4 3 2" xfId="846" xr:uid="{23585C3D-C5AA-416D-9DD9-E1C5622410A1}"/>
    <cellStyle name="Normal 2 3 4 6 2 4 4 3 2 2" xfId="847" xr:uid="{FA946608-1E6F-4EBE-A695-DFF536938472}"/>
    <cellStyle name="Normal 2 3 4 6 2 4 4 3 2 2 10" xfId="18219" xr:uid="{C68BCA89-AC6C-4B8D-BF9E-5F3A7071BFBD}"/>
    <cellStyle name="Normal 2 3 4 6 2 4 4 3 2 2 10 2" xfId="28931" xr:uid="{2C4D35E8-F752-4EA8-BDE4-7D73855AD411}"/>
    <cellStyle name="Normal 2 3 4 6 2 4 4 3 2 2 2" xfId="848" xr:uid="{87AB1906-11BE-4AEF-B744-58412A97686F}"/>
    <cellStyle name="Normal 2 3 4 6 2 4 4 3 2 2 2 2" xfId="14303" xr:uid="{41012533-063D-45C0-8D07-AAF71AD71A12}"/>
    <cellStyle name="Normal 2 3 4 6 2 4 4 3 2 2 2 3" xfId="14304" xr:uid="{3411E4E5-FB69-4A62-9C67-E34AD8753883}"/>
    <cellStyle name="Normal 2 3 4 6 2 4 4 3 2 2 2 3 2" xfId="14305" xr:uid="{5B9369C8-F411-4752-ABC3-9BE98EF0FF0D}"/>
    <cellStyle name="Normal 2 3 4 6 2 4 4 3 2 2 3" xfId="849" xr:uid="{A60FEAC5-E02D-4D68-A4EA-5177EE5D3155}"/>
    <cellStyle name="Normal 2 3 4 6 2 4 4 3 2 2 4" xfId="850" xr:uid="{DB6C805A-A51E-45EE-97B3-B55711F13E8B}"/>
    <cellStyle name="Normal 2 3 4 6 2 4 4 3 2 2 5" xfId="851" xr:uid="{27D8FC80-FE9D-4C9F-809E-00E967B3D9D9}"/>
    <cellStyle name="Normal 2 3 4 6 2 4 4 3 2 2 5 2" xfId="852" xr:uid="{D7CCA356-5C26-44E2-BD5D-5E29949A6E7B}"/>
    <cellStyle name="Normal 2 3 4 6 2 4 4 3 2 2 5 3" xfId="2632" xr:uid="{4BC46FD0-3E67-43FE-9F83-96641BAB852D}"/>
    <cellStyle name="Normal 2 3 4 6 2 4 4 3 2 2 5 3 2" xfId="3227" xr:uid="{A02B3264-160F-4E62-9C7F-77CDAC6D2AB3}"/>
    <cellStyle name="Normal 2 3 4 6 2 4 4 3 2 2 5 3 3" xfId="4190" xr:uid="{3CCFA728-A7DF-4414-AB15-07D3208B390E}"/>
    <cellStyle name="Normal 2 3 4 6 2 4 4 3 2 2 5 3 3 2" xfId="5027" xr:uid="{BE087CE6-BAC9-4C10-A801-A6E3DA0F9CB3}"/>
    <cellStyle name="Normal 2 3 4 6 2 4 4 3 2 2 5 3 3 3" xfId="4427" xr:uid="{42608A42-B87A-4A39-B9CD-295DBAF43492}"/>
    <cellStyle name="Normal 2 3 4 6 2 4 4 3 2 2 5 3 3 4" xfId="8539" xr:uid="{3E131C53-4FF7-4870-8E72-25BAF6CE614D}"/>
    <cellStyle name="Normal 2 3 4 6 2 4 4 3 2 2 5 3 3 4 2" xfId="9197" xr:uid="{2B581F37-E3C8-45EE-BC44-0FA92DCA648F}"/>
    <cellStyle name="Normal 2 3 4 6 2 4 4 3 2 2 5 3 3 4 2 2" xfId="10915" xr:uid="{6307A669-9969-4010-B473-9333B286403F}"/>
    <cellStyle name="Normal 2 3 4 6 2 4 4 3 2 2 5 3 3 4 2 3" xfId="11342" xr:uid="{5021EC93-3D46-4CCD-8225-4334EF9F59DC}"/>
    <cellStyle name="Normal 2 3 4 6 2 4 4 3 2 2 5 3 3 4 2 3 2" xfId="21900" xr:uid="{7F8EE0B6-9BBB-40EE-A0A5-AAA6F572395B}"/>
    <cellStyle name="Normal 2 3 4 6 2 4 4 3 2 2 5 3 3 4 2 3 3" xfId="21480" xr:uid="{E710DEFC-E8D5-4C13-A76F-2A1CA6078E24}"/>
    <cellStyle name="Normal 2 3 4 6 2 4 4 3 2 2 5 3 3 4 2 3 3 2" xfId="26702" xr:uid="{E70CB995-0971-46F8-BEF9-727106E0990B}"/>
    <cellStyle name="Normal 2 3 4 6 2 4 4 3 2 2 5 3 3 5" xfId="6922" xr:uid="{CA4AA87E-C056-4F9B-8003-A74DD4BB3823}"/>
    <cellStyle name="Normal 2 3 4 6 2 4 4 3 2 2 5 3 3 5 2" xfId="10666" xr:uid="{BAFA277D-9D98-4F1A-8E31-7FABAB574569}"/>
    <cellStyle name="Normal 2 3 4 6 2 4 4 3 2 2 5 3 3 5 3" xfId="12317" xr:uid="{8BDDF82C-C573-4097-B461-F72CB75FF301}"/>
    <cellStyle name="Normal 2 3 4 6 2 4 4 3 2 2 5 3 3 5 3 2" xfId="22758" xr:uid="{5E34FFC4-FF86-4C01-B2AE-152C371415A7}"/>
    <cellStyle name="Normal 2 3 4 6 2 4 4 3 2 2 5 3 3 5 3 3" xfId="21231" xr:uid="{4F5DB991-DC3A-4CE8-A720-EB95267D5688}"/>
    <cellStyle name="Normal 2 3 4 6 2 4 4 3 2 2 5 3 3 5 3 3 2" xfId="26453" xr:uid="{6F905A13-84C5-4870-9375-CCECADB24246}"/>
    <cellStyle name="Normal 2 3 4 6 2 4 4 3 2 2 5 3 3 6" xfId="18967" xr:uid="{E48D12CC-E759-4708-A0C4-7F3A5A3AD545}"/>
    <cellStyle name="Normal 2 3 4 6 2 4 4 3 2 2 5 3 3 6 2" xfId="24189" xr:uid="{0733A62B-429D-4022-9857-9A3E04B508D7}"/>
    <cellStyle name="Normal 2 3 4 6 2 4 4 3 2 2 5 3 4" xfId="7164" xr:uid="{0A0A72B0-DDC8-4774-B3A6-AF33B59FDDA5}"/>
    <cellStyle name="Normal 2 3 4 6 2 4 4 3 2 2 5 3 4 2" xfId="8123" xr:uid="{B0549122-1CA1-4DB3-9132-C65EFE00B356}"/>
    <cellStyle name="Normal 2 3 4 6 2 4 4 3 2 2 5 3 4 3" xfId="13300" xr:uid="{D9DCB254-E7E4-4623-82BE-810F7F705E8C}"/>
    <cellStyle name="Normal 2 3 4 6 2 4 4 3 2 2 5 3 4 3 2" xfId="16728" xr:uid="{8FA48FE6-E8B0-45FB-9011-EB278F143783}"/>
    <cellStyle name="Normal 2 3 4 6 2 4 4 3 2 2 5 3 4 4" xfId="19466" xr:uid="{99FA5B4C-0886-49C7-AC38-44A747304B92}"/>
    <cellStyle name="Normal 2 3 4 6 2 4 4 3 2 2 5 3 4 4 2" xfId="24688" xr:uid="{C5E6015E-9E3D-43AC-8824-5E6A4C770A93}"/>
    <cellStyle name="Normal 2 3 4 6 2 4 4 3 2 2 5 3 5" xfId="6909" xr:uid="{066DB004-D412-4BFC-91C0-F2E976C9ADF1}"/>
    <cellStyle name="Normal 2 3 4 6 2 4 4 3 2 2 5 3 5 2" xfId="10653" xr:uid="{35E21B22-60D8-4C65-AEB2-4EF6BD884C86}"/>
    <cellStyle name="Normal 2 3 4 6 2 4 4 3 2 2 5 3 5 3" xfId="17163" xr:uid="{7E7F09FF-1D01-4054-A903-FE2895A07C0F}"/>
    <cellStyle name="Normal 2 3 4 6 2 4 4 3 2 2 5 3 5 3 2" xfId="23635" xr:uid="{2C03B520-2249-4121-9A8B-0FE05C726158}"/>
    <cellStyle name="Normal 2 3 4 6 2 4 4 3 2 2 5 3 5 3 3" xfId="21218" xr:uid="{5B17B8EA-142C-4D76-BFBA-49601A80851D}"/>
    <cellStyle name="Normal 2 3 4 6 2 4 4 3 2 2 5 3 5 3 3 2" xfId="26440" xr:uid="{94C586D0-4006-4695-9291-148C4487921F}"/>
    <cellStyle name="Normal 2 3 4 6 2 4 4 3 2 2 5 4" xfId="5565" xr:uid="{86DC3EBF-1B6F-43CE-89B6-F1C3EB993E27}"/>
    <cellStyle name="Normal 2 3 4 6 2 4 4 3 2 2 5 4 2" xfId="8904" xr:uid="{B1A52A53-E747-4064-A8B1-D88ED19CB07A}"/>
    <cellStyle name="Normal 2 3 4 6 2 4 4 3 2 2 5 4 3" xfId="12797" xr:uid="{A0FF9446-639A-4E6E-AE52-15FA6814C37E}"/>
    <cellStyle name="Normal 2 3 4 6 2 4 4 3 2 2 5 4 3 2" xfId="23235" xr:uid="{254073C0-8552-4F14-8EC4-0F834FF66D48}"/>
    <cellStyle name="Normal 2 3 4 6 2 4 4 3 2 2 5 4 3 3" xfId="20105" xr:uid="{A92DF56F-F505-4BCE-9D71-E55B375C08B2}"/>
    <cellStyle name="Normal 2 3 4 6 2 4 4 3 2 2 5 4 3 3 2" xfId="25327" xr:uid="{8EC8693D-40D0-40BA-A2C4-83CED66D4982}"/>
    <cellStyle name="Normal 2 3 4 6 2 4 4 3 2 2 5 5" xfId="15492" xr:uid="{99BD2700-ACBC-40EB-BCC6-F51CB2B0C306}"/>
    <cellStyle name="Normal 2 3 4 6 2 4 4 3 2 2 5 6" xfId="17599" xr:uid="{5CAAC480-02B4-43F9-B7DD-36E6EA22499B}"/>
    <cellStyle name="Normal 2 3 4 6 2 4 4 3 2 2 5 6 2" xfId="27209" xr:uid="{1D21E688-8D87-46A5-9444-51F940A89FB2}"/>
    <cellStyle name="Normal 2 3 4 6 2 4 4 3 2 2 5 6 3" xfId="28448" xr:uid="{A048A9F5-4505-4BE0-95D1-369EBF761EC8}"/>
    <cellStyle name="Normal 2 3 4 6 2 4 4 3 2 2 5 6 4" xfId="28006" xr:uid="{33B2265A-0073-4895-9258-75F37EAC0D70}"/>
    <cellStyle name="Normal 2 3 4 6 2 4 4 3 2 2 5 7" xfId="18372" xr:uid="{2784ED79-AB9C-49CB-9857-752223C7462E}"/>
    <cellStyle name="Normal 2 3 4 6 2 4 4 3 2 2 5 7 2" xfId="28233" xr:uid="{FBB23CF1-0140-441C-88AB-171DD28601A4}"/>
    <cellStyle name="Normal 2 3 4 6 2 4 4 3 2 2 6" xfId="2479" xr:uid="{8F60F1A8-A5B9-47AC-8B45-96D807B6E847}"/>
    <cellStyle name="Normal 2 3 4 6 2 4 4 3 2 2 6 2" xfId="3074" xr:uid="{804E824A-3224-42F2-8DDF-8CCCBB4F77D0}"/>
    <cellStyle name="Normal 2 3 4 6 2 4 4 3 2 2 6 3" xfId="4037" xr:uid="{DB39AC46-558A-426A-B294-77B6A4FCA324}"/>
    <cellStyle name="Normal 2 3 4 6 2 4 4 3 2 2 6 3 2" xfId="4720" xr:uid="{E1DAD99C-6E53-451E-9905-2AB956F4435E}"/>
    <cellStyle name="Normal 2 3 4 6 2 4 4 3 2 2 6 3 3" xfId="3410" xr:uid="{4DFBE771-F828-4DC1-8941-2DA2BD3B903A}"/>
    <cellStyle name="Normal 2 3 4 6 2 4 4 3 2 2 6 3 4" xfId="8682" xr:uid="{27DA9CFC-3382-40A1-BAFC-EF63DDE8B551}"/>
    <cellStyle name="Normal 2 3 4 6 2 4 4 3 2 2 6 3 4 2" xfId="9284" xr:uid="{9B65F139-CB01-4A0B-BE77-D3265AC38D61}"/>
    <cellStyle name="Normal 2 3 4 6 2 4 4 3 2 2 6 3 4 2 2" xfId="11001" xr:uid="{1AD0DC12-A464-4D5F-B59A-610EF82C50D0}"/>
    <cellStyle name="Normal 2 3 4 6 2 4 4 3 2 2 6 3 4 2 3" xfId="11345" xr:uid="{6C2E8D6D-B392-44E9-A152-03D95AB87795}"/>
    <cellStyle name="Normal 2 3 4 6 2 4 4 3 2 2 6 3 4 2 3 2" xfId="21903" xr:uid="{9C41DB03-3B41-4E5D-B5F0-3A0F31BFD538}"/>
    <cellStyle name="Normal 2 3 4 6 2 4 4 3 2 2 6 3 4 2 3 3" xfId="21566" xr:uid="{C3BC4F38-110B-46DE-AAE7-AEA8E289E1EC}"/>
    <cellStyle name="Normal 2 3 4 6 2 4 4 3 2 2 6 3 4 2 3 3 2" xfId="26788" xr:uid="{5653D145-605F-454B-8C38-6C1765D23973}"/>
    <cellStyle name="Normal 2 3 4 6 2 4 4 3 2 2 6 3 5" xfId="6710" xr:uid="{A701C7ED-9A19-4BEC-B94D-4F6AFA8A4905}"/>
    <cellStyle name="Normal 2 3 4 6 2 4 4 3 2 2 6 3 5 2" xfId="10455" xr:uid="{7E680950-AFFF-4BEC-BD05-FC5313B45D8D}"/>
    <cellStyle name="Normal 2 3 4 6 2 4 4 3 2 2 6 3 5 3" xfId="17200" xr:uid="{F03D0B87-4815-461E-BB6A-A3F1FB5BC4BF}"/>
    <cellStyle name="Normal 2 3 4 6 2 4 4 3 2 2 6 3 5 3 2" xfId="23671" xr:uid="{9F33FF26-8A36-4EBA-A402-102691ED29FF}"/>
    <cellStyle name="Normal 2 3 4 6 2 4 4 3 2 2 6 3 5 3 3" xfId="21020" xr:uid="{D537F8F4-8C7B-4DB8-8CFD-9C6B7D40CE8D}"/>
    <cellStyle name="Normal 2 3 4 6 2 4 4 3 2 2 6 3 5 3 3 2" xfId="26242" xr:uid="{CB92D033-B021-436C-9D8F-6C21A05F8672}"/>
    <cellStyle name="Normal 2 3 4 6 2 4 4 3 2 2 6 3 6" xfId="16056" xr:uid="{220950CD-E639-4A18-A198-07DDD68DE027}"/>
    <cellStyle name="Normal 2 3 4 6 2 4 4 3 2 2 6 3 7" xfId="18814" xr:uid="{18DD30A9-CC7E-4335-887B-1F34590D86BF}"/>
    <cellStyle name="Normal 2 3 4 6 2 4 4 3 2 2 6 3 7 2" xfId="24036" xr:uid="{BC77E08B-92F3-44D0-84EC-9BF2A0386451}"/>
    <cellStyle name="Normal 2 3 4 6 2 4 4 3 2 2 6 4" xfId="5988" xr:uid="{013F34A7-05F1-4F22-BA25-CB26C3B59166}"/>
    <cellStyle name="Normal 2 3 4 6 2 4 4 3 2 2 6 4 2" xfId="7489" xr:uid="{06FF0502-1A84-42DA-88E4-746D073D6AEC}"/>
    <cellStyle name="Normal 2 3 4 6 2 4 4 3 2 2 6 4 3" xfId="12954" xr:uid="{49366ED1-A367-4918-8C02-6718CF90203F}"/>
    <cellStyle name="Normal 2 3 4 6 2 4 4 3 2 2 6 4 3 2" xfId="16420" xr:uid="{A50E9DDC-C460-43D5-9DB8-C49F4784EEFC}"/>
    <cellStyle name="Normal 2 3 4 6 2 4 4 3 2 2 6 4 4" xfId="19081" xr:uid="{629773E0-7FF3-419E-AAE7-B493FB0E0733}"/>
    <cellStyle name="Normal 2 3 4 6 2 4 4 3 2 2 6 4 4 2" xfId="24303" xr:uid="{75F6BFD1-7EA4-427E-81B6-2DC698A47E1D}"/>
    <cellStyle name="Normal 2 3 4 6 2 4 4 3 2 2 6 5" xfId="6847" xr:uid="{15C7ECDB-D2AE-4209-97D0-6BCDE09F1935}"/>
    <cellStyle name="Normal 2 3 4 6 2 4 4 3 2 2 6 5 2" xfId="10591" xr:uid="{49FD7148-99C8-468F-8ADD-C6D8A5145617}"/>
    <cellStyle name="Normal 2 3 4 6 2 4 4 3 2 2 6 5 3" xfId="11832" xr:uid="{35083F2B-6326-471A-8045-A86AA0B989A9}"/>
    <cellStyle name="Normal 2 3 4 6 2 4 4 3 2 2 6 5 3 2" xfId="22280" xr:uid="{726AA826-095B-4B46-A4B5-DF2479A7C35A}"/>
    <cellStyle name="Normal 2 3 4 6 2 4 4 3 2 2 6 5 3 3" xfId="21156" xr:uid="{80B8E2EE-B994-4B17-BEC9-3674BFC5724B}"/>
    <cellStyle name="Normal 2 3 4 6 2 4 4 3 2 2 6 5 3 3 2" xfId="26378" xr:uid="{6F36DEEF-EBA2-4C18-9D95-02FFAE7CF2B2}"/>
    <cellStyle name="Normal 2 3 4 6 2 4 4 3 2 2 7" xfId="5564" xr:uid="{3F82618C-2A78-4016-8097-5AE96FA56AC8}"/>
    <cellStyle name="Normal 2 3 4 6 2 4 4 3 2 2 7 2" xfId="8903" xr:uid="{2FF340E4-65BB-4938-A670-1E43CF8F678E}"/>
    <cellStyle name="Normal 2 3 4 6 2 4 4 3 2 2 7 3" xfId="16202" xr:uid="{C2504D7D-AF48-442C-945A-CD0A614939EA}"/>
    <cellStyle name="Normal 2 3 4 6 2 4 4 3 2 2 7 3 2" xfId="17350" xr:uid="{08C2EF83-EAD5-40B9-8BB3-1796DB2E801F}"/>
    <cellStyle name="Normal 2 3 4 6 2 4 4 3 2 2 7 3 3" xfId="20104" xr:uid="{4C041ECE-E2A9-4519-A5DE-A210B5FC752A}"/>
    <cellStyle name="Normal 2 3 4 6 2 4 4 3 2 2 7 3 3 2" xfId="25326" xr:uid="{393BEDA2-0AAF-4700-95CE-AD68258CC375}"/>
    <cellStyle name="Normal 2 3 4 6 2 4 4 3 2 2 8" xfId="15491" xr:uid="{41044F01-AE25-4C8F-8D8D-B857F6EC72A8}"/>
    <cellStyle name="Normal 2 3 4 6 2 4 4 3 2 2 9" xfId="17598" xr:uid="{69D82FD8-91C6-4E74-B3EF-D4A147B6E55A}"/>
    <cellStyle name="Normal 2 3 4 6 2 4 4 3 2 2 9 2" xfId="27208" xr:uid="{1AFADCB7-CADC-4651-A59B-11CDACB47FF1}"/>
    <cellStyle name="Normal 2 3 4 6 2 4 4 3 2 2 9 3" xfId="28447" xr:uid="{00FBFE50-FE07-4B70-BE7F-0B1A19CEC409}"/>
    <cellStyle name="Normal 2 3 4 6 2 4 4 3 2 2 9 4" xfId="28007" xr:uid="{5FF2B12E-AE4B-4449-AA72-E60540A9C9A4}"/>
    <cellStyle name="Normal 2 3 4 6 2 4 4 3 3" xfId="2406" xr:uid="{0DDBEC72-5330-40EC-84E3-BB8FD63D6A62}"/>
    <cellStyle name="Normal 2 3 4 6 2 4 4 3 3 2" xfId="3001" xr:uid="{2FF1B1AB-33BE-4B47-A52D-29A7625F37D1}"/>
    <cellStyle name="Normal 2 3 4 6 2 4 4 3 3 3" xfId="3964" xr:uid="{3A48B0AA-C936-4140-BA67-F289B55798CD}"/>
    <cellStyle name="Normal 2 3 4 6 2 4 4 3 3 3 2" xfId="4741" xr:uid="{4A93CCD4-08DC-49E9-B415-252F9CD7C37B}"/>
    <cellStyle name="Normal 2 3 4 6 2 4 4 3 3 3 3" xfId="3552" xr:uid="{59EBE4C9-240E-429B-848F-A3A833D847DA}"/>
    <cellStyle name="Normal 2 3 4 6 2 4 4 3 3 3 4" xfId="7781" xr:uid="{C3DED5F4-0ECA-479F-9ACE-95DFBB7BD459}"/>
    <cellStyle name="Normal 2 3 4 6 2 4 4 3 3 3 4 2" xfId="6401" xr:uid="{5129CB2D-8A61-4600-A3B8-472E4B74C01C}"/>
    <cellStyle name="Normal 2 3 4 6 2 4 4 3 3 3 4 2 2" xfId="10147" xr:uid="{C963DAFD-5983-430C-9B52-419F7989EC0C}"/>
    <cellStyle name="Normal 2 3 4 6 2 4 4 3 3 3 4 2 3" xfId="17219" xr:uid="{DF72B696-DD21-4846-B72C-4DA9D789BA73}"/>
    <cellStyle name="Normal 2 3 4 6 2 4 4 3 3 3 4 2 3 2" xfId="23690" xr:uid="{06304423-4024-484C-8BC7-34B2C78B26B5}"/>
    <cellStyle name="Normal 2 3 4 6 2 4 4 3 3 3 4 2 3 3" xfId="20712" xr:uid="{DE8E3BCE-A4E1-4F69-9FFE-3D8573EB1AA2}"/>
    <cellStyle name="Normal 2 3 4 6 2 4 4 3 3 3 4 2 3 3 2" xfId="25934" xr:uid="{C10096D5-642C-4F0B-A02B-E7E1E2E29070}"/>
    <cellStyle name="Normal 2 3 4 6 2 4 4 3 3 3 5" xfId="5400" xr:uid="{5D3E7DF7-621C-4C33-82AA-7C227D16A80F}"/>
    <cellStyle name="Normal 2 3 4 6 2 4 4 3 3 3 5 2" xfId="9738" xr:uid="{49A5DDA4-E141-4E7C-8229-457675189C0F}"/>
    <cellStyle name="Normal 2 3 4 6 2 4 4 3 3 3 5 3" xfId="17020" xr:uid="{CC5B6169-1B78-4E3B-BA93-C68E6AA3FBAA}"/>
    <cellStyle name="Normal 2 3 4 6 2 4 4 3 3 3 5 3 2" xfId="23493" xr:uid="{CA442059-13B9-4611-8C88-0FA9C36D20A0}"/>
    <cellStyle name="Normal 2 3 4 6 2 4 4 3 3 3 5 3 3" xfId="19940" xr:uid="{75EEFE70-D07C-4BC3-85C6-0C9412F4952C}"/>
    <cellStyle name="Normal 2 3 4 6 2 4 4 3 3 3 5 3 3 2" xfId="25162" xr:uid="{F24FC5E9-BFC5-4781-AFD7-6804899527B5}"/>
    <cellStyle name="Normal 2 3 4 6 2 4 4 3 3 3 6" xfId="15987" xr:uid="{88E4E911-CA7C-43BD-922D-9851A82F0708}"/>
    <cellStyle name="Normal 2 3 4 6 2 4 4 3 3 3 7" xfId="18741" xr:uid="{483AC863-CEDF-4F47-A646-90ECA787E4DE}"/>
    <cellStyle name="Normal 2 3 4 6 2 4 4 3 3 3 7 2" xfId="23963" xr:uid="{64A2009D-E8A6-44A9-854C-92A0E3665AB0}"/>
    <cellStyle name="Normal 2 3 4 6 2 4 4 3 3 4" xfId="6188" xr:uid="{B25A66F4-08ED-47D1-BBCF-C8CCE575F941}"/>
    <cellStyle name="Normal 2 3 4 6 2 4 4 3 3 4 2" xfId="7556" xr:uid="{17B3BA0A-C1B7-4329-AF65-CC7DFF3BCB9C}"/>
    <cellStyle name="Normal 2 3 4 6 2 4 4 3 3 4 3" xfId="13220" xr:uid="{5A5F89D7-5249-439E-9E8A-9F76F6F615E1}"/>
    <cellStyle name="Normal 2 3 4 6 2 4 4 3 3 4 3 2" xfId="16655" xr:uid="{C7CFD8DB-47BB-410D-86E3-A51B738C5F19}"/>
    <cellStyle name="Normal 2 3 4 6 2 4 4 3 3 4 4" xfId="19281" xr:uid="{1D1EA0C1-3A71-4BD3-9471-D6A009051988}"/>
    <cellStyle name="Normal 2 3 4 6 2 4 4 3 3 4 4 2" xfId="24503" xr:uid="{A7F98658-5294-4FE7-9002-69F824940E27}"/>
    <cellStyle name="Normal 2 3 4 6 2 4 4 3 3 5" xfId="5948" xr:uid="{9A00D1C0-847B-446D-99DB-0764A07978BF}"/>
    <cellStyle name="Normal 2 3 4 6 2 4 4 3 3 5 2" xfId="9857" xr:uid="{C85AAEB3-3DC9-4BEF-A1BB-45F8F85E657E}"/>
    <cellStyle name="Normal 2 3 4 6 2 4 4 3 3 5 3" xfId="11333" xr:uid="{E0010C94-F12C-4F02-8938-05FDD67BA887}"/>
    <cellStyle name="Normal 2 3 4 6 2 4 4 3 3 5 3 2" xfId="21891" xr:uid="{30705E37-1341-4C93-BAE7-3F4A853C06B9}"/>
    <cellStyle name="Normal 2 3 4 6 2 4 4 3 3 5 3 3" xfId="20483" xr:uid="{961C45D8-B816-4D4E-AE40-A73B9EB00102}"/>
    <cellStyle name="Normal 2 3 4 6 2 4 4 3 3 5 3 3 2" xfId="25705" xr:uid="{4F42383A-F8E8-468C-A3A2-86188F869D51}"/>
    <cellStyle name="Normal 2 3 4 6 2 4 4 3 4" xfId="5562" xr:uid="{13DC3208-F22E-4F34-BC68-83C7E55F274D}"/>
    <cellStyle name="Normal 2 3 4 6 2 4 4 3 4 2" xfId="8902" xr:uid="{8AF44C9D-CBCB-4436-BBD7-FF4481A31891}"/>
    <cellStyle name="Normal 2 3 4 6 2 4 4 3 4 3" xfId="14306" xr:uid="{9128A884-224F-4589-AED2-2DDB69ABD331}"/>
    <cellStyle name="Normal 2 3 4 6 2 4 4 3 4 3 2" xfId="14307" xr:uid="{487322E9-56A9-49A3-84F5-3A8666D9D2D5}"/>
    <cellStyle name="Normal 2 3 4 6 2 4 4 3 4 3 3" xfId="17186" xr:uid="{6ABEE5E1-6B31-44AD-A92D-0429FFF587E4}"/>
    <cellStyle name="Normal 2 3 4 6 2 4 4 3 4 3 4" xfId="20102" xr:uid="{F398DFE1-4856-40DC-8F66-745463EC996E}"/>
    <cellStyle name="Normal 2 3 4 6 2 4 4 3 4 3 4 2" xfId="25324" xr:uid="{D8603628-78FD-4246-BBA3-F951D8C836DE}"/>
    <cellStyle name="Normal 2 3 4 6 2 4 4 3 5" xfId="15237" xr:uid="{C3FCA7C3-BF26-49E3-9A88-FD0EF5FFB0E9}"/>
    <cellStyle name="Normal 2 3 4 6 2 4 4 3 6" xfId="15490" xr:uid="{20D78BCC-7DB7-429B-A590-17B814B5E245}"/>
    <cellStyle name="Normal 2 3 4 6 2 4 4 3 7" xfId="17597" xr:uid="{FC98AD35-758A-44E8-8AA5-1A75081E435D}"/>
    <cellStyle name="Normal 2 3 4 6 2 4 4 3 7 2" xfId="27207" xr:uid="{50270B03-AA69-4D8D-8468-4CE13940061D}"/>
    <cellStyle name="Normal 2 3 4 6 2 4 4 3 7 3" xfId="28446" xr:uid="{F5BAB7BE-0C18-4F03-A997-2F2A2142BCB1}"/>
    <cellStyle name="Normal 2 3 4 6 2 4 4 3 7 4" xfId="28008" xr:uid="{5A71219B-D129-4BFE-AD2A-38ADC1BEF2AC}"/>
    <cellStyle name="Normal 2 3 4 6 2 4 4 3 8" xfId="18146" xr:uid="{3752EF16-C781-4D0A-A571-21F73E6E706F}"/>
    <cellStyle name="Normal 2 3 4 6 2 4 4 3 8 2" xfId="28846" xr:uid="{94CCD1E9-1231-4139-B8D9-F992204A9596}"/>
    <cellStyle name="Normal 2 3 4 6 2 4 4 4" xfId="14308" xr:uid="{89FADFAF-84EB-487D-AAE6-AD7CF74E2E52}"/>
    <cellStyle name="Normal 2 3 4 6 2 4 4 4 2" xfId="14309" xr:uid="{591A7CA9-DEDE-4CE6-9F11-225F4E40A4FA}"/>
    <cellStyle name="Normal 2 3 4 6 2 4 4 5" xfId="14310" xr:uid="{E5DBDEB1-EE8D-43C2-B998-3F09E9DCA503}"/>
    <cellStyle name="Normal 2 3 4 6 2 4 4 5 2" xfId="14311" xr:uid="{AD8C413B-A94E-42E0-B9B6-D38439CE2A62}"/>
    <cellStyle name="Normal 2 3 4 6 2 4 5" xfId="2266" xr:uid="{9704FE46-B635-453B-84CD-CCA42701D0EB}"/>
    <cellStyle name="Normal 2 3 4 6 2 4 5 2" xfId="2861" xr:uid="{5AD7358C-3BB6-4249-AA28-3E8FB1179FA5}"/>
    <cellStyle name="Normal 2 3 4 6 2 4 5 3" xfId="3824" xr:uid="{6AFB9993-9C56-41E3-84CA-29BA249B081A}"/>
    <cellStyle name="Normal 2 3 4 6 2 4 5 3 2" xfId="4572" xr:uid="{6FA4E425-F010-4525-A44F-16C31D343261}"/>
    <cellStyle name="Normal 2 3 4 6 2 4 5 3 3" xfId="3380" xr:uid="{998E8F4E-51D8-4F6E-9900-4D3132C9782A}"/>
    <cellStyle name="Normal 2 3 4 6 2 4 5 3 4" xfId="8618" xr:uid="{7F5B1690-2C36-4D3E-AE97-E712ED0ADB33}"/>
    <cellStyle name="Normal 2 3 4 6 2 4 5 3 4 2" xfId="5742" xr:uid="{B7D51262-7064-48B6-9E36-718B6BC9F6F8}"/>
    <cellStyle name="Normal 2 3 4 6 2 4 5 3 4 2 2" xfId="9553" xr:uid="{41BD0CDD-C8FE-4F10-B2CE-EEF547A6DE65}"/>
    <cellStyle name="Normal 2 3 4 6 2 4 5 3 4 2 3" xfId="12279" xr:uid="{549CA845-88A4-4749-83D1-EF6153C61014}"/>
    <cellStyle name="Normal 2 3 4 6 2 4 5 3 4 2 3 2" xfId="22721" xr:uid="{DF04EB47-492F-478C-B2EA-BFC5057369A0}"/>
    <cellStyle name="Normal 2 3 4 6 2 4 5 3 4 2 3 3" xfId="20282" xr:uid="{1061FE86-CB13-44BC-9953-36DD35C9B9B6}"/>
    <cellStyle name="Normal 2 3 4 6 2 4 5 3 4 2 3 3 2" xfId="25504" xr:uid="{BD0587B6-245A-435D-A79E-E6644607EB48}"/>
    <cellStyle name="Normal 2 3 4 6 2 4 5 3 5" xfId="6687" xr:uid="{204EAA42-33B2-453B-ABD0-950F00BA1998}"/>
    <cellStyle name="Normal 2 3 4 6 2 4 5 3 5 2" xfId="10432" xr:uid="{D0BD2800-F1AA-4352-BF98-D67E0FA24735}"/>
    <cellStyle name="Normal 2 3 4 6 2 4 5 3 5 3" xfId="12703" xr:uid="{E04BAF19-602B-4147-96A7-C4DD052DF196}"/>
    <cellStyle name="Normal 2 3 4 6 2 4 5 3 5 3 2" xfId="23142" xr:uid="{F1DA1EF6-1246-481A-8481-20A2271F654E}"/>
    <cellStyle name="Normal 2 3 4 6 2 4 5 3 5 3 3" xfId="20997" xr:uid="{AD386516-5EA3-4BE8-B28C-095BEA814C40}"/>
    <cellStyle name="Normal 2 3 4 6 2 4 5 3 5 3 3 2" xfId="26219" xr:uid="{080A380F-74FC-4674-8301-764F4E69EC9B}"/>
    <cellStyle name="Normal 2 3 4 6 2 4 5 3 6" xfId="18601" xr:uid="{7048184E-8FF2-4218-A90A-96A27D5AE441}"/>
    <cellStyle name="Normal 2 3 4 6 2 4 5 3 6 2" xfId="23823" xr:uid="{8EC85095-8337-4CFE-AEF2-E2EA370B6851}"/>
    <cellStyle name="Normal 2 3 4 6 2 4 5 4" xfId="6104" xr:uid="{AB727438-958F-45EC-A690-5ED43A6AA130}"/>
    <cellStyle name="Normal 2 3 4 6 2 4 5 4 2" xfId="7780" xr:uid="{7DA4E46E-529A-46D9-B963-286F6491A669}"/>
    <cellStyle name="Normal 2 3 4 6 2 4 5 4 3" xfId="13067" xr:uid="{5B3A45AC-D203-423B-9E82-0F46001E3E7A}"/>
    <cellStyle name="Normal 2 3 4 6 2 4 5 4 3 2" xfId="16518" xr:uid="{8B9C88D7-9D2C-43E6-9350-DA9BE7B05546}"/>
    <cellStyle name="Normal 2 3 4 6 2 4 5 4 4" xfId="19197" xr:uid="{CBBD5124-9D16-4A24-9AAF-263276980280}"/>
    <cellStyle name="Normal 2 3 4 6 2 4 5 4 4 2" xfId="24419" xr:uid="{AE6B351F-6C5D-4796-B6A7-9DC1F97E899B}"/>
    <cellStyle name="Normal 2 3 4 6 2 4 5 5" xfId="7427" xr:uid="{9576608F-62D1-417B-9E8A-13ED1E1CF3C8}"/>
    <cellStyle name="Normal 2 3 4 6 2 4 5 5 2" xfId="10797" xr:uid="{D35F95B9-876A-4C5B-B9B1-796E5C9B7382}"/>
    <cellStyle name="Normal 2 3 4 6 2 4 5 5 3" xfId="12150" xr:uid="{3A1EDD7F-98D6-4EA8-8701-F41AA240D769}"/>
    <cellStyle name="Normal 2 3 4 6 2 4 5 5 3 2" xfId="22597" xr:uid="{2C5EE2ED-D60B-4896-BCE4-99E2A2B9911C}"/>
    <cellStyle name="Normal 2 3 4 6 2 4 5 5 3 3" xfId="21362" xr:uid="{78F6CAA8-021C-4C75-B71D-8AAF85F4A993}"/>
    <cellStyle name="Normal 2 3 4 6 2 4 5 5 3 3 2" xfId="26584" xr:uid="{1A37C76B-BF92-48EB-8948-E5E41A7EC2CF}"/>
    <cellStyle name="Normal 2 3 4 6 2 4 6" xfId="18006" xr:uid="{BDDB46CA-C96E-493C-8F4A-55787321EE07}"/>
    <cellStyle name="Normal 2 3 4 6 2 4 6 2" xfId="27732" xr:uid="{036CEA6E-04C0-4249-8DF8-BA694E8469C9}"/>
    <cellStyle name="Normal 2 3 4 6 2 5" xfId="853" xr:uid="{CD3124B6-CD0D-4347-861C-38FBC50D85F2}"/>
    <cellStyle name="Normal 2 3 4 6 2 5 2" xfId="854" xr:uid="{13095EB7-B913-482A-BF8F-521267BCCD56}"/>
    <cellStyle name="Normal 2 3 4 6 2 5 3" xfId="855" xr:uid="{08DBA56E-0DFF-4D42-A449-C4CC1102052D}"/>
    <cellStyle name="Normal 2 3 4 6 2 5 3 2" xfId="856" xr:uid="{AFBC11D3-F080-4255-B575-81751E9A1A31}"/>
    <cellStyle name="Normal 2 3 4 6 2 5 3 2 2" xfId="857" xr:uid="{F0070B44-F503-4FEE-9B78-EE126AA0CEF1}"/>
    <cellStyle name="Normal 2 3 4 6 2 5 3 2 2 10" xfId="18220" xr:uid="{EAC75815-C95B-48E5-ACD8-AD6B1DE2C1BA}"/>
    <cellStyle name="Normal 2 3 4 6 2 5 3 2 2 10 2" xfId="28806" xr:uid="{0EA7AD2B-39B6-41E2-AD2F-3C00674183DB}"/>
    <cellStyle name="Normal 2 3 4 6 2 5 3 2 2 2" xfId="858" xr:uid="{F1410A3C-0DC3-46F6-91A0-9619EA7A95E7}"/>
    <cellStyle name="Normal 2 3 4 6 2 5 3 2 2 2 2" xfId="14312" xr:uid="{D5FF4BD1-FB67-44DD-B035-58719D8CCE71}"/>
    <cellStyle name="Normal 2 3 4 6 2 5 3 2 2 2 3" xfId="14313" xr:uid="{728BD29C-3BEC-4D95-AA3C-6B188466D894}"/>
    <cellStyle name="Normal 2 3 4 6 2 5 3 2 2 2 3 2" xfId="14314" xr:uid="{008FF9A8-D4E9-4B2D-9513-27A96BBE79E3}"/>
    <cellStyle name="Normal 2 3 4 6 2 5 3 2 2 3" xfId="859" xr:uid="{B47A1D7A-D67D-4E65-9BFC-2330C88493CC}"/>
    <cellStyle name="Normal 2 3 4 6 2 5 3 2 2 4" xfId="860" xr:uid="{3EC2291A-155D-42E2-BC41-368373B1AC6F}"/>
    <cellStyle name="Normal 2 3 4 6 2 5 3 2 2 5" xfId="861" xr:uid="{D78D76FF-35D2-4F29-97C0-BE81BD3D66E8}"/>
    <cellStyle name="Normal 2 3 4 6 2 5 3 2 2 5 2" xfId="862" xr:uid="{372A0C54-49CE-465E-B5A2-7943DC58958A}"/>
    <cellStyle name="Normal 2 3 4 6 2 5 3 2 2 5 3" xfId="2633" xr:uid="{61EE6EFA-5603-4448-A3E2-B1634B726422}"/>
    <cellStyle name="Normal 2 3 4 6 2 5 3 2 2 5 3 2" xfId="3228" xr:uid="{CE836117-AFFA-4932-8402-06E3A190FE16}"/>
    <cellStyle name="Normal 2 3 4 6 2 5 3 2 2 5 3 3" xfId="4191" xr:uid="{D99EAF76-D349-45DC-A5F9-DA50DDE8F7F6}"/>
    <cellStyle name="Normal 2 3 4 6 2 5 3 2 2 5 3 3 2" xfId="4966" xr:uid="{2B4F35B9-87A7-4016-A3D2-ACA7DA673E9E}"/>
    <cellStyle name="Normal 2 3 4 6 2 5 3 2 2 5 3 3 3" xfId="4428" xr:uid="{2E9511D9-54CB-4088-AA96-3AB9FD335239}"/>
    <cellStyle name="Normal 2 3 4 6 2 5 3 2 2 5 3 3 4" xfId="8651" xr:uid="{6B2B8A58-C0E4-4526-9B7C-693E47A1ACAD}"/>
    <cellStyle name="Normal 2 3 4 6 2 5 3 2 2 5 3 3 4 2" xfId="5869" xr:uid="{14D8A3F0-0327-462D-9F63-16DD09A3FCCA}"/>
    <cellStyle name="Normal 2 3 4 6 2 5 3 2 2 5 3 3 4 2 2" xfId="9652" xr:uid="{95E46F48-D50D-4967-9029-CBE432FA1255}"/>
    <cellStyle name="Normal 2 3 4 6 2 5 3 2 2 5 3 3 4 2 3" xfId="17216" xr:uid="{8B969389-65C8-4464-931D-9E4B18CAC9FF}"/>
    <cellStyle name="Normal 2 3 4 6 2 5 3 2 2 5 3 3 4 2 3 2" xfId="23687" xr:uid="{4D465054-D2EA-4C6A-8005-A2C6D6857EC5}"/>
    <cellStyle name="Normal 2 3 4 6 2 5 3 2 2 5 3 3 4 2 3 3" xfId="20405" xr:uid="{3CA125FD-1D28-4678-9EDF-AFE1D8902D4D}"/>
    <cellStyle name="Normal 2 3 4 6 2 5 3 2 2 5 3 3 4 2 3 3 2" xfId="25627" xr:uid="{F68BDE55-F35E-40D3-B702-D3D1F6CC2014}"/>
    <cellStyle name="Normal 2 3 4 6 2 5 3 2 2 5 3 3 5" xfId="6746" xr:uid="{9A06F12D-7842-4B15-AD4C-3B2C0CA06893}"/>
    <cellStyle name="Normal 2 3 4 6 2 5 3 2 2 5 3 3 5 2" xfId="10490" xr:uid="{393192C9-57F2-4954-BD3D-2E8A02833F41}"/>
    <cellStyle name="Normal 2 3 4 6 2 5 3 2 2 5 3 3 5 3" xfId="12134" xr:uid="{D808F4E6-D312-49E5-B22B-B017089F8310}"/>
    <cellStyle name="Normal 2 3 4 6 2 5 3 2 2 5 3 3 5 3 2" xfId="22581" xr:uid="{3848E9CF-5F11-47AD-AF96-53E2E37FDBB2}"/>
    <cellStyle name="Normal 2 3 4 6 2 5 3 2 2 5 3 3 5 3 3" xfId="21055" xr:uid="{41A54AEF-DF80-4D11-89FA-01C8B64ECB8C}"/>
    <cellStyle name="Normal 2 3 4 6 2 5 3 2 2 5 3 3 5 3 3 2" xfId="26277" xr:uid="{5069EFFE-AED4-4941-B0B9-620C436D5877}"/>
    <cellStyle name="Normal 2 3 4 6 2 5 3 2 2 5 3 3 6" xfId="18968" xr:uid="{6F9C3555-6961-4BF2-916A-A7B78A73D012}"/>
    <cellStyle name="Normal 2 3 4 6 2 5 3 2 2 5 3 3 6 2" xfId="24190" xr:uid="{57974EAB-ADA9-4460-8AD8-0A6D6CA14A6F}"/>
    <cellStyle name="Normal 2 3 4 6 2 5 3 2 2 5 3 4" xfId="7102" xr:uid="{68C16505-A37F-4E10-8973-458618682904}"/>
    <cellStyle name="Normal 2 3 4 6 2 5 3 2 2 5 3 4 2" xfId="8061" xr:uid="{F834BCBD-B428-4D77-A6C4-E75AC1EF3EE0}"/>
    <cellStyle name="Normal 2 3 4 6 2 5 3 2 2 5 3 4 3" xfId="13154" xr:uid="{91B21392-6A5F-4612-9FCB-684AC4DFDF74}"/>
    <cellStyle name="Normal 2 3 4 6 2 5 3 2 2 5 3 4 3 2" xfId="16597" xr:uid="{15B2FAD8-A283-4BC3-BF15-7D959BD49C33}"/>
    <cellStyle name="Normal 2 3 4 6 2 5 3 2 2 5 3 4 4" xfId="19404" xr:uid="{9961BA98-C0B1-4C7C-BA82-9237954026F9}"/>
    <cellStyle name="Normal 2 3 4 6 2 5 3 2 2 5 3 4 4 2" xfId="24626" xr:uid="{59327B5D-8D51-4A0A-975E-907584A6958F}"/>
    <cellStyle name="Normal 2 3 4 6 2 5 3 2 2 5 3 5" xfId="7396" xr:uid="{60867476-DCE6-4FDD-9990-407E143DBC06}"/>
    <cellStyle name="Normal 2 3 4 6 2 5 3 2 2 5 3 5 2" xfId="10766" xr:uid="{28307E46-4AD8-43DD-A95F-24BFCACD54AD}"/>
    <cellStyle name="Normal 2 3 4 6 2 5 3 2 2 5 3 5 3" xfId="16808" xr:uid="{BE3EF24D-F6AC-4B5D-B078-94048884E2A3}"/>
    <cellStyle name="Normal 2 3 4 6 2 5 3 2 2 5 3 5 3 2" xfId="23342" xr:uid="{56A83918-0B8C-4DCA-B35D-61DCD9E5A4B5}"/>
    <cellStyle name="Normal 2 3 4 6 2 5 3 2 2 5 3 5 3 3" xfId="21331" xr:uid="{B9D439E2-44CB-462D-858B-195A520173CC}"/>
    <cellStyle name="Normal 2 3 4 6 2 5 3 2 2 5 3 5 3 3 2" xfId="26553" xr:uid="{8CA06B56-FCA0-4686-A7DB-038D4A3C6CAA}"/>
    <cellStyle name="Normal 2 3 4 6 2 5 3 2 2 5 4" xfId="5570" xr:uid="{3ED3C4DF-710E-4399-BE05-ED05738F96F8}"/>
    <cellStyle name="Normal 2 3 4 6 2 5 3 2 2 5 4 2" xfId="8907" xr:uid="{69261941-E30C-4B30-98BC-9AE958DC839E}"/>
    <cellStyle name="Normal 2 3 4 6 2 5 3 2 2 5 4 3" xfId="12725" xr:uid="{B81F3353-1B1D-4CDA-8ACB-0E84FA82B3D2}"/>
    <cellStyle name="Normal 2 3 4 6 2 5 3 2 2 5 4 3 2" xfId="23164" xr:uid="{3437B08A-9D5F-4F98-87E3-D8A81BCE71C4}"/>
    <cellStyle name="Normal 2 3 4 6 2 5 3 2 2 5 4 3 3" xfId="20110" xr:uid="{C62A088E-1A48-45CB-B3D6-B870431089D7}"/>
    <cellStyle name="Normal 2 3 4 6 2 5 3 2 2 5 4 3 3 2" xfId="25332" xr:uid="{711909AF-D28B-4279-969D-2C086BD7381C}"/>
    <cellStyle name="Normal 2 3 4 6 2 5 3 2 2 5 5" xfId="15495" xr:uid="{D0052558-903C-4405-803E-E5DCB031CF43}"/>
    <cellStyle name="Normal 2 3 4 6 2 5 3 2 2 5 6" xfId="17602" xr:uid="{A3CB90A6-B22F-4E9D-8BDE-C2640F3B02ED}"/>
    <cellStyle name="Normal 2 3 4 6 2 5 3 2 2 5 6 2" xfId="27212" xr:uid="{B12BE26D-36D3-4C57-92F7-B64C56B44D08}"/>
    <cellStyle name="Normal 2 3 4 6 2 5 3 2 2 5 6 3" xfId="28451" xr:uid="{814EC7F0-E1A7-488D-9C75-183497FA78D3}"/>
    <cellStyle name="Normal 2 3 4 6 2 5 3 2 2 5 6 4" xfId="28002" xr:uid="{B9BC7DB1-4B23-4834-B47B-91BF86350CB1}"/>
    <cellStyle name="Normal 2 3 4 6 2 5 3 2 2 5 7" xfId="18373" xr:uid="{985633E0-6BDE-4EFB-B4AE-B312A7ED60F2}"/>
    <cellStyle name="Normal 2 3 4 6 2 5 3 2 2 5 7 2" xfId="28974" xr:uid="{959B6760-D2E3-4547-B1D7-5A8BA6536548}"/>
    <cellStyle name="Normal 2 3 4 6 2 5 3 2 2 6" xfId="2480" xr:uid="{76F0D9EA-04E5-44A4-A7E1-CE5E5F591663}"/>
    <cellStyle name="Normal 2 3 4 6 2 5 3 2 2 6 2" xfId="3075" xr:uid="{A2BE6E65-2B7C-49A2-B6D7-B3311B31C5EA}"/>
    <cellStyle name="Normal 2 3 4 6 2 5 3 2 2 6 3" xfId="4038" xr:uid="{40B1276B-FC82-4763-9225-F39C1C5DCDB5}"/>
    <cellStyle name="Normal 2 3 4 6 2 5 3 2 2 6 3 2" xfId="4809" xr:uid="{DA0B61A3-068D-487B-A3F1-FE2D1EB8DBBD}"/>
    <cellStyle name="Normal 2 3 4 6 2 5 3 2 2 6 3 3" xfId="3355" xr:uid="{3F84E3C1-1F67-43E6-B5F1-3DD3EAEC9940}"/>
    <cellStyle name="Normal 2 3 4 6 2 5 3 2 2 6 3 4" xfId="8678" xr:uid="{87D5F0F3-1BFC-4155-A0AF-0FED3E4DE828}"/>
    <cellStyle name="Normal 2 3 4 6 2 5 3 2 2 6 3 4 2" xfId="9300" xr:uid="{9FBC8432-EC87-4529-BE76-5256CEBDE65F}"/>
    <cellStyle name="Normal 2 3 4 6 2 5 3 2 2 6 3 4 2 2" xfId="11017" xr:uid="{5D41C316-6081-48A8-995C-0E72182F24B3}"/>
    <cellStyle name="Normal 2 3 4 6 2 5 3 2 2 6 3 4 2 3" xfId="17071" xr:uid="{97258F74-7246-47FC-818E-96A81E3D94D0}"/>
    <cellStyle name="Normal 2 3 4 6 2 5 3 2 2 6 3 4 2 3 2" xfId="23543" xr:uid="{28D27F80-6C24-470C-A19A-443B5B3C0C75}"/>
    <cellStyle name="Normal 2 3 4 6 2 5 3 2 2 6 3 4 2 3 3" xfId="21582" xr:uid="{FC424762-4DFA-4D5C-AE11-21F15648CB22}"/>
    <cellStyle name="Normal 2 3 4 6 2 5 3 2 2 6 3 4 2 3 3 2" xfId="26804" xr:uid="{C21955B7-88A2-461B-A4B9-097E52CA3CB8}"/>
    <cellStyle name="Normal 2 3 4 6 2 5 3 2 2 6 3 5" xfId="6452" xr:uid="{0E75F6D3-2C51-41D0-BCA9-62986A8DE17C}"/>
    <cellStyle name="Normal 2 3 4 6 2 5 3 2 2 6 3 5 2" xfId="10198" xr:uid="{49F98094-8657-4923-86BB-A6F0EDCBBB17}"/>
    <cellStyle name="Normal 2 3 4 6 2 5 3 2 2 6 3 5 3" xfId="11291" xr:uid="{9DF275A1-E701-4C95-B3F7-4BE0F1E3140F}"/>
    <cellStyle name="Normal 2 3 4 6 2 5 3 2 2 6 3 5 3 2" xfId="21849" xr:uid="{9F792A3D-F42C-427F-B657-2B1CF42441FB}"/>
    <cellStyle name="Normal 2 3 4 6 2 5 3 2 2 6 3 5 3 3" xfId="20763" xr:uid="{DF14B67B-5B7D-41BB-8977-6F6BD6C37641}"/>
    <cellStyle name="Normal 2 3 4 6 2 5 3 2 2 6 3 5 3 3 2" xfId="25985" xr:uid="{85A91618-F71F-4D4D-8256-2110679FF3D9}"/>
    <cellStyle name="Normal 2 3 4 6 2 5 3 2 2 6 3 6" xfId="16057" xr:uid="{2A881BA0-7DED-439D-9593-37EBD4FDA590}"/>
    <cellStyle name="Normal 2 3 4 6 2 5 3 2 2 6 3 7" xfId="18815" xr:uid="{EFF8D51C-B9D4-4E75-ABFA-F22B9A0B209E}"/>
    <cellStyle name="Normal 2 3 4 6 2 5 3 2 2 6 3 7 2" xfId="24037" xr:uid="{1793144D-5E50-4C98-AB11-CBFA68F3E4E6}"/>
    <cellStyle name="Normal 2 3 4 6 2 5 3 2 2 6 4" xfId="7092" xr:uid="{DB50E2B9-9EC5-4A4D-8B82-0BDA39EE3BD0}"/>
    <cellStyle name="Normal 2 3 4 6 2 5 3 2 2 6 4 2" xfId="8051" xr:uid="{2D71FBB5-46BA-4571-BA19-195F86945F13}"/>
    <cellStyle name="Normal 2 3 4 6 2 5 3 2 2 6 4 3" xfId="12935" xr:uid="{9EA4CA21-6EA4-49DF-8631-61E0E8ED8E48}"/>
    <cellStyle name="Normal 2 3 4 6 2 5 3 2 2 6 4 3 2" xfId="16402" xr:uid="{F851D931-35F5-4E27-A588-057BE90B1F7F}"/>
    <cellStyle name="Normal 2 3 4 6 2 5 3 2 2 6 4 4" xfId="19394" xr:uid="{17DABA1B-A6E5-4E0C-938E-B3A3C7F2E9DD}"/>
    <cellStyle name="Normal 2 3 4 6 2 5 3 2 2 6 4 4 2" xfId="24616" xr:uid="{EEB0842D-87E3-457B-AAAE-F44E2CAD9DB7}"/>
    <cellStyle name="Normal 2 3 4 6 2 5 3 2 2 6 5" xfId="6918" xr:uid="{D88CF846-B126-4E33-B397-70769913819A}"/>
    <cellStyle name="Normal 2 3 4 6 2 5 3 2 2 6 5 2" xfId="10662" xr:uid="{11B6D7D3-1199-4D85-A61E-E0D3C47A9AAC}"/>
    <cellStyle name="Normal 2 3 4 6 2 5 3 2 2 6 5 3" xfId="11634" xr:uid="{140F17C1-8CF2-462A-B8EC-0387A46AEB8D}"/>
    <cellStyle name="Normal 2 3 4 6 2 5 3 2 2 6 5 3 2" xfId="22083" xr:uid="{63FC3BFF-8B45-482B-AD49-3772AE6F8442}"/>
    <cellStyle name="Normal 2 3 4 6 2 5 3 2 2 6 5 3 3" xfId="21227" xr:uid="{5C363E3F-3DAF-4A02-A553-F4364A70AF00}"/>
    <cellStyle name="Normal 2 3 4 6 2 5 3 2 2 6 5 3 3 2" xfId="26449" xr:uid="{25C34EE6-0662-4FCA-86AA-974A14EB8710}"/>
    <cellStyle name="Normal 2 3 4 6 2 5 3 2 2 7" xfId="5568" xr:uid="{C4A5D1F0-1DCF-4219-B019-066B2F88C515}"/>
    <cellStyle name="Normal 2 3 4 6 2 5 3 2 2 7 2" xfId="8906" xr:uid="{A3D62D5F-87CA-4729-8B53-C311B665A97E}"/>
    <cellStyle name="Normal 2 3 4 6 2 5 3 2 2 7 3" xfId="16203" xr:uid="{EDCC5334-D48D-4C48-9E00-F9FFF27A586B}"/>
    <cellStyle name="Normal 2 3 4 6 2 5 3 2 2 7 3 2" xfId="17351" xr:uid="{AF66F031-4B75-42C2-A3B7-8151162B5211}"/>
    <cellStyle name="Normal 2 3 4 6 2 5 3 2 2 7 3 3" xfId="20108" xr:uid="{D3396451-7E46-4D2C-B142-0EFC922F5913}"/>
    <cellStyle name="Normal 2 3 4 6 2 5 3 2 2 7 3 3 2" xfId="25330" xr:uid="{C3C8E067-D350-46C9-8E00-9C47FA6062BE}"/>
    <cellStyle name="Normal 2 3 4 6 2 5 3 2 2 8" xfId="15494" xr:uid="{4E395A1C-9CF8-49B7-A2E9-639CDB73425B}"/>
    <cellStyle name="Normal 2 3 4 6 2 5 3 2 2 9" xfId="17601" xr:uid="{A72A8729-1C61-4E88-A90D-532D34BE3A66}"/>
    <cellStyle name="Normal 2 3 4 6 2 5 3 2 2 9 2" xfId="27211" xr:uid="{10665453-05AC-479F-A268-C05BE42BCA0A}"/>
    <cellStyle name="Normal 2 3 4 6 2 5 3 2 2 9 3" xfId="28450" xr:uid="{5E44020B-6522-45ED-861E-60FE91F11F60}"/>
    <cellStyle name="Normal 2 3 4 6 2 5 3 2 2 9 4" xfId="28004" xr:uid="{590B3549-B60D-4929-BF1A-B72CA51F0ACE}"/>
    <cellStyle name="Normal 2 3 4 6 2 5 3 3" xfId="2337" xr:uid="{12A116C1-F07B-4D44-9657-D4F338CCABF1}"/>
    <cellStyle name="Normal 2 3 4 6 2 5 3 3 2" xfId="2932" xr:uid="{22B3229C-CE87-41D0-AB01-DD2C48DB9891}"/>
    <cellStyle name="Normal 2 3 4 6 2 5 3 3 3" xfId="3895" xr:uid="{DE1916DF-DC25-4A89-9838-4DEFD6684F9A}"/>
    <cellStyle name="Normal 2 3 4 6 2 5 3 3 3 2" xfId="4565" xr:uid="{B57FF370-8DA3-4DBC-82B9-3B2A8CAD7DC6}"/>
    <cellStyle name="Normal 2 3 4 6 2 5 3 3 3 3" xfId="3500" xr:uid="{74BB8635-36C8-41B1-A7E8-07D2922EEEB3}"/>
    <cellStyle name="Normal 2 3 4 6 2 5 3 3 3 4" xfId="8532" xr:uid="{BA2E2C77-CD4D-4677-BE70-46C489EE8980}"/>
    <cellStyle name="Normal 2 3 4 6 2 5 3 3 3 4 2" xfId="9195" xr:uid="{8B757D76-88C1-4901-A847-DAB9A8744A2C}"/>
    <cellStyle name="Normal 2 3 4 6 2 5 3 3 3 4 2 2" xfId="10913" xr:uid="{1B101896-CB1C-4949-A103-09B02BF21489}"/>
    <cellStyle name="Normal 2 3 4 6 2 5 3 3 3 4 2 3" xfId="17073" xr:uid="{2D5C0D2D-A801-41E9-98F5-7FC873296EBD}"/>
    <cellStyle name="Normal 2 3 4 6 2 5 3 3 3 4 2 3 2" xfId="23545" xr:uid="{3BB83672-444C-41E0-914D-DA59C9A7ABD3}"/>
    <cellStyle name="Normal 2 3 4 6 2 5 3 3 3 4 2 3 3" xfId="21478" xr:uid="{160DD39F-6665-4742-9E20-CABACCE5E75C}"/>
    <cellStyle name="Normal 2 3 4 6 2 5 3 3 3 4 2 3 3 2" xfId="26700" xr:uid="{5FFB8CA8-E27C-4B24-8837-4FFA7723CE00}"/>
    <cellStyle name="Normal 2 3 4 6 2 5 3 3 3 5" xfId="5438" xr:uid="{B54E1053-3366-4A83-B49B-CEC12F2ED358}"/>
    <cellStyle name="Normal 2 3 4 6 2 5 3 3 3 5 2" xfId="9734" xr:uid="{3907B9AD-B2A5-4F49-AADA-B7318BF67520}"/>
    <cellStyle name="Normal 2 3 4 6 2 5 3 3 3 5 3" xfId="16817" xr:uid="{32D3B496-2321-437C-B3D6-F56EAC31852B}"/>
    <cellStyle name="Normal 2 3 4 6 2 5 3 3 3 5 3 2" xfId="23351" xr:uid="{E345E573-2455-4959-B010-63D06F835E64}"/>
    <cellStyle name="Normal 2 3 4 6 2 5 3 3 3 5 3 3" xfId="19978" xr:uid="{23ACBD58-604C-4231-909C-5ABBD7226CC1}"/>
    <cellStyle name="Normal 2 3 4 6 2 5 3 3 3 5 3 3 2" xfId="25200" xr:uid="{4599BECD-2A28-4C39-8E63-5E582F39B94D}"/>
    <cellStyle name="Normal 2 3 4 6 2 5 3 3 3 6" xfId="15918" xr:uid="{031156F2-BEB3-4222-8805-B816D8B7523A}"/>
    <cellStyle name="Normal 2 3 4 6 2 5 3 3 3 7" xfId="18672" xr:uid="{D9CB3CAD-6A4A-4DEA-94EC-AC2E8D432055}"/>
    <cellStyle name="Normal 2 3 4 6 2 5 3 3 3 7 2" xfId="23894" xr:uid="{CFE40165-4DA9-44A6-8703-687AB08D9953}"/>
    <cellStyle name="Normal 2 3 4 6 2 5 3 3 4" xfId="7254" xr:uid="{EEC982AE-0978-4257-A8BD-C4C7270A3F39}"/>
    <cellStyle name="Normal 2 3 4 6 2 5 3 3 4 2" xfId="8213" xr:uid="{882E24D4-5F84-42EF-895A-9B3BDC86AFAB}"/>
    <cellStyle name="Normal 2 3 4 6 2 5 3 3 4 3" xfId="12999" xr:uid="{DE85375B-5F57-4FFE-A9EF-1A6ED033088E}"/>
    <cellStyle name="Normal 2 3 4 6 2 5 3 3 4 3 2" xfId="16456" xr:uid="{A7A658C7-B783-4BB4-BF1E-E4F56F18DC65}"/>
    <cellStyle name="Normal 2 3 4 6 2 5 3 3 4 4" xfId="19556" xr:uid="{867CBD88-6A86-4E84-8C4A-AB041F7D92F9}"/>
    <cellStyle name="Normal 2 3 4 6 2 5 3 3 4 4 2" xfId="24778" xr:uid="{DE91ECA7-8778-4BC1-B402-C2F9DAFA6EB6}"/>
    <cellStyle name="Normal 2 3 4 6 2 5 3 3 5" xfId="6874" xr:uid="{5B460291-9E01-4346-BBA6-ECE95CF48497}"/>
    <cellStyle name="Normal 2 3 4 6 2 5 3 3 5 2" xfId="10618" xr:uid="{944A723B-F15F-4D65-90B2-F737D4444C2F}"/>
    <cellStyle name="Normal 2 3 4 6 2 5 3 3 5 3" xfId="11359" xr:uid="{4910280F-ABBC-47EF-BD07-D80939909F4B}"/>
    <cellStyle name="Normal 2 3 4 6 2 5 3 3 5 3 2" xfId="21917" xr:uid="{D3DB6DC8-7B80-43A3-9656-E2F0E3F9D46C}"/>
    <cellStyle name="Normal 2 3 4 6 2 5 3 3 5 3 3" xfId="21183" xr:uid="{E2FFD49B-DF99-4625-982F-E33E872317ED}"/>
    <cellStyle name="Normal 2 3 4 6 2 5 3 3 5 3 3 2" xfId="26405" xr:uid="{07172C5A-71FE-4B63-A01B-1E94CC4AD279}"/>
    <cellStyle name="Normal 2 3 4 6 2 5 3 4" xfId="5567" xr:uid="{5B5840BC-243C-4DB6-88FC-CE257E657F06}"/>
    <cellStyle name="Normal 2 3 4 6 2 5 3 4 2" xfId="8905" xr:uid="{9C75E7D0-330F-4119-98F8-96BC68119685}"/>
    <cellStyle name="Normal 2 3 4 6 2 5 3 4 3" xfId="14315" xr:uid="{A51FD7F3-FE56-4820-BECC-4DB32D950764}"/>
    <cellStyle name="Normal 2 3 4 6 2 5 3 4 3 2" xfId="14316" xr:uid="{DD16F289-5E66-45EB-BDEF-C0882ED1D144}"/>
    <cellStyle name="Normal 2 3 4 6 2 5 3 4 3 3" xfId="16839" xr:uid="{9937543E-0A0B-4E0B-820C-71F7B5B466CF}"/>
    <cellStyle name="Normal 2 3 4 6 2 5 3 4 3 4" xfId="20107" xr:uid="{A80A56ED-7A82-4EF4-86DF-582A73654E04}"/>
    <cellStyle name="Normal 2 3 4 6 2 5 3 4 3 4 2" xfId="25329" xr:uid="{6018F34B-420A-45D5-B96E-C92FD89C3564}"/>
    <cellStyle name="Normal 2 3 4 6 2 5 3 5" xfId="15238" xr:uid="{AFDCAD2B-2D6C-4526-8F22-B9898E80E606}"/>
    <cellStyle name="Normal 2 3 4 6 2 5 3 6" xfId="15493" xr:uid="{546402C0-8DD9-4A7B-8607-15B4EEF1CDE0}"/>
    <cellStyle name="Normal 2 3 4 6 2 5 3 7" xfId="17600" xr:uid="{624F0F5F-4C1B-4ACF-A4E6-C4C6C972B846}"/>
    <cellStyle name="Normal 2 3 4 6 2 5 3 7 2" xfId="27210" xr:uid="{C296080F-C3FE-4F22-9E9B-99F3AC71C9D7}"/>
    <cellStyle name="Normal 2 3 4 6 2 5 3 7 3" xfId="28449" xr:uid="{2C9857F2-9300-4807-9001-AE174D1BE0A9}"/>
    <cellStyle name="Normal 2 3 4 6 2 5 3 7 4" xfId="28005" xr:uid="{9F69991F-A26C-4A5A-92BD-920B34C39246}"/>
    <cellStyle name="Normal 2 3 4 6 2 5 3 8" xfId="18077" xr:uid="{7C9C2C1A-AF1A-4B3C-8CD9-22B18F5B0AE8}"/>
    <cellStyle name="Normal 2 3 4 6 2 5 3 8 2" xfId="27570" xr:uid="{4B1C15BC-8877-4626-8444-8D5ADCA48FF7}"/>
    <cellStyle name="Normal 2 3 4 6 2 5 4" xfId="14317" xr:uid="{BE92DBFD-0DC9-4721-BE1D-2888475DDAD2}"/>
    <cellStyle name="Normal 2 3 4 6 2 5 4 2" xfId="14318" xr:uid="{6C4B9613-04C3-4BF4-8CA4-4FB2D5FA64A2}"/>
    <cellStyle name="Normal 2 3 4 6 2 6" xfId="2197" xr:uid="{B38C8007-5F8C-4950-B665-755F09B70AC4}"/>
    <cellStyle name="Normal 2 3 4 6 2 6 2" xfId="2792" xr:uid="{AA1FF707-4C79-4A5A-ACB7-C06D4AF401DD}"/>
    <cellStyle name="Normal 2 3 4 6 2 6 3" xfId="3755" xr:uid="{AA5E1ABC-C670-476D-8517-00F6FE5B3340}"/>
    <cellStyle name="Normal 2 3 4 6 2 6 3 2" xfId="5127" xr:uid="{E2C288DA-8EF7-4FC8-ABCB-D2F4ABB05223}"/>
    <cellStyle name="Normal 2 3 4 6 2 6 3 3" xfId="4366" xr:uid="{CB8C2CCB-79A8-454A-B432-2F0F464F611D}"/>
    <cellStyle name="Normal 2 3 4 6 2 6 3 4" xfId="7548" xr:uid="{F57F57EC-B8EF-454D-A15B-0B26DF5672DF}"/>
    <cellStyle name="Normal 2 3 4 6 2 6 3 4 2" xfId="6967" xr:uid="{F9308602-5362-4C16-8D45-EC70815F17D5}"/>
    <cellStyle name="Normal 2 3 4 6 2 6 3 4 2 2" xfId="10711" xr:uid="{FA9EC659-7E8F-41AC-9780-113FD91DB41E}"/>
    <cellStyle name="Normal 2 3 4 6 2 6 3 4 2 3" xfId="12147" xr:uid="{ACAC3AE6-AF13-4162-A073-7993FA8985B1}"/>
    <cellStyle name="Normal 2 3 4 6 2 6 3 4 2 3 2" xfId="22594" xr:uid="{19C6E8A9-4066-4CDF-91C4-1DF152EA1DA2}"/>
    <cellStyle name="Normal 2 3 4 6 2 6 3 4 2 3 3" xfId="21276" xr:uid="{1E66A196-B2D7-48A7-B3D3-ADE4B59A6C8D}"/>
    <cellStyle name="Normal 2 3 4 6 2 6 3 4 2 3 3 2" xfId="26498" xr:uid="{4B79DC62-EABC-4607-AF5F-907708E45206}"/>
    <cellStyle name="Normal 2 3 4 6 2 6 3 5" xfId="6944" xr:uid="{73CA9FE2-FCF5-45B7-9269-BD441BCBA397}"/>
    <cellStyle name="Normal 2 3 4 6 2 6 3 5 2" xfId="10688" xr:uid="{CCE106D0-CE43-4929-AC8F-9EF774A763CC}"/>
    <cellStyle name="Normal 2 3 4 6 2 6 3 5 3" xfId="11732" xr:uid="{DD00C2F5-AECD-414D-B0A7-E66BA3C1E2D3}"/>
    <cellStyle name="Normal 2 3 4 6 2 6 3 5 3 2" xfId="22180" xr:uid="{95EFCF18-0C6A-42FF-AC7D-20AB1CAAFC5B}"/>
    <cellStyle name="Normal 2 3 4 6 2 6 3 5 3 3" xfId="21253" xr:uid="{DE3C33D7-D538-41B0-88EC-ACFF26078BCA}"/>
    <cellStyle name="Normal 2 3 4 6 2 6 3 5 3 3 2" xfId="26475" xr:uid="{65356C82-D96F-43D1-BDC4-D9878FB25582}"/>
    <cellStyle name="Normal 2 3 4 6 2 6 3 6" xfId="18532" xr:uid="{B8288DD0-967F-4131-91C2-28119C59DD7D}"/>
    <cellStyle name="Normal 2 3 4 6 2 6 3 6 2" xfId="23754" xr:uid="{596E5DA4-8E4C-4FB7-9610-C95D4C234809}"/>
    <cellStyle name="Normal 2 3 4 6 2 6 4" xfId="7214" xr:uid="{5B6D4E4B-DF63-4F91-BD8F-6D0512DCB413}"/>
    <cellStyle name="Normal 2 3 4 6 2 6 4 2" xfId="8173" xr:uid="{F1129E31-BEBE-41DA-AA5F-5F5BABE13CD5}"/>
    <cellStyle name="Normal 2 3 4 6 2 6 4 3" xfId="12988" xr:uid="{D9085081-596A-4195-80DA-3388617EBAD4}"/>
    <cellStyle name="Normal 2 3 4 6 2 6 4 3 2" xfId="16445" xr:uid="{C777664E-0C00-41AB-858F-253D20A63548}"/>
    <cellStyle name="Normal 2 3 4 6 2 6 4 4" xfId="19516" xr:uid="{51743484-896E-4A27-826D-909E358C0191}"/>
    <cellStyle name="Normal 2 3 4 6 2 6 4 4 2" xfId="24738" xr:uid="{11E560CA-3AA2-4245-B455-C374F71A17A1}"/>
    <cellStyle name="Normal 2 3 4 6 2 6 5" xfId="5138" xr:uid="{6C95BEBB-8B1A-470F-87C3-9A0D8C2AA79A}"/>
    <cellStyle name="Normal 2 3 4 6 2 6 5 2" xfId="9856" xr:uid="{69F6C4BF-1C7F-48FF-A52B-278AFE6E8B32}"/>
    <cellStyle name="Normal 2 3 4 6 2 6 5 3" xfId="11415" xr:uid="{400D1DDA-8652-4539-AB96-475ACD92AAD8}"/>
    <cellStyle name="Normal 2 3 4 6 2 6 5 3 2" xfId="21973" xr:uid="{A152ECE0-BD17-44D9-8A85-F9BE1FD8BB1C}"/>
    <cellStyle name="Normal 2 3 4 6 2 6 5 3 3" xfId="19678" xr:uid="{0FF773DF-79E6-401B-8A03-518238FFE830}"/>
    <cellStyle name="Normal 2 3 4 6 2 6 5 3 3 2" xfId="24900" xr:uid="{1CD37622-DC48-4D04-86EB-2E78D8F8164D}"/>
    <cellStyle name="Normal 2 3 4 6 2 7" xfId="17937" xr:uid="{224919C6-BA1D-4555-B9C5-71668E04F227}"/>
    <cellStyle name="Normal 2 3 4 6 2 7 2" xfId="27711" xr:uid="{B9C93951-9078-4D7B-9016-E0A743EC628A}"/>
    <cellStyle name="Normal 2 3 4 6 3" xfId="863" xr:uid="{072BA269-13D1-4698-A45D-65329D2F8BB0}"/>
    <cellStyle name="Normal 2 3 4 6 4" xfId="864" xr:uid="{F2A11516-A420-4765-BE8F-E5A2A202324D}"/>
    <cellStyle name="Normal 2 3 4 6 4 2" xfId="865" xr:uid="{C9370786-6A07-4BB5-B371-CB44CF4E68D6}"/>
    <cellStyle name="Normal 2 3 4 6 4 3" xfId="866" xr:uid="{63E397F4-3844-4503-A5BD-B05E4CCA06F9}"/>
    <cellStyle name="Normal 2 3 4 6 4 3 2" xfId="14319" xr:uid="{2747E98D-B136-488E-98E6-440A554A32EA}"/>
    <cellStyle name="Normal 2 3 4 6 4 3 2 2" xfId="14320" xr:uid="{4FBB07BF-4B0B-4180-AC87-0870492E39D6}"/>
    <cellStyle name="Normal 2 3 4 6 4 3 3" xfId="14321" xr:uid="{48669C61-ED80-47F1-BC61-F1973089DC7F}"/>
    <cellStyle name="Normal 2 3 4 6 4 4" xfId="867" xr:uid="{A4ACD0D6-A3EB-4E0B-8CCA-B521D37D5554}"/>
    <cellStyle name="Normal 2 3 4 6 4 4 2" xfId="868" xr:uid="{B41ABA90-2D41-492C-B2CC-AF7AEBC2CE3B}"/>
    <cellStyle name="Normal 2 3 4 6 4 4 3" xfId="869" xr:uid="{2DE2AD41-4DB2-4427-888A-E05B4CEB9885}"/>
    <cellStyle name="Normal 2 3 4 6 4 4 3 2" xfId="870" xr:uid="{A379B56D-13D7-4DF2-920B-127ABF078432}"/>
    <cellStyle name="Normal 2 3 4 6 4 4 3 2 2" xfId="871" xr:uid="{9BC704AD-B3A9-4099-A2B9-6F631ECC7118}"/>
    <cellStyle name="Normal 2 3 4 6 4 4 3 2 2 10" xfId="18221" xr:uid="{6F0A5D1C-D2B7-4004-881F-CBD79A79B615}"/>
    <cellStyle name="Normal 2 3 4 6 4 4 3 2 2 10 2" xfId="27797" xr:uid="{A30230B5-DBBA-4492-8CDC-EB4F4FE11686}"/>
    <cellStyle name="Normal 2 3 4 6 4 4 3 2 2 2" xfId="872" xr:uid="{1C11C5C7-46B1-480C-A367-F92C51B054D5}"/>
    <cellStyle name="Normal 2 3 4 6 4 4 3 2 2 2 2" xfId="14322" xr:uid="{855E4E50-017C-4ED5-AFDC-EC080CD2F6B6}"/>
    <cellStyle name="Normal 2 3 4 6 4 4 3 2 2 2 3" xfId="14323" xr:uid="{0AC41023-B04F-408F-9A56-36DB9F05CC03}"/>
    <cellStyle name="Normal 2 3 4 6 4 4 3 2 2 2 3 2" xfId="14324" xr:uid="{09B66DAB-0CD5-4B1F-934B-614BD9B088BF}"/>
    <cellStyle name="Normal 2 3 4 6 4 4 3 2 2 3" xfId="873" xr:uid="{75024C26-6402-49DD-85BD-0B1A08F54C35}"/>
    <cellStyle name="Normal 2 3 4 6 4 4 3 2 2 4" xfId="874" xr:uid="{FD3101B5-C556-4BE4-984C-D188EE6FBCFA}"/>
    <cellStyle name="Normal 2 3 4 6 4 4 3 2 2 5" xfId="875" xr:uid="{5966C7D8-2E6F-43C1-B6B5-D2A26DCFA1CA}"/>
    <cellStyle name="Normal 2 3 4 6 4 4 3 2 2 5 2" xfId="876" xr:uid="{5A959711-C853-47A6-952C-71C640B9D497}"/>
    <cellStyle name="Normal 2 3 4 6 4 4 3 2 2 5 3" xfId="2634" xr:uid="{286EE65E-1475-4ABE-A184-CA221E2FB173}"/>
    <cellStyle name="Normal 2 3 4 6 4 4 3 2 2 5 3 2" xfId="3229" xr:uid="{B9BF645D-4AA6-43F3-BF18-4F602E361E20}"/>
    <cellStyle name="Normal 2 3 4 6 4 4 3 2 2 5 3 3" xfId="4192" xr:uid="{718D5383-8034-47A6-81B1-9BDCA10451A3}"/>
    <cellStyle name="Normal 2 3 4 6 4 4 3 2 2 5 3 3 2" xfId="5034" xr:uid="{F6BD5D9D-E3B1-427D-860D-5F4360076ED0}"/>
    <cellStyle name="Normal 2 3 4 6 4 4 3 2 2 5 3 3 3" xfId="4429" xr:uid="{668D900E-32C3-4970-A4D0-9DA563283E3F}"/>
    <cellStyle name="Normal 2 3 4 6 4 4 3 2 2 5 3 3 4" xfId="7862" xr:uid="{4532F275-7CE1-4B0B-B4F0-B75EDD7990D8}"/>
    <cellStyle name="Normal 2 3 4 6 4 4 3 2 2 5 3 3 4 2" xfId="6361" xr:uid="{1FB3D572-4C9C-45B0-917A-17F16FEC8F2D}"/>
    <cellStyle name="Normal 2 3 4 6 4 4 3 2 2 5 3 3 4 2 2" xfId="10108" xr:uid="{362CE04A-1B12-4A01-8FAD-238295B076B1}"/>
    <cellStyle name="Normal 2 3 4 6 4 4 3 2 2 5 3 3 4 2 3" xfId="11366" xr:uid="{B546E4A7-4F0A-40E5-AAD9-F034F8BE8D82}"/>
    <cellStyle name="Normal 2 3 4 6 4 4 3 2 2 5 3 3 4 2 3 2" xfId="21924" xr:uid="{F671A40C-3CCD-4E45-A3B7-241A45AB2B1E}"/>
    <cellStyle name="Normal 2 3 4 6 4 4 3 2 2 5 3 3 4 2 3 3" xfId="20673" xr:uid="{4A009F93-3ADC-4CD2-AF5D-8025B0CC51A2}"/>
    <cellStyle name="Normal 2 3 4 6 4 4 3 2 2 5 3 3 4 2 3 3 2" xfId="25895" xr:uid="{18D614EC-60E9-47E7-A324-801B547CB3D6}"/>
    <cellStyle name="Normal 2 3 4 6 4 4 3 2 2 5 3 3 5" xfId="6486" xr:uid="{FFDC7C89-2F4F-40C9-98DA-9682B1C889A6}"/>
    <cellStyle name="Normal 2 3 4 6 4 4 3 2 2 5 3 3 5 2" xfId="10232" xr:uid="{F15FC225-4CE4-40C7-92B0-EFC2BF80E0EA}"/>
    <cellStyle name="Normal 2 3 4 6 4 4 3 2 2 5 3 3 5 3" xfId="12312" xr:uid="{29C35B5A-CCC1-499F-814B-A1C8463FE9C4}"/>
    <cellStyle name="Normal 2 3 4 6 4 4 3 2 2 5 3 3 5 3 2" xfId="22753" xr:uid="{781D0C81-E046-46FA-88CE-B48D9B32F016}"/>
    <cellStyle name="Normal 2 3 4 6 4 4 3 2 2 5 3 3 5 3 3" xfId="20797" xr:uid="{729AD14A-82AB-4C2D-9DF8-6E2CBD9B8ED2}"/>
    <cellStyle name="Normal 2 3 4 6 4 4 3 2 2 5 3 3 5 3 3 2" xfId="26019" xr:uid="{10414450-5072-4526-90CF-296186137EC8}"/>
    <cellStyle name="Normal 2 3 4 6 4 4 3 2 2 5 3 3 6" xfId="18969" xr:uid="{60A448F2-42E5-43AB-A85F-809FD57F36F6}"/>
    <cellStyle name="Normal 2 3 4 6 4 4 3 2 2 5 3 3 6 2" xfId="24191" xr:uid="{AA49B639-0FFA-4CA2-BB00-D677FBEF8007}"/>
    <cellStyle name="Normal 2 3 4 6 4 4 3 2 2 5 3 4" xfId="6127" xr:uid="{11093CC1-2711-4E02-859C-D190DFCD02C0}"/>
    <cellStyle name="Normal 2 3 4 6 4 4 3 2 2 5 3 4 2" xfId="7614" xr:uid="{07B2472D-2C8F-4A62-B524-C66C5B2AA8FE}"/>
    <cellStyle name="Normal 2 3 4 6 4 4 3 2 2 5 3 4 3" xfId="13003" xr:uid="{085377A2-535D-4442-8FED-2DCCFEC763ED}"/>
    <cellStyle name="Normal 2 3 4 6 4 4 3 2 2 5 3 4 3 2" xfId="16460" xr:uid="{34A4AF00-3281-44B7-8A14-7E68939616B8}"/>
    <cellStyle name="Normal 2 3 4 6 4 4 3 2 2 5 3 4 4" xfId="19220" xr:uid="{44B0B93D-A986-4E0F-AC7E-1E90C0EBF994}"/>
    <cellStyle name="Normal 2 3 4 6 4 4 3 2 2 5 3 4 4 2" xfId="24442" xr:uid="{B8A04190-2181-419A-B5CD-CB4F47E8313B}"/>
    <cellStyle name="Normal 2 3 4 6 4 4 3 2 2 5 3 5" xfId="6471" xr:uid="{D3F3E7F8-3841-4C3A-86B5-77BE7027CBDA}"/>
    <cellStyle name="Normal 2 3 4 6 4 4 3 2 2 5 3 5 2" xfId="10217" xr:uid="{FC1B19BB-8A84-4784-90F3-E48C2F783925}"/>
    <cellStyle name="Normal 2 3 4 6 4 4 3 2 2 5 3 5 3" xfId="11842" xr:uid="{8589F2E7-115E-4DB2-BE1F-E3F0DE390D18}"/>
    <cellStyle name="Normal 2 3 4 6 4 4 3 2 2 5 3 5 3 2" xfId="22290" xr:uid="{34F3D4BB-6B57-4D86-A415-012EFFEFAFF1}"/>
    <cellStyle name="Normal 2 3 4 6 4 4 3 2 2 5 3 5 3 3" xfId="20782" xr:uid="{B032C5CA-63C7-41AE-BE14-2502ABD60A09}"/>
    <cellStyle name="Normal 2 3 4 6 4 4 3 2 2 5 3 5 3 3 2" xfId="26004" xr:uid="{8AD812E1-8D48-4079-92CA-93E4D65CC24D}"/>
    <cellStyle name="Normal 2 3 4 6 4 4 3 2 2 5 4" xfId="5574" xr:uid="{8553D462-C583-4FF6-B765-62C9C54BA795}"/>
    <cellStyle name="Normal 2 3 4 6 4 4 3 2 2 5 4 2" xfId="8910" xr:uid="{05408DA0-2E8B-45CB-8FBD-135C5F4AA3D0}"/>
    <cellStyle name="Normal 2 3 4 6 4 4 3 2 2 5 4 3" xfId="12553" xr:uid="{74C80F38-2030-4ECD-8030-AA8B0C2C5644}"/>
    <cellStyle name="Normal 2 3 4 6 4 4 3 2 2 5 4 3 2" xfId="22994" xr:uid="{CCBEA831-E35E-4F93-A4C6-1D23557218F0}"/>
    <cellStyle name="Normal 2 3 4 6 4 4 3 2 2 5 4 3 3" xfId="20114" xr:uid="{B4883C2F-AEE6-43D9-92D4-DC4B43DDCB51}"/>
    <cellStyle name="Normal 2 3 4 6 4 4 3 2 2 5 4 3 3 2" xfId="25336" xr:uid="{00C38B71-3C9D-447C-B5B8-FEF3BC690C8F}"/>
    <cellStyle name="Normal 2 3 4 6 4 4 3 2 2 5 5" xfId="15498" xr:uid="{CFA813E8-9DED-4BE5-930F-9EA38590CFB0}"/>
    <cellStyle name="Normal 2 3 4 6 4 4 3 2 2 5 6" xfId="17605" xr:uid="{68CE3F23-407C-42AC-A06B-58427CE3D55D}"/>
    <cellStyle name="Normal 2 3 4 6 4 4 3 2 2 5 6 2" xfId="27215" xr:uid="{FD97A847-F13E-4BA3-8375-4B9F74DFFB0F}"/>
    <cellStyle name="Normal 2 3 4 6 4 4 3 2 2 5 6 3" xfId="28454" xr:uid="{46A251A8-D936-4E76-AA73-55766A88C10C}"/>
    <cellStyle name="Normal 2 3 4 6 4 4 3 2 2 5 6 4" xfId="28001" xr:uid="{CBBD3314-3AD8-47DA-8DD9-D0A0411658DD}"/>
    <cellStyle name="Normal 2 3 4 6 4 4 3 2 2 5 7" xfId="18374" xr:uid="{DE390784-0D3A-466F-86F0-BF5E7B6805C2}"/>
    <cellStyle name="Normal 2 3 4 6 4 4 3 2 2 5 7 2" xfId="27531" xr:uid="{381A8372-C84B-47AC-B9C0-4B1B2AD9CE0C}"/>
    <cellStyle name="Normal 2 3 4 6 4 4 3 2 2 6" xfId="2481" xr:uid="{DC50D43A-4173-4111-8C98-6C3055F3F939}"/>
    <cellStyle name="Normal 2 3 4 6 4 4 3 2 2 6 2" xfId="3076" xr:uid="{44D4EF6C-33B2-4546-9ED7-1F12F59D7074}"/>
    <cellStyle name="Normal 2 3 4 6 4 4 3 2 2 6 3" xfId="4039" xr:uid="{C5FD5312-843E-4CDC-B594-BC56717DF1BD}"/>
    <cellStyle name="Normal 2 3 4 6 4 4 3 2 2 6 3 2" xfId="4915" xr:uid="{FC2A3026-4A6F-470B-A7F9-7C320C0D73F4}"/>
    <cellStyle name="Normal 2 3 4 6 4 4 3 2 2 6 3 3" xfId="3399" xr:uid="{BD285F03-A4AB-42F8-B8B6-521AA32A5B42}"/>
    <cellStyle name="Normal 2 3 4 6 4 4 3 2 2 6 3 4" xfId="8411" xr:uid="{72E9060B-C84F-4807-B830-F53E9AB4B8DA}"/>
    <cellStyle name="Normal 2 3 4 6 4 4 3 2 2 6 3 4 2" xfId="6698" xr:uid="{5FDBB56E-6E3C-4E4C-B0D1-082C1C1D678C}"/>
    <cellStyle name="Normal 2 3 4 6 4 4 3 2 2 6 3 4 2 2" xfId="10443" xr:uid="{9637E745-9A08-4D14-9897-4ECED05969A2}"/>
    <cellStyle name="Normal 2 3 4 6 4 4 3 2 2 6 3 4 2 3" xfId="11975" xr:uid="{2287FFB3-A839-40A0-AC34-75D19B250137}"/>
    <cellStyle name="Normal 2 3 4 6 4 4 3 2 2 6 3 4 2 3 2" xfId="22423" xr:uid="{21C95416-B286-4D67-9844-331A7F94F114}"/>
    <cellStyle name="Normal 2 3 4 6 4 4 3 2 2 6 3 4 2 3 3" xfId="21008" xr:uid="{71339647-DED8-4897-B970-BDC1826FE4DC}"/>
    <cellStyle name="Normal 2 3 4 6 4 4 3 2 2 6 3 4 2 3 3 2" xfId="26230" xr:uid="{9B9A09EA-FFF4-49AA-9DE9-EE2562672CEC}"/>
    <cellStyle name="Normal 2 3 4 6 4 4 3 2 2 6 3 5" xfId="6293" xr:uid="{ABB3F19C-AF8E-4160-AA14-B1AB92A49D59}"/>
    <cellStyle name="Normal 2 3 4 6 4 4 3 2 2 6 3 5 2" xfId="10042" xr:uid="{1B332D71-BC8E-4CEA-BFFF-FAF3D000097E}"/>
    <cellStyle name="Normal 2 3 4 6 4 4 3 2 2 6 3 5 3" xfId="17100" xr:uid="{799D8188-B14F-4E18-AB8F-F035AA9A3870}"/>
    <cellStyle name="Normal 2 3 4 6 4 4 3 2 2 6 3 5 3 2" xfId="23572" xr:uid="{C8C507DC-7D30-401F-9565-4946CFEBEC2E}"/>
    <cellStyle name="Normal 2 3 4 6 4 4 3 2 2 6 3 5 3 3" xfId="20607" xr:uid="{2E4E6259-440F-4E76-9B24-EF8DA441FCBD}"/>
    <cellStyle name="Normal 2 3 4 6 4 4 3 2 2 6 3 5 3 3 2" xfId="25829" xr:uid="{6519FD0A-945D-4E19-8059-2291BBB63B50}"/>
    <cellStyle name="Normal 2 3 4 6 4 4 3 2 2 6 3 6" xfId="16058" xr:uid="{CC782EE2-C7D4-4DB9-B713-E84F789EDD1C}"/>
    <cellStyle name="Normal 2 3 4 6 4 4 3 2 2 6 3 7" xfId="18816" xr:uid="{F5A77114-FD17-4095-B8B6-3E36AAE661D4}"/>
    <cellStyle name="Normal 2 3 4 6 4 4 3 2 2 6 3 7 2" xfId="24038" xr:uid="{8145E87F-D565-4CAC-98B3-4AD6F3846100}"/>
    <cellStyle name="Normal 2 3 4 6 4 4 3 2 2 6 4" xfId="5993" xr:uid="{3E1F1611-5B31-4AB6-890E-51D8F7938F2C}"/>
    <cellStyle name="Normal 2 3 4 6 4 4 3 2 2 6 4 2" xfId="7586" xr:uid="{12D535D5-FB55-4D24-BBF9-B1CB6ADD876C}"/>
    <cellStyle name="Normal 2 3 4 6 4 4 3 2 2 6 4 3" xfId="12995" xr:uid="{962A0112-D208-42E1-8CCD-98FB60C6CADE}"/>
    <cellStyle name="Normal 2 3 4 6 4 4 3 2 2 6 4 3 2" xfId="16452" xr:uid="{7F870F69-851F-4F1F-B8F6-EEB9C1EFC934}"/>
    <cellStyle name="Normal 2 3 4 6 4 4 3 2 2 6 4 4" xfId="19086" xr:uid="{7D7AF99D-3961-4180-8508-8D1EFB75B2CE}"/>
    <cellStyle name="Normal 2 3 4 6 4 4 3 2 2 6 4 4 2" xfId="24308" xr:uid="{62310C2A-71ED-4FB6-8538-C276EA45DF26}"/>
    <cellStyle name="Normal 2 3 4 6 4 4 3 2 2 6 5" xfId="6214" xr:uid="{22AB6559-2590-4279-819C-0A54472C41C9}"/>
    <cellStyle name="Normal 2 3 4 6 4 4 3 2 2 6 5 2" xfId="9963" xr:uid="{CC9E8548-3B82-4F04-8C3D-CC986B27E134}"/>
    <cellStyle name="Normal 2 3 4 6 4 4 3 2 2 6 5 3" xfId="12103" xr:uid="{97601C02-AAFD-4F7A-ACC1-E94CBFF874EA}"/>
    <cellStyle name="Normal 2 3 4 6 4 4 3 2 2 6 5 3 2" xfId="22550" xr:uid="{C8842067-7164-4436-8F8D-AC3CDAF189F6}"/>
    <cellStyle name="Normal 2 3 4 6 4 4 3 2 2 6 5 3 3" xfId="20528" xr:uid="{6B877522-34DD-4833-8C8F-16378E54846A}"/>
    <cellStyle name="Normal 2 3 4 6 4 4 3 2 2 6 5 3 3 2" xfId="25750" xr:uid="{87A5FAA9-394E-417A-B4B2-8927ED6C8A55}"/>
    <cellStyle name="Normal 2 3 4 6 4 4 3 2 2 7" xfId="5573" xr:uid="{B13273DC-36A0-4BE7-B0B4-97E08C81C350}"/>
    <cellStyle name="Normal 2 3 4 6 4 4 3 2 2 7 2" xfId="8909" xr:uid="{2BDA93CB-03B5-461D-8E1B-98BA2559C061}"/>
    <cellStyle name="Normal 2 3 4 6 4 4 3 2 2 7 3" xfId="16204" xr:uid="{673B2D8F-BE4C-465F-9C90-735AF5B506F7}"/>
    <cellStyle name="Normal 2 3 4 6 4 4 3 2 2 7 3 2" xfId="17352" xr:uid="{87083FCE-A792-421A-A9A9-2273A7F517BA}"/>
    <cellStyle name="Normal 2 3 4 6 4 4 3 2 2 7 3 3" xfId="20113" xr:uid="{16DB7D54-F386-4DF7-B739-8A1868E71143}"/>
    <cellStyle name="Normal 2 3 4 6 4 4 3 2 2 7 3 3 2" xfId="25335" xr:uid="{7990C3F1-8A24-40B8-85D9-FFBDB324EA4F}"/>
    <cellStyle name="Normal 2 3 4 6 4 4 3 2 2 8" xfId="15497" xr:uid="{F944F688-47D1-4BEB-A29A-B020FBA73B6B}"/>
    <cellStyle name="Normal 2 3 4 6 4 4 3 2 2 9" xfId="17604" xr:uid="{99247EC9-F77B-431E-BD59-154CBF7F3FAD}"/>
    <cellStyle name="Normal 2 3 4 6 4 4 3 2 2 9 2" xfId="27214" xr:uid="{F08D0B84-0028-4F56-B360-827388B891DD}"/>
    <cellStyle name="Normal 2 3 4 6 4 4 3 2 2 9 3" xfId="28453" xr:uid="{CAF754DD-5D72-4D1F-9923-1A679FEA6C1B}"/>
    <cellStyle name="Normal 2 3 4 6 4 4 3 2 2 9 4" xfId="27513" xr:uid="{13284A02-1E22-4D32-9F46-9521D535AA02}"/>
    <cellStyle name="Normal 2 3 4 6 4 4 3 3" xfId="2383" xr:uid="{C33B0F35-6BF9-408F-8E8D-10F6CD7E8CB8}"/>
    <cellStyle name="Normal 2 3 4 6 4 4 3 3 2" xfId="2978" xr:uid="{A87AD5D1-9DED-4F25-82DA-528BA5C9E65A}"/>
    <cellStyle name="Normal 2 3 4 6 4 4 3 3 3" xfId="3941" xr:uid="{0D17CF6E-B79B-415C-B35E-760525A0FBF0}"/>
    <cellStyle name="Normal 2 3 4 6 4 4 3 3 3 2" xfId="5056" xr:uid="{CC81D83D-6426-4FB8-B511-1C977AC75159}"/>
    <cellStyle name="Normal 2 3 4 6 4 4 3 3 3 3" xfId="3678" xr:uid="{398A1ADB-AA4C-4CFD-8176-45F9231CD53C}"/>
    <cellStyle name="Normal 2 3 4 6 4 4 3 3 3 4" xfId="8591" xr:uid="{B9310DCC-78A2-4F57-9FE9-AD56872813A7}"/>
    <cellStyle name="Normal 2 3 4 6 4 4 3 3 3 4 2" xfId="9362" xr:uid="{2EE5E8DC-6128-4CDB-8E3D-513557001613}"/>
    <cellStyle name="Normal 2 3 4 6 4 4 3 3 3 4 2 2" xfId="11076" xr:uid="{921BC888-5F99-474F-96F3-1BC1DDBEB3B5}"/>
    <cellStyle name="Normal 2 3 4 6 4 4 3 3 3 4 2 3" xfId="12523" xr:uid="{D8D1ED92-FB20-4659-98D9-9E2598870FED}"/>
    <cellStyle name="Normal 2 3 4 6 4 4 3 3 3 4 2 3 2" xfId="22964" xr:uid="{BCC92DEE-B40E-4A3D-A030-8F5554DB2A72}"/>
    <cellStyle name="Normal 2 3 4 6 4 4 3 3 3 4 2 3 3" xfId="21641" xr:uid="{2B97CCFA-7770-4D60-B975-0CA76A0347B5}"/>
    <cellStyle name="Normal 2 3 4 6 4 4 3 3 3 4 2 3 3 2" xfId="26863" xr:uid="{76154DD4-2029-43AC-8E8A-6D74CEBDC025}"/>
    <cellStyle name="Normal 2 3 4 6 4 4 3 3 3 5" xfId="6595" xr:uid="{5B0635C9-D392-48BA-9EDC-97B4C14D104E}"/>
    <cellStyle name="Normal 2 3 4 6 4 4 3 3 3 5 2" xfId="10341" xr:uid="{048E7CE4-02DC-4A9D-9ABC-AB14175728E6}"/>
    <cellStyle name="Normal 2 3 4 6 4 4 3 3 3 5 3" xfId="16771" xr:uid="{D37FB935-71CE-435F-9CFE-E0C2F682D1DC}"/>
    <cellStyle name="Normal 2 3 4 6 4 4 3 3 3 5 3 2" xfId="23305" xr:uid="{3EEE3A31-461C-48B1-B3EF-47646F51FC21}"/>
    <cellStyle name="Normal 2 3 4 6 4 4 3 3 3 5 3 3" xfId="20906" xr:uid="{57CB2CB2-DA0C-496E-992F-AB881365E796}"/>
    <cellStyle name="Normal 2 3 4 6 4 4 3 3 3 5 3 3 2" xfId="26128" xr:uid="{757895BE-F4ED-468E-BC7D-A5F5DE1137B8}"/>
    <cellStyle name="Normal 2 3 4 6 4 4 3 3 3 6" xfId="15964" xr:uid="{5E607F6A-8E17-4911-B63F-694A94B35FDE}"/>
    <cellStyle name="Normal 2 3 4 6 4 4 3 3 3 7" xfId="18718" xr:uid="{5A6EE209-36EE-4762-9935-F36A49EED492}"/>
    <cellStyle name="Normal 2 3 4 6 4 4 3 3 3 7 2" xfId="23940" xr:uid="{9C30BE4B-F3E8-4AC7-A5B8-9FF0C56E9396}"/>
    <cellStyle name="Normal 2 3 4 6 4 4 3 3 4" xfId="7289" xr:uid="{8DABD2F8-641C-49FB-B707-8B4BACE59AAE}"/>
    <cellStyle name="Normal 2 3 4 6 4 4 3 3 4 2" xfId="8248" xr:uid="{D2A40A26-2C37-4CA2-BB80-FEDB6651A3A0}"/>
    <cellStyle name="Normal 2 3 4 6 4 4 3 3 4 3" xfId="12947" xr:uid="{2E446F53-E22A-4D09-B3FA-63394AA85073}"/>
    <cellStyle name="Normal 2 3 4 6 4 4 3 3 4 3 2" xfId="16413" xr:uid="{2C6D2C19-FEFE-4A21-8FF1-D7311DCE45B4}"/>
    <cellStyle name="Normal 2 3 4 6 4 4 3 3 4 4" xfId="19591" xr:uid="{87CF9532-E86F-4FBB-BD14-1523D4DAB6DB}"/>
    <cellStyle name="Normal 2 3 4 6 4 4 3 3 4 4 2" xfId="24813" xr:uid="{E151A2E0-A68D-48FD-BAAF-A168A9E38DC4}"/>
    <cellStyle name="Normal 2 3 4 6 4 4 3 3 5" xfId="9214" xr:uid="{BEBFADE4-CC32-4724-8601-EE3057F832DA}"/>
    <cellStyle name="Normal 2 3 4 6 4 4 3 3 5 2" xfId="10932" xr:uid="{52BB51C4-28C5-4C2C-A7E9-53F62BE4730C}"/>
    <cellStyle name="Normal 2 3 4 6 4 4 3 3 5 3" xfId="11341" xr:uid="{6F89BDBF-7443-490C-8E2F-6FEBD67B63A3}"/>
    <cellStyle name="Normal 2 3 4 6 4 4 3 3 5 3 2" xfId="21899" xr:uid="{A48F6132-4B34-4271-A849-E3A6DC404D03}"/>
    <cellStyle name="Normal 2 3 4 6 4 4 3 3 5 3 3" xfId="21497" xr:uid="{C304EBAC-94FC-4A2B-B038-0803BE64AF05}"/>
    <cellStyle name="Normal 2 3 4 6 4 4 3 3 5 3 3 2" xfId="26719" xr:uid="{2FA2C005-0901-4AFE-BD36-2045092DB970}"/>
    <cellStyle name="Normal 2 3 4 6 4 4 3 4" xfId="5572" xr:uid="{7E135EDE-57AA-4E0A-87C5-00E6AADC0A7B}"/>
    <cellStyle name="Normal 2 3 4 6 4 4 3 4 2" xfId="8908" xr:uid="{180D41BA-8A18-485A-899C-49D5762F1645}"/>
    <cellStyle name="Normal 2 3 4 6 4 4 3 4 3" xfId="14325" xr:uid="{82E4A87C-51B9-4D3E-A5D6-29AE22582627}"/>
    <cellStyle name="Normal 2 3 4 6 4 4 3 4 3 2" xfId="14326" xr:uid="{434193B7-2CFA-4809-9004-DAC67C19DB12}"/>
    <cellStyle name="Normal 2 3 4 6 4 4 3 4 3 3" xfId="16838" xr:uid="{78D964D5-1847-4C3A-AD4C-63A17DB5D76D}"/>
    <cellStyle name="Normal 2 3 4 6 4 4 3 4 3 4" xfId="20112" xr:uid="{54069143-67AC-4642-8826-F5E20C768E99}"/>
    <cellStyle name="Normal 2 3 4 6 4 4 3 4 3 4 2" xfId="25334" xr:uid="{34A0CD2E-C992-445F-AC76-C6DCF1670C78}"/>
    <cellStyle name="Normal 2 3 4 6 4 4 3 5" xfId="15239" xr:uid="{5CEF0E2F-776C-4AAA-B0CE-E02CA0077DB1}"/>
    <cellStyle name="Normal 2 3 4 6 4 4 3 6" xfId="15496" xr:uid="{58E5859F-C940-4A35-8E31-9FF0057D2E80}"/>
    <cellStyle name="Normal 2 3 4 6 4 4 3 7" xfId="17603" xr:uid="{25017776-7A90-4EBD-9B0D-E2C7927AFF5B}"/>
    <cellStyle name="Normal 2 3 4 6 4 4 3 7 2" xfId="27213" xr:uid="{9B30080F-FDD2-4C72-BF09-3BC72628FD80}"/>
    <cellStyle name="Normal 2 3 4 6 4 4 3 7 3" xfId="28452" xr:uid="{3DBEA568-B835-4736-B029-F68006C7EFB4}"/>
    <cellStyle name="Normal 2 3 4 6 4 4 3 7 4" xfId="28003" xr:uid="{53283953-F863-4F06-B3C3-E35E4DE33013}"/>
    <cellStyle name="Normal 2 3 4 6 4 4 3 8" xfId="18123" xr:uid="{58DDC429-EEA6-47FE-BE52-E9095FC47AEC}"/>
    <cellStyle name="Normal 2 3 4 6 4 4 3 8 2" xfId="28752" xr:uid="{A5D967FD-DA59-4F84-A995-C47C10E23863}"/>
    <cellStyle name="Normal 2 3 4 6 4 4 4" xfId="14327" xr:uid="{F46FEC7D-2324-4170-8492-052A93A6225B}"/>
    <cellStyle name="Normal 2 3 4 6 4 4 4 2" xfId="14328" xr:uid="{22B505F3-0DFE-47A4-B91D-049BEE95D167}"/>
    <cellStyle name="Normal 2 3 4 6 4 5" xfId="2243" xr:uid="{BFD62AB7-A034-4750-9E7D-621C9FCF2C36}"/>
    <cellStyle name="Normal 2 3 4 6 4 5 2" xfId="2838" xr:uid="{1E04DDE1-2CFB-44FF-91B4-A0D040DEF112}"/>
    <cellStyle name="Normal 2 3 4 6 4 5 3" xfId="3801" xr:uid="{2CD4175A-DC33-4F9E-8FA5-4258C7731B29}"/>
    <cellStyle name="Normal 2 3 4 6 4 5 3 2" xfId="4982" xr:uid="{9356EE73-BC04-4AC9-B3B2-D32D9A1C9F01}"/>
    <cellStyle name="Normal 2 3 4 6 4 5 3 3" xfId="3642" xr:uid="{0761E07F-EEE7-477E-9AAE-BB1147D4619E}"/>
    <cellStyle name="Normal 2 3 4 6 4 5 3 4" xfId="7791" xr:uid="{E2A25054-9FA8-4D41-9DE9-02287C5F1B5D}"/>
    <cellStyle name="Normal 2 3 4 6 4 5 3 4 2" xfId="9192" xr:uid="{ADF1D5E6-BFD5-4621-871E-1D822A17D2A2}"/>
    <cellStyle name="Normal 2 3 4 6 4 5 3 4 2 2" xfId="10910" xr:uid="{36967536-FEA5-4FEF-B696-299F5BE64EAA}"/>
    <cellStyle name="Normal 2 3 4 6 4 5 3 4 2 3" xfId="11778" xr:uid="{23699EEA-D2E8-41AE-B972-2ACD14FE7EAF}"/>
    <cellStyle name="Normal 2 3 4 6 4 5 3 4 2 3 2" xfId="22226" xr:uid="{9FE5B3A4-2FAD-4737-ABE2-0A2EF2327885}"/>
    <cellStyle name="Normal 2 3 4 6 4 5 3 4 2 3 3" xfId="21475" xr:uid="{4046BF8B-805E-4491-841B-247507C4ADF6}"/>
    <cellStyle name="Normal 2 3 4 6 4 5 3 4 2 3 3 2" xfId="26697" xr:uid="{B3C253FC-D57D-4DB3-807F-C21299795FC7}"/>
    <cellStyle name="Normal 2 3 4 6 4 5 3 5" xfId="6888" xr:uid="{118DA866-7E11-441C-9D8F-F5FC760810D8}"/>
    <cellStyle name="Normal 2 3 4 6 4 5 3 5 2" xfId="10632" xr:uid="{DFB3A14B-3AC6-40AD-BF7C-F523F5F11E70}"/>
    <cellStyle name="Normal 2 3 4 6 4 5 3 5 3" xfId="11624" xr:uid="{9EF3474B-7CB1-41FE-874E-30FEFF6DCFA4}"/>
    <cellStyle name="Normal 2 3 4 6 4 5 3 5 3 2" xfId="22073" xr:uid="{3C0D999D-6D45-4E59-9A67-BE8140670AA9}"/>
    <cellStyle name="Normal 2 3 4 6 4 5 3 5 3 3" xfId="21197" xr:uid="{3207FC80-9472-4773-9500-CA9B9B0C88D2}"/>
    <cellStyle name="Normal 2 3 4 6 4 5 3 5 3 3 2" xfId="26419" xr:uid="{1CF26FD3-4A90-4FA6-818D-A907D5DDBBBC}"/>
    <cellStyle name="Normal 2 3 4 6 4 5 3 6" xfId="18578" xr:uid="{E8BD606E-99EE-4649-9194-F0F6DE516D7D}"/>
    <cellStyle name="Normal 2 3 4 6 4 5 3 6 2" xfId="23800" xr:uid="{3C2741C1-6D9F-4B22-AE17-80BD04E67D5D}"/>
    <cellStyle name="Normal 2 3 4 6 4 5 4" xfId="6050" xr:uid="{A04F0699-B85D-4F25-92E9-CD6762D4EA9C}"/>
    <cellStyle name="Normal 2 3 4 6 4 5 4 2" xfId="7805" xr:uid="{5A29D9F3-C1F9-45E3-B60D-6FC2B1996BAD}"/>
    <cellStyle name="Normal 2 3 4 6 4 5 4 3" xfId="12869" xr:uid="{EFC20B58-A628-416C-9EE0-69CFFEF33A57}"/>
    <cellStyle name="Normal 2 3 4 6 4 5 4 3 2" xfId="16342" xr:uid="{36E4D143-427C-4B72-913F-9E769ACE003B}"/>
    <cellStyle name="Normal 2 3 4 6 4 5 4 4" xfId="19143" xr:uid="{B9D48BBA-CE07-42E5-82D5-A4F917C1C696}"/>
    <cellStyle name="Normal 2 3 4 6 4 5 4 4 2" xfId="24365" xr:uid="{326AC41D-B38E-4660-BE2D-40587DB6AB3F}"/>
    <cellStyle name="Normal 2 3 4 6 4 5 5" xfId="7930" xr:uid="{B126A9DA-9717-4327-8F0C-BB2FF9F04B1C}"/>
    <cellStyle name="Normal 2 3 4 6 4 5 5 2" xfId="10889" xr:uid="{52E286EF-DF0B-497B-87AF-55C357D5F918}"/>
    <cellStyle name="Normal 2 3 4 6 4 5 5 3" xfId="16923" xr:uid="{372D2802-3AD0-44BE-ACE7-5290749C5DC0}"/>
    <cellStyle name="Normal 2 3 4 6 4 5 5 3 2" xfId="23396" xr:uid="{2961D4DE-7DFC-478A-A430-5A00679BCE71}"/>
    <cellStyle name="Normal 2 3 4 6 4 5 5 3 3" xfId="21454" xr:uid="{4329C266-93D1-4BFA-A588-D0CC70E7AC03}"/>
    <cellStyle name="Normal 2 3 4 6 4 5 5 3 3 2" xfId="26676" xr:uid="{E2D8AFB3-9FFE-4780-9D28-8A76897BDFB9}"/>
    <cellStyle name="Normal 2 3 4 6 4 6" xfId="17983" xr:uid="{7CB4CA8A-4227-469C-99F6-2C9613252995}"/>
    <cellStyle name="Normal 2 3 4 6 4 6 2" xfId="27643" xr:uid="{414DA7F6-2A23-446C-B44B-C40D0405950E}"/>
    <cellStyle name="Normal 2 3 4 6 5" xfId="877" xr:uid="{3B521D70-3DFF-439D-B5FB-7D4D8A81130D}"/>
    <cellStyle name="Normal 2 3 4 6 5 2" xfId="878" xr:uid="{864AAEAE-4F0D-43C5-8EB0-19C42AE2C588}"/>
    <cellStyle name="Normal 2 3 4 6 5 3" xfId="879" xr:uid="{C0540A0F-B67D-424E-A811-9495C6161410}"/>
    <cellStyle name="Normal 2 3 4 6 5 3 2" xfId="880" xr:uid="{A6B1E6E7-9604-46C5-8E0B-E8A1F9AB1455}"/>
    <cellStyle name="Normal 2 3 4 6 5 3 2 2" xfId="881" xr:uid="{1F57EA6C-1AE6-4EF6-AD37-04B44491BDDA}"/>
    <cellStyle name="Normal 2 3 4 6 5 3 2 2 10" xfId="18222" xr:uid="{48722F7A-07DD-4B66-9FCD-873D305EF426}"/>
    <cellStyle name="Normal 2 3 4 6 5 3 2 2 10 2" xfId="28778" xr:uid="{58A87FCB-3292-4C8C-B5B4-2E071D2677E5}"/>
    <cellStyle name="Normal 2 3 4 6 5 3 2 2 2" xfId="882" xr:uid="{9F7C2DEC-B260-42D4-B857-D5F399FAE46A}"/>
    <cellStyle name="Normal 2 3 4 6 5 3 2 2 2 2" xfId="14329" xr:uid="{B973AE31-BF93-43B5-9DD0-95338DE26441}"/>
    <cellStyle name="Normal 2 3 4 6 5 3 2 2 2 3" xfId="14330" xr:uid="{B9E82C8D-FFC2-4851-819B-35F840D64B3F}"/>
    <cellStyle name="Normal 2 3 4 6 5 3 2 2 2 3 2" xfId="14331" xr:uid="{099E2DEC-9804-48B7-9EAD-96332D38B857}"/>
    <cellStyle name="Normal 2 3 4 6 5 3 2 2 3" xfId="883" xr:uid="{A4F869AC-079D-48BB-9BFF-1E88E969D7E1}"/>
    <cellStyle name="Normal 2 3 4 6 5 3 2 2 4" xfId="884" xr:uid="{5F708FD5-A27A-4DBE-A3A7-3F0237AFBC61}"/>
    <cellStyle name="Normal 2 3 4 6 5 3 2 2 5" xfId="885" xr:uid="{C08C8EEB-995D-4160-99CB-50773A8DAA70}"/>
    <cellStyle name="Normal 2 3 4 6 5 3 2 2 5 2" xfId="886" xr:uid="{57BBE421-75A4-4F0A-96BB-4BA7EE3F9D56}"/>
    <cellStyle name="Normal 2 3 4 6 5 3 2 2 5 3" xfId="2635" xr:uid="{40A4E60A-701C-4441-A7D3-8B595EECD839}"/>
    <cellStyle name="Normal 2 3 4 6 5 3 2 2 5 3 2" xfId="3230" xr:uid="{69075A0E-2719-47BB-B976-372F008F7E4F}"/>
    <cellStyle name="Normal 2 3 4 6 5 3 2 2 5 3 3" xfId="4193" xr:uid="{18809307-697A-488A-9EF3-E095E0B74733}"/>
    <cellStyle name="Normal 2 3 4 6 5 3 2 2 5 3 3 2" xfId="4937" xr:uid="{1772D15B-FAEE-4C4B-B06D-26509973DEB0}"/>
    <cellStyle name="Normal 2 3 4 6 5 3 2 2 5 3 3 3" xfId="4430" xr:uid="{3B595F0F-A8D2-4E82-B938-2DD9C307E1C8}"/>
    <cellStyle name="Normal 2 3 4 6 5 3 2 2 5 3 3 4" xfId="8430" xr:uid="{2A5D2C42-E9C6-4D1E-9399-17EF571AB2FE}"/>
    <cellStyle name="Normal 2 3 4 6 5 3 2 2 5 3 3 4 2" xfId="9275" xr:uid="{306AFF19-1A98-4BE3-A33A-118D3E8807B2}"/>
    <cellStyle name="Normal 2 3 4 6 5 3 2 2 5 3 3 4 2 2" xfId="10992" xr:uid="{075FF906-8658-4474-99F3-E570AD345F24}"/>
    <cellStyle name="Normal 2 3 4 6 5 3 2 2 5 3 3 4 2 3" xfId="12484" xr:uid="{975FD509-B053-40FA-8796-6A5A6F6D1CF2}"/>
    <cellStyle name="Normal 2 3 4 6 5 3 2 2 5 3 3 4 2 3 2" xfId="22925" xr:uid="{FFCD057B-42BE-47EC-90E4-C4CC35960035}"/>
    <cellStyle name="Normal 2 3 4 6 5 3 2 2 5 3 3 4 2 3 3" xfId="21557" xr:uid="{3E3E5C4D-7BAC-41C7-BA0F-A0363B850600}"/>
    <cellStyle name="Normal 2 3 4 6 5 3 2 2 5 3 3 4 2 3 3 2" xfId="26779" xr:uid="{E333D351-81D9-4DBF-A428-EBE79B72DFB1}"/>
    <cellStyle name="Normal 2 3 4 6 5 3 2 2 5 3 3 5" xfId="6332" xr:uid="{7CD18C61-4D10-42A1-AC06-85CB39F69B58}"/>
    <cellStyle name="Normal 2 3 4 6 5 3 2 2 5 3 3 5 2" xfId="10080" xr:uid="{7FF8E9A6-96D1-4410-9361-270C44BCB9B7}"/>
    <cellStyle name="Normal 2 3 4 6 5 3 2 2 5 3 3 5 3" xfId="12064" xr:uid="{091ADDF4-ACD6-4D5C-8326-18A01CCB3A4E}"/>
    <cellStyle name="Normal 2 3 4 6 5 3 2 2 5 3 3 5 3 2" xfId="22511" xr:uid="{E32F4E04-E660-4567-BDAF-3B1013D87698}"/>
    <cellStyle name="Normal 2 3 4 6 5 3 2 2 5 3 3 5 3 3" xfId="20645" xr:uid="{9F0C83B9-025E-429A-9550-A0506EFAEBA0}"/>
    <cellStyle name="Normal 2 3 4 6 5 3 2 2 5 3 3 5 3 3 2" xfId="25867" xr:uid="{8BE62FF8-AF1F-4C3C-93B6-2C97B41A9E27}"/>
    <cellStyle name="Normal 2 3 4 6 5 3 2 2 5 3 3 6" xfId="18970" xr:uid="{F367A722-855C-4A39-A7AC-C5FC38FFA24B}"/>
    <cellStyle name="Normal 2 3 4 6 5 3 2 2 5 3 3 6 2" xfId="24192" xr:uid="{6F69C6DD-E6E6-4716-8F27-C7615656343F}"/>
    <cellStyle name="Normal 2 3 4 6 5 3 2 2 5 3 4" xfId="7318" xr:uid="{E1FA7538-1629-4808-B62B-F25A73A3B457}"/>
    <cellStyle name="Normal 2 3 4 6 5 3 2 2 5 3 4 2" xfId="8277" xr:uid="{CCECE83C-05DB-45FD-ABEF-4A293A1493F7}"/>
    <cellStyle name="Normal 2 3 4 6 5 3 2 2 5 3 4 3" xfId="13324" xr:uid="{97ADFA88-440F-49AA-8BDA-D9C6B4DFB45F}"/>
    <cellStyle name="Normal 2 3 4 6 5 3 2 2 5 3 4 3 2" xfId="16749" xr:uid="{F188CDF4-CB49-4BBF-A7EA-3D412A9D3876}"/>
    <cellStyle name="Normal 2 3 4 6 5 3 2 2 5 3 4 4" xfId="19620" xr:uid="{A04C121A-201B-4A06-88C4-AB16EC53C51F}"/>
    <cellStyle name="Normal 2 3 4 6 5 3 2 2 5 3 4 4 2" xfId="24842" xr:uid="{027760B4-32E8-46B6-87CD-EE8F0C46D704}"/>
    <cellStyle name="Normal 2 3 4 6 5 3 2 2 5 3 5" xfId="6412" xr:uid="{84169E33-24DB-419E-B095-BCB23C0D9CD6}"/>
    <cellStyle name="Normal 2 3 4 6 5 3 2 2 5 3 5 2" xfId="10158" xr:uid="{7217E538-693C-45B5-8780-16708AED7D92}"/>
    <cellStyle name="Normal 2 3 4 6 5 3 2 2 5 3 5 3" xfId="12772" xr:uid="{0FC7194F-2E53-495F-A1A3-E16DEC38DE5D}"/>
    <cellStyle name="Normal 2 3 4 6 5 3 2 2 5 3 5 3 2" xfId="23210" xr:uid="{301C922A-AE92-44CB-B8AC-AA6654EF14CE}"/>
    <cellStyle name="Normal 2 3 4 6 5 3 2 2 5 3 5 3 3" xfId="20723" xr:uid="{817D8FF3-D656-4563-9E85-9D03067F0B08}"/>
    <cellStyle name="Normal 2 3 4 6 5 3 2 2 5 3 5 3 3 2" xfId="25945" xr:uid="{BDFA2A92-4712-492E-A277-76B48E0560DA}"/>
    <cellStyle name="Normal 2 3 4 6 5 3 2 2 5 4" xfId="5578" xr:uid="{52A7E734-CDB2-4D1E-AD76-6B1D956835DF}"/>
    <cellStyle name="Normal 2 3 4 6 5 3 2 2 5 4 2" xfId="8913" xr:uid="{A3B9D074-8DFC-4F1C-AAA3-D7139C085261}"/>
    <cellStyle name="Normal 2 3 4 6 5 3 2 2 5 4 3" xfId="17201" xr:uid="{28AFBD9D-1B63-4C5E-9EA6-3F22758B9FEF}"/>
    <cellStyle name="Normal 2 3 4 6 5 3 2 2 5 4 3 2" xfId="23672" xr:uid="{7E8D85AC-49CA-4DF0-909E-B39665DB3356}"/>
    <cellStyle name="Normal 2 3 4 6 5 3 2 2 5 4 3 3" xfId="20118" xr:uid="{A7A25983-D13D-435E-9EB6-063F0DCC0CEA}"/>
    <cellStyle name="Normal 2 3 4 6 5 3 2 2 5 4 3 3 2" xfId="25340" xr:uid="{07CE8302-8B3F-42D9-A1A9-5570741FE9E2}"/>
    <cellStyle name="Normal 2 3 4 6 5 3 2 2 5 5" xfId="15501" xr:uid="{489AC63C-643E-4B27-B57F-CDB030FA51A4}"/>
    <cellStyle name="Normal 2 3 4 6 5 3 2 2 5 6" xfId="17608" xr:uid="{4E1A2952-C087-415C-AED1-0E8CCA2D6CD6}"/>
    <cellStyle name="Normal 2 3 4 6 5 3 2 2 5 6 2" xfId="27218" xr:uid="{A86A5C68-0C94-4ED2-BA0C-21BF7369155C}"/>
    <cellStyle name="Normal 2 3 4 6 5 3 2 2 5 6 3" xfId="28457" xr:uid="{A87D6F25-3B83-435F-8430-8C2371B2640F}"/>
    <cellStyle name="Normal 2 3 4 6 5 3 2 2 5 6 4" xfId="27998" xr:uid="{5E6C501C-1030-4BA4-B9A1-5F7E63551B71}"/>
    <cellStyle name="Normal 2 3 4 6 5 3 2 2 5 7" xfId="18375" xr:uid="{2C33464A-48FF-41AE-98BC-158ED84D904E}"/>
    <cellStyle name="Normal 2 3 4 6 5 3 2 2 5 7 2" xfId="28754" xr:uid="{9102372B-5879-46F7-BF93-B181A34E524A}"/>
    <cellStyle name="Normal 2 3 4 6 5 3 2 2 6" xfId="2482" xr:uid="{13F015E8-53DE-455A-AEBD-09934F7320C6}"/>
    <cellStyle name="Normal 2 3 4 6 5 3 2 2 6 2" xfId="3077" xr:uid="{DC401988-8022-4C8E-BEB7-5280C269A6BC}"/>
    <cellStyle name="Normal 2 3 4 6 5 3 2 2 6 3" xfId="4040" xr:uid="{208A929F-A063-4170-B3E2-8D300A05C316}"/>
    <cellStyle name="Normal 2 3 4 6 5 3 2 2 6 3 2" xfId="4691" xr:uid="{B2E163A1-4D3E-4784-8BB4-25C65A821A03}"/>
    <cellStyle name="Normal 2 3 4 6 5 3 2 2 6 3 3" xfId="4368" xr:uid="{A8D13B88-6A25-44C8-957D-9D3EE79F5927}"/>
    <cellStyle name="Normal 2 3 4 6 5 3 2 2 6 3 4" xfId="8703" xr:uid="{D8D71F22-CF88-44CD-8C07-F7C7195FD8EC}"/>
    <cellStyle name="Normal 2 3 4 6 5 3 2 2 6 3 4 2" xfId="6610" xr:uid="{6B1D974B-8AE1-45D4-8F9F-0907C405BC9D}"/>
    <cellStyle name="Normal 2 3 4 6 5 3 2 2 6 3 4 2 2" xfId="10356" xr:uid="{2842CE5A-063B-4BBB-8C80-0162742B7315}"/>
    <cellStyle name="Normal 2 3 4 6 5 3 2 2 6 3 4 2 3" xfId="17175" xr:uid="{D078C8B2-8783-44FD-A8C1-A9B9DD33A637}"/>
    <cellStyle name="Normal 2 3 4 6 5 3 2 2 6 3 4 2 3 2" xfId="23647" xr:uid="{D70A68A4-AD80-47F3-B1DD-2D1B206A6FBE}"/>
    <cellStyle name="Normal 2 3 4 6 5 3 2 2 6 3 4 2 3 3" xfId="20921" xr:uid="{275C116E-46C2-41A5-926B-153296A37323}"/>
    <cellStyle name="Normal 2 3 4 6 5 3 2 2 6 3 4 2 3 3 2" xfId="26143" xr:uid="{D849EE08-5712-4329-B472-FF3A43895027}"/>
    <cellStyle name="Normal 2 3 4 6 5 3 2 2 6 3 5" xfId="6817" xr:uid="{9F6666D5-9CEB-48B1-975F-B7D8BD967657}"/>
    <cellStyle name="Normal 2 3 4 6 5 3 2 2 6 3 5 2" xfId="10561" xr:uid="{F0C2F3F8-82F5-4DA9-A290-293A8AE188E0}"/>
    <cellStyle name="Normal 2 3 4 6 5 3 2 2 6 3 5 3" xfId="17164" xr:uid="{B78D58D9-EDFA-4320-8AAF-415345A0C54D}"/>
    <cellStyle name="Normal 2 3 4 6 5 3 2 2 6 3 5 3 2" xfId="23636" xr:uid="{86C782B4-1A9B-4935-8018-BEB0AB65E49A}"/>
    <cellStyle name="Normal 2 3 4 6 5 3 2 2 6 3 5 3 3" xfId="21126" xr:uid="{E64420B3-BD4D-4179-9DB0-E39DC7229079}"/>
    <cellStyle name="Normal 2 3 4 6 5 3 2 2 6 3 5 3 3 2" xfId="26348" xr:uid="{AFDF3808-299C-439C-8184-736D6D61AC59}"/>
    <cellStyle name="Normal 2 3 4 6 5 3 2 2 6 3 6" xfId="16059" xr:uid="{00B84DD8-6684-431B-ADDA-05A933FE90EB}"/>
    <cellStyle name="Normal 2 3 4 6 5 3 2 2 6 3 7" xfId="18817" xr:uid="{9B821666-A89B-4FA1-A150-23734A3166AD}"/>
    <cellStyle name="Normal 2 3 4 6 5 3 2 2 6 3 7 2" xfId="24039" xr:uid="{6ED471A6-2FEA-4292-9B1F-DDE7F08C97B1}"/>
    <cellStyle name="Normal 2 3 4 6 5 3 2 2 6 4" xfId="7021" xr:uid="{5670AC59-83E7-4F66-A559-7387C3B1AA33}"/>
    <cellStyle name="Normal 2 3 4 6 5 3 2 2 6 4 2" xfId="7980" xr:uid="{0A40A032-B95D-4EE4-8134-85F7DBB050EE}"/>
    <cellStyle name="Normal 2 3 4 6 5 3 2 2 6 4 3" xfId="13045" xr:uid="{30D87470-C6ED-4C35-A576-CDA16273AA82}"/>
    <cellStyle name="Normal 2 3 4 6 5 3 2 2 6 4 3 2" xfId="16497" xr:uid="{3FA590EB-E8E9-4CFD-BA7E-2D2C8BA62978}"/>
    <cellStyle name="Normal 2 3 4 6 5 3 2 2 6 4 4" xfId="19323" xr:uid="{B51B5C1B-4A8D-4343-A407-EFAC0FD9C608}"/>
    <cellStyle name="Normal 2 3 4 6 5 3 2 2 6 4 4 2" xfId="24545" xr:uid="{0A54D0EC-BBB1-4740-8515-5291A0F1B3CB}"/>
    <cellStyle name="Normal 2 3 4 6 5 3 2 2 6 5" xfId="6773" xr:uid="{55BD8080-0214-463B-8D6F-1FCA7E3572C9}"/>
    <cellStyle name="Normal 2 3 4 6 5 3 2 2 6 5 2" xfId="10517" xr:uid="{366701F8-2F61-4DF3-B93C-5B9B3B03B8B4}"/>
    <cellStyle name="Normal 2 3 4 6 5 3 2 2 6 5 3" xfId="11640" xr:uid="{54878C29-31B5-4CD7-A0E2-1BADE72E701C}"/>
    <cellStyle name="Normal 2 3 4 6 5 3 2 2 6 5 3 2" xfId="22089" xr:uid="{A87133DE-87ED-4804-9749-9BA71E5AF1B4}"/>
    <cellStyle name="Normal 2 3 4 6 5 3 2 2 6 5 3 3" xfId="21082" xr:uid="{267D949E-BB55-44D7-9D8B-EEF308B42D73}"/>
    <cellStyle name="Normal 2 3 4 6 5 3 2 2 6 5 3 3 2" xfId="26304" xr:uid="{7469024D-9370-4128-9BF9-F4CA37CF9821}"/>
    <cellStyle name="Normal 2 3 4 6 5 3 2 2 7" xfId="5577" xr:uid="{6FE9ED77-52BD-46CE-8210-0F8DAA4E2F78}"/>
    <cellStyle name="Normal 2 3 4 6 5 3 2 2 7 2" xfId="8912" xr:uid="{14EA7938-2EFA-42F4-A390-CE40A57111F2}"/>
    <cellStyle name="Normal 2 3 4 6 5 3 2 2 7 3" xfId="16205" xr:uid="{0DBA7FED-8BB3-4B13-B473-E750560A3849}"/>
    <cellStyle name="Normal 2 3 4 6 5 3 2 2 7 3 2" xfId="17353" xr:uid="{791487CA-5623-4B3E-9D1B-E2A2FCF5AD11}"/>
    <cellStyle name="Normal 2 3 4 6 5 3 2 2 7 3 3" xfId="20117" xr:uid="{43C51E6B-4580-48B4-A350-6D2692ADA823}"/>
    <cellStyle name="Normal 2 3 4 6 5 3 2 2 7 3 3 2" xfId="25339" xr:uid="{70BA32F8-4B8D-4E09-9173-30E8F919598E}"/>
    <cellStyle name="Normal 2 3 4 6 5 3 2 2 8" xfId="15500" xr:uid="{63CF37B7-45F0-4189-8A84-8B3B87766198}"/>
    <cellStyle name="Normal 2 3 4 6 5 3 2 2 9" xfId="17607" xr:uid="{1BC66906-E6A9-4A35-8A58-244F5BD14A12}"/>
    <cellStyle name="Normal 2 3 4 6 5 3 2 2 9 2" xfId="27217" xr:uid="{6232A053-758B-412D-B953-555FAA65F52B}"/>
    <cellStyle name="Normal 2 3 4 6 5 3 2 2 9 3" xfId="28456" xr:uid="{933F6C78-6985-4DF7-95AA-BD02A1831C54}"/>
    <cellStyle name="Normal 2 3 4 6 5 3 2 2 9 4" xfId="27999" xr:uid="{2F178230-486D-450C-9A46-23ACA9A2DD55}"/>
    <cellStyle name="Normal 2 3 4 6 5 3 3" xfId="2314" xr:uid="{027831A3-8277-49AA-A628-63610430A9E4}"/>
    <cellStyle name="Normal 2 3 4 6 5 3 3 2" xfId="2909" xr:uid="{D4D95614-70C8-44CC-B692-AE969490E68B}"/>
    <cellStyle name="Normal 2 3 4 6 5 3 3 3" xfId="3872" xr:uid="{4DEDA6C2-C5A1-4F4F-9F55-6FA18F396664}"/>
    <cellStyle name="Normal 2 3 4 6 5 3 3 3 2" xfId="4704" xr:uid="{63EEDAF1-9A3F-49CC-8DAA-4E64EB0DF477}"/>
    <cellStyle name="Normal 2 3 4 6 5 3 3 3 3" xfId="4347" xr:uid="{01CC06CA-7A72-4A65-811E-938BF71650D4}"/>
    <cellStyle name="Normal 2 3 4 6 5 3 3 3 4" xfId="8564" xr:uid="{670A934E-784B-4274-A3D8-9183400755E1}"/>
    <cellStyle name="Normal 2 3 4 6 5 3 3 3 4 2" xfId="6559" xr:uid="{3E206812-31B0-4C8A-BC43-C0E0E4C9A9A3}"/>
    <cellStyle name="Normal 2 3 4 6 5 3 3 3 4 2 2" xfId="10305" xr:uid="{24FA4125-2AC2-4705-8D6F-040EABD9EF41}"/>
    <cellStyle name="Normal 2 3 4 6 5 3 3 3 4 2 3" xfId="11487" xr:uid="{C2AF2AA5-E471-4932-B3DA-61A2FE86F304}"/>
    <cellStyle name="Normal 2 3 4 6 5 3 3 3 4 2 3 2" xfId="22045" xr:uid="{07BC185F-D51D-44C6-B878-03BA5CED10DD}"/>
    <cellStyle name="Normal 2 3 4 6 5 3 3 3 4 2 3 3" xfId="20870" xr:uid="{3999F2D3-3240-466A-957C-F447CAFB52E0}"/>
    <cellStyle name="Normal 2 3 4 6 5 3 3 3 4 2 3 3 2" xfId="26092" xr:uid="{DE10795D-DC3B-4C5D-979B-D80770BD574D}"/>
    <cellStyle name="Normal 2 3 4 6 5 3 3 3 5" xfId="5442" xr:uid="{23233BDD-0C92-4B3F-9F33-CB06DA72AECE}"/>
    <cellStyle name="Normal 2 3 4 6 5 3 3 3 5 2" xfId="9908" xr:uid="{55C61EE5-663D-4D8B-8CFC-AEE0DA1F8698}"/>
    <cellStyle name="Normal 2 3 4 6 5 3 3 3 5 3" xfId="12037" xr:uid="{C079708D-B11D-4C67-AB31-7C281B15CDDF}"/>
    <cellStyle name="Normal 2 3 4 6 5 3 3 3 5 3 2" xfId="22485" xr:uid="{4DC0115D-BE30-487D-BE94-FA9B52EB44A0}"/>
    <cellStyle name="Normal 2 3 4 6 5 3 3 3 5 3 3" xfId="19982" xr:uid="{820D0DDA-7134-438F-B485-6349CFE61AD4}"/>
    <cellStyle name="Normal 2 3 4 6 5 3 3 3 5 3 3 2" xfId="25204" xr:uid="{3EFC91DE-2B08-4A45-9FB0-64B4B1556FCF}"/>
    <cellStyle name="Normal 2 3 4 6 5 3 3 3 6" xfId="15895" xr:uid="{DB7EA38C-302C-45F7-9F38-E5F04EE46E99}"/>
    <cellStyle name="Normal 2 3 4 6 5 3 3 3 7" xfId="18649" xr:uid="{2F727318-CD3E-4B7A-8909-3647BE348188}"/>
    <cellStyle name="Normal 2 3 4 6 5 3 3 3 7 2" xfId="23871" xr:uid="{6A8CA40A-42D9-4E25-BFDB-FFEAE6318D8D}"/>
    <cellStyle name="Normal 2 3 4 6 5 3 3 4" xfId="6121" xr:uid="{4EC416B4-A4D7-4271-A48E-5F021B4AA8AF}"/>
    <cellStyle name="Normal 2 3 4 6 5 3 3 4 2" xfId="7526" xr:uid="{0693E1DA-41B0-44EA-8B4C-CE93DAF5021B}"/>
    <cellStyle name="Normal 2 3 4 6 5 3 3 4 3" xfId="12870" xr:uid="{BE398655-3923-4E1E-BA04-FECEB62D83C3}"/>
    <cellStyle name="Normal 2 3 4 6 5 3 3 4 3 2" xfId="16343" xr:uid="{4EA36228-4D11-485F-B732-F7D92A12DAAF}"/>
    <cellStyle name="Normal 2 3 4 6 5 3 3 4 4" xfId="19214" xr:uid="{15C48AAE-E456-404E-9E6D-5C5AE20303D1}"/>
    <cellStyle name="Normal 2 3 4 6 5 3 3 4 4 2" xfId="24436" xr:uid="{912B081E-D61B-4E84-9BC3-92ACF5420B3B}"/>
    <cellStyle name="Normal 2 3 4 6 5 3 3 5" xfId="6307" xr:uid="{D918DC07-72C1-4249-86C9-E9052F0072B5}"/>
    <cellStyle name="Normal 2 3 4 6 5 3 3 5 2" xfId="10056" xr:uid="{FF3E161F-1BA1-48BE-9096-41D5121F47EC}"/>
    <cellStyle name="Normal 2 3 4 6 5 3 3 5 3" xfId="11442" xr:uid="{D7D5AFB4-21DB-4E12-867E-AD8EB3E3BA66}"/>
    <cellStyle name="Normal 2 3 4 6 5 3 3 5 3 2" xfId="22000" xr:uid="{EDBA7BA7-73D8-4540-8D82-9EABF6D4CF3E}"/>
    <cellStyle name="Normal 2 3 4 6 5 3 3 5 3 3" xfId="20621" xr:uid="{CD82D10B-CE39-4172-825F-8C7D108A76AB}"/>
    <cellStyle name="Normal 2 3 4 6 5 3 3 5 3 3 2" xfId="25843" xr:uid="{B66DE7B2-C211-469B-BB3B-FDECCEAF0DC8}"/>
    <cellStyle name="Normal 2 3 4 6 5 3 4" xfId="5576" xr:uid="{0AA27FBA-24EB-4D25-9894-8CCE9C48E4D8}"/>
    <cellStyle name="Normal 2 3 4 6 5 3 4 2" xfId="8911" xr:uid="{1293C91A-BB10-446A-B02C-42A5EC1DE471}"/>
    <cellStyle name="Normal 2 3 4 6 5 3 4 3" xfId="14332" xr:uid="{4166F90F-9E19-4DCD-AB38-59932F97E825}"/>
    <cellStyle name="Normal 2 3 4 6 5 3 4 3 2" xfId="14333" xr:uid="{B2926781-C3F2-4F1A-8DDC-5C79EC583F9B}"/>
    <cellStyle name="Normal 2 3 4 6 5 3 4 3 3" xfId="12607" xr:uid="{027F3545-3E17-4649-B600-12D060700E5E}"/>
    <cellStyle name="Normal 2 3 4 6 5 3 4 3 4" xfId="20116" xr:uid="{2AC7FC0F-992B-4052-85AA-E8CF4E384F24}"/>
    <cellStyle name="Normal 2 3 4 6 5 3 4 3 4 2" xfId="25338" xr:uid="{6B868C5C-FF2C-47BE-B865-77872E59A614}"/>
    <cellStyle name="Normal 2 3 4 6 5 3 5" xfId="15240" xr:uid="{F86AD982-79A9-48BA-A8B0-6DE5F8B25936}"/>
    <cellStyle name="Normal 2 3 4 6 5 3 6" xfId="15499" xr:uid="{952B61E6-BE3E-4A86-BFB8-8CCBBAC8D84D}"/>
    <cellStyle name="Normal 2 3 4 6 5 3 7" xfId="17606" xr:uid="{27050D29-45DA-4A14-A4BA-1BD4C98750C4}"/>
    <cellStyle name="Normal 2 3 4 6 5 3 7 2" xfId="27216" xr:uid="{CAB47BD0-7A8C-492E-9A8C-5DA85B110CD5}"/>
    <cellStyle name="Normal 2 3 4 6 5 3 7 3" xfId="28455" xr:uid="{1401AF05-5672-42C1-B258-97DB8A0DD448}"/>
    <cellStyle name="Normal 2 3 4 6 5 3 7 4" xfId="28000" xr:uid="{AC739FC5-794B-4025-A487-665F4E190A21}"/>
    <cellStyle name="Normal 2 3 4 6 5 3 8" xfId="18054" xr:uid="{6F06435B-332B-4947-825C-AAC71FEFF40E}"/>
    <cellStyle name="Normal 2 3 4 6 5 3 8 2" xfId="27538" xr:uid="{8BDF19F3-0E5E-4027-A33B-D5DFD49610C7}"/>
    <cellStyle name="Normal 2 3 4 6 5 4" xfId="14334" xr:uid="{E03695B2-28AE-482F-AAC6-D9DEF10135BF}"/>
    <cellStyle name="Normal 2 3 4 6 5 4 2" xfId="14335" xr:uid="{60F8E591-7340-452F-9170-52BC4EA72B80}"/>
    <cellStyle name="Normal 2 3 4 6 6" xfId="2174" xr:uid="{FA31118C-FBA4-4565-8405-1BCCCC5E9746}"/>
    <cellStyle name="Normal 2 3 4 6 6 2" xfId="2769" xr:uid="{10CE9C23-35BE-4B27-88E6-A62AB575A92C}"/>
    <cellStyle name="Normal 2 3 4 6 6 3" xfId="3732" xr:uid="{0991FB60-700D-462C-8C02-2F751BD83258}"/>
    <cellStyle name="Normal 2 3 4 6 6 3 2" xfId="5069" xr:uid="{339B600F-305C-4841-B15F-504D6B3C0538}"/>
    <cellStyle name="Normal 2 3 4 6 6 3 3" xfId="3448" xr:uid="{FB157A48-6C60-4A74-885E-34CA7884258A}"/>
    <cellStyle name="Normal 2 3 4 6 6 3 4" xfId="8441" xr:uid="{2D82F944-1E6F-4380-A956-97362D5726C5}"/>
    <cellStyle name="Normal 2 3 4 6 6 3 4 2" xfId="5779" xr:uid="{26C782A6-E0A7-4D4C-9A70-45A1090231AC}"/>
    <cellStyle name="Normal 2 3 4 6 6 3 4 2 2" xfId="9729" xr:uid="{CDC9E9EC-8C65-45EB-8520-9C96B828F860}"/>
    <cellStyle name="Normal 2 3 4 6 6 3 4 2 3" xfId="11964" xr:uid="{37D30101-0FF5-4B17-9740-6E3812729BCB}"/>
    <cellStyle name="Normal 2 3 4 6 6 3 4 2 3 2" xfId="22412" xr:uid="{4A0AB9CD-1825-42BC-BBCE-18A17A1558CA}"/>
    <cellStyle name="Normal 2 3 4 6 6 3 4 2 3 3" xfId="20318" xr:uid="{0CE5E72D-8F62-47D4-BF30-415298E67D48}"/>
    <cellStyle name="Normal 2 3 4 6 6 3 4 2 3 3 2" xfId="25540" xr:uid="{651280D7-1619-4FB0-B768-AF3129FB61F3}"/>
    <cellStyle name="Normal 2 3 4 6 6 3 5" xfId="6827" xr:uid="{E880E764-A457-4144-8142-E22E6D07CF90}"/>
    <cellStyle name="Normal 2 3 4 6 6 3 5 2" xfId="10571" xr:uid="{61DB8551-9C8E-44BA-BB1D-270542FF5D5B}"/>
    <cellStyle name="Normal 2 3 4 6 6 3 5 3" xfId="12636" xr:uid="{22C872D2-4247-4A69-AE5B-0AC6BF1606A0}"/>
    <cellStyle name="Normal 2 3 4 6 6 3 5 3 2" xfId="23076" xr:uid="{DE21177B-5B95-404B-A5D3-1B4E13E1EE90}"/>
    <cellStyle name="Normal 2 3 4 6 6 3 5 3 3" xfId="21136" xr:uid="{2B43DEFC-9F08-4721-BF6D-C0DD05E43EFC}"/>
    <cellStyle name="Normal 2 3 4 6 6 3 5 3 3 2" xfId="26358" xr:uid="{442F1071-AC2D-407D-9472-B7CF0CAA1D70}"/>
    <cellStyle name="Normal 2 3 4 6 6 3 6" xfId="18509" xr:uid="{66CF68B2-ACC3-47CF-827F-345144177A94}"/>
    <cellStyle name="Normal 2 3 4 6 6 3 6 2" xfId="23731" xr:uid="{59E72293-49E0-4B14-90B6-3D7DA60DF9DB}"/>
    <cellStyle name="Normal 2 3 4 6 6 4" xfId="7315" xr:uid="{3874312C-4F97-4332-830B-41953479F753}"/>
    <cellStyle name="Normal 2 3 4 6 6 4 2" xfId="8274" xr:uid="{BEEBC423-B49B-45D0-8345-BA2161581FBE}"/>
    <cellStyle name="Normal 2 3 4 6 6 4 3" xfId="12882" xr:uid="{DA843EB1-89C9-425E-876F-437734AF8B16}"/>
    <cellStyle name="Normal 2 3 4 6 6 4 3 2" xfId="16355" xr:uid="{87701958-0A15-4AA6-B1FC-4F3BCDD7FF02}"/>
    <cellStyle name="Normal 2 3 4 6 6 4 4" xfId="19617" xr:uid="{0C2B80BE-2566-4B84-A9B6-9B24D55F6876}"/>
    <cellStyle name="Normal 2 3 4 6 6 4 4 2" xfId="24839" xr:uid="{AF74F81D-43DE-44EA-AE05-C2853EBEE00A}"/>
    <cellStyle name="Normal 2 3 4 6 6 5" xfId="7916" xr:uid="{C4C3314E-EAA7-4BAC-8348-5A8F3CAB232B}"/>
    <cellStyle name="Normal 2 3 4 6 6 5 2" xfId="10875" xr:uid="{B1BA795E-96E1-4BEA-B7C2-0A17BA8F9F59}"/>
    <cellStyle name="Normal 2 3 4 6 6 5 3" xfId="12543" xr:uid="{EE22B88A-C6F0-4640-9FD2-4C79B825C337}"/>
    <cellStyle name="Normal 2 3 4 6 6 5 3 2" xfId="22984" xr:uid="{E4530CF1-7F5A-47D3-8856-E89ADE7FC39D}"/>
    <cellStyle name="Normal 2 3 4 6 6 5 3 3" xfId="21440" xr:uid="{0E5E887A-9C2A-4DBA-BD20-1B6F98A904C4}"/>
    <cellStyle name="Normal 2 3 4 6 6 5 3 3 2" xfId="26662" xr:uid="{AE846C5D-3B65-4684-B90C-F1F423D9FC19}"/>
    <cellStyle name="Normal 2 3 4 6 7" xfId="17914" xr:uid="{25EE6C4F-8472-40A9-84F7-0FC6B4D2BA7D}"/>
    <cellStyle name="Normal 2 3 4 6 7 2" xfId="28889" xr:uid="{5E1B65D4-C768-47FB-8D0F-105C6F7AFC69}"/>
    <cellStyle name="Normal 2 3 4 7" xfId="887" xr:uid="{B443D4CD-7766-480C-8F53-1CD4E818A209}"/>
    <cellStyle name="Normal 2 3 4 7 2" xfId="888" xr:uid="{6EBCA5AE-05D7-4456-85BE-3725C3646DEE}"/>
    <cellStyle name="Normal 2 3 4 7 3" xfId="889" xr:uid="{D86D4247-6E96-485B-9AF7-891FF7750524}"/>
    <cellStyle name="Normal 2 3 4 7 3 2" xfId="890" xr:uid="{4C6B5BC9-8006-4D1B-BA6C-03E98860D4FE}"/>
    <cellStyle name="Normal 2 3 4 7 3 3" xfId="891" xr:uid="{867BF5D7-D5F8-4B3B-897B-9E9F817F2E8D}"/>
    <cellStyle name="Normal 2 3 4 7 3 3 2" xfId="892" xr:uid="{FB4C6B66-8B4B-4A41-ABF0-A5BBB91ECC69}"/>
    <cellStyle name="Normal 2 3 4 7 3 3 3" xfId="893" xr:uid="{C0FB0466-65F0-424E-BDAF-9BF4A82BE451}"/>
    <cellStyle name="Normal 2 3 4 7 3 3 4" xfId="894" xr:uid="{A59743A1-1CEA-49D4-A02A-18FE44A1FE2A}"/>
    <cellStyle name="Normal 2 3 4 7 3 3 5" xfId="895" xr:uid="{675990D4-490D-4CF3-86B8-4C63CA865019}"/>
    <cellStyle name="Normal 2 3 4 7 3 3 5 2" xfId="896" xr:uid="{ECDC7AD7-B892-49D0-8F82-0617D65BD303}"/>
    <cellStyle name="Normal 2 3 4 7 3 3 5 3" xfId="2726" xr:uid="{F0F6F0B5-2263-46E9-A5DC-A2CCDAA2F6E3}"/>
    <cellStyle name="Normal 2 3 4 7 3 3 5 3 2" xfId="3321" xr:uid="{E5052BEA-FC8E-46AB-8008-2632C8ECF570}"/>
    <cellStyle name="Normal 2 3 4 7 3 3 5 3 3" xfId="4284" xr:uid="{5CFDECA2-B126-430C-925B-CFC63C691A88}"/>
    <cellStyle name="Normal 2 3 4 7 3 3 5 3 3 2" xfId="4961" xr:uid="{6F3767C4-A310-40DD-A86E-649D12E5E621}"/>
    <cellStyle name="Normal 2 3 4 7 3 3 5 3 3 3" xfId="4521" xr:uid="{8D342726-20EF-462D-8F5D-16D84334ADB9}"/>
    <cellStyle name="Normal 2 3 4 7 3 3 5 3 3 4" xfId="8362" xr:uid="{D8A446A7-D336-4481-B674-7539FA2906A5}"/>
    <cellStyle name="Normal 2 3 4 7 3 3 5 3 3 4 2" xfId="5208" xr:uid="{48A8AAA6-F247-46B4-A0CD-A7AC2C619ADD}"/>
    <cellStyle name="Normal 2 3 4 7 3 3 5 3 3 4 2 2" xfId="9889" xr:uid="{F2D145F0-4624-40B7-84D7-A6B1ECEF3F08}"/>
    <cellStyle name="Normal 2 3 4 7 3 3 5 3 3 4 2 3" xfId="11476" xr:uid="{018AA6F0-3442-40D8-BF79-86B910202F98}"/>
    <cellStyle name="Normal 2 3 4 7 3 3 5 3 3 4 2 3 2" xfId="22034" xr:uid="{5B90D69E-DFD9-47DC-8390-F90D1FBFE7F4}"/>
    <cellStyle name="Normal 2 3 4 7 3 3 5 3 3 4 2 3 3" xfId="19748" xr:uid="{B65AF6EC-6427-4A9E-B939-7A07DCDC2410}"/>
    <cellStyle name="Normal 2 3 4 7 3 3 5 3 3 4 2 3 3 2" xfId="24970" xr:uid="{35759071-4E8F-4E6C-9DA5-F71727418679}"/>
    <cellStyle name="Normal 2 3 4 7 3 3 5 3 3 5" xfId="5259" xr:uid="{D8DA57AF-E589-4E69-99AF-3188172C486D}"/>
    <cellStyle name="Normal 2 3 4 7 3 3 5 3 3 5 2" xfId="9852" xr:uid="{7E67B296-AE64-4DD7-8C20-36B7A3521B4D}"/>
    <cellStyle name="Normal 2 3 4 7 3 3 5 3 3 5 3" xfId="16822" xr:uid="{EC6A9A31-461C-4E95-8E0C-FAD3C22F1EF3}"/>
    <cellStyle name="Normal 2 3 4 7 3 3 5 3 3 5 3 2" xfId="23356" xr:uid="{BA7CD289-27FF-4468-AB42-6CEEC641B67E}"/>
    <cellStyle name="Normal 2 3 4 7 3 3 5 3 3 5 3 3" xfId="19799" xr:uid="{99FDAE66-A26E-4FA9-A713-36EFC9C1D7C8}"/>
    <cellStyle name="Normal 2 3 4 7 3 3 5 3 3 5 3 3 2" xfId="25021" xr:uid="{B029568E-A050-4FE3-BA12-FAF3070F6D94}"/>
    <cellStyle name="Normal 2 3 4 7 3 3 5 3 3 6" xfId="19061" xr:uid="{4532AABA-FD8A-4B83-9D28-E954F0DDB8DE}"/>
    <cellStyle name="Normal 2 3 4 7 3 3 5 3 3 6 2" xfId="24283" xr:uid="{323BB469-ED1E-42D8-AD4E-693FA3B3141A}"/>
    <cellStyle name="Normal 2 3 4 7 3 3 5 3 4" xfId="7334" xr:uid="{87140642-F78B-4F6D-98A4-CC87F671CC46}"/>
    <cellStyle name="Normal 2 3 4 7 3 3 5 3 4 2" xfId="8293" xr:uid="{9ECB7BEF-07A7-4F0E-B173-5453BEE5C958}"/>
    <cellStyle name="Normal 2 3 4 7 3 3 5 3 4 3" xfId="12912" xr:uid="{9033B061-9D57-41B8-8BB7-8E4263F5188C}"/>
    <cellStyle name="Normal 2 3 4 7 3 3 5 3 4 3 2" xfId="16381" xr:uid="{D04B24B6-75AF-4A8F-800F-DD16D2FB2C6D}"/>
    <cellStyle name="Normal 2 3 4 7 3 3 5 3 4 4" xfId="19636" xr:uid="{024F65FD-6642-40CC-8D08-DE9FD1D7288B}"/>
    <cellStyle name="Normal 2 3 4 7 3 3 5 3 4 4 2" xfId="24858" xr:uid="{94A0DC8A-B4FA-4B6F-95E6-A51A8FF58E8E}"/>
    <cellStyle name="Normal 2 3 4 7 3 3 5 3 5" xfId="6734" xr:uid="{E28DCC5B-6BBB-43CB-8AF5-DBAE0F81652D}"/>
    <cellStyle name="Normal 2 3 4 7 3 3 5 3 5 2" xfId="10478" xr:uid="{84DD0253-797D-42A2-8D96-6413C9D29565}"/>
    <cellStyle name="Normal 2 3 4 7 3 3 5 3 5 3" xfId="12153" xr:uid="{F985CCAD-64BC-4CF0-8195-C04819EEE6DE}"/>
    <cellStyle name="Normal 2 3 4 7 3 3 5 3 5 3 2" xfId="22600" xr:uid="{7D5F1EB9-8D5C-481E-A4C6-68F2AEABBE1A}"/>
    <cellStyle name="Normal 2 3 4 7 3 3 5 3 5 3 3" xfId="21043" xr:uid="{ABE92F5E-836E-4902-9673-75B87EE3BDBC}"/>
    <cellStyle name="Normal 2 3 4 7 3 3 5 3 5 3 3 2" xfId="26265" xr:uid="{9951CB5C-5A0E-4194-8D89-9F0A99B1D42A}"/>
    <cellStyle name="Normal 2 3 4 7 3 3 5 4" xfId="5579" xr:uid="{C4E33C9A-0F50-4FD2-82B0-40C6F0B81D78}"/>
    <cellStyle name="Normal 2 3 4 7 3 3 5 4 2" xfId="8914" xr:uid="{C733B0F9-7919-42D6-B85A-DCEE2989ED67}"/>
    <cellStyle name="Normal 2 3 4 7 3 3 5 4 3" xfId="16783" xr:uid="{0C5C92CF-5179-4E79-8922-A89E739FC580}"/>
    <cellStyle name="Normal 2 3 4 7 3 3 5 4 3 2" xfId="23317" xr:uid="{66A9C419-0110-4892-898B-D81A055806B5}"/>
    <cellStyle name="Normal 2 3 4 7 3 3 5 4 3 3" xfId="20119" xr:uid="{5A588E1E-D994-48BC-87C9-B547AB623D76}"/>
    <cellStyle name="Normal 2 3 4 7 3 3 5 4 3 3 2" xfId="25341" xr:uid="{E6C5A197-F86C-4EDF-B965-659FCDA49D57}"/>
    <cellStyle name="Normal 2 3 4 7 3 3 5 5" xfId="15502" xr:uid="{993D3ED4-6D85-4E32-A50A-B968F2A87457}"/>
    <cellStyle name="Normal 2 3 4 7 3 3 5 6" xfId="17609" xr:uid="{90F080B7-17B5-4544-B94C-C0EB3C9E3E3D}"/>
    <cellStyle name="Normal 2 3 4 7 3 3 5 6 2" xfId="27219" xr:uid="{91453C46-EB18-4FB8-A538-F6EF2597179B}"/>
    <cellStyle name="Normal 2 3 4 7 3 3 5 6 3" xfId="28458" xr:uid="{59C702A5-DDD6-437D-9FCB-2A9189FE806F}"/>
    <cellStyle name="Normal 2 3 4 7 3 3 5 6 4" xfId="27997" xr:uid="{03301278-A0E7-4949-BD9A-28E5CA905942}"/>
    <cellStyle name="Normal 2 3 4 7 3 3 5 7" xfId="18466" xr:uid="{63FC2350-14BE-4255-B94A-EC52B8184A4E}"/>
    <cellStyle name="Normal 2 3 4 7 3 3 5 7 2" xfId="28925" xr:uid="{186F237F-FE0B-4D16-9275-9DC658C236A4}"/>
    <cellStyle name="Normal 2 3 4 7 3 3 6" xfId="2573" xr:uid="{A137D2B3-A84A-4A70-93C8-50F9518F025E}"/>
    <cellStyle name="Normal 2 3 4 7 3 3 6 2" xfId="3168" xr:uid="{A38DEBAF-46F9-44F1-AF25-0CF292CC1FE7}"/>
    <cellStyle name="Normal 2 3 4 7 3 3 6 3" xfId="4131" xr:uid="{B05DB316-6F40-4C6E-B691-97559CBB6254}"/>
    <cellStyle name="Normal 2 3 4 7 3 3 6 3 2" xfId="5103" xr:uid="{3DE34667-7BFE-4323-9ED0-1CF3533D6C52}"/>
    <cellStyle name="Normal 2 3 4 7 3 3 6 3 3" xfId="3604" xr:uid="{3B4E93DD-AFE0-46E7-9279-9D5A372E8933}"/>
    <cellStyle name="Normal 2 3 4 7 3 3 6 3 4" xfId="7580" xr:uid="{58EBF922-D161-4F3C-AA8D-E6292A2BF36B}"/>
    <cellStyle name="Normal 2 3 4 7 3 3 6 3 4 2" xfId="6778" xr:uid="{43B9BF36-62A7-480F-8D03-6D0458767C34}"/>
    <cellStyle name="Normal 2 3 4 7 3 3 6 3 4 2 2" xfId="10522" xr:uid="{8B91D787-D891-448D-8C88-5E16FB815638}"/>
    <cellStyle name="Normal 2 3 4 7 3 3 6 3 4 2 3" xfId="12368" xr:uid="{070B1F21-3C8D-482E-856B-DC5A4A489DA6}"/>
    <cellStyle name="Normal 2 3 4 7 3 3 6 3 4 2 3 2" xfId="22809" xr:uid="{0590FDA6-4AD7-4C26-8D62-0C630D6B2F67}"/>
    <cellStyle name="Normal 2 3 4 7 3 3 6 3 4 2 3 3" xfId="21087" xr:uid="{4C204E64-87E1-43A7-B0BB-7E0C2627DB9D}"/>
    <cellStyle name="Normal 2 3 4 7 3 3 6 3 4 2 3 3 2" xfId="26309" xr:uid="{25C0CF33-221D-4E2F-B6DA-6C5BCF7F7872}"/>
    <cellStyle name="Normal 2 3 4 7 3 3 6 3 5" xfId="6814" xr:uid="{06463C44-5C9A-4062-BD1F-155DBC1B96FF}"/>
    <cellStyle name="Normal 2 3 4 7 3 3 6 3 5 2" xfId="10558" xr:uid="{26F88B36-2545-4D30-B726-C3FC6266D755}"/>
    <cellStyle name="Normal 2 3 4 7 3 3 6 3 5 3" xfId="16770" xr:uid="{35A5157E-E26A-4FF6-82A0-B06F684DABC0}"/>
    <cellStyle name="Normal 2 3 4 7 3 3 6 3 5 3 2" xfId="23304" xr:uid="{17EB3E44-6BD2-401D-9412-A33BCE6AF447}"/>
    <cellStyle name="Normal 2 3 4 7 3 3 6 3 5 3 3" xfId="21123" xr:uid="{6BC5E560-34B9-4BCF-B33A-38EA7D35C1C8}"/>
    <cellStyle name="Normal 2 3 4 7 3 3 6 3 5 3 3 2" xfId="26345" xr:uid="{98673FF8-51F0-453A-8341-4965026A2355}"/>
    <cellStyle name="Normal 2 3 4 7 3 3 6 3 6" xfId="18908" xr:uid="{A274BB31-06CF-41F1-8BDA-4F28D4CE48E3}"/>
    <cellStyle name="Normal 2 3 4 7 3 3 6 3 6 2" xfId="24130" xr:uid="{E5A7D865-CA3D-4BB1-B5F9-3243E6FD543A}"/>
    <cellStyle name="Normal 2 3 4 7 3 3 6 4" xfId="7299" xr:uid="{B1450F1A-A805-4920-A477-F41374158E8A}"/>
    <cellStyle name="Normal 2 3 4 7 3 3 6 4 2" xfId="8258" xr:uid="{114437A6-0D11-4D1F-B8C6-FE864B2D8A17}"/>
    <cellStyle name="Normal 2 3 4 7 3 3 6 4 3" xfId="13050" xr:uid="{EBAD064F-F28C-4A84-9D0C-9D36934A478B}"/>
    <cellStyle name="Normal 2 3 4 7 3 3 6 4 3 2" xfId="16502" xr:uid="{E7FA6970-3C29-4D7E-9B31-602B7744506E}"/>
    <cellStyle name="Normal 2 3 4 7 3 3 6 4 4" xfId="19601" xr:uid="{1351CC3A-8E61-474E-8F3D-BF82F3776F55}"/>
    <cellStyle name="Normal 2 3 4 7 3 3 6 4 4 2" xfId="24823" xr:uid="{594919B2-14FF-43AC-89D4-C850D3025FCA}"/>
    <cellStyle name="Normal 2 3 4 7 3 3 6 5" xfId="9425" xr:uid="{DC4363FD-4798-4DBD-81CB-88CE2F200A59}"/>
    <cellStyle name="Normal 2 3 4 7 3 3 6 5 2" xfId="11138" xr:uid="{9DA82268-C2CC-4908-AED7-CD8A15609CCC}"/>
    <cellStyle name="Normal 2 3 4 7 3 3 6 5 3" xfId="12646" xr:uid="{5350999D-75FC-49C9-ABF7-D9350B3B4EDB}"/>
    <cellStyle name="Normal 2 3 4 7 3 3 6 5 3 2" xfId="23086" xr:uid="{A091694A-89A6-4E70-B014-734B892ECE33}"/>
    <cellStyle name="Normal 2 3 4 7 3 3 6 5 3 3" xfId="21703" xr:uid="{2AE5073D-F7DD-4A0F-BA64-0F5633DD8EB8}"/>
    <cellStyle name="Normal 2 3 4 7 3 3 6 5 3 3 2" xfId="26925" xr:uid="{44D64830-B209-4B40-AC09-F74F84589BCD}"/>
    <cellStyle name="Normal 2 3 4 7 3 3 7" xfId="18313" xr:uid="{7E7BD356-BA91-4651-8A0D-F36802F2CB38}"/>
    <cellStyle name="Normal 2 3 4 7 3 3 7 2" xfId="27565" xr:uid="{F4642291-A37F-4127-84F9-326CCAFA733C}"/>
    <cellStyle name="Normal 2 3 4 7 4" xfId="897" xr:uid="{29A36952-A2CE-4C16-94E5-DC6459F10EB9}"/>
    <cellStyle name="Normal 2 3 4 7 4 2" xfId="898" xr:uid="{363C9CFD-A24F-4348-B9FB-747FFDF75663}"/>
    <cellStyle name="Normal 2 3 4 7 4 3" xfId="899" xr:uid="{657E573A-559D-49C9-9697-29196874777F}"/>
    <cellStyle name="Normal 2 3 4 7 4 3 2" xfId="900" xr:uid="{C69ADB37-F194-4179-AF5E-687E65108713}"/>
    <cellStyle name="Normal 2 3 4 7 4 3 2 2" xfId="901" xr:uid="{C2E87C58-6242-4879-8F77-A4BA0164BEDA}"/>
    <cellStyle name="Normal 2 3 4 7 4 3 2 2 10" xfId="18223" xr:uid="{FA463C9C-2C92-4E3F-A117-B9D7EA20948E}"/>
    <cellStyle name="Normal 2 3 4 7 4 3 2 2 10 2" xfId="28808" xr:uid="{4304348A-C918-432C-BCBA-A55EABFE93D2}"/>
    <cellStyle name="Normal 2 3 4 7 4 3 2 2 2" xfId="902" xr:uid="{BB2231D0-01F6-43A1-BF02-7D6DC76658D4}"/>
    <cellStyle name="Normal 2 3 4 7 4 3 2 2 2 2" xfId="14336" xr:uid="{EA06B52E-7544-4AAB-B245-EEFA9E98DA95}"/>
    <cellStyle name="Normal 2 3 4 7 4 3 2 2 2 3" xfId="14337" xr:uid="{87DAB4D6-C58B-4ED6-A10C-78ED7390251D}"/>
    <cellStyle name="Normal 2 3 4 7 4 3 2 2 2 3 2" xfId="14338" xr:uid="{28EA1480-E057-424E-B508-DC081A711937}"/>
    <cellStyle name="Normal 2 3 4 7 4 3 2 2 3" xfId="903" xr:uid="{D5A99F6F-B3CF-4C0D-B8DE-48400162AB50}"/>
    <cellStyle name="Normal 2 3 4 7 4 3 2 2 4" xfId="904" xr:uid="{B5B2FC64-A11D-4A10-BADF-71B843D1AD63}"/>
    <cellStyle name="Normal 2 3 4 7 4 3 2 2 5" xfId="905" xr:uid="{0E58FE09-5D89-4C22-959F-A9A362E88CCD}"/>
    <cellStyle name="Normal 2 3 4 7 4 3 2 2 5 2" xfId="906" xr:uid="{985BB1F6-AAE9-49D0-9263-B0FE93312D51}"/>
    <cellStyle name="Normal 2 3 4 7 4 3 2 2 5 3" xfId="2636" xr:uid="{CBF06C71-274D-485B-8C6E-6847CA186AEF}"/>
    <cellStyle name="Normal 2 3 4 7 4 3 2 2 5 3 2" xfId="3231" xr:uid="{88A4226D-23C7-4EB4-B48A-F82FD543B494}"/>
    <cellStyle name="Normal 2 3 4 7 4 3 2 2 5 3 3" xfId="4194" xr:uid="{09A3550A-8AD7-4C02-951B-87D2E1C26D13}"/>
    <cellStyle name="Normal 2 3 4 7 4 3 2 2 5 3 3 2" xfId="4577" xr:uid="{8882B7ED-7968-4917-A3F3-25E5D9E900BF}"/>
    <cellStyle name="Normal 2 3 4 7 4 3 2 2 5 3 3 3" xfId="4431" xr:uid="{9A2858E7-EF8A-4DF4-894D-BF39F8298802}"/>
    <cellStyle name="Normal 2 3 4 7 4 3 2 2 5 3 3 4" xfId="7563" xr:uid="{BFD1A6D1-663A-4370-9FB7-92B488635DA5}"/>
    <cellStyle name="Normal 2 3 4 7 4 3 2 2 5 3 3 4 2" xfId="5751" xr:uid="{DA8A4178-1349-4900-AE6D-F54AB0E5081D}"/>
    <cellStyle name="Normal 2 3 4 7 4 3 2 2 5 3 3 4 2 2" xfId="9642" xr:uid="{091449F0-5C91-489B-AEC5-34C881E3C9B3}"/>
    <cellStyle name="Normal 2 3 4 7 4 3 2 2 5 3 3 4 2 3" xfId="11651" xr:uid="{770C0EC8-6670-44F2-B549-004597132B42}"/>
    <cellStyle name="Normal 2 3 4 7 4 3 2 2 5 3 3 4 2 3 2" xfId="22100" xr:uid="{E9E77221-C362-4635-80FE-E6139B308C5E}"/>
    <cellStyle name="Normal 2 3 4 7 4 3 2 2 5 3 3 4 2 3 3" xfId="20290" xr:uid="{80198AC8-D939-4ED4-AA0F-972F598B8F36}"/>
    <cellStyle name="Normal 2 3 4 7 4 3 2 2 5 3 3 4 2 3 3 2" xfId="25512" xr:uid="{5AD954ED-1F9A-4C3D-BD22-758025BEF524}"/>
    <cellStyle name="Normal 2 3 4 7 4 3 2 2 5 3 3 5" xfId="5309" xr:uid="{4FED0A11-EE6D-40FD-8703-F0DB6805857D}"/>
    <cellStyle name="Normal 2 3 4 7 4 3 2 2 5 3 3 5 2" xfId="9600" xr:uid="{C2B4E339-A3BB-47AD-A670-F9219E7EADB3}"/>
    <cellStyle name="Normal 2 3 4 7 4 3 2 2 5 3 3 5 3" xfId="12276" xr:uid="{F2C98CDE-9F0A-4083-B284-FC29DAF25B26}"/>
    <cellStyle name="Normal 2 3 4 7 4 3 2 2 5 3 3 5 3 2" xfId="22718" xr:uid="{90DE363B-40D8-4EBE-8001-17EDD2C12C01}"/>
    <cellStyle name="Normal 2 3 4 7 4 3 2 2 5 3 3 5 3 3" xfId="19849" xr:uid="{D72D6CEF-77F3-4ECD-BBFB-8512C0B26384}"/>
    <cellStyle name="Normal 2 3 4 7 4 3 2 2 5 3 3 5 3 3 2" xfId="25071" xr:uid="{25235AFD-A1DA-4BBD-A799-53AA72F0C9C7}"/>
    <cellStyle name="Normal 2 3 4 7 4 3 2 2 5 3 3 6" xfId="18971" xr:uid="{98A85311-B90A-442E-96C6-6C6F3BABCD9C}"/>
    <cellStyle name="Normal 2 3 4 7 4 3 2 2 5 3 3 6 2" xfId="24193" xr:uid="{F633EEED-E518-4F21-A16C-34E0DC2F7189}"/>
    <cellStyle name="Normal 2 3 4 7 4 3 2 2 5 3 4" xfId="6015" xr:uid="{CCE784A6-CB52-480A-AB88-92BEB8006A13}"/>
    <cellStyle name="Normal 2 3 4 7 4 3 2 2 5 3 4 2" xfId="7552" xr:uid="{F148AC41-7FB9-4F9F-9227-37447562C450}"/>
    <cellStyle name="Normal 2 3 4 7 4 3 2 2 5 3 4 3" xfId="13034" xr:uid="{03E25DD9-07FD-4951-B961-8A40E97FF5BE}"/>
    <cellStyle name="Normal 2 3 4 7 4 3 2 2 5 3 4 3 2" xfId="16487" xr:uid="{45CC3658-3AE2-4D39-9017-99BF64EDFEA3}"/>
    <cellStyle name="Normal 2 3 4 7 4 3 2 2 5 3 4 4" xfId="19108" xr:uid="{E7445B19-F92A-4661-BCE1-F13BF89612E1}"/>
    <cellStyle name="Normal 2 3 4 7 4 3 2 2 5 3 4 4 2" xfId="24330" xr:uid="{AD95E6F2-F342-4DA6-BE4B-209CB7611ED5}"/>
    <cellStyle name="Normal 2 3 4 7 4 3 2 2 5 3 5" xfId="7386" xr:uid="{C3ED5346-2D71-4846-87A6-D7B4ABFB1865}"/>
    <cellStyle name="Normal 2 3 4 7 4 3 2 2 5 3 5 2" xfId="10756" xr:uid="{9A293EF0-705F-4915-9BF8-8305F580135E}"/>
    <cellStyle name="Normal 2 3 4 7 4 3 2 2 5 3 5 3" xfId="12120" xr:uid="{1555AD09-ABE9-4A36-BA5B-03E2E2D47AC2}"/>
    <cellStyle name="Normal 2 3 4 7 4 3 2 2 5 3 5 3 2" xfId="22567" xr:uid="{61C7E590-784B-42AF-B303-461F73DA7985}"/>
    <cellStyle name="Normal 2 3 4 7 4 3 2 2 5 3 5 3 3" xfId="21321" xr:uid="{6D747F0D-3021-45DE-A803-84AC746C36DB}"/>
    <cellStyle name="Normal 2 3 4 7 4 3 2 2 5 3 5 3 3 2" xfId="26543" xr:uid="{358B599D-FEE9-4AC6-8637-785A607925AC}"/>
    <cellStyle name="Normal 2 3 4 7 4 3 2 2 5 4" xfId="5583" xr:uid="{25196AE4-80E4-44DC-B7BD-BA6D995DA163}"/>
    <cellStyle name="Normal 2 3 4 7 4 3 2 2 5 4 2" xfId="8917" xr:uid="{4D4C6686-0608-4E26-BD31-D99171849668}"/>
    <cellStyle name="Normal 2 3 4 7 4 3 2 2 5 4 3" xfId="11815" xr:uid="{ADADE964-6D4F-47AC-A291-973AB1D102E3}"/>
    <cellStyle name="Normal 2 3 4 7 4 3 2 2 5 4 3 2" xfId="22263" xr:uid="{365A299B-E2BB-47A6-8D05-47EF8DA1FE43}"/>
    <cellStyle name="Normal 2 3 4 7 4 3 2 2 5 4 3 3" xfId="20123" xr:uid="{458F719A-5588-4A5D-ABE2-A258355CF336}"/>
    <cellStyle name="Normal 2 3 4 7 4 3 2 2 5 4 3 3 2" xfId="25345" xr:uid="{43A246AC-F161-4DC0-9DF8-5E573ADCAC0A}"/>
    <cellStyle name="Normal 2 3 4 7 4 3 2 2 5 5" xfId="15505" xr:uid="{0F289452-940E-4BCF-956F-083A3B5D28A9}"/>
    <cellStyle name="Normal 2 3 4 7 4 3 2 2 5 6" xfId="17612" xr:uid="{D73F9F10-8CC4-4712-8C72-A80A32F367E8}"/>
    <cellStyle name="Normal 2 3 4 7 4 3 2 2 5 6 2" xfId="27222" xr:uid="{DB3849D3-9E5F-4D6D-ACFC-DC759C26EF6D}"/>
    <cellStyle name="Normal 2 3 4 7 4 3 2 2 5 6 3" xfId="28461" xr:uid="{42C367D1-AE55-47A1-8982-AEF9B290762C}"/>
    <cellStyle name="Normal 2 3 4 7 4 3 2 2 5 6 4" xfId="27994" xr:uid="{3F22406D-FDC5-47A4-9D31-4798847E7A80}"/>
    <cellStyle name="Normal 2 3 4 7 4 3 2 2 5 7" xfId="18376" xr:uid="{7C65024E-6023-4332-BE7C-0EFDF9701C22}"/>
    <cellStyle name="Normal 2 3 4 7 4 3 2 2 5 7 2" xfId="28901" xr:uid="{EDC0C473-9015-42CE-BCE3-A7695CBC5BE8}"/>
    <cellStyle name="Normal 2 3 4 7 4 3 2 2 6" xfId="2483" xr:uid="{93720D06-3BD4-4BB9-8A84-E7C0C0C4F68B}"/>
    <cellStyle name="Normal 2 3 4 7 4 3 2 2 6 2" xfId="3078" xr:uid="{5B14EE1E-8F5B-434E-BC0B-2215E1BE8988}"/>
    <cellStyle name="Normal 2 3 4 7 4 3 2 2 6 3" xfId="4041" xr:uid="{F74185DF-F8F7-4187-A603-F3E8C0C866F5}"/>
    <cellStyle name="Normal 2 3 4 7 4 3 2 2 6 3 2" xfId="4710" xr:uid="{B11C92BC-DB5A-45FA-9A8F-9EAFF8CF58A3}"/>
    <cellStyle name="Normal 2 3 4 7 4 3 2 2 6 3 3" xfId="3464" xr:uid="{91827391-7AEF-4F52-8134-FD6BE4D5F07E}"/>
    <cellStyle name="Normal 2 3 4 7 4 3 2 2 6 3 4" xfId="8418" xr:uid="{3B85BBA2-65D0-4B04-BED7-249AD1A110FD}"/>
    <cellStyle name="Normal 2 3 4 7 4 3 2 2 6 3 4 2" xfId="6683" xr:uid="{E440657D-DE71-45B7-9D4B-958D051A36E3}"/>
    <cellStyle name="Normal 2 3 4 7 4 3 2 2 6 3 4 2 2" xfId="10428" xr:uid="{6A25B8E8-D67E-40E6-9B4B-BE4BCBA2C59B}"/>
    <cellStyle name="Normal 2 3 4 7 4 3 2 2 6 3 4 2 3" xfId="16950" xr:uid="{BBE612D2-B8CE-492A-B4F2-DDD895D9703A}"/>
    <cellStyle name="Normal 2 3 4 7 4 3 2 2 6 3 4 2 3 2" xfId="23423" xr:uid="{FEEB53DF-6BE2-4A65-8EA5-C092733C13A6}"/>
    <cellStyle name="Normal 2 3 4 7 4 3 2 2 6 3 4 2 3 3" xfId="20993" xr:uid="{47C75038-A99C-4761-94A4-5C7DAC8F77A2}"/>
    <cellStyle name="Normal 2 3 4 7 4 3 2 2 6 3 4 2 3 3 2" xfId="26215" xr:uid="{8698CD0F-2494-4970-8953-638FC4B974C4}"/>
    <cellStyle name="Normal 2 3 4 7 4 3 2 2 6 3 5" xfId="6973" xr:uid="{8D4C2F04-D141-49D5-821D-93AA41606648}"/>
    <cellStyle name="Normal 2 3 4 7 4 3 2 2 6 3 5 2" xfId="10717" xr:uid="{D7DAFA6B-B694-489B-B7E8-B1F7ECBB6C71}"/>
    <cellStyle name="Normal 2 3 4 7 4 3 2 2 6 3 5 3" xfId="11711" xr:uid="{35AD1360-30D9-49F9-94AC-63319C9367E7}"/>
    <cellStyle name="Normal 2 3 4 7 4 3 2 2 6 3 5 3 2" xfId="22159" xr:uid="{97DAB891-8ED2-485E-8C7E-E6D781A97BB4}"/>
    <cellStyle name="Normal 2 3 4 7 4 3 2 2 6 3 5 3 3" xfId="21282" xr:uid="{461A5D74-94E8-45FF-B837-0A24E577E682}"/>
    <cellStyle name="Normal 2 3 4 7 4 3 2 2 6 3 5 3 3 2" xfId="26504" xr:uid="{6C07618E-30E0-44C6-9526-9150D2844F4C}"/>
    <cellStyle name="Normal 2 3 4 7 4 3 2 2 6 3 6" xfId="16060" xr:uid="{5DC03B4E-15E4-4160-B05B-CB136ADBE556}"/>
    <cellStyle name="Normal 2 3 4 7 4 3 2 2 6 3 7" xfId="18818" xr:uid="{0E104B77-74DA-42D0-BF98-6807FC80BD41}"/>
    <cellStyle name="Normal 2 3 4 7 4 3 2 2 6 3 7 2" xfId="24040" xr:uid="{26EE37D8-71CC-43DA-A596-7C6D0E06CCAE}"/>
    <cellStyle name="Normal 2 3 4 7 4 3 2 2 6 4" xfId="6070" xr:uid="{ADB631F0-C0D2-4502-A6C4-5514C150E0AE}"/>
    <cellStyle name="Normal 2 3 4 7 4 3 2 2 6 4 2" xfId="7732" xr:uid="{B749964E-B045-4434-B838-A7C223E4D89A}"/>
    <cellStyle name="Normal 2 3 4 7 4 3 2 2 6 4 3" xfId="11520" xr:uid="{38E29097-56ED-4C30-A87F-B87D7CD4719F}"/>
    <cellStyle name="Normal 2 3 4 7 4 3 2 2 6 4 3 2" xfId="15786" xr:uid="{50CCC3DC-BC3B-4C8E-AB35-8DED877F07DB}"/>
    <cellStyle name="Normal 2 3 4 7 4 3 2 2 6 4 4" xfId="19163" xr:uid="{9B626B67-B802-4D33-9DC4-0138A2B43CC8}"/>
    <cellStyle name="Normal 2 3 4 7 4 3 2 2 6 4 4 2" xfId="24385" xr:uid="{1AA5F2B0-64CE-444B-88FD-A375B7E630CF}"/>
    <cellStyle name="Normal 2 3 4 7 4 3 2 2 6 5" xfId="6576" xr:uid="{BEFBEE47-BE87-4AE1-BAE3-69DAF67C4FAC}"/>
    <cellStyle name="Normal 2 3 4 7 4 3 2 2 6 5 2" xfId="10322" xr:uid="{4691B1D9-FB87-4676-80ED-6DEECEAB299A}"/>
    <cellStyle name="Normal 2 3 4 7 4 3 2 2 6 5 3" xfId="13335" xr:uid="{1D332F4E-16D1-4AF5-BDFB-01AA159B66B0}"/>
    <cellStyle name="Normal 2 3 4 7 4 3 2 2 6 5 3 2" xfId="23285" xr:uid="{66C0E1A2-D939-47F3-B5BA-2B4A0F1C828C}"/>
    <cellStyle name="Normal 2 3 4 7 4 3 2 2 6 5 3 3" xfId="20887" xr:uid="{4967F3E7-4946-40C3-9FED-E7FAB734C498}"/>
    <cellStyle name="Normal 2 3 4 7 4 3 2 2 6 5 3 3 2" xfId="26109" xr:uid="{4D1BC206-C5E1-4B15-91AD-6C68632F090D}"/>
    <cellStyle name="Normal 2 3 4 7 4 3 2 2 7" xfId="5582" xr:uid="{55A9E67E-6884-454B-AAF1-4F84A08BA70B}"/>
    <cellStyle name="Normal 2 3 4 7 4 3 2 2 7 2" xfId="8916" xr:uid="{CD674A9B-6B98-4B1E-BC4C-BE4483E1A78F}"/>
    <cellStyle name="Normal 2 3 4 7 4 3 2 2 7 3" xfId="16206" xr:uid="{C639C778-B3CE-4D0F-A4B5-86B38BAC0F1C}"/>
    <cellStyle name="Normal 2 3 4 7 4 3 2 2 7 3 2" xfId="17354" xr:uid="{8085A110-DCA0-488F-8360-341E18A5A04D}"/>
    <cellStyle name="Normal 2 3 4 7 4 3 2 2 7 3 3" xfId="20122" xr:uid="{62195CF5-4DEE-4074-A24C-4214329D18FE}"/>
    <cellStyle name="Normal 2 3 4 7 4 3 2 2 7 3 3 2" xfId="25344" xr:uid="{F9579B97-62CA-4E72-B058-B928CFD8462D}"/>
    <cellStyle name="Normal 2 3 4 7 4 3 2 2 8" xfId="15504" xr:uid="{D97A7F58-AEE2-43F2-83D1-E9AFA0AD6F64}"/>
    <cellStyle name="Normal 2 3 4 7 4 3 2 2 9" xfId="17611" xr:uid="{4354F920-188B-4712-B98B-8DBD8F2F6E74}"/>
    <cellStyle name="Normal 2 3 4 7 4 3 2 2 9 2" xfId="27221" xr:uid="{134255E8-17A5-46EE-94A9-298B27279F30}"/>
    <cellStyle name="Normal 2 3 4 7 4 3 2 2 9 3" xfId="28460" xr:uid="{33A80B45-3F6D-4E8B-B6C7-67A10FF939CB}"/>
    <cellStyle name="Normal 2 3 4 7 4 3 2 2 9 4" xfId="27995" xr:uid="{9C8F4FB3-C524-48BC-AF39-977265260133}"/>
    <cellStyle name="Normal 2 3 4 7 4 3 3" xfId="2360" xr:uid="{845B3534-1979-4B0A-B2DD-CBF9B63A97B7}"/>
    <cellStyle name="Normal 2 3 4 7 4 3 3 2" xfId="2955" xr:uid="{0F1D1448-1E66-4396-9BC3-7E8C799BC725}"/>
    <cellStyle name="Normal 2 3 4 7 4 3 3 3" xfId="3918" xr:uid="{7E4F9F3E-44C8-4E0C-A471-D384DB94FAF5}"/>
    <cellStyle name="Normal 2 3 4 7 4 3 3 3 2" xfId="4604" xr:uid="{84469703-A4E4-44BE-8D1D-1C35AE92625B}"/>
    <cellStyle name="Normal 2 3 4 7 4 3 3 3 3" xfId="3471" xr:uid="{7F6DFA1B-EA15-4131-BC72-7D7183234A1B}"/>
    <cellStyle name="Normal 2 3 4 7 4 3 3 3 4" xfId="8352" xr:uid="{B339ECF4-29B2-4580-B185-7328FC374B88}"/>
    <cellStyle name="Normal 2 3 4 7 4 3 3 3 4 2" xfId="5175" xr:uid="{50CB4CA6-D8FD-43EE-8ADA-F9FEBE7BB0BF}"/>
    <cellStyle name="Normal 2 3 4 7 4 3 3 3 4 2 2" xfId="9901" xr:uid="{4EA0DF7E-45E0-412F-B403-C1575D9291E6}"/>
    <cellStyle name="Normal 2 3 4 7 4 3 3 3 4 2 3" xfId="12439" xr:uid="{155A76D0-2CCA-441F-B7AE-34086E1F0DBA}"/>
    <cellStyle name="Normal 2 3 4 7 4 3 3 3 4 2 3 2" xfId="22880" xr:uid="{3E8CA3FD-B79B-4CDA-9F63-4EE70303253D}"/>
    <cellStyle name="Normal 2 3 4 7 4 3 3 3 4 2 3 3" xfId="19715" xr:uid="{D6DEF2DF-322C-4586-A011-ACE1635763CE}"/>
    <cellStyle name="Normal 2 3 4 7 4 3 3 3 4 2 3 3 2" xfId="24937" xr:uid="{F57C9B69-776C-4D20-BB3D-E37B84389358}"/>
    <cellStyle name="Normal 2 3 4 7 4 3 3 3 5" xfId="6243" xr:uid="{82C0C684-2856-477C-8FCB-C5A013A98F35}"/>
    <cellStyle name="Normal 2 3 4 7 4 3 3 3 5 2" xfId="9992" xr:uid="{FDAF3051-ECEA-4D77-927A-E1C6FEEE472B}"/>
    <cellStyle name="Normal 2 3 4 7 4 3 3 3 5 3" xfId="11719" xr:uid="{10EB1CA6-D0AE-4FA4-AB62-D99B1E5A1155}"/>
    <cellStyle name="Normal 2 3 4 7 4 3 3 3 5 3 2" xfId="22167" xr:uid="{58606459-6076-46B3-A9E2-4B038CE84789}"/>
    <cellStyle name="Normal 2 3 4 7 4 3 3 3 5 3 3" xfId="20557" xr:uid="{2642F866-0777-44DA-B218-C55155CB5E13}"/>
    <cellStyle name="Normal 2 3 4 7 4 3 3 3 5 3 3 2" xfId="25779" xr:uid="{D2D7E8C1-6046-4C30-891E-C23DA616FFCE}"/>
    <cellStyle name="Normal 2 3 4 7 4 3 3 3 6" xfId="15941" xr:uid="{D9E17916-235F-446E-B83F-250EDF9538E2}"/>
    <cellStyle name="Normal 2 3 4 7 4 3 3 3 7" xfId="18695" xr:uid="{BC110A48-D25A-4E5A-A014-1B454B7D00CF}"/>
    <cellStyle name="Normal 2 3 4 7 4 3 3 3 7 2" xfId="23917" xr:uid="{BA1E5C5D-D13F-478D-A142-C79E181C4638}"/>
    <cellStyle name="Normal 2 3 4 7 4 3 3 4" xfId="7262" xr:uid="{AFE4A0E1-D8AE-4E67-89A0-E9DEC4718583}"/>
    <cellStyle name="Normal 2 3 4 7 4 3 3 4 2" xfId="8221" xr:uid="{F109FB4A-A8A9-4F86-90C3-C65B50FF4001}"/>
    <cellStyle name="Normal 2 3 4 7 4 3 3 4 3" xfId="13113" xr:uid="{AD4F5681-95AA-4B49-9EC7-6E91410D053F}"/>
    <cellStyle name="Normal 2 3 4 7 4 3 3 4 3 2" xfId="16560" xr:uid="{0819E502-4BA4-4F5D-B3C7-432C5D39C0E6}"/>
    <cellStyle name="Normal 2 3 4 7 4 3 3 4 4" xfId="19564" xr:uid="{440E5AF7-3BDA-485D-A3B4-73002907A1AC}"/>
    <cellStyle name="Normal 2 3 4 7 4 3 3 4 4 2" xfId="24786" xr:uid="{777144FD-829A-4DC6-8E55-D13A9CD6D396}"/>
    <cellStyle name="Normal 2 3 4 7 4 3 3 5" xfId="6348" xr:uid="{628CEB8D-80A2-4D4B-BC9D-61E2C5C5636B}"/>
    <cellStyle name="Normal 2 3 4 7 4 3 3 5 2" xfId="10096" xr:uid="{24DE6089-448D-4870-99ED-DB8232C94A45}"/>
    <cellStyle name="Normal 2 3 4 7 4 3 3 5 3" xfId="16973" xr:uid="{330524C2-208A-49D8-B1C7-8583BCAD0CF7}"/>
    <cellStyle name="Normal 2 3 4 7 4 3 3 5 3 2" xfId="23446" xr:uid="{70EAC9C6-5D35-4508-9280-67B4C24EF4A9}"/>
    <cellStyle name="Normal 2 3 4 7 4 3 3 5 3 3" xfId="20661" xr:uid="{B659B387-DB24-4240-9194-AA661266DEF4}"/>
    <cellStyle name="Normal 2 3 4 7 4 3 3 5 3 3 2" xfId="25883" xr:uid="{4A446281-1C08-4FD7-A07D-8A349B9C2B3A}"/>
    <cellStyle name="Normal 2 3 4 7 4 3 4" xfId="5581" xr:uid="{ED804D61-393C-4151-A802-A4D7011D7D57}"/>
    <cellStyle name="Normal 2 3 4 7 4 3 4 2" xfId="8915" xr:uid="{06DC604C-4111-4E02-B43A-39A94BAECEE6}"/>
    <cellStyle name="Normal 2 3 4 7 4 3 4 3" xfId="14339" xr:uid="{4CA53DA6-14B4-466F-ACCA-F83BCDCE704B}"/>
    <cellStyle name="Normal 2 3 4 7 4 3 4 3 2" xfId="14340" xr:uid="{FE3F29E4-3B83-4C3D-92DD-0DF642A3DC31}"/>
    <cellStyle name="Normal 2 3 4 7 4 3 4 3 3" xfId="16828" xr:uid="{4AFEE4FF-C702-4586-AFCA-7DC5991CABAB}"/>
    <cellStyle name="Normal 2 3 4 7 4 3 4 3 4" xfId="20121" xr:uid="{FB2F91FE-EE42-4A5C-9E76-4B660050BD88}"/>
    <cellStyle name="Normal 2 3 4 7 4 3 4 3 4 2" xfId="25343" xr:uid="{E000037C-B3F7-4791-AE51-CE7D9E1750B8}"/>
    <cellStyle name="Normal 2 3 4 7 4 3 5" xfId="15241" xr:uid="{E8850EAB-ADDA-4DED-B729-2D0CDB7F737E}"/>
    <cellStyle name="Normal 2 3 4 7 4 3 6" xfId="15503" xr:uid="{2C3CBB2E-04D2-49F1-BF38-BEA3BD5BB8C8}"/>
    <cellStyle name="Normal 2 3 4 7 4 3 7" xfId="17610" xr:uid="{8C6BE0F8-8389-4EBF-A2CC-49EEA83E58A0}"/>
    <cellStyle name="Normal 2 3 4 7 4 3 7 2" xfId="27220" xr:uid="{7CD9B8AF-B258-45C3-8C72-E3EFE655E536}"/>
    <cellStyle name="Normal 2 3 4 7 4 3 7 3" xfId="28459" xr:uid="{57585C04-DE8A-44AE-816E-AD30D81D88E5}"/>
    <cellStyle name="Normal 2 3 4 7 4 3 7 4" xfId="27996" xr:uid="{68E46621-971F-43A9-A149-893B1C2F0E97}"/>
    <cellStyle name="Normal 2 3 4 7 4 3 8" xfId="18100" xr:uid="{506D9576-BFD6-4F71-B4CE-935F05CB4841}"/>
    <cellStyle name="Normal 2 3 4 7 4 3 8 2" xfId="28743" xr:uid="{837D5078-0F3B-403C-894E-122208A645A8}"/>
    <cellStyle name="Normal 2 3 4 7 4 4" xfId="14341" xr:uid="{15969231-DEB3-4271-A4C1-F1794055D893}"/>
    <cellStyle name="Normal 2 3 4 7 4 4 2" xfId="14342" xr:uid="{1A9C3CCA-02B2-4EC6-9DAF-15D18F56B936}"/>
    <cellStyle name="Normal 2 3 4 7 4 5" xfId="14343" xr:uid="{0770C410-A16B-4736-B0F8-B6AFED13565F}"/>
    <cellStyle name="Normal 2 3 4 7 4 5 2" xfId="14344" xr:uid="{A34CCBBB-A5B0-4ADB-BBFC-EE70A0ADF825}"/>
    <cellStyle name="Normal 2 3 4 7 5" xfId="2220" xr:uid="{F2205FE5-1B57-4293-84A5-628C715AE4AB}"/>
    <cellStyle name="Normal 2 3 4 7 5 2" xfId="2815" xr:uid="{73242432-2140-499C-8F7C-BE9F3DB713BD}"/>
    <cellStyle name="Normal 2 3 4 7 5 3" xfId="3778" xr:uid="{2CAAA338-BB68-4D3B-8447-FA2DF25A50E0}"/>
    <cellStyle name="Normal 2 3 4 7 5 3 2" xfId="4598" xr:uid="{3C9EA1BB-C867-458F-8D3B-84593A5CE61C}"/>
    <cellStyle name="Normal 2 3 4 7 5 3 3" xfId="3467" xr:uid="{80DD5BC6-D31E-4A54-87E7-D6DD230FB8AE}"/>
    <cellStyle name="Normal 2 3 4 7 5 3 4" xfId="8529" xr:uid="{07F6E9B0-3D4E-4ED1-803D-1E4E1734B48A}"/>
    <cellStyle name="Normal 2 3 4 7 5 3 4 2" xfId="6797" xr:uid="{108EB998-944E-4FFB-B8BD-84C43357E08B}"/>
    <cellStyle name="Normal 2 3 4 7 5 3 4 2 2" xfId="10541" xr:uid="{BE22F0A6-D2B5-4A16-AA73-0EA825FA191E}"/>
    <cellStyle name="Normal 2 3 4 7 5 3 4 2 3" xfId="17129" xr:uid="{91547936-6F9C-449D-8DC6-2BF4F8FBC837}"/>
    <cellStyle name="Normal 2 3 4 7 5 3 4 2 3 2" xfId="23601" xr:uid="{70468E69-7083-498D-990E-A661FF8DE136}"/>
    <cellStyle name="Normal 2 3 4 7 5 3 4 2 3 3" xfId="21106" xr:uid="{84ECF275-708B-4F35-AAE6-B644A89D00C0}"/>
    <cellStyle name="Normal 2 3 4 7 5 3 4 2 3 3 2" xfId="26328" xr:uid="{3A8B6787-7F00-4875-872B-7B6D1A476F10}"/>
    <cellStyle name="Normal 2 3 4 7 5 3 5" xfId="6781" xr:uid="{6007F0FD-D4A9-4126-AFFF-7AE63EE1AC1D}"/>
    <cellStyle name="Normal 2 3 4 7 5 3 5 2" xfId="10525" xr:uid="{D8FEA222-9064-41B5-8F8A-5CEB4CBE7D8B}"/>
    <cellStyle name="Normal 2 3 4 7 5 3 5 3" xfId="16943" xr:uid="{AD442071-03D4-4054-B708-9CA0C8C05200}"/>
    <cellStyle name="Normal 2 3 4 7 5 3 5 3 2" xfId="23416" xr:uid="{226804BC-148D-49B0-8DBE-A59B857BE3CB}"/>
    <cellStyle name="Normal 2 3 4 7 5 3 5 3 3" xfId="21090" xr:uid="{EBFE4FD2-7417-40B7-AFA4-ABF5543550E6}"/>
    <cellStyle name="Normal 2 3 4 7 5 3 5 3 3 2" xfId="26312" xr:uid="{DDC7F6D8-6FFB-44B7-8C07-5E4C6EA6A955}"/>
    <cellStyle name="Normal 2 3 4 7 5 3 6" xfId="18555" xr:uid="{1D854956-B27E-40E2-AE8D-C688BC842DA5}"/>
    <cellStyle name="Normal 2 3 4 7 5 3 6 2" xfId="23777" xr:uid="{13401BF9-E99D-49CF-9BF6-A225884EAB88}"/>
    <cellStyle name="Normal 2 3 4 7 5 4" xfId="7113" xr:uid="{0C86949E-7C26-4622-81AD-0BC49C4CCF52}"/>
    <cellStyle name="Normal 2 3 4 7 5 4 2" xfId="8072" xr:uid="{1D12D81D-6C39-4FAC-8500-4CB36A436AF0}"/>
    <cellStyle name="Normal 2 3 4 7 5 4 3" xfId="13084" xr:uid="{DC7B252E-CD98-4956-95CD-3ACC474C23B4}"/>
    <cellStyle name="Normal 2 3 4 7 5 4 3 2" xfId="16533" xr:uid="{561EDBC1-3B38-4CE7-A570-0B6B2471BDA8}"/>
    <cellStyle name="Normal 2 3 4 7 5 4 4" xfId="19415" xr:uid="{6C1545FD-5E7F-41C0-89FA-9F604C6ABE9B}"/>
    <cellStyle name="Normal 2 3 4 7 5 4 4 2" xfId="24637" xr:uid="{23C8F2FC-061D-48A7-AA5E-2AFA3001D813}"/>
    <cellStyle name="Normal 2 3 4 7 5 5" xfId="5967" xr:uid="{056E78DE-6FA6-4A5B-AC0B-C230F18AD70A}"/>
    <cellStyle name="Normal 2 3 4 7 5 5 2" xfId="9848" xr:uid="{67C2B6C3-1B19-462B-9840-CD913D6BACF8}"/>
    <cellStyle name="Normal 2 3 4 7 5 5 3" xfId="11863" xr:uid="{323601B1-C32A-44F0-93CC-5CB317E49767}"/>
    <cellStyle name="Normal 2 3 4 7 5 5 3 2" xfId="22311" xr:uid="{74FA2FA2-A23E-479E-9EDD-29EDF3B4A194}"/>
    <cellStyle name="Normal 2 3 4 7 5 5 3 3" xfId="20502" xr:uid="{7F0CD780-C524-4771-9535-74A928AC78C3}"/>
    <cellStyle name="Normal 2 3 4 7 5 5 3 3 2" xfId="25724" xr:uid="{8BF1A0EA-5F17-460C-BF18-DC799B099DC5}"/>
    <cellStyle name="Normal 2 3 4 7 6" xfId="17960" xr:uid="{7DBEC34B-6ECE-44D5-A91A-CD7212F95A85}"/>
    <cellStyle name="Normal 2 3 4 7 6 2" xfId="27594" xr:uid="{8CA09127-66F7-4651-9FFB-D26135702CF9}"/>
    <cellStyle name="Normal 2 3 4 8" xfId="907" xr:uid="{87966E34-880F-46CF-A4CE-F75517137375}"/>
    <cellStyle name="Normal 2 3 4 8 2" xfId="908" xr:uid="{FA7D3797-FA25-4A14-9DED-28350D9DEE50}"/>
    <cellStyle name="Normal 2 3 4 8 3" xfId="909" xr:uid="{319FD2BA-19D1-43C3-A8E3-55569F1D94FE}"/>
    <cellStyle name="Normal 2 3 4 8 3 2" xfId="910" xr:uid="{BACDF55A-4107-4FAC-94CA-2CC186723373}"/>
    <cellStyle name="Normal 2 3 4 8 3 2 2" xfId="911" xr:uid="{E5615527-CC80-45BD-9E11-72A6EDB46600}"/>
    <cellStyle name="Normal 2 3 4 8 3 2 2 10" xfId="18224" xr:uid="{64D6E046-264F-40B6-84AA-DB4C880819C2}"/>
    <cellStyle name="Normal 2 3 4 8 3 2 2 10 2" xfId="28181" xr:uid="{648BEEFA-E308-4FC4-A65F-643AE7FEC103}"/>
    <cellStyle name="Normal 2 3 4 8 3 2 2 2" xfId="912" xr:uid="{4A6598E0-F546-45B8-90A1-0F363FCE6C97}"/>
    <cellStyle name="Normal 2 3 4 8 3 2 2 2 2" xfId="14345" xr:uid="{49ADD992-E853-411A-8B1E-B8CACA486762}"/>
    <cellStyle name="Normal 2 3 4 8 3 2 2 2 3" xfId="14346" xr:uid="{01B05A5F-30DC-4F12-BFAD-2F2130A5D850}"/>
    <cellStyle name="Normal 2 3 4 8 3 2 2 2 3 2" xfId="14347" xr:uid="{E1E22CB6-B900-4EEA-BE39-996600556E13}"/>
    <cellStyle name="Normal 2 3 4 8 3 2 2 3" xfId="913" xr:uid="{13830AFA-6ACE-4109-9FCB-6E1AF8A945BB}"/>
    <cellStyle name="Normal 2 3 4 8 3 2 2 4" xfId="914" xr:uid="{A22CB44A-1B86-49B4-88F1-5B12165F63A8}"/>
    <cellStyle name="Normal 2 3 4 8 3 2 2 5" xfId="915" xr:uid="{40651AC3-C012-412A-B7F2-501B40CBC5E9}"/>
    <cellStyle name="Normal 2 3 4 8 3 2 2 5 2" xfId="916" xr:uid="{910928B5-EE4B-4DB9-8D69-BDFE366EAD38}"/>
    <cellStyle name="Normal 2 3 4 8 3 2 2 5 3" xfId="2637" xr:uid="{CE585300-B91F-4692-9C77-E369A638C0C2}"/>
    <cellStyle name="Normal 2 3 4 8 3 2 2 5 3 2" xfId="3232" xr:uid="{C762FED5-AA8D-4B49-B782-06B9AE8F7485}"/>
    <cellStyle name="Normal 2 3 4 8 3 2 2 5 3 3" xfId="4195" xr:uid="{A1711C4A-E415-4868-AC54-E2E3FB349965}"/>
    <cellStyle name="Normal 2 3 4 8 3 2 2 5 3 3 2" xfId="4958" xr:uid="{DD45CBFF-FBDF-44F7-9849-6ECAA8340303}"/>
    <cellStyle name="Normal 2 3 4 8 3 2 2 5 3 3 3" xfId="4432" xr:uid="{32400DC5-6DD2-49DE-96F1-C92A982E95D6}"/>
    <cellStyle name="Normal 2 3 4 8 3 2 2 5 3 3 4" xfId="8516" xr:uid="{CC41A80B-EE4E-4665-9F29-337BEE98ADCD}"/>
    <cellStyle name="Normal 2 3 4 8 3 2 2 5 3 3 4 2" xfId="7414" xr:uid="{18F55DB2-651F-4C3F-BB32-D48AA0FF0C99}"/>
    <cellStyle name="Normal 2 3 4 8 3 2 2 5 3 3 4 2 2" xfId="10784" xr:uid="{41840E5B-E135-4DBC-9D63-D7E172B02048}"/>
    <cellStyle name="Normal 2 3 4 8 3 2 2 5 3 3 4 2 3" xfId="17078" xr:uid="{3AD09EEC-E48F-437C-AECB-E8C3D649869C}"/>
    <cellStyle name="Normal 2 3 4 8 3 2 2 5 3 3 4 2 3 2" xfId="23550" xr:uid="{94C2ABE7-AE49-47CF-83D0-7560F86212D8}"/>
    <cellStyle name="Normal 2 3 4 8 3 2 2 5 3 3 4 2 3 3" xfId="21349" xr:uid="{E88CA90F-0620-4A39-AF5E-97437C3B9255}"/>
    <cellStyle name="Normal 2 3 4 8 3 2 2 5 3 3 4 2 3 3 2" xfId="26571" xr:uid="{E2A41254-5B54-453E-8EEB-6D8B4DB07E85}"/>
    <cellStyle name="Normal 2 3 4 8 3 2 2 5 3 3 5" xfId="5307" xr:uid="{2FE8574A-9DD7-4E48-A60C-E2FFB82C084B}"/>
    <cellStyle name="Normal 2 3 4 8 3 2 2 5 3 3 5 2" xfId="9922" xr:uid="{A43676CC-47C3-4234-9142-039DB9873E7F}"/>
    <cellStyle name="Normal 2 3 4 8 3 2 2 5 3 3 5 3" xfId="12041" xr:uid="{32009BFA-13C7-4E6C-A8FB-9D8503418574}"/>
    <cellStyle name="Normal 2 3 4 8 3 2 2 5 3 3 5 3 2" xfId="22489" xr:uid="{6CEBCE5B-636A-4902-8F2E-C81A359984F9}"/>
    <cellStyle name="Normal 2 3 4 8 3 2 2 5 3 3 5 3 3" xfId="19847" xr:uid="{981F64EB-D522-4211-AC89-2ACC0D6B3E06}"/>
    <cellStyle name="Normal 2 3 4 8 3 2 2 5 3 3 5 3 3 2" xfId="25069" xr:uid="{D9E1B49D-BA48-404A-8EEC-BEA9A1F582E4}"/>
    <cellStyle name="Normal 2 3 4 8 3 2 2 5 3 3 6" xfId="18972" xr:uid="{1079BCBC-860C-4B89-AE9A-426EA89D6113}"/>
    <cellStyle name="Normal 2 3 4 8 3 2 2 5 3 3 6 2" xfId="24194" xr:uid="{EA6628A7-2B07-4FB6-83B6-ADF31B8081BF}"/>
    <cellStyle name="Normal 2 3 4 8 3 2 2 5 3 4" xfId="6189" xr:uid="{352A4E05-DEFF-49A5-9CDE-BEEE6B24B49B}"/>
    <cellStyle name="Normal 2 3 4 8 3 2 2 5 3 4 2" xfId="7476" xr:uid="{32AAEB96-1DB8-4968-80AA-F05562768880}"/>
    <cellStyle name="Normal 2 3 4 8 3 2 2 5 3 4 3" xfId="12856" xr:uid="{883612B5-43EB-47EB-9584-24C503374A52}"/>
    <cellStyle name="Normal 2 3 4 8 3 2 2 5 3 4 3 2" xfId="16331" xr:uid="{592C7BB0-A67A-4923-B468-7BDCAD84268D}"/>
    <cellStyle name="Normal 2 3 4 8 3 2 2 5 3 4 4" xfId="19282" xr:uid="{8AB65AC6-F55A-4988-BD2E-E93B880C1B11}"/>
    <cellStyle name="Normal 2 3 4 8 3 2 2 5 3 4 4 2" xfId="24504" xr:uid="{FE955ED0-ADA8-47B0-9D87-72E51F8B1201}"/>
    <cellStyle name="Normal 2 3 4 8 3 2 2 5 3 5" xfId="6646" xr:uid="{808A0666-A81D-43F1-8A98-20503A00F923}"/>
    <cellStyle name="Normal 2 3 4 8 3 2 2 5 3 5 2" xfId="10392" xr:uid="{101DCB67-CA2C-4057-99E4-7E3C4DEC73DA}"/>
    <cellStyle name="Normal 2 3 4 8 3 2 2 5 3 5 3" xfId="12521" xr:uid="{4E004A42-CC72-4DB6-8AAA-5F01D4F6CE9A}"/>
    <cellStyle name="Normal 2 3 4 8 3 2 2 5 3 5 3 2" xfId="22962" xr:uid="{38A2C1B9-7F71-4098-BCA2-F8A4D1F7F1A0}"/>
    <cellStyle name="Normal 2 3 4 8 3 2 2 5 3 5 3 3" xfId="20957" xr:uid="{A1F614FE-CF8B-4555-8836-40751D73A04D}"/>
    <cellStyle name="Normal 2 3 4 8 3 2 2 5 3 5 3 3 2" xfId="26179" xr:uid="{36862891-A71B-43B9-A98B-3A06DB5EBC26}"/>
    <cellStyle name="Normal 2 3 4 8 3 2 2 5 4" xfId="5586" xr:uid="{B292DD5D-C37E-449A-9256-6203DEB7F0FB}"/>
    <cellStyle name="Normal 2 3 4 8 3 2 2 5 4 2" xfId="8920" xr:uid="{140EEEE1-32B2-4000-8411-7C010C52A70D}"/>
    <cellStyle name="Normal 2 3 4 8 3 2 2 5 4 3" xfId="11348" xr:uid="{2B7A59FF-12AF-4CA8-8B26-A6CD0848B5E8}"/>
    <cellStyle name="Normal 2 3 4 8 3 2 2 5 4 3 2" xfId="21906" xr:uid="{DE92E563-E86F-4ADC-BC5F-26E2642BC80B}"/>
    <cellStyle name="Normal 2 3 4 8 3 2 2 5 4 3 3" xfId="20126" xr:uid="{924AB1C1-CBB7-48A3-815B-B200DB354C61}"/>
    <cellStyle name="Normal 2 3 4 8 3 2 2 5 4 3 3 2" xfId="25348" xr:uid="{6CB4EB22-6D37-44DC-94E1-2CE0CFFEAE2E}"/>
    <cellStyle name="Normal 2 3 4 8 3 2 2 5 5" xfId="15508" xr:uid="{F3633396-8B52-420A-AE91-CAB09D5B97AF}"/>
    <cellStyle name="Normal 2 3 4 8 3 2 2 5 6" xfId="17615" xr:uid="{838B7089-88B0-4F1C-8B71-A163C33527C2}"/>
    <cellStyle name="Normal 2 3 4 8 3 2 2 5 6 2" xfId="27225" xr:uid="{5F996D36-D2EF-4B2E-ADA7-6E6157A54F48}"/>
    <cellStyle name="Normal 2 3 4 8 3 2 2 5 6 3" xfId="28464" xr:uid="{7C94B731-16D0-4CA8-A6DB-64CD54F6ECEE}"/>
    <cellStyle name="Normal 2 3 4 8 3 2 2 5 6 4" xfId="27991" xr:uid="{FCEF6B71-F838-4359-B52F-6BB10E439C8D}"/>
    <cellStyle name="Normal 2 3 4 8 3 2 2 5 7" xfId="18377" xr:uid="{C1761C52-DB9C-405E-8098-0596D4108A4F}"/>
    <cellStyle name="Normal 2 3 4 8 3 2 2 5 7 2" xfId="28224" xr:uid="{59DB29E6-E581-4A4F-B2D1-5191B9E62A62}"/>
    <cellStyle name="Normal 2 3 4 8 3 2 2 6" xfId="2484" xr:uid="{5D0E9168-D97B-4F99-B007-4E95A7544D01}"/>
    <cellStyle name="Normal 2 3 4 8 3 2 2 6 2" xfId="3079" xr:uid="{EACEF3F2-9307-4E48-9B01-779B2EDB1988}"/>
    <cellStyle name="Normal 2 3 4 8 3 2 2 6 3" xfId="4042" xr:uid="{2305E991-6ACF-4FF7-A4E0-E1F9D49C6023}"/>
    <cellStyle name="Normal 2 3 4 8 3 2 2 6 3 2" xfId="5071" xr:uid="{26ADCD04-5C6E-4782-8671-03DD96699A3D}"/>
    <cellStyle name="Normal 2 3 4 8 3 2 2 6 3 3" xfId="4325" xr:uid="{7124F5AD-914C-4F39-9E1D-52B2B6B029FE}"/>
    <cellStyle name="Normal 2 3 4 8 3 2 2 6 3 4" xfId="7954" xr:uid="{4BB5048E-EA60-432D-8146-235A49394397}"/>
    <cellStyle name="Normal 2 3 4 8 3 2 2 6 3 4 2" xfId="9411" xr:uid="{13E6081F-6C9F-49F8-BBDB-B7F9FDAE2CE9}"/>
    <cellStyle name="Normal 2 3 4 8 3 2 2 6 3 4 2 2" xfId="11124" xr:uid="{1BABFE8E-1687-4697-B354-F1F5EA234629}"/>
    <cellStyle name="Normal 2 3 4 8 3 2 2 6 3 4 2 3" xfId="12807" xr:uid="{60EA8A1F-DBF1-49BE-BD18-4FA507190A38}"/>
    <cellStyle name="Normal 2 3 4 8 3 2 2 6 3 4 2 3 2" xfId="23245" xr:uid="{98BFC5D6-39F3-4DAA-B894-6407902514F0}"/>
    <cellStyle name="Normal 2 3 4 8 3 2 2 6 3 4 2 3 3" xfId="21689" xr:uid="{06E642A2-22FD-49D8-8A7B-6EC7FB6BDC3A}"/>
    <cellStyle name="Normal 2 3 4 8 3 2 2 6 3 4 2 3 3 2" xfId="26911" xr:uid="{B6660371-F79F-4D70-A56E-CE0C3104750C}"/>
    <cellStyle name="Normal 2 3 4 8 3 2 2 6 3 5" xfId="6751" xr:uid="{532C0B3A-B504-49E0-8448-B1E219539352}"/>
    <cellStyle name="Normal 2 3 4 8 3 2 2 6 3 5 2" xfId="10495" xr:uid="{AA87B14F-605E-4884-9222-5A165116061C}"/>
    <cellStyle name="Normal 2 3 4 8 3 2 2 6 3 5 3" xfId="16946" xr:uid="{028D3ABA-2D74-4CC6-AC68-FE38A69A38A7}"/>
    <cellStyle name="Normal 2 3 4 8 3 2 2 6 3 5 3 2" xfId="23419" xr:uid="{8058EB7B-FE67-4BF7-A6DF-79B27BEEFD5A}"/>
    <cellStyle name="Normal 2 3 4 8 3 2 2 6 3 5 3 3" xfId="21060" xr:uid="{1382767B-1A5B-477B-8572-ACAB72079B35}"/>
    <cellStyle name="Normal 2 3 4 8 3 2 2 6 3 5 3 3 2" xfId="26282" xr:uid="{B4DE0E47-2E60-4094-9033-95DD7D7D8504}"/>
    <cellStyle name="Normal 2 3 4 8 3 2 2 6 3 6" xfId="16061" xr:uid="{DB46B1A9-47BF-4083-AD05-D91ADC9E3B54}"/>
    <cellStyle name="Normal 2 3 4 8 3 2 2 6 3 7" xfId="18819" xr:uid="{7E663FFF-7765-430C-8F40-FFEDDC4A2ECB}"/>
    <cellStyle name="Normal 2 3 4 8 3 2 2 6 3 7 2" xfId="24041" xr:uid="{A86B405B-A52E-4974-88A3-46E6D8A6ABEA}"/>
    <cellStyle name="Normal 2 3 4 8 3 2 2 6 4" xfId="6182" xr:uid="{A23847FD-1524-4F67-BAE0-1B7FE6B415B0}"/>
    <cellStyle name="Normal 2 3 4 8 3 2 2 6 4 2" xfId="7893" xr:uid="{38C5B6E3-A60D-430D-BAE3-425A11550662}"/>
    <cellStyle name="Normal 2 3 4 8 3 2 2 6 4 3" xfId="12967" xr:uid="{ECAB6579-8271-4885-8346-CB32EC3391E4}"/>
    <cellStyle name="Normal 2 3 4 8 3 2 2 6 4 3 2" xfId="16431" xr:uid="{D058D607-FB1C-4B07-BDBF-3AAB02621585}"/>
    <cellStyle name="Normal 2 3 4 8 3 2 2 6 4 4" xfId="19275" xr:uid="{18D80E0D-AC94-40A8-B0A6-A500EB69D594}"/>
    <cellStyle name="Normal 2 3 4 8 3 2 2 6 4 4 2" xfId="24497" xr:uid="{E580974C-A7D0-4DDA-9C07-B3DEC4057A19}"/>
    <cellStyle name="Normal 2 3 4 8 3 2 2 6 5" xfId="9270" xr:uid="{CD3120B2-0676-4217-9829-092C4FFD234C}"/>
    <cellStyle name="Normal 2 3 4 8 3 2 2 6 5 2" xfId="10987" xr:uid="{26B432CA-7773-41E7-BE1E-374C8AAAEEEA}"/>
    <cellStyle name="Normal 2 3 4 8 3 2 2 6 5 3" xfId="11697" xr:uid="{2263B34B-6E1C-4D68-8D10-768FD7EF6E9F}"/>
    <cellStyle name="Normal 2 3 4 8 3 2 2 6 5 3 2" xfId="22145" xr:uid="{24EE0AC9-EB53-4B38-A4FA-5057EC8D70E2}"/>
    <cellStyle name="Normal 2 3 4 8 3 2 2 6 5 3 3" xfId="21552" xr:uid="{397F6E0B-FB35-4BC9-9B5B-08B513EF256B}"/>
    <cellStyle name="Normal 2 3 4 8 3 2 2 6 5 3 3 2" xfId="26774" xr:uid="{F876DC91-09DE-4303-9CD5-47B6B9D1EE3C}"/>
    <cellStyle name="Normal 2 3 4 8 3 2 2 7" xfId="5585" xr:uid="{94F02234-A29A-4CEF-8772-840DE3066A00}"/>
    <cellStyle name="Normal 2 3 4 8 3 2 2 7 2" xfId="8919" xr:uid="{105F416A-846C-47F9-917A-C52213F13096}"/>
    <cellStyle name="Normal 2 3 4 8 3 2 2 7 3" xfId="16207" xr:uid="{0DF58B11-5638-4692-91A7-3D42746768E6}"/>
    <cellStyle name="Normal 2 3 4 8 3 2 2 7 3 2" xfId="17355" xr:uid="{C46411D9-F1A6-4445-BE0B-344E3BB4596D}"/>
    <cellStyle name="Normal 2 3 4 8 3 2 2 7 3 3" xfId="20125" xr:uid="{1D7DE223-B125-443B-A043-5A497103E935}"/>
    <cellStyle name="Normal 2 3 4 8 3 2 2 7 3 3 2" xfId="25347" xr:uid="{F6E76299-4977-40BC-B2D3-FC26B38DB7D0}"/>
    <cellStyle name="Normal 2 3 4 8 3 2 2 8" xfId="15507" xr:uid="{EC059F0D-59B4-4115-A7E5-ABF1A3EC5E4E}"/>
    <cellStyle name="Normal 2 3 4 8 3 2 2 9" xfId="17614" xr:uid="{C82E16AA-4782-4CAB-8C5F-5EE59547C29F}"/>
    <cellStyle name="Normal 2 3 4 8 3 2 2 9 2" xfId="27224" xr:uid="{E6368035-2520-43BF-A6BD-ABD48ABB1204}"/>
    <cellStyle name="Normal 2 3 4 8 3 2 2 9 3" xfId="28463" xr:uid="{C30636CF-19FF-4FF1-B333-58A9A61FA937}"/>
    <cellStyle name="Normal 2 3 4 8 3 2 2 9 4" xfId="27992" xr:uid="{6259A644-4C34-40C4-91FC-D53C71BC6AA6}"/>
    <cellStyle name="Normal 2 3 4 8 3 3" xfId="2291" xr:uid="{F0768D67-947E-4909-8AB8-4805EAFFF234}"/>
    <cellStyle name="Normal 2 3 4 8 3 3 2" xfId="2886" xr:uid="{E41CB040-01E6-490F-90B4-604001668650}"/>
    <cellStyle name="Normal 2 3 4 8 3 3 3" xfId="3849" xr:uid="{12A051F5-4CC0-4CDF-A651-594215532025}"/>
    <cellStyle name="Normal 2 3 4 8 3 3 3 2" xfId="4722" xr:uid="{D12828DC-7F2C-4934-A056-DD68743DC44B}"/>
    <cellStyle name="Normal 2 3 4 8 3 3 3 3" xfId="3498" xr:uid="{1E718C1E-D996-44A6-B378-1F67747216E4}"/>
    <cellStyle name="Normal 2 3 4 8 3 3 3 4" xfId="7622" xr:uid="{C1B3DA97-E41B-4B4C-AD96-F480D2277D1D}"/>
    <cellStyle name="Normal 2 3 4 8 3 3 3 4 2" xfId="6743" xr:uid="{EFE6EF6E-1D0C-423F-B3B8-0788AFB916B4}"/>
    <cellStyle name="Normal 2 3 4 8 3 3 3 4 2 2" xfId="10487" xr:uid="{9DA5C544-460B-44B6-AFDC-69D651E5A897}"/>
    <cellStyle name="Normal 2 3 4 8 3 3 3 4 2 3" xfId="11987" xr:uid="{53DB00F3-0E1E-4407-BFB7-A08777D123F3}"/>
    <cellStyle name="Normal 2 3 4 8 3 3 3 4 2 3 2" xfId="22435" xr:uid="{FBC410E0-2442-4EC8-BB12-2AF48992DDB1}"/>
    <cellStyle name="Normal 2 3 4 8 3 3 3 4 2 3 3" xfId="21052" xr:uid="{729F4F00-BF10-415E-9293-561291274C21}"/>
    <cellStyle name="Normal 2 3 4 8 3 3 3 4 2 3 3 2" xfId="26274" xr:uid="{9AFB6B1F-AA81-44BD-A416-1EA912DED070}"/>
    <cellStyle name="Normal 2 3 4 8 3 3 3 5" xfId="6990" xr:uid="{A75BC7EE-3330-4FA2-BF9C-2E9BD2F8DF66}"/>
    <cellStyle name="Normal 2 3 4 8 3 3 3 5 2" xfId="10734" xr:uid="{462E21CC-7BD5-4B07-86C3-D84BFAF684FC}"/>
    <cellStyle name="Normal 2 3 4 8 3 3 3 5 3" xfId="12413" xr:uid="{1974BB9B-95E0-41A7-A35C-FF20BDCFBD96}"/>
    <cellStyle name="Normal 2 3 4 8 3 3 3 5 3 2" xfId="22854" xr:uid="{04231742-00C0-4F79-B3FD-A2331F046956}"/>
    <cellStyle name="Normal 2 3 4 8 3 3 3 5 3 3" xfId="21299" xr:uid="{220BDF7D-9061-463F-8BB2-9079BC06E037}"/>
    <cellStyle name="Normal 2 3 4 8 3 3 3 5 3 3 2" xfId="26521" xr:uid="{98BE69DC-5601-4525-A8B3-D76280212228}"/>
    <cellStyle name="Normal 2 3 4 8 3 3 3 6" xfId="15873" xr:uid="{B164E824-E4E0-4A16-A656-952395629F06}"/>
    <cellStyle name="Normal 2 3 4 8 3 3 3 7" xfId="18626" xr:uid="{37888B26-687C-4A22-9A85-284A3F7DDE12}"/>
    <cellStyle name="Normal 2 3 4 8 3 3 3 7 2" xfId="23848" xr:uid="{D088C23E-1CCB-458F-9C01-D2C17BB65809}"/>
    <cellStyle name="Normal 2 3 4 8 3 3 4" xfId="6998" xr:uid="{F69B7446-3FD8-4A54-AF0B-4DE291144F26}"/>
    <cellStyle name="Normal 2 3 4 8 3 3 4 2" xfId="7957" xr:uid="{11D6F4B2-9FED-4BE2-8307-CDDAFAF27873}"/>
    <cellStyle name="Normal 2 3 4 8 3 3 4 3" xfId="11548" xr:uid="{71AC4C41-8290-4979-9F3B-F23344C14AA1}"/>
    <cellStyle name="Normal 2 3 4 8 3 3 4 3 2" xfId="15808" xr:uid="{ED47D175-8CB8-4449-B846-6CD342732DB3}"/>
    <cellStyle name="Normal 2 3 4 8 3 3 4 4" xfId="19300" xr:uid="{0984A696-B510-4E0F-B1CB-FCDBE666A3D8}"/>
    <cellStyle name="Normal 2 3 4 8 3 3 4 4 2" xfId="24522" xr:uid="{5368AF81-C350-4738-B544-971557CB7581}"/>
    <cellStyle name="Normal 2 3 4 8 3 3 5" xfId="6726" xr:uid="{3FCAB97A-494B-49E5-BE88-3F3C47650EA2}"/>
    <cellStyle name="Normal 2 3 4 8 3 3 5 2" xfId="10471" xr:uid="{362B5860-0BC6-41CA-A0CE-9E9F2AFB59DB}"/>
    <cellStyle name="Normal 2 3 4 8 3 3 5 3" xfId="12168" xr:uid="{C81DA0B4-E5C5-4AC8-B022-0F6C384352C4}"/>
    <cellStyle name="Normal 2 3 4 8 3 3 5 3 2" xfId="22615" xr:uid="{5A7C904E-03F3-49D2-A4BC-8B62995FF1D1}"/>
    <cellStyle name="Normal 2 3 4 8 3 3 5 3 3" xfId="21036" xr:uid="{37F46E39-3131-4AE6-BEB1-80C96AC15DE3}"/>
    <cellStyle name="Normal 2 3 4 8 3 3 5 3 3 2" xfId="26258" xr:uid="{3D66327A-8D1A-4151-A04C-19EBC623899E}"/>
    <cellStyle name="Normal 2 3 4 8 3 4" xfId="5584" xr:uid="{50041900-6FB2-444D-A282-D227E4D7DB69}"/>
    <cellStyle name="Normal 2 3 4 8 3 4 2" xfId="8918" xr:uid="{1E5B8963-B4A8-4FA2-BE8D-ED6CA78DC37F}"/>
    <cellStyle name="Normal 2 3 4 8 3 4 3" xfId="14348" xr:uid="{F0D054B8-F45D-4022-85D1-39A6EF18EAF8}"/>
    <cellStyle name="Normal 2 3 4 8 3 4 3 2" xfId="14349" xr:uid="{C1796A43-5789-46F0-B6B8-60A6418F5CA9}"/>
    <cellStyle name="Normal 2 3 4 8 3 4 3 3" xfId="16837" xr:uid="{6B1F81EB-20BD-4489-AF67-36E5458B0094}"/>
    <cellStyle name="Normal 2 3 4 8 3 4 3 4" xfId="20124" xr:uid="{296A194F-99CD-4DFD-ACAC-FF65B7CE2B5B}"/>
    <cellStyle name="Normal 2 3 4 8 3 4 3 4 2" xfId="25346" xr:uid="{5302D83E-D28B-4347-B636-ECEAFA2B9524}"/>
    <cellStyle name="Normal 2 3 4 8 3 5" xfId="15242" xr:uid="{6F32D8BC-5A50-49C8-918A-0FEA1FC0A493}"/>
    <cellStyle name="Normal 2 3 4 8 3 6" xfId="15506" xr:uid="{996AB007-F4D0-4139-AFA8-953752070BEA}"/>
    <cellStyle name="Normal 2 3 4 8 3 7" xfId="17613" xr:uid="{E64D6C49-AA95-4FEA-B87B-DF41604D74AA}"/>
    <cellStyle name="Normal 2 3 4 8 3 7 2" xfId="27223" xr:uid="{25F986D3-DE78-42F6-A231-72E3942D9CB6}"/>
    <cellStyle name="Normal 2 3 4 8 3 7 3" xfId="28462" xr:uid="{1F6BC939-76C0-4F44-BFD7-BACC89A4EDFF}"/>
    <cellStyle name="Normal 2 3 4 8 3 7 4" xfId="27993" xr:uid="{3F66CEA5-280C-46D9-BEFB-7F235F1A6753}"/>
    <cellStyle name="Normal 2 3 4 8 3 8" xfId="18031" xr:uid="{14ED5EB5-C57C-440B-9162-17B969479954}"/>
    <cellStyle name="Normal 2 3 4 8 3 8 2" xfId="28825" xr:uid="{E3D51627-76ED-4AAB-B7E2-201869361A26}"/>
    <cellStyle name="Normal 2 3 4 8 4" xfId="14350" xr:uid="{90DF9F75-1C10-476E-85C8-8792FEE31651}"/>
    <cellStyle name="Normal 2 3 4 8 4 2" xfId="14351" xr:uid="{26DFA7DD-499D-4708-8ED8-3B5A9838EBA4}"/>
    <cellStyle name="Normal 2 3 4 9" xfId="2151" xr:uid="{ADAB705F-9AF8-470E-9C75-479437034305}"/>
    <cellStyle name="Normal 2 3 4 9 2" xfId="2746" xr:uid="{77B5387A-6653-45C6-A903-AD1DAE0BDFEE}"/>
    <cellStyle name="Normal 2 3 4 9 3" xfId="3709" xr:uid="{4A59B744-94CB-4247-A930-D3C3F31521E4}"/>
    <cellStyle name="Normal 2 3 4 9 3 2" xfId="4719" xr:uid="{2431C185-E06F-40AA-AB65-6351DE80112F}"/>
    <cellStyle name="Normal 2 3 4 9 3 3" xfId="3616" xr:uid="{7075B5FC-A4C1-4F8E-92A2-7014AAE1F70C}"/>
    <cellStyle name="Normal 2 3 4 9 3 4" xfId="7759" xr:uid="{BCC2360C-A7B5-4D4F-A2B7-28B8B7F7E97B}"/>
    <cellStyle name="Normal 2 3 4 9 3 4 2" xfId="9354" xr:uid="{C693EC04-086B-4C97-9449-36CA42A458B8}"/>
    <cellStyle name="Normal 2 3 4 9 3 4 2 2" xfId="11068" xr:uid="{2344697D-6B01-44A1-9909-02EB6DD12A26}"/>
    <cellStyle name="Normal 2 3 4 9 3 4 2 3" xfId="12774" xr:uid="{F6548771-0C8C-44AF-90C0-9F9BA6F7997B}"/>
    <cellStyle name="Normal 2 3 4 9 3 4 2 3 2" xfId="23212" xr:uid="{FE7260C6-68DB-4958-B30D-0939A7E46446}"/>
    <cellStyle name="Normal 2 3 4 9 3 4 2 3 3" xfId="21633" xr:uid="{766C6C08-42FF-48D8-9BAC-B16ECABAA70D}"/>
    <cellStyle name="Normal 2 3 4 9 3 4 2 3 3 2" xfId="26855" xr:uid="{0FBC3DCA-01C5-4D2B-84CC-D981B8394E38}"/>
    <cellStyle name="Normal 2 3 4 9 3 5" xfId="5510" xr:uid="{EB780029-5F6A-4874-BA67-0C8551BCB5DA}"/>
    <cellStyle name="Normal 2 3 4 9 3 5 2" xfId="9761" xr:uid="{77CFA9CB-9C6E-43E2-94C0-2DF75531DDF7}"/>
    <cellStyle name="Normal 2 3 4 9 3 5 3" xfId="12432" xr:uid="{C79B7D9B-732B-4BFF-82F0-77D68E0BF3C6}"/>
    <cellStyle name="Normal 2 3 4 9 3 5 3 2" xfId="22873" xr:uid="{D0E3B2A5-40C3-4C77-92CD-7AFBD5763D95}"/>
    <cellStyle name="Normal 2 3 4 9 3 5 3 3" xfId="20050" xr:uid="{70B0C631-9BB6-4C9A-B964-11BE9227E9FC}"/>
    <cellStyle name="Normal 2 3 4 9 3 5 3 3 2" xfId="25272" xr:uid="{D564C055-B303-4CFC-9881-5531C2754FA6}"/>
    <cellStyle name="Normal 2 3 4 9 3 6" xfId="18486" xr:uid="{2EEA7E5B-09F8-4D52-BC88-02D303D4900F}"/>
    <cellStyle name="Normal 2 3 4 9 3 6 2" xfId="23708" xr:uid="{070AE782-D23E-4E24-B2CA-C5E4728D15DA}"/>
    <cellStyle name="Normal 2 3 4 9 4" xfId="6020" xr:uid="{2B4230E9-1583-4584-AB6F-11BF93EFE125}"/>
    <cellStyle name="Normal 2 3 4 9 4 2" xfId="7794" xr:uid="{D1C1D7A2-5C52-4FA0-A9EF-579D750669E9}"/>
    <cellStyle name="Normal 2 3 4 9 4 3" xfId="13187" xr:uid="{CFB2DBC5-1307-42D4-9BA7-03837CCD8680}"/>
    <cellStyle name="Normal 2 3 4 9 4 3 2" xfId="16628" xr:uid="{4D0192D3-C937-4F04-B6E3-CF8D89042D48}"/>
    <cellStyle name="Normal 2 3 4 9 4 4" xfId="19113" xr:uid="{22E32DB0-67D8-4956-9FB8-E37A380EF601}"/>
    <cellStyle name="Normal 2 3 4 9 4 4 2" xfId="24335" xr:uid="{76C1ED2C-01DE-4D4C-A265-8DCCE595EC61}"/>
    <cellStyle name="Normal 2 3 4 9 5" xfId="5892" xr:uid="{A2BA3503-F49E-4F35-A9C2-138AAE8C5305}"/>
    <cellStyle name="Normal 2 3 4 9 5 2" xfId="9867" xr:uid="{8B0B13D7-1447-43D5-8922-0F5F715C8BA3}"/>
    <cellStyle name="Normal 2 3 4 9 5 3" xfId="11911" xr:uid="{5AEAD074-5E4D-4E16-BE9F-256DAA816A05}"/>
    <cellStyle name="Normal 2 3 4 9 5 3 2" xfId="22359" xr:uid="{9DF37C81-FD09-4FB5-8BE7-C3310428A2A3}"/>
    <cellStyle name="Normal 2 3 4 9 5 3 3" xfId="20428" xr:uid="{F68EB9B1-9853-4960-8422-35B591A2F60B}"/>
    <cellStyle name="Normal 2 3 4 9 5 3 3 2" xfId="25650" xr:uid="{B83801FB-2A72-4904-8E00-6863ECD83555}"/>
    <cellStyle name="Normal 2 4" xfId="917" xr:uid="{B28AC2DA-A175-41F9-B1DB-42CBA6E40653}"/>
    <cellStyle name="Normal 2 5" xfId="918" xr:uid="{F6FEFEBB-A071-4E4B-BA16-F115DE976F01}"/>
    <cellStyle name="Normal 2 6" xfId="919" xr:uid="{7995081D-4AC2-4DC9-9B96-202A9F26FA52}"/>
    <cellStyle name="Normal 2 7" xfId="920" xr:uid="{AB27A65F-B08D-4BDE-92C4-3178B22F813E}"/>
    <cellStyle name="Normal 2 8" xfId="921" xr:uid="{B9D39416-62C4-4E41-94B6-18B08E577F7F}"/>
    <cellStyle name="Normal 2 9" xfId="922" xr:uid="{70615DF9-D863-45E3-B849-DB75A87F83CE}"/>
    <cellStyle name="Normal 20" xfId="33010" xr:uid="{2073E4A5-BFB5-4CE1-9884-9703FB4582E1}"/>
    <cellStyle name="Normal 20 2" xfId="34790" xr:uid="{7C0565A3-6FC8-4374-9BB6-A073DDC21682}"/>
    <cellStyle name="Normal 20 2 2" xfId="33037" xr:uid="{D8988C61-D650-49C7-830A-BB04F919E024}"/>
    <cellStyle name="Normal 20 2 2 2" xfId="34299" xr:uid="{C6B4C0AC-DF8C-4E56-8CB8-E82E6E04D603}"/>
    <cellStyle name="Normal 20 2 2 2 2" xfId="34993" xr:uid="{F1AA5963-08E5-47CB-BDC2-228148356674}"/>
    <cellStyle name="Normal 20 2 2 3" xfId="29499" xr:uid="{F1A5E46D-670A-434E-B565-39576B71A4E3}"/>
    <cellStyle name="Normal 20 2 3" xfId="34422" xr:uid="{EDD6DE1E-0193-4A71-AA7E-B6231AECC333}"/>
    <cellStyle name="Normal 20 2 3 2" xfId="29178" xr:uid="{72123489-370B-492F-AD31-4824F5DFD25A}"/>
    <cellStyle name="Normal 20 2 4" xfId="29955" xr:uid="{B4C4A46D-3488-44B2-9AEA-85557B097EBE}"/>
    <cellStyle name="Normal 20 3" xfId="31840" xr:uid="{75EADEF2-1C2D-4841-A79F-C05237AA6702}"/>
    <cellStyle name="Normal 20 3 2" xfId="29281" xr:uid="{5622597B-A917-4530-81C9-A02B67794B97}"/>
    <cellStyle name="Normal 20 3 2 2" xfId="34088" xr:uid="{9756A95E-97B9-4E57-AE0D-99805A215840}"/>
    <cellStyle name="Normal 20 3 3" xfId="32839" xr:uid="{716F9507-1D7F-4369-ADC4-250D96EEB459}"/>
    <cellStyle name="Normal 20 4" xfId="33412" xr:uid="{41093BDE-1860-403B-8AEB-111D498AA260}"/>
    <cellStyle name="Normal 20 4 2" xfId="32796" xr:uid="{4A5CDE8E-F75A-4971-870E-9FA7256E282D}"/>
    <cellStyle name="Normal 20 5" xfId="31880" xr:uid="{651DE282-8F0C-4938-96EA-78AB8C2F8D2E}"/>
    <cellStyle name="Normal 21" xfId="34635" xr:uid="{04873AE5-5C12-4194-8AEC-59D6CF8D76D2}"/>
    <cellStyle name="Normal 22" xfId="34377" xr:uid="{12BA2901-B2AE-47B7-A7DB-AB18A7457109}"/>
    <cellStyle name="Normal 22 2" xfId="31038" xr:uid="{72BA766D-3993-46D6-820C-0B026C69BAE6}"/>
    <cellStyle name="Normal 22 2 2" xfId="31424" xr:uid="{9C84A22D-4C1F-4555-BDA1-2F3CE7E3FFC1}"/>
    <cellStyle name="Normal 22 2 2 2" xfId="34380" xr:uid="{9DE0ACFE-BD84-452B-8BDB-B4DF18156F1F}"/>
    <cellStyle name="Normal 22 2 3" xfId="31274" xr:uid="{48EF301D-9E4F-4C3D-B4CE-CDFB0D8CB78D}"/>
    <cellStyle name="Normal 22 3" xfId="30695" xr:uid="{B4B5602D-7BD6-43C2-B234-4EC3113D3DED}"/>
    <cellStyle name="Normal 22 3 2" xfId="34516" xr:uid="{4940CF93-BFD0-46F9-B098-045C1DE96C9C}"/>
    <cellStyle name="Normal 22 4" xfId="33937" xr:uid="{627F1104-00CB-4E09-9AEE-9B9674E08AA3}"/>
    <cellStyle name="Normal 23" xfId="35120" xr:uid="{29859493-392E-4649-95EE-49B84073EBA3}"/>
    <cellStyle name="Normal 24" xfId="33157" xr:uid="{31B72FFC-24A1-4DB6-BD57-7AC1834E74CE}"/>
    <cellStyle name="Normal 24 2" xfId="35539" xr:uid="{CFA4B790-DCA6-42B1-BC72-AB96AA094011}"/>
    <cellStyle name="Normal 24 2 2" xfId="33017" xr:uid="{7FC3C264-B5FA-4C51-932A-CF0AD98D2F84}"/>
    <cellStyle name="Normal 24 3" xfId="35201" xr:uid="{BB987708-984D-4DD2-8A5C-56BB5AB14DF8}"/>
    <cellStyle name="Normal 25" xfId="35488" xr:uid="{B1DB7A6C-43E8-4622-9438-B3C9C960C106}"/>
    <cellStyle name="Normal 26" xfId="29463" xr:uid="{37CC6DC1-FE14-48DC-A6EE-B7093719F140}"/>
    <cellStyle name="Normal 26 2" xfId="32031" xr:uid="{6F723C7A-B859-4187-BC97-6B014EF99703}"/>
    <cellStyle name="Normal 27" xfId="31063" xr:uid="{82807FFD-5F10-476E-A35C-6DF6D3FC6179}"/>
    <cellStyle name="Normal 28" xfId="29464" xr:uid="{A3C4CAF0-3423-4201-A34A-859790E37C63}"/>
    <cellStyle name="Normal 3" xfId="92" xr:uid="{00000000-0005-0000-0000-000054000000}"/>
    <cellStyle name="Normal 3 2" xfId="94" xr:uid="{00000000-0005-0000-0000-000055000000}"/>
    <cellStyle name="Normal 3 3" xfId="29465" xr:uid="{DAE482C8-BF6E-461B-AEF9-36E49A0B1B26}"/>
    <cellStyle name="Normal 4" xfId="96" xr:uid="{00000000-0005-0000-0000-000056000000}"/>
    <cellStyle name="Normal 4 2" xfId="9403" xr:uid="{0D693247-5928-4781-BE8D-C186EE602B7B}"/>
    <cellStyle name="Normal 4 2 2" xfId="15179" xr:uid="{81A39204-DF4A-4E4D-BB4B-A2C1CB6F0126}"/>
    <cellStyle name="Normal 4 3" xfId="14352" xr:uid="{9CB74D3F-D222-42E9-B4CF-791DD1080FD1}"/>
    <cellStyle name="Normal 4 4" xfId="923" xr:uid="{39BDF612-06E8-477A-B241-7CFDCB95D202}"/>
    <cellStyle name="Normal 4 5" xfId="29466" xr:uid="{48CF0195-87CE-4CA4-97D3-44E1F0CA835C}"/>
    <cellStyle name="Normal 5" xfId="924" xr:uid="{78EFA04A-5FD8-49B6-B358-5173C22EF356}"/>
    <cellStyle name="Normal 5 10" xfId="17888" xr:uid="{4611FD4D-E19C-4429-A91F-D5E33F334177}"/>
    <cellStyle name="Normal 5 10 2" xfId="28847" xr:uid="{499A2AAA-5637-4ACC-BFEC-9A72B0B6CBE9}"/>
    <cellStyle name="Normal 5 11" xfId="29467" xr:uid="{3A5FA149-D1B8-4E34-8F50-EDC438799BC5}"/>
    <cellStyle name="Normal 5 2" xfId="925" xr:uid="{F596EE29-D08C-465A-B26D-123C961EA5FA}"/>
    <cellStyle name="Normal 5 2 2" xfId="926" xr:uid="{48031986-53ED-4F86-8803-54BB2EA6BBFB}"/>
    <cellStyle name="Normal 5 3" xfId="927" xr:uid="{6AB2E41F-6131-41FD-9489-96D640D24720}"/>
    <cellStyle name="Normal 5 3 2" xfId="928" xr:uid="{837BB227-168A-414B-9D2B-718DC4B4E79E}"/>
    <cellStyle name="Normal 5 4" xfId="929" xr:uid="{2EAD8F07-B51D-4755-8959-6501F45C4D48}"/>
    <cellStyle name="Normal 5 4 2" xfId="930" xr:uid="{8CF34AD0-8EB0-4383-A129-121E0C00BAC8}"/>
    <cellStyle name="Normal 5 4 2 2" xfId="931" xr:uid="{CDA75248-993E-4433-9FD1-3904CAF8BA26}"/>
    <cellStyle name="Normal 5 4 3" xfId="932" xr:uid="{98DA8F78-F6D2-493B-A3DE-08BCDF8AFA26}"/>
    <cellStyle name="Normal 5 4 3 2" xfId="933" xr:uid="{F6B792B2-61A0-4A3A-A604-069D96F72419}"/>
    <cellStyle name="Normal 5 4 3 2 2" xfId="934" xr:uid="{0E7551C6-ABD3-4D3A-93E1-2B36B81D137D}"/>
    <cellStyle name="Normal 5 4 3 2 2 2" xfId="14353" xr:uid="{85B98351-B540-4E6E-978E-AB3C5F7AD73C}"/>
    <cellStyle name="Normal 5 4 3 2 3" xfId="935" xr:uid="{44914B0E-51D4-4E49-892A-86338C0AB5A0}"/>
    <cellStyle name="Normal 5 4 3 2 3 2" xfId="936" xr:uid="{D942D878-0ED2-4D37-A456-CE3748C7591F}"/>
    <cellStyle name="Normal 5 4 3 2 3 3" xfId="937" xr:uid="{0E2F0F97-8424-40DB-B572-8E7EA7B1252D}"/>
    <cellStyle name="Normal 5 4 3 2 3 4" xfId="938" xr:uid="{9641246A-9EEB-44DC-A184-3CDFA3011127}"/>
    <cellStyle name="Normal 5 4 3 2 3 4 2" xfId="939" xr:uid="{B591D041-1074-4BB5-B24E-1674DDA34602}"/>
    <cellStyle name="Normal 5 4 3 2 3 4 3" xfId="940" xr:uid="{CAFCC17C-5C56-4318-B140-665CA6426FB3}"/>
    <cellStyle name="Normal 5 4 3 2 3 4 3 2" xfId="14354" xr:uid="{BF9A4594-EEBF-4253-A561-F093F9833839}"/>
    <cellStyle name="Normal 5 4 3 2 3 4 4" xfId="941" xr:uid="{6CCD52FF-E873-4AE9-964B-0EBC9A271890}"/>
    <cellStyle name="Normal 5 4 3 2 3 4 4 2" xfId="942" xr:uid="{81E91268-E954-47B7-87A1-EB052BCE60C5}"/>
    <cellStyle name="Normal 5 4 3 2 3 4 4 3" xfId="943" xr:uid="{FE242CC9-D5E9-4B89-962C-394B59BDCE9A}"/>
    <cellStyle name="Normal 5 4 3 2 3 4 4 3 2" xfId="944" xr:uid="{152CE279-EAD8-42DA-AFFC-E386FD64EB25}"/>
    <cellStyle name="Normal 5 4 3 2 3 4 4 3 2 2" xfId="945" xr:uid="{586D2503-8125-408B-B7B0-0575B0863155}"/>
    <cellStyle name="Normal 5 4 3 2 3 4 4 3 2 2 10" xfId="18225" xr:uid="{135742D6-30B8-47A2-A138-70C889A514F3}"/>
    <cellStyle name="Normal 5 4 3 2 3 4 4 3 2 2 10 2" xfId="27766" xr:uid="{3282FEC6-D26C-41A2-A7F2-7874C27DB164}"/>
    <cellStyle name="Normal 5 4 3 2 3 4 4 3 2 2 2" xfId="946" xr:uid="{2DC17902-36C3-4D2A-B28F-44D7DFD9F8EE}"/>
    <cellStyle name="Normal 5 4 3 2 3 4 4 3 2 2 2 2" xfId="14355" xr:uid="{1FE0BAAB-1EAD-4522-ABF9-BE92DEFB8F32}"/>
    <cellStyle name="Normal 5 4 3 2 3 4 4 3 2 2 2 3" xfId="14356" xr:uid="{8E775B19-D2A9-40E5-98B1-33F5D5912D7B}"/>
    <cellStyle name="Normal 5 4 3 2 3 4 4 3 2 2 2 3 2" xfId="14357" xr:uid="{DA62D2BE-49DD-4551-877F-CF4B1B769476}"/>
    <cellStyle name="Normal 5 4 3 2 3 4 4 3 2 2 3" xfId="947" xr:uid="{C7303A66-4F6C-4D4C-A83D-B7AEE80BF451}"/>
    <cellStyle name="Normal 5 4 3 2 3 4 4 3 2 2 4" xfId="948" xr:uid="{0E8733E4-4259-4783-94C6-AC57FD1824B1}"/>
    <cellStyle name="Normal 5 4 3 2 3 4 4 3 2 2 5" xfId="949" xr:uid="{0F2BACAB-FCA3-45DE-9AE2-83DA311C6445}"/>
    <cellStyle name="Normal 5 4 3 2 3 4 4 3 2 2 5 2" xfId="950" xr:uid="{3FA61C17-3341-474E-A748-2880B592AA22}"/>
    <cellStyle name="Normal 5 4 3 2 3 4 4 3 2 2 5 3" xfId="2638" xr:uid="{139CF4DF-6B7B-44A3-A40B-DBBED10C835C}"/>
    <cellStyle name="Normal 5 4 3 2 3 4 4 3 2 2 5 3 2" xfId="3233" xr:uid="{CC7A92BA-0535-4100-BF88-FFBA3B94220A}"/>
    <cellStyle name="Normal 5 4 3 2 3 4 4 3 2 2 5 3 3" xfId="4196" xr:uid="{7566FF2A-EE80-4CD7-9A55-608F7262D7FB}"/>
    <cellStyle name="Normal 5 4 3 2 3 4 4 3 2 2 5 3 3 2" xfId="4911" xr:uid="{B6FB45FF-20AF-44DC-8789-2651472C5186}"/>
    <cellStyle name="Normal 5 4 3 2 3 4 4 3 2 2 5 3 3 3" xfId="4433" xr:uid="{2D152A6B-D446-4B24-9AA3-07E5997BB85F}"/>
    <cellStyle name="Normal 5 4 3 2 3 4 4 3 2 2 5 3 3 4" xfId="8702" xr:uid="{3418DEE7-B044-40F7-9469-21EBC01465E2}"/>
    <cellStyle name="Normal 5 4 3 2 3 4 4 3 2 2 5 3 3 4 2" xfId="7643" xr:uid="{90372B7C-C4A5-407D-AF98-4C4861C90D9D}"/>
    <cellStyle name="Normal 5 4 3 2 3 4 4 3 2 2 5 3 3 4 2 2" xfId="10831" xr:uid="{52938BDC-F53F-4B9A-BAD4-D061C785A7B1}"/>
    <cellStyle name="Normal 5 4 3 2 3 4 4 3 2 2 5 3 3 4 2 3" xfId="11339" xr:uid="{49D0709E-BF3B-445B-A228-CAD77C241E54}"/>
    <cellStyle name="Normal 5 4 3 2 3 4 4 3 2 2 5 3 3 4 2 3 2" xfId="21897" xr:uid="{17D30768-73FC-484B-8D76-8E1BB4CEE107}"/>
    <cellStyle name="Normal 5 4 3 2 3 4 4 3 2 2 5 3 3 4 2 3 3" xfId="21396" xr:uid="{8015F8F5-5FDD-4300-BAAE-73EFC50F9852}"/>
    <cellStyle name="Normal 5 4 3 2 3 4 4 3 2 2 5 3 3 4 2 3 3 2" xfId="26618" xr:uid="{CBF65581-9854-40FA-BE4B-70D86118DF07}"/>
    <cellStyle name="Normal 5 4 3 2 3 4 4 3 2 2 5 3 3 5" xfId="5306" xr:uid="{D8AD5E21-A94A-4927-B0E4-5747A5599010}"/>
    <cellStyle name="Normal 5 4 3 2 3 4 4 3 2 2 5 3 3 5 2" xfId="9947" xr:uid="{0B86E705-2392-4F58-B305-C0B2356D0F15}"/>
    <cellStyle name="Normal 5 4 3 2 3 4 4 3 2 2 5 3 3 5 3" xfId="12706" xr:uid="{907C9182-61B3-4D7B-8F6E-CCCDE1EDA53C}"/>
    <cellStyle name="Normal 5 4 3 2 3 4 4 3 2 2 5 3 3 5 3 2" xfId="23145" xr:uid="{C6D8C75E-3B92-44A4-93FA-757048AFB40A}"/>
    <cellStyle name="Normal 5 4 3 2 3 4 4 3 2 2 5 3 3 5 3 3" xfId="19846" xr:uid="{F40E82A7-9062-46E5-B5EB-A6C48820F480}"/>
    <cellStyle name="Normal 5 4 3 2 3 4 4 3 2 2 5 3 3 5 3 3 2" xfId="25068" xr:uid="{D2EF3AF7-ED08-4EF2-A18A-98545F5AE9B2}"/>
    <cellStyle name="Normal 5 4 3 2 3 4 4 3 2 2 5 3 3 6" xfId="18973" xr:uid="{8F0F6CA3-70E7-40FA-81C2-F99D11E1CD8C}"/>
    <cellStyle name="Normal 5 4 3 2 3 4 4 3 2 2 5 3 3 6 2" xfId="24195" xr:uid="{7ECD5D17-D2A5-4BD8-9096-26709D57CCB3}"/>
    <cellStyle name="Normal 5 4 3 2 3 4 4 3 2 2 5 3 4" xfId="7253" xr:uid="{48E91FBC-3451-477B-BDCE-FE8D59A3A93D}"/>
    <cellStyle name="Normal 5 4 3 2 3 4 4 3 2 2 5 3 4 2" xfId="8212" xr:uid="{F055E5AF-E8AF-4361-AA40-506514658DE3}"/>
    <cellStyle name="Normal 5 4 3 2 3 4 4 3 2 2 5 3 4 3" xfId="12858" xr:uid="{8674601E-C859-4137-9625-076FACC8AB4F}"/>
    <cellStyle name="Normal 5 4 3 2 3 4 4 3 2 2 5 3 4 3 2" xfId="16333" xr:uid="{C1D1B6C6-C912-4602-89D5-498B077D8D34}"/>
    <cellStyle name="Normal 5 4 3 2 3 4 4 3 2 2 5 3 4 4" xfId="19555" xr:uid="{1255E5D2-3A35-4106-81A7-A2F35C82B0D2}"/>
    <cellStyle name="Normal 5 4 3 2 3 4 4 3 2 2 5 3 4 4 2" xfId="24777" xr:uid="{FCAF7B81-5B64-4309-B3B1-4AE388B6DFAB}"/>
    <cellStyle name="Normal 5 4 3 2 3 4 4 3 2 2 5 3 5" xfId="6264" xr:uid="{C6434F5C-AB74-43DF-B3D9-CE5CE1ACF975}"/>
    <cellStyle name="Normal 5 4 3 2 3 4 4 3 2 2 5 3 5 2" xfId="10013" xr:uid="{5EFB7C61-4BA2-49EF-A0F2-EAE30169C49E}"/>
    <cellStyle name="Normal 5 4 3 2 3 4 4 3 2 2 5 3 5 3" xfId="11292" xr:uid="{A8081DF4-2585-4DD8-917F-D1BF04122826}"/>
    <cellStyle name="Normal 5 4 3 2 3 4 4 3 2 2 5 3 5 3 2" xfId="21850" xr:uid="{69174561-505F-46CE-AB88-04666EB92A48}"/>
    <cellStyle name="Normal 5 4 3 2 3 4 4 3 2 2 5 3 5 3 3" xfId="20578" xr:uid="{FD8D002E-8DDB-4BD5-A2C4-5AB7BE598C59}"/>
    <cellStyle name="Normal 5 4 3 2 3 4 4 3 2 2 5 3 5 3 3 2" xfId="25800" xr:uid="{35C146E9-E88E-4C06-B59E-4A59CCE72006}"/>
    <cellStyle name="Normal 5 4 3 2 3 4 4 3 2 2 5 4" xfId="5591" xr:uid="{C3E3C466-C225-4054-8FA2-E5939F974591}"/>
    <cellStyle name="Normal 5 4 3 2 3 4 4 3 2 2 5 4 2" xfId="8923" xr:uid="{75FDEF10-2B0E-441A-8F68-D6834C6C373B}"/>
    <cellStyle name="Normal 5 4 3 2 3 4 4 3 2 2 5 4 3" xfId="11787" xr:uid="{2DE1C18A-8693-428A-A4D4-61B7DEEF796A}"/>
    <cellStyle name="Normal 5 4 3 2 3 4 4 3 2 2 5 4 3 2" xfId="22235" xr:uid="{2A9B167D-DB3A-4D53-9855-346227C532B6}"/>
    <cellStyle name="Normal 5 4 3 2 3 4 4 3 2 2 5 4 3 3" xfId="20131" xr:uid="{26CDB399-84D4-455D-B0E2-2361BF6268B3}"/>
    <cellStyle name="Normal 5 4 3 2 3 4 4 3 2 2 5 4 3 3 2" xfId="25353" xr:uid="{5038A712-FEAD-437C-9166-3165CDA57720}"/>
    <cellStyle name="Normal 5 4 3 2 3 4 4 3 2 2 5 5" xfId="15511" xr:uid="{028A1072-345B-49FA-B0A2-98743DF3CE8B}"/>
    <cellStyle name="Normal 5 4 3 2 3 4 4 3 2 2 5 6" xfId="17618" xr:uid="{3B2410E0-CDCB-4A44-ABFB-6E1205D9393A}"/>
    <cellStyle name="Normal 5 4 3 2 3 4 4 3 2 2 5 6 2" xfId="27228" xr:uid="{5DD24A15-5478-4C13-B58B-CC340FDF375B}"/>
    <cellStyle name="Normal 5 4 3 2 3 4 4 3 2 2 5 6 3" xfId="28467" xr:uid="{6C159D81-1997-46EF-A873-87A1F9A352D4}"/>
    <cellStyle name="Normal 5 4 3 2 3 4 4 3 2 2 5 6 4" xfId="27988" xr:uid="{10C21B3B-3ED6-4E64-99B3-B16A3A103A05}"/>
    <cellStyle name="Normal 5 4 3 2 3 4 4 3 2 2 5 7" xfId="18378" xr:uid="{1847410F-BCA1-49D8-B5F0-DE34658F6234}"/>
    <cellStyle name="Normal 5 4 3 2 3 4 4 3 2 2 5 7 2" xfId="27619" xr:uid="{3C8F8AAE-8E65-409A-BE20-88D0B2809BBF}"/>
    <cellStyle name="Normal 5 4 3 2 3 4 4 3 2 2 6" xfId="2485" xr:uid="{4CDBE064-5319-45A5-BB87-834DD404221E}"/>
    <cellStyle name="Normal 5 4 3 2 3 4 4 3 2 2 6 2" xfId="3080" xr:uid="{E1DE7C8A-6326-4A4A-9678-A26E2242A722}"/>
    <cellStyle name="Normal 5 4 3 2 3 4 4 3 2 2 6 3" xfId="4043" xr:uid="{9094AEC2-6050-4BC8-8F1E-2D02E1708DCD}"/>
    <cellStyle name="Normal 5 4 3 2 3 4 4 3 2 2 6 3 2" xfId="4780" xr:uid="{9E4929EA-664D-49FA-B690-E9472E0D1775}"/>
    <cellStyle name="Normal 5 4 3 2 3 4 4 3 2 2 6 3 3" xfId="3451" xr:uid="{58E455BA-C67C-499C-8350-0AC02E158A4D}"/>
    <cellStyle name="Normal 5 4 3 2 3 4 4 3 2 2 6 3 4" xfId="8509" xr:uid="{553C90F1-FBD2-4207-873C-03BE498EF84D}"/>
    <cellStyle name="Normal 5 4 3 2 3 4 4 3 2 2 6 3 4 2" xfId="6433" xr:uid="{E27649B4-FA8D-46E3-95C7-0F4E0D0A8E0D}"/>
    <cellStyle name="Normal 5 4 3 2 3 4 4 3 2 2 6 3 4 2 2" xfId="10179" xr:uid="{4EBBD2F8-D5B0-4AAF-8CC8-69334EBF31BC}"/>
    <cellStyle name="Normal 5 4 3 2 3 4 4 3 2 2 6 3 4 2 3" xfId="11406" xr:uid="{8FA8EB87-4C71-4600-B7A1-D2FAA0A23664}"/>
    <cellStyle name="Normal 5 4 3 2 3 4 4 3 2 2 6 3 4 2 3 2" xfId="21964" xr:uid="{C129D5A7-E59A-4774-824D-6E1C74AFDE5A}"/>
    <cellStyle name="Normal 5 4 3 2 3 4 4 3 2 2 6 3 4 2 3 3" xfId="20744" xr:uid="{9881A41C-4CC8-4D91-AE86-84B1298A24CB}"/>
    <cellStyle name="Normal 5 4 3 2 3 4 4 3 2 2 6 3 4 2 3 3 2" xfId="25966" xr:uid="{61C43614-427C-4A4B-A8E9-D8EBA1A8DAD7}"/>
    <cellStyle name="Normal 5 4 3 2 3 4 4 3 2 2 6 3 5" xfId="6491" xr:uid="{0006A1DD-CCE0-4AB8-B37A-84D72D3CAFAC}"/>
    <cellStyle name="Normal 5 4 3 2 3 4 4 3 2 2 6 3 5 2" xfId="10237" xr:uid="{C1911948-08F4-4B10-A082-45CFEA35C3D3}"/>
    <cellStyle name="Normal 5 4 3 2 3 4 4 3 2 2 6 3 5 3" xfId="11705" xr:uid="{308D2418-1062-47E3-9A06-8B8802F618A0}"/>
    <cellStyle name="Normal 5 4 3 2 3 4 4 3 2 2 6 3 5 3 2" xfId="22153" xr:uid="{14452C9A-91E1-4937-852B-256128D62049}"/>
    <cellStyle name="Normal 5 4 3 2 3 4 4 3 2 2 6 3 5 3 3" xfId="20802" xr:uid="{11EEBAF6-820A-49C8-8FEC-6D509DE427D9}"/>
    <cellStyle name="Normal 5 4 3 2 3 4 4 3 2 2 6 3 5 3 3 2" xfId="26024" xr:uid="{B9BA9BA7-FF7D-4609-A948-D368626DE2AA}"/>
    <cellStyle name="Normal 5 4 3 2 3 4 4 3 2 2 6 3 6" xfId="16062" xr:uid="{0836E10B-C569-47C3-8B0B-50026E4A15D7}"/>
    <cellStyle name="Normal 5 4 3 2 3 4 4 3 2 2 6 3 7" xfId="18820" xr:uid="{AFCF4002-95B4-4FB7-8E81-584EC7CF5504}"/>
    <cellStyle name="Normal 5 4 3 2 3 4 4 3 2 2 6 3 7 2" xfId="24042" xr:uid="{367D2771-138B-4D60-B8D4-6353BCE1AABE}"/>
    <cellStyle name="Normal 5 4 3 2 3 4 4 3 2 2 6 4" xfId="7223" xr:uid="{DF74AE6A-F5A6-4B7B-A3B1-CA540670295D}"/>
    <cellStyle name="Normal 5 4 3 2 3 4 4 3 2 2 6 4 2" xfId="8182" xr:uid="{AD7A8F97-088A-4AF6-8CCB-A352CFA2D6B7}"/>
    <cellStyle name="Normal 5 4 3 2 3 4 4 3 2 2 6 4 3" xfId="11620" xr:uid="{798B85E3-23C9-4E6C-A476-195B3EFA40F4}"/>
    <cellStyle name="Normal 5 4 3 2 3 4 4 3 2 2 6 4 3 2" xfId="15868" xr:uid="{3E1C68AC-2352-49AD-800C-0DC911DC9C2E}"/>
    <cellStyle name="Normal 5 4 3 2 3 4 4 3 2 2 6 4 4" xfId="19525" xr:uid="{3F91D42F-DAC2-426D-BEDC-ABBA301DE0D8}"/>
    <cellStyle name="Normal 5 4 3 2 3 4 4 3 2 2 6 4 4 2" xfId="24747" xr:uid="{7C1A081E-D575-42A9-BE7A-B021B29FAC1A}"/>
    <cellStyle name="Normal 5 4 3 2 3 4 4 3 2 2 6 5" xfId="6857" xr:uid="{8FE930E0-E54F-4F77-A7B4-9EDC91E2E039}"/>
    <cellStyle name="Normal 5 4 3 2 3 4 4 3 2 2 6 5 2" xfId="10601" xr:uid="{D19DF292-23DE-4EFE-AE40-01C4A78B5630}"/>
    <cellStyle name="Normal 5 4 3 2 3 4 4 3 2 2 6 5 3" xfId="12189" xr:uid="{12FB7182-CAB4-4853-AB0F-24EAA691304D}"/>
    <cellStyle name="Normal 5 4 3 2 3 4 4 3 2 2 6 5 3 2" xfId="22636" xr:uid="{1CF407DE-BA4C-4F89-A7CA-AFB4ED65170C}"/>
    <cellStyle name="Normal 5 4 3 2 3 4 4 3 2 2 6 5 3 3" xfId="21166" xr:uid="{3AA4B797-FF4D-4E11-BDB5-A3CA4588C536}"/>
    <cellStyle name="Normal 5 4 3 2 3 4 4 3 2 2 6 5 3 3 2" xfId="26388" xr:uid="{F8CB145C-15F5-4ED3-910D-1181D922D1CD}"/>
    <cellStyle name="Normal 5 4 3 2 3 4 4 3 2 2 7" xfId="5590" xr:uid="{133962EA-C079-4DE6-9034-8CDD8DE259FE}"/>
    <cellStyle name="Normal 5 4 3 2 3 4 4 3 2 2 7 2" xfId="8922" xr:uid="{632908ED-5B69-4EF3-B3BD-06197C65FC32}"/>
    <cellStyle name="Normal 5 4 3 2 3 4 4 3 2 2 7 3" xfId="16208" xr:uid="{C25E3F88-5A60-46F9-B631-51EF89C09906}"/>
    <cellStyle name="Normal 5 4 3 2 3 4 4 3 2 2 7 3 2" xfId="17356" xr:uid="{6D5FFCA8-244A-4EBF-B901-72D3771A8EA0}"/>
    <cellStyle name="Normal 5 4 3 2 3 4 4 3 2 2 7 3 3" xfId="20130" xr:uid="{13281D0A-35A8-44AC-8426-BECB5082744C}"/>
    <cellStyle name="Normal 5 4 3 2 3 4 4 3 2 2 7 3 3 2" xfId="25352" xr:uid="{57B32840-59A9-4576-A503-CAF67F999BA5}"/>
    <cellStyle name="Normal 5 4 3 2 3 4 4 3 2 2 8" xfId="15510" xr:uid="{D976F33D-6466-48A0-8C39-9C06F96BB22F}"/>
    <cellStyle name="Normal 5 4 3 2 3 4 4 3 2 2 9" xfId="17617" xr:uid="{F4DC5EF1-4F15-467A-9585-8C031FBADFA5}"/>
    <cellStyle name="Normal 5 4 3 2 3 4 4 3 2 2 9 2" xfId="27227" xr:uid="{70E230BD-8709-450C-9C20-569A2F6D98DE}"/>
    <cellStyle name="Normal 5 4 3 2 3 4 4 3 2 2 9 3" xfId="28466" xr:uid="{598154AF-DCFF-4C17-9AD4-1A41F298352F}"/>
    <cellStyle name="Normal 5 4 3 2 3 4 4 3 2 2 9 4" xfId="27989" xr:uid="{5713BB80-1459-4DE8-9820-9414D54E98E4}"/>
    <cellStyle name="Normal 5 4 3 2 3 4 4 3 3" xfId="2418" xr:uid="{E184675D-FA8A-45A5-8426-64F91BF10206}"/>
    <cellStyle name="Normal 5 4 3 2 3 4 4 3 3 2" xfId="3013" xr:uid="{C0CA035E-DD82-4E5A-90DC-77A776DA1CCA}"/>
    <cellStyle name="Normal 5 4 3 2 3 4 4 3 3 3" xfId="3976" xr:uid="{818ED60D-D68B-4AA9-AB47-5C59F2816170}"/>
    <cellStyle name="Normal 5 4 3 2 3 4 4 3 3 3 2" xfId="4926" xr:uid="{36C8C842-027E-4462-A8D5-8ACAC1B8623B}"/>
    <cellStyle name="Normal 5 4 3 2 3 4 4 3 3 3 3" xfId="3445" xr:uid="{2D67B57F-E8FD-44BD-95EC-AF76A59724CE}"/>
    <cellStyle name="Normal 5 4 3 2 3 4 4 3 3 3 4" xfId="8571" xr:uid="{4FD619E1-CEF8-4980-8F3E-15C34C10F186}"/>
    <cellStyle name="Normal 5 4 3 2 3 4 4 3 3 3 4 2" xfId="9484" xr:uid="{99FAC5AB-6BB6-45C8-B224-332329DBBCD2}"/>
    <cellStyle name="Normal 5 4 3 2 3 4 4 3 3 3 4 2 2" xfId="11197" xr:uid="{464F4FBD-E23B-439F-9EFC-B0DDAD40D223}"/>
    <cellStyle name="Normal 5 4 3 2 3 4 4 3 3 3 4 2 3" xfId="12173" xr:uid="{2A6F7325-2EE8-4B5D-A71D-DB7D9F538F4D}"/>
    <cellStyle name="Normal 5 4 3 2 3 4 4 3 3 3 4 2 3 2" xfId="22620" xr:uid="{6EBBB4AD-3296-4E3B-82C0-FD8ABE89C23D}"/>
    <cellStyle name="Normal 5 4 3 2 3 4 4 3 3 3 4 2 3 3" xfId="21762" xr:uid="{BB2E59F7-AD89-4E15-A8B6-E994C9C835CB}"/>
    <cellStyle name="Normal 5 4 3 2 3 4 4 3 3 3 4 2 3 3 2" xfId="26984" xr:uid="{91849A11-4176-4F95-BBED-3671D087D360}"/>
    <cellStyle name="Normal 5 4 3 2 3 4 4 3 3 3 5" xfId="6248" xr:uid="{05A35384-6DEE-4CE6-9393-370E99DCCE0A}"/>
    <cellStyle name="Normal 5 4 3 2 3 4 4 3 3 3 5 2" xfId="9997" xr:uid="{02D911AA-793E-4B08-BE80-553C8708386B}"/>
    <cellStyle name="Normal 5 4 3 2 3 4 4 3 3 3 5 3" xfId="16981" xr:uid="{C43695ED-8A3E-4547-BD04-49F2E689C74D}"/>
    <cellStyle name="Normal 5 4 3 2 3 4 4 3 3 3 5 3 2" xfId="23454" xr:uid="{CBBCB344-1919-4C50-9CB1-17C817DA8A45}"/>
    <cellStyle name="Normal 5 4 3 2 3 4 4 3 3 3 5 3 3" xfId="20562" xr:uid="{4B1754A9-0C6D-41B7-B772-889FDAC80BCE}"/>
    <cellStyle name="Normal 5 4 3 2 3 4 4 3 3 3 5 3 3 2" xfId="25784" xr:uid="{3B5CF00E-F97B-44E6-83DB-DD2F8CA603F9}"/>
    <cellStyle name="Normal 5 4 3 2 3 4 4 3 3 3 6" xfId="15999" xr:uid="{9F34635C-14C1-40BB-B198-54D1978535E0}"/>
    <cellStyle name="Normal 5 4 3 2 3 4 4 3 3 3 7" xfId="18753" xr:uid="{163E0D94-9938-4CD1-8218-54BC9F01E44A}"/>
    <cellStyle name="Normal 5 4 3 2 3 4 4 3 3 3 7 2" xfId="23975" xr:uid="{F6B4A6F2-161E-422A-9CEF-0858FA768E3F}"/>
    <cellStyle name="Normal 5 4 3 2 3 4 4 3 3 4" xfId="7008" xr:uid="{D4BA9354-66E0-4BB1-9650-7CC3321AC5F3}"/>
    <cellStyle name="Normal 5 4 3 2 3 4 4 3 3 4 2" xfId="7967" xr:uid="{1CFE9A1F-4381-4FD6-87AE-B17DAC3A14C6}"/>
    <cellStyle name="Normal 5 4 3 2 3 4 4 3 3 4 3" xfId="12952" xr:uid="{B20D1F7A-0DBB-4274-9590-88D49DFE4366}"/>
    <cellStyle name="Normal 5 4 3 2 3 4 4 3 3 4 3 2" xfId="16418" xr:uid="{D026FFCF-19F1-41E1-AF2F-11F6B0CE083A}"/>
    <cellStyle name="Normal 5 4 3 2 3 4 4 3 3 4 4" xfId="19310" xr:uid="{AE7DCD96-91C8-40D0-AFCE-28559FEB123B}"/>
    <cellStyle name="Normal 5 4 3 2 3 4 4 3 3 4 4 2" xfId="24532" xr:uid="{658A82F4-C1AB-46A2-89A6-C4D6DC0B166E}"/>
    <cellStyle name="Normal 5 4 3 2 3 4 4 3 3 5" xfId="7652" xr:uid="{F2BC8DF5-C0CA-42DA-BB9C-34854D7BE6E2}"/>
    <cellStyle name="Normal 5 4 3 2 3 4 4 3 3 5 2" xfId="10840" xr:uid="{9DD72F86-7A73-4FC3-948E-7C84CC56FFFD}"/>
    <cellStyle name="Normal 5 4 3 2 3 4 4 3 3 5 3" xfId="11944" xr:uid="{826FE40A-5C28-4912-BBD1-7B178881CA32}"/>
    <cellStyle name="Normal 5 4 3 2 3 4 4 3 3 5 3 2" xfId="22392" xr:uid="{45493ACF-DCD0-4B37-9C95-7485BA2F6BE6}"/>
    <cellStyle name="Normal 5 4 3 2 3 4 4 3 3 5 3 3" xfId="21405" xr:uid="{FABA0452-71C0-483D-821B-AFEEBCEE4D0F}"/>
    <cellStyle name="Normal 5 4 3 2 3 4 4 3 3 5 3 3 2" xfId="26627" xr:uid="{20DDB8B4-AB5C-444B-A955-62D4D6726619}"/>
    <cellStyle name="Normal 5 4 3 2 3 4 4 3 4" xfId="5589" xr:uid="{1D18C943-669B-40CB-B34A-B2428A4560A5}"/>
    <cellStyle name="Normal 5 4 3 2 3 4 4 3 4 2" xfId="8921" xr:uid="{043C08D3-07C3-4FD7-93CA-771B090008E7}"/>
    <cellStyle name="Normal 5 4 3 2 3 4 4 3 4 3" xfId="14358" xr:uid="{D3EEBB33-8BE5-4C2F-8B9D-16D26B2EB15A}"/>
    <cellStyle name="Normal 5 4 3 2 3 4 4 3 4 3 2" xfId="14359" xr:uid="{7B516195-239C-49D7-878B-10F95604D9E8}"/>
    <cellStyle name="Normal 5 4 3 2 3 4 4 3 4 3 3" xfId="16836" xr:uid="{E9904C5C-9770-49B0-86AC-70C10EF7A180}"/>
    <cellStyle name="Normal 5 4 3 2 3 4 4 3 4 3 4" xfId="20129" xr:uid="{08E9D610-D24C-4515-93B6-17177B63E922}"/>
    <cellStyle name="Normal 5 4 3 2 3 4 4 3 4 3 4 2" xfId="25351" xr:uid="{02C51F8D-3A12-4474-9C50-195D04BE878C}"/>
    <cellStyle name="Normal 5 4 3 2 3 4 4 3 5" xfId="15243" xr:uid="{3765BAB3-2C6B-4688-9773-FDF5A66438CF}"/>
    <cellStyle name="Normal 5 4 3 2 3 4 4 3 6" xfId="15509" xr:uid="{9282E7F0-F8DD-4550-B3AB-C42885E0D02F}"/>
    <cellStyle name="Normal 5 4 3 2 3 4 4 3 7" xfId="17616" xr:uid="{05ED179C-2920-4D82-BECA-C92B8C31FBBC}"/>
    <cellStyle name="Normal 5 4 3 2 3 4 4 3 7 2" xfId="27226" xr:uid="{39DDE6DD-B979-48A5-B3D9-18E7D4E7343F}"/>
    <cellStyle name="Normal 5 4 3 2 3 4 4 3 7 3" xfId="28465" xr:uid="{00C74D56-F511-448E-86FB-02C8AF758B53}"/>
    <cellStyle name="Normal 5 4 3 2 3 4 4 3 7 4" xfId="27990" xr:uid="{D830D15B-C260-4817-839B-C95883549BF8}"/>
    <cellStyle name="Normal 5 4 3 2 3 4 4 3 8" xfId="18158" xr:uid="{9F8CD571-6423-4743-84F5-5ADBFAB61C69}"/>
    <cellStyle name="Normal 5 4 3 2 3 4 4 3 8 2" xfId="27559" xr:uid="{A8E4AC8B-C37C-48DF-BC14-5D38F110D87B}"/>
    <cellStyle name="Normal 5 4 3 2 3 4 4 4" xfId="14360" xr:uid="{34895D5C-396D-4FC6-8B6B-681DA259AE20}"/>
    <cellStyle name="Normal 5 4 3 2 3 4 4 4 2" xfId="14361" xr:uid="{8FDE7903-5EDD-4B1F-91D3-C33A0518DF93}"/>
    <cellStyle name="Normal 5 4 3 2 3 4 5" xfId="2278" xr:uid="{7E1F3FE6-BAEB-46BA-848C-778DD87CFEDF}"/>
    <cellStyle name="Normal 5 4 3 2 3 4 5 2" xfId="2873" xr:uid="{59ADDD8F-30CE-42BB-B25E-99EB38A79DD4}"/>
    <cellStyle name="Normal 5 4 3 2 3 4 5 3" xfId="3836" xr:uid="{B05ABB8C-356A-488F-BA49-DC8B7DB2E6FA}"/>
    <cellStyle name="Normal 5 4 3 2 3 4 5 3 2" xfId="4714" xr:uid="{3C65D484-6A83-49D8-BA45-1F2030301477}"/>
    <cellStyle name="Normal 5 4 3 2 3 4 5 3 3" xfId="3357" xr:uid="{D3DC8E02-E320-43F6-8B5E-D7B298875793}"/>
    <cellStyle name="Normal 5 4 3 2 3 4 5 3 4" xfId="8698" xr:uid="{38B1FCBF-32FB-4C97-9819-0AF0B13EC0D0}"/>
    <cellStyle name="Normal 5 4 3 2 3 4 5 3 4 2" xfId="9241" xr:uid="{2FB4A57A-FE65-468B-93B9-73BD0EA9C9A4}"/>
    <cellStyle name="Normal 5 4 3 2 3 4 5 3 4 2 2" xfId="10958" xr:uid="{00CBA305-8FAE-4529-AFB4-BD05AF630A12}"/>
    <cellStyle name="Normal 5 4 3 2 3 4 5 3 4 2 3" xfId="12224" xr:uid="{B90C35BC-5B48-4919-9091-A61C275438D0}"/>
    <cellStyle name="Normal 5 4 3 2 3 4 5 3 4 2 3 2" xfId="22670" xr:uid="{1FD97946-3504-4A7B-B8B6-E06AE824E246}"/>
    <cellStyle name="Normal 5 4 3 2 3 4 5 3 4 2 3 3" xfId="21523" xr:uid="{68F3094D-A518-4DF3-86AD-93804E402280}"/>
    <cellStyle name="Normal 5 4 3 2 3 4 5 3 4 2 3 3 2" xfId="26745" xr:uid="{BB99412A-D7C7-47DB-97A9-CD43D6D7BA0A}"/>
    <cellStyle name="Normal 5 4 3 2 3 4 5 3 5" xfId="6344" xr:uid="{25FEB0CF-B4B9-4E0B-AF6A-0DEEDAC9CB90}"/>
    <cellStyle name="Normal 5 4 3 2 3 4 5 3 5 2" xfId="10092" xr:uid="{7D223CC1-AE9D-42EF-AB94-0696D1A7389E}"/>
    <cellStyle name="Normal 5 4 3 2 3 4 5 3 5 3" xfId="12242" xr:uid="{2A457279-345D-4C91-B150-4679A259DBE5}"/>
    <cellStyle name="Normal 5 4 3 2 3 4 5 3 5 3 2" xfId="22686" xr:uid="{2BA47683-4128-495D-B53A-4730B48CD202}"/>
    <cellStyle name="Normal 5 4 3 2 3 4 5 3 5 3 3" xfId="20657" xr:uid="{0D88CA63-B080-4B30-8792-E56533591469}"/>
    <cellStyle name="Normal 5 4 3 2 3 4 5 3 5 3 3 2" xfId="25879" xr:uid="{D6B700E1-DA82-4F62-981A-364BA514B8B6}"/>
    <cellStyle name="Normal 5 4 3 2 3 4 5 3 6" xfId="18613" xr:uid="{B8605D21-798A-4B2D-ABF4-3AF11DB5B640}"/>
    <cellStyle name="Normal 5 4 3 2 3 4 5 3 6 2" xfId="23835" xr:uid="{E818C6AB-CC2C-4C35-AC8B-2ECF3E568135}"/>
    <cellStyle name="Normal 5 4 3 2 3 4 5 4" xfId="6195" xr:uid="{9B872351-8875-449B-A85B-E958F4557126}"/>
    <cellStyle name="Normal 5 4 3 2 3 4 5 4 2" xfId="7675" xr:uid="{A5F24FDD-D5F0-49FB-A803-4FE8EE506BD5}"/>
    <cellStyle name="Normal 5 4 3 2 3 4 5 4 3" xfId="11515" xr:uid="{B0CCA1E7-4486-41DB-815D-0445D1A99978}"/>
    <cellStyle name="Normal 5 4 3 2 3 4 5 4 3 2" xfId="15782" xr:uid="{A2C195BD-03F4-4803-9B98-2FA0DB0B3092}"/>
    <cellStyle name="Normal 5 4 3 2 3 4 5 4 4" xfId="19288" xr:uid="{32F74AE3-EF5A-490E-ADF9-4F3189176134}"/>
    <cellStyle name="Normal 5 4 3 2 3 4 5 4 4 2" xfId="24510" xr:uid="{31234470-0549-4F38-BCB4-404A1BC663FF}"/>
    <cellStyle name="Normal 5 4 3 2 3 4 5 5" xfId="7906" xr:uid="{9085E33F-40E6-4B76-9E7B-B2034160A970}"/>
    <cellStyle name="Normal 5 4 3 2 3 4 5 5 2" xfId="10866" xr:uid="{7192B8E8-0098-4E2F-964D-CE664B74E51A}"/>
    <cellStyle name="Normal 5 4 3 2 3 4 5 5 3" xfId="12598" xr:uid="{B6F29ED3-561C-4D69-980B-1F230B990747}"/>
    <cellStyle name="Normal 5 4 3 2 3 4 5 5 3 2" xfId="23039" xr:uid="{F82F370B-B8AC-4EB6-A382-69A374F0DE84}"/>
    <cellStyle name="Normal 5 4 3 2 3 4 5 5 3 3" xfId="21431" xr:uid="{57C61D27-B527-47C7-BC48-10D427BE7C98}"/>
    <cellStyle name="Normal 5 4 3 2 3 4 5 5 3 3 2" xfId="26653" xr:uid="{4D502A9A-17D3-4CDD-9E1D-2FC568E6BB20}"/>
    <cellStyle name="Normal 5 4 3 2 3 4 6" xfId="18018" xr:uid="{0B5084AD-8CCB-4FCE-B748-0CC7EBE7523D}"/>
    <cellStyle name="Normal 5 4 3 2 3 4 6 2" xfId="28907" xr:uid="{81DCFAD3-C62E-4BBA-AF4C-6F9B194648B5}"/>
    <cellStyle name="Normal 5 4 3 2 3 5" xfId="951" xr:uid="{09724FE2-2403-4853-9A7E-9B6678386AB9}"/>
    <cellStyle name="Normal 5 4 3 2 3 5 2" xfId="952" xr:uid="{C7DE3066-B91C-46F4-9903-DD7A7F194D9F}"/>
    <cellStyle name="Normal 5 4 3 2 3 5 3" xfId="953" xr:uid="{806E8960-0C87-4183-A66E-E290B7709F66}"/>
    <cellStyle name="Normal 5 4 3 2 3 5 3 2" xfId="954" xr:uid="{23ACFB37-7071-4520-AA75-AC5D14E2C26A}"/>
    <cellStyle name="Normal 5 4 3 2 3 5 3 2 2" xfId="955" xr:uid="{994D0C25-D1FF-4442-B6BB-A0794B49B92A}"/>
    <cellStyle name="Normal 5 4 3 2 3 5 3 2 2 10" xfId="18226" xr:uid="{3BDADF15-04BF-4284-9218-7F0E168786BB}"/>
    <cellStyle name="Normal 5 4 3 2 3 5 3 2 2 10 2" xfId="27708" xr:uid="{E8F2FFAE-EC35-4721-B0C8-5A92BED04212}"/>
    <cellStyle name="Normal 5 4 3 2 3 5 3 2 2 2" xfId="956" xr:uid="{6B66DD31-9865-4115-9118-D2A59FF04356}"/>
    <cellStyle name="Normal 5 4 3 2 3 5 3 2 2 2 2" xfId="14362" xr:uid="{A04D056A-B49D-415B-B5CB-808F4C3CED3E}"/>
    <cellStyle name="Normal 5 4 3 2 3 5 3 2 2 2 3" xfId="14363" xr:uid="{B3F60B0A-B3B9-40B8-BAB3-0D9D547C7FB5}"/>
    <cellStyle name="Normal 5 4 3 2 3 5 3 2 2 2 3 2" xfId="14364" xr:uid="{E62A652D-F210-4190-B73D-B45B2575D513}"/>
    <cellStyle name="Normal 5 4 3 2 3 5 3 2 2 3" xfId="957" xr:uid="{2ED349D1-3B87-4EFD-B293-1E43063FF714}"/>
    <cellStyle name="Normal 5 4 3 2 3 5 3 2 2 4" xfId="958" xr:uid="{6FBF9E0D-C3AA-41F8-A590-F20E008B8A44}"/>
    <cellStyle name="Normal 5 4 3 2 3 5 3 2 2 5" xfId="959" xr:uid="{21F64D5A-2DD8-47F2-9B07-80509206185D}"/>
    <cellStyle name="Normal 5 4 3 2 3 5 3 2 2 5 2" xfId="960" xr:uid="{1A3009F1-4294-4953-BE4D-7EA686F71476}"/>
    <cellStyle name="Normal 5 4 3 2 3 5 3 2 2 5 3" xfId="2639" xr:uid="{BA19744B-D2F2-4B2D-BEE3-7DB35F2E7F63}"/>
    <cellStyle name="Normal 5 4 3 2 3 5 3 2 2 5 3 2" xfId="3234" xr:uid="{69993A17-DD65-4D1A-A399-7283DC3B7529}"/>
    <cellStyle name="Normal 5 4 3 2 3 5 3 2 2 5 3 3" xfId="4197" xr:uid="{B141C605-665F-4BCF-9799-529EA53F82D6}"/>
    <cellStyle name="Normal 5 4 3 2 3 5 3 2 2 5 3 3 2" xfId="5091" xr:uid="{8E41C31B-9C7D-4797-8647-3155AD6E1FC1}"/>
    <cellStyle name="Normal 5 4 3 2 3 5 3 2 2 5 3 3 3" xfId="4434" xr:uid="{6FF59C2C-FBE5-409C-BFC6-AB976075C63A}"/>
    <cellStyle name="Normal 5 4 3 2 3 5 3 2 2 5 3 3 4" xfId="8609" xr:uid="{9B1B46E3-562F-461C-9DD8-9C63BE256E0D}"/>
    <cellStyle name="Normal 5 4 3 2 3 5 3 2 2 5 3 3 4 2" xfId="6835" xr:uid="{D781D111-40C0-4830-8F19-E8DF54FEFEE1}"/>
    <cellStyle name="Normal 5 4 3 2 3 5 3 2 2 5 3 3 4 2 2" xfId="10579" xr:uid="{38579072-41CC-4A42-B985-50EE39DF679B}"/>
    <cellStyle name="Normal 5 4 3 2 3 5 3 2 2 5 3 3 4 2 3" xfId="11290" xr:uid="{22D2BBB2-24E8-4F8B-AEDC-68F0740B1324}"/>
    <cellStyle name="Normal 5 4 3 2 3 5 3 2 2 5 3 3 4 2 3 2" xfId="21848" xr:uid="{05823ACE-A17B-43F8-90D8-96E454960398}"/>
    <cellStyle name="Normal 5 4 3 2 3 5 3 2 2 5 3 3 4 2 3 3" xfId="21144" xr:uid="{1EBC627C-753A-4105-9C02-FE6C6180620B}"/>
    <cellStyle name="Normal 5 4 3 2 3 5 3 2 2 5 3 3 4 2 3 3 2" xfId="26366" xr:uid="{0701EB0D-6BC8-47FC-8BAE-33CC25EE48FB}"/>
    <cellStyle name="Normal 5 4 3 2 3 5 3 2 2 5 3 3 5" xfId="5305" xr:uid="{92D240CF-95EF-47C3-9842-5996B3AF0B61}"/>
    <cellStyle name="Normal 5 4 3 2 3 5 3 2 2 5 3 3 5 2" xfId="9778" xr:uid="{1C576C80-F126-4A9D-A05F-D62A2422E920}"/>
    <cellStyle name="Normal 5 4 3 2 3 5 3 2 2 5 3 3 5 3" xfId="17026" xr:uid="{0816C12D-E317-4BAD-B4F7-C8D79534C3FB}"/>
    <cellStyle name="Normal 5 4 3 2 3 5 3 2 2 5 3 3 5 3 2" xfId="23499" xr:uid="{F131E2ED-66B7-4C59-B081-F4CA3D06D1FF}"/>
    <cellStyle name="Normal 5 4 3 2 3 5 3 2 2 5 3 3 5 3 3" xfId="19845" xr:uid="{A5D35E86-2652-4085-8293-AB8C7DD71CA4}"/>
    <cellStyle name="Normal 5 4 3 2 3 5 3 2 2 5 3 3 5 3 3 2" xfId="25067" xr:uid="{B1126A1F-70E6-4395-B1D5-1E1AFCC78C7A}"/>
    <cellStyle name="Normal 5 4 3 2 3 5 3 2 2 5 3 3 6" xfId="18974" xr:uid="{F35B8AEE-5929-46C9-838D-29F1E534D7F7}"/>
    <cellStyle name="Normal 5 4 3 2 3 5 3 2 2 5 3 3 6 2" xfId="24196" xr:uid="{A0A871A6-8AE0-47C3-9D9D-126E5DE32536}"/>
    <cellStyle name="Normal 5 4 3 2 3 5 3 2 2 5 3 4" xfId="7190" xr:uid="{A023C86C-D753-4C78-8BA2-3C14E3DA35C5}"/>
    <cellStyle name="Normal 5 4 3 2 3 5 3 2 2 5 3 4 2" xfId="8149" xr:uid="{B2458E44-32A9-4BC7-9DA2-87CE41B60EB1}"/>
    <cellStyle name="Normal 5 4 3 2 3 5 3 2 2 5 3 4 3" xfId="13141" xr:uid="{1B325C06-47BA-4CE7-9A00-1AE01EBD4BF2}"/>
    <cellStyle name="Normal 5 4 3 2 3 5 3 2 2 5 3 4 3 2" xfId="16587" xr:uid="{6346B72C-3167-46E9-97E0-AE094AED472F}"/>
    <cellStyle name="Normal 5 4 3 2 3 5 3 2 2 5 3 4 4" xfId="19492" xr:uid="{7C20AD8E-5A3E-4644-A621-578E5CE7D2E0}"/>
    <cellStyle name="Normal 5 4 3 2 3 5 3 2 2 5 3 4 4 2" xfId="24714" xr:uid="{4E50A313-96B6-4B6F-84A5-B0F433200400}"/>
    <cellStyle name="Normal 5 4 3 2 3 5 3 2 2 5 3 5" xfId="9336" xr:uid="{39BD5C76-DA6F-4E2D-8839-48DCDE35B3E4}"/>
    <cellStyle name="Normal 5 4 3 2 3 5 3 2 2 5 3 5 2" xfId="11051" xr:uid="{DC7B8857-5985-4E04-86E7-5B7CA97FC89B}"/>
    <cellStyle name="Normal 5 4 3 2 3 5 3 2 2 5 3 5 3" xfId="12494" xr:uid="{32FE558B-7D6D-4840-B3C7-40F07C2B0553}"/>
    <cellStyle name="Normal 5 4 3 2 3 5 3 2 2 5 3 5 3 2" xfId="22935" xr:uid="{8DC19379-4A2F-472E-B6FD-099C6ABD6424}"/>
    <cellStyle name="Normal 5 4 3 2 3 5 3 2 2 5 3 5 3 3" xfId="21616" xr:uid="{96310EF3-E01C-4881-A8C4-91DB8C83B82A}"/>
    <cellStyle name="Normal 5 4 3 2 3 5 3 2 2 5 3 5 3 3 2" xfId="26838" xr:uid="{6A01BADB-3657-4C12-9AE4-22D89BF03D95}"/>
    <cellStyle name="Normal 5 4 3 2 3 5 3 2 2 5 4" xfId="5595" xr:uid="{B9279891-955C-465B-B51E-3957EA991459}"/>
    <cellStyle name="Normal 5 4 3 2 3 5 3 2 2 5 4 2" xfId="8926" xr:uid="{8E871CF8-698F-46A6-B746-5677538FB049}"/>
    <cellStyle name="Normal 5 4 3 2 3 5 3 2 2 5 4 3" xfId="12622" xr:uid="{E988066F-D199-4035-8C5A-7A8C896A719E}"/>
    <cellStyle name="Normal 5 4 3 2 3 5 3 2 2 5 4 3 2" xfId="23062" xr:uid="{C37F2F8F-F8CF-4731-99C2-3E00CC8D758D}"/>
    <cellStyle name="Normal 5 4 3 2 3 5 3 2 2 5 4 3 3" xfId="20135" xr:uid="{C7767BCB-9160-42BB-8FBA-301AF7644727}"/>
    <cellStyle name="Normal 5 4 3 2 3 5 3 2 2 5 4 3 3 2" xfId="25357" xr:uid="{CBD71541-0B29-4351-BC4B-513676797FC7}"/>
    <cellStyle name="Normal 5 4 3 2 3 5 3 2 2 5 5" xfId="15514" xr:uid="{E28C14DA-D05D-4A2C-96BE-760FBB497AB8}"/>
    <cellStyle name="Normal 5 4 3 2 3 5 3 2 2 5 6" xfId="17621" xr:uid="{501CA6FE-E632-4B52-942E-33871F38DCE1}"/>
    <cellStyle name="Normal 5 4 3 2 3 5 3 2 2 5 6 2" xfId="27231" xr:uid="{4F62659E-7F58-40F5-A64D-898878000E27}"/>
    <cellStyle name="Normal 5 4 3 2 3 5 3 2 2 5 6 3" xfId="28470" xr:uid="{0D3CAA4C-A2F3-4594-BC18-7C0D1A6A6DC0}"/>
    <cellStyle name="Normal 5 4 3 2 3 5 3 2 2 5 6 4" xfId="27985" xr:uid="{6774905C-5190-4078-A5A3-E9540B202E3C}"/>
    <cellStyle name="Normal 5 4 3 2 3 5 3 2 2 5 7" xfId="18379" xr:uid="{DE03F327-9FEE-43A5-9FCF-4D50AE190A09}"/>
    <cellStyle name="Normal 5 4 3 2 3 5 3 2 2 5 7 2" xfId="28749" xr:uid="{F676A2A4-40B5-4C5D-9074-0301860F8E44}"/>
    <cellStyle name="Normal 5 4 3 2 3 5 3 2 2 6" xfId="2486" xr:uid="{48707DFA-DEA2-4951-8B72-15E2693B705D}"/>
    <cellStyle name="Normal 5 4 3 2 3 5 3 2 2 6 2" xfId="3081" xr:uid="{AF19335E-03F6-485E-BF29-203A5B7863F6}"/>
    <cellStyle name="Normal 5 4 3 2 3 5 3 2 2 6 3" xfId="4044" xr:uid="{2A2D77A6-C188-43FC-9398-E87ABAA4AF42}"/>
    <cellStyle name="Normal 5 4 3 2 3 5 3 2 2 6 3 2" xfId="4578" xr:uid="{D91C0577-3317-4014-8309-01BAB8D88E4F}"/>
    <cellStyle name="Normal 5 4 3 2 3 5 3 2 2 6 3 3" xfId="3416" xr:uid="{5F2EB224-315F-45AC-A139-48EF4B2022DF}"/>
    <cellStyle name="Normal 5 4 3 2 3 5 3 2 2 6 3 4" xfId="8551" xr:uid="{F945D729-5759-4F62-9F16-681D4A4E2A0E}"/>
    <cellStyle name="Normal 5 4 3 2 3 5 3 2 2 6 3 4 2" xfId="9324" xr:uid="{B1489964-6D8D-4F68-B897-19F1BF2725D0}"/>
    <cellStyle name="Normal 5 4 3 2 3 5 3 2 2 6 3 4 2 2" xfId="11040" xr:uid="{BC0D6BA7-4EDA-4367-AD4F-5F0989D4970F}"/>
    <cellStyle name="Normal 5 4 3 2 3 5 3 2 2 6 3 4 2 3" xfId="11727" xr:uid="{7C176B97-9632-4867-A083-905AF39DAD0E}"/>
    <cellStyle name="Normal 5 4 3 2 3 5 3 2 2 6 3 4 2 3 2" xfId="22175" xr:uid="{BD50D74B-A13A-46BA-866D-BEC1F9AAE394}"/>
    <cellStyle name="Normal 5 4 3 2 3 5 3 2 2 6 3 4 2 3 3" xfId="21605" xr:uid="{AA74ABD3-C01B-4FDB-B491-A46417DA52DA}"/>
    <cellStyle name="Normal 5 4 3 2 3 5 3 2 2 6 3 4 2 3 3 2" xfId="26827" xr:uid="{1EB6DC99-E2CE-4F92-B1DF-F14723612AE3}"/>
    <cellStyle name="Normal 5 4 3 2 3 5 3 2 2 6 3 5" xfId="6337" xr:uid="{710BD29D-C5C6-4C84-9AE2-BB943CA23C12}"/>
    <cellStyle name="Normal 5 4 3 2 3 5 3 2 2 6 3 5 2" xfId="10085" xr:uid="{E166EB16-9A8A-4E0F-B544-2C239D375B23}"/>
    <cellStyle name="Normal 5 4 3 2 3 5 3 2 2 6 3 5 3" xfId="12753" xr:uid="{580028B2-C2EE-403C-B87E-9450D0E72630}"/>
    <cellStyle name="Normal 5 4 3 2 3 5 3 2 2 6 3 5 3 2" xfId="23192" xr:uid="{4E5F1829-3C23-4735-9E1B-5556F784E02F}"/>
    <cellStyle name="Normal 5 4 3 2 3 5 3 2 2 6 3 5 3 3" xfId="20650" xr:uid="{66887E16-4152-45C2-992C-2833AC622487}"/>
    <cellStyle name="Normal 5 4 3 2 3 5 3 2 2 6 3 5 3 3 2" xfId="25872" xr:uid="{ACDC97C7-208E-4FCC-A497-E214CA3F8029}"/>
    <cellStyle name="Normal 5 4 3 2 3 5 3 2 2 6 3 6" xfId="16063" xr:uid="{8D7A4CF2-DDBA-468A-84C0-B99B8FF6BB83}"/>
    <cellStyle name="Normal 5 4 3 2 3 5 3 2 2 6 3 7" xfId="18821" xr:uid="{517DAF19-2132-4C69-B887-1AC45A27CD7D}"/>
    <cellStyle name="Normal 5 4 3 2 3 5 3 2 2 6 3 7 2" xfId="24043" xr:uid="{54C1F05D-0DAD-41C4-82D5-F19035AEB14E}"/>
    <cellStyle name="Normal 5 4 3 2 3 5 3 2 2 6 4" xfId="7302" xr:uid="{649A1126-80A2-4E66-B2AA-D55A2045356D}"/>
    <cellStyle name="Normal 5 4 3 2 3 5 3 2 2 6 4 2" xfId="8261" xr:uid="{AB11C66E-DCE3-4FF8-ADF3-0D9AAAC21ED7}"/>
    <cellStyle name="Normal 5 4 3 2 3 5 3 2 2 6 4 3" xfId="13006" xr:uid="{9EA633BE-5A4B-44CD-A5E1-0F6B71D6DC9B}"/>
    <cellStyle name="Normal 5 4 3 2 3 5 3 2 2 6 4 3 2" xfId="16463" xr:uid="{2FCDCB0C-D982-41F5-B25C-6E8458B27A72}"/>
    <cellStyle name="Normal 5 4 3 2 3 5 3 2 2 6 4 4" xfId="19604" xr:uid="{64C496FC-4090-41D6-AD75-4B9EA725E15F}"/>
    <cellStyle name="Normal 5 4 3 2 3 5 3 2 2 6 4 4 2" xfId="24826" xr:uid="{D8BA273C-3801-4DA9-8C97-0A4D8D2C20D5}"/>
    <cellStyle name="Normal 5 4 3 2 3 5 3 2 2 6 5" xfId="6536" xr:uid="{705A12A0-B131-4975-A0E8-E3D9834EED1F}"/>
    <cellStyle name="Normal 5 4 3 2 3 5 3 2 2 6 5 2" xfId="10282" xr:uid="{D3B3EEA8-B046-4A67-8133-F2FEEF92F471}"/>
    <cellStyle name="Normal 5 4 3 2 3 5 3 2 2 6 5 3" xfId="11457" xr:uid="{C73851FC-B8AC-4BE7-986C-82AB5114A4EF}"/>
    <cellStyle name="Normal 5 4 3 2 3 5 3 2 2 6 5 3 2" xfId="22015" xr:uid="{5F4E01D2-7162-49CB-A656-0147716E4818}"/>
    <cellStyle name="Normal 5 4 3 2 3 5 3 2 2 6 5 3 3" xfId="20847" xr:uid="{0B4AA521-3772-4D86-B053-015FCFB45CD0}"/>
    <cellStyle name="Normal 5 4 3 2 3 5 3 2 2 6 5 3 3 2" xfId="26069" xr:uid="{40174696-F65C-42BF-A3CD-344AF554BAD1}"/>
    <cellStyle name="Normal 5 4 3 2 3 5 3 2 2 7" xfId="5594" xr:uid="{85B6174D-9B1B-4EDF-9FE7-7DB251216A59}"/>
    <cellStyle name="Normal 5 4 3 2 3 5 3 2 2 7 2" xfId="8925" xr:uid="{94730FE5-6CBE-45EB-A451-538A392995CF}"/>
    <cellStyle name="Normal 5 4 3 2 3 5 3 2 2 7 3" xfId="16209" xr:uid="{BCBF0F8F-79CC-49FF-BA9A-FEF1AAB60919}"/>
    <cellStyle name="Normal 5 4 3 2 3 5 3 2 2 7 3 2" xfId="17357" xr:uid="{0ABB35AC-1572-401E-ADBB-9C9EF840B719}"/>
    <cellStyle name="Normal 5 4 3 2 3 5 3 2 2 7 3 3" xfId="20134" xr:uid="{5F8892E9-9D49-4AAC-AA3A-DA97D68D704B}"/>
    <cellStyle name="Normal 5 4 3 2 3 5 3 2 2 7 3 3 2" xfId="25356" xr:uid="{A5AF9407-E41A-48A8-9C12-7DD562292063}"/>
    <cellStyle name="Normal 5 4 3 2 3 5 3 2 2 8" xfId="15513" xr:uid="{BBCD0BB9-5B3D-4415-9423-3D0E1443D1C4}"/>
    <cellStyle name="Normal 5 4 3 2 3 5 3 2 2 9" xfId="17620" xr:uid="{B36346F4-DB73-49B4-9235-AA3BA80A7596}"/>
    <cellStyle name="Normal 5 4 3 2 3 5 3 2 2 9 2" xfId="27230" xr:uid="{3983AA5B-695E-49BD-8FA8-E23B98D3AB57}"/>
    <cellStyle name="Normal 5 4 3 2 3 5 3 2 2 9 3" xfId="28469" xr:uid="{80900D87-6B45-4695-93F9-676833B6EA54}"/>
    <cellStyle name="Normal 5 4 3 2 3 5 3 2 2 9 4" xfId="27986" xr:uid="{5B1EF3CF-38AC-4C9E-8F7A-69D236431F1F}"/>
    <cellStyle name="Normal 5 4 3 2 3 5 3 3" xfId="2349" xr:uid="{40BD8F72-3D64-4512-A260-34F2A9814A4E}"/>
    <cellStyle name="Normal 5 4 3 2 3 5 3 3 2" xfId="2944" xr:uid="{E459CE56-A29F-4DF5-8A96-C6FBB51995EE}"/>
    <cellStyle name="Normal 5 4 3 2 3 5 3 3 3" xfId="3907" xr:uid="{FE5BCDE8-B647-468F-837A-E0BB9DA612D6}"/>
    <cellStyle name="Normal 5 4 3 2 3 5 3 3 3 2" xfId="4735" xr:uid="{A01CFF5D-E4DB-48D4-9C80-2933E4D897A0}"/>
    <cellStyle name="Normal 5 4 3 2 3 5 3 3 3 3" xfId="4322" xr:uid="{EAFE89F3-8EF4-4E8A-9443-1AE947AA8573}"/>
    <cellStyle name="Normal 5 4 3 2 3 5 3 3 3 4" xfId="8640" xr:uid="{421897E7-DC93-4BBF-ADE0-BE9812ECCF51}"/>
    <cellStyle name="Normal 5 4 3 2 3 5 3 3 3 4 2" xfId="7377" xr:uid="{AA80FA87-55F7-4239-901C-AD99E2E6EC71}"/>
    <cellStyle name="Normal 5 4 3 2 3 5 3 3 3 4 2 2" xfId="10747" xr:uid="{786B417B-315A-4698-B27E-A64F5980B74C}"/>
    <cellStyle name="Normal 5 4 3 2 3 5 3 3 3 4 2 3" xfId="11759" xr:uid="{4C249128-7C18-4B4D-8ACE-DD7AE81045FC}"/>
    <cellStyle name="Normal 5 4 3 2 3 5 3 3 3 4 2 3 2" xfId="22207" xr:uid="{8FAF795E-F4CC-4893-8949-386EE74E89BE}"/>
    <cellStyle name="Normal 5 4 3 2 3 5 3 3 3 4 2 3 3" xfId="21312" xr:uid="{DC69CD43-920F-4A4A-9A09-9B9C22328F94}"/>
    <cellStyle name="Normal 5 4 3 2 3 5 3 3 3 4 2 3 3 2" xfId="26534" xr:uid="{36BE44EE-FA05-4C7C-B3ED-821BA4AF2279}"/>
    <cellStyle name="Normal 5 4 3 2 3 5 3 3 3 5" xfId="5423" xr:uid="{2EF6F606-D45C-4380-B7A7-B4561A393355}"/>
    <cellStyle name="Normal 5 4 3 2 3 5 3 3 3 5 2" xfId="9803" xr:uid="{81AA1067-2B7D-4C17-AC73-D7B5FA750FE9}"/>
    <cellStyle name="Normal 5 4 3 2 3 5 3 3 3 5 3" xfId="12328" xr:uid="{95B3D1E2-AB5E-4DE2-B26D-1E4AA236FC58}"/>
    <cellStyle name="Normal 5 4 3 2 3 5 3 3 3 5 3 2" xfId="22769" xr:uid="{E8C886C2-0395-4AEF-BAA5-D605D8E4C869}"/>
    <cellStyle name="Normal 5 4 3 2 3 5 3 3 3 5 3 3" xfId="19963" xr:uid="{9D3979C0-BC16-4655-9DF4-49AEC9E2DFFB}"/>
    <cellStyle name="Normal 5 4 3 2 3 5 3 3 3 5 3 3 2" xfId="25185" xr:uid="{90239906-5899-48BD-9871-4B41FEDED160}"/>
    <cellStyle name="Normal 5 4 3 2 3 5 3 3 3 6" xfId="15930" xr:uid="{C174B414-3786-4F35-89E9-0CEBE80DC2BA}"/>
    <cellStyle name="Normal 5 4 3 2 3 5 3 3 3 7" xfId="18684" xr:uid="{D972EE96-0437-4A7A-B031-90A92317A113}"/>
    <cellStyle name="Normal 5 4 3 2 3 5 3 3 3 7 2" xfId="23906" xr:uid="{C1880571-B855-4328-9EC5-A3286DFB9B5D}"/>
    <cellStyle name="Normal 5 4 3 2 3 5 3 3 4" xfId="7072" xr:uid="{1AC1139B-3564-48E1-83D3-09C0D32E5511}"/>
    <cellStyle name="Normal 5 4 3 2 3 5 3 3 4 2" xfId="8031" xr:uid="{426625A4-41C3-4AD4-B832-7254D688F9B3}"/>
    <cellStyle name="Normal 5 4 3 2 3 5 3 3 4 3" xfId="13252" xr:uid="{F4969332-F2E8-4C1F-9864-0C40EB09F428}"/>
    <cellStyle name="Normal 5 4 3 2 3 5 3 3 4 3 2" xfId="16685" xr:uid="{05F57A12-6FA2-42F4-AD46-BA8AF17EED18}"/>
    <cellStyle name="Normal 5 4 3 2 3 5 3 3 4 4" xfId="19374" xr:uid="{1F051F80-69CA-46DC-B237-BF6FEBCC749D}"/>
    <cellStyle name="Normal 5 4 3 2 3 5 3 3 4 4 2" xfId="24596" xr:uid="{73739BA0-7766-4ABB-AE88-F351C39EF327}"/>
    <cellStyle name="Normal 5 4 3 2 3 5 3 3 5" xfId="6882" xr:uid="{61C937F9-1FCC-462D-A8AF-551235EC1F30}"/>
    <cellStyle name="Normal 5 4 3 2 3 5 3 3 5 2" xfId="10626" xr:uid="{2EE21FD4-0605-446F-8B7C-87F964F63D18}"/>
    <cellStyle name="Normal 5 4 3 2 3 5 3 3 5 3" xfId="12319" xr:uid="{693CD1D3-57BB-4F5B-9B70-CBAF00549C7E}"/>
    <cellStyle name="Normal 5 4 3 2 3 5 3 3 5 3 2" xfId="22760" xr:uid="{D0737FCC-A613-4970-AA90-81C8331BBFB0}"/>
    <cellStyle name="Normal 5 4 3 2 3 5 3 3 5 3 3" xfId="21191" xr:uid="{2AD90B55-E187-47AA-AD83-4005F71ED0B6}"/>
    <cellStyle name="Normal 5 4 3 2 3 5 3 3 5 3 3 2" xfId="26413" xr:uid="{BF44967D-F379-4F37-9C1B-1382C69FEAC8}"/>
    <cellStyle name="Normal 5 4 3 2 3 5 3 4" xfId="5593" xr:uid="{7427EEC8-5D4B-40B2-8F73-14D7070A47A5}"/>
    <cellStyle name="Normal 5 4 3 2 3 5 3 4 2" xfId="8924" xr:uid="{C35B6E78-770C-4F9E-B9C5-2572C17BED14}"/>
    <cellStyle name="Normal 5 4 3 2 3 5 3 4 3" xfId="14365" xr:uid="{12593257-8CBC-400A-9B71-887D59E089A6}"/>
    <cellStyle name="Normal 5 4 3 2 3 5 3 4 3 2" xfId="14366" xr:uid="{B0B648D7-DD1D-41ED-BC53-92EB2F9D1AC2}"/>
    <cellStyle name="Normal 5 4 3 2 3 5 3 4 3 3" xfId="16835" xr:uid="{04033FEE-344E-4FBC-86A5-706CDB5A0EED}"/>
    <cellStyle name="Normal 5 4 3 2 3 5 3 4 3 4" xfId="20133" xr:uid="{6C1F982E-7B24-4003-9C2C-F69586CD9CD1}"/>
    <cellStyle name="Normal 5 4 3 2 3 5 3 4 3 4 2" xfId="25355" xr:uid="{BF6D4806-A45E-41A3-8EAB-FCAAC8EFCFDB}"/>
    <cellStyle name="Normal 5 4 3 2 3 5 3 5" xfId="15244" xr:uid="{86428B18-477E-4C93-BCD8-87F3B460D64A}"/>
    <cellStyle name="Normal 5 4 3 2 3 5 3 6" xfId="15512" xr:uid="{488A8344-600D-4665-82AC-4E3C5B0F7D10}"/>
    <cellStyle name="Normal 5 4 3 2 3 5 3 7" xfId="17619" xr:uid="{0992AF47-B9B3-48ED-B934-095603509B95}"/>
    <cellStyle name="Normal 5 4 3 2 3 5 3 7 2" xfId="27229" xr:uid="{2B995B7B-1EF2-491D-90B2-97BCF8F0B5E2}"/>
    <cellStyle name="Normal 5 4 3 2 3 5 3 7 3" xfId="28468" xr:uid="{09F81CEC-FCB6-4B70-8123-9D4B060F5881}"/>
    <cellStyle name="Normal 5 4 3 2 3 5 3 7 4" xfId="27987" xr:uid="{BFF536BC-2393-4D09-873A-6FBC51DCEEA4}"/>
    <cellStyle name="Normal 5 4 3 2 3 5 3 8" xfId="18089" xr:uid="{70C00A2C-7DA3-45F6-BF89-3042677AE0B5}"/>
    <cellStyle name="Normal 5 4 3 2 3 5 3 8 2" xfId="28796" xr:uid="{23E8C308-2795-4322-A8AD-0031E1B5FAF5}"/>
    <cellStyle name="Normal 5 4 3 2 3 5 4" xfId="14367" xr:uid="{E6A2EA09-8DE6-4709-AFFA-6DBEADC94555}"/>
    <cellStyle name="Normal 5 4 3 2 3 5 4 2" xfId="14368" xr:uid="{44A190A1-DF5C-4599-811A-F4DA7179810A}"/>
    <cellStyle name="Normal 5 4 3 2 3 6" xfId="2209" xr:uid="{E2FD1D17-EBBD-4243-96C4-298C39F77BC7}"/>
    <cellStyle name="Normal 5 4 3 2 3 6 2" xfId="2804" xr:uid="{A2DA5696-B5E7-4876-94D0-87E6CED884E4}"/>
    <cellStyle name="Normal 5 4 3 2 3 6 3" xfId="3767" xr:uid="{BA437DFA-F85C-473F-BFB2-817591F8CBF8}"/>
    <cellStyle name="Normal 5 4 3 2 3 6 3 2" xfId="4955" xr:uid="{4C232B32-296C-42A9-A5C2-28823889700F}"/>
    <cellStyle name="Normal 5 4 3 2 3 6 3 3" xfId="3486" xr:uid="{F0475693-79E1-4F87-B351-5801FC49EADA}"/>
    <cellStyle name="Normal 5 4 3 2 3 6 3 4" xfId="8599" xr:uid="{6CDF2684-07A2-4052-B897-3F453B0D4302}"/>
    <cellStyle name="Normal 5 4 3 2 3 6 3 4 2" xfId="6930" xr:uid="{63BBD968-BAE7-4484-A8FD-68DACDD0937B}"/>
    <cellStyle name="Normal 5 4 3 2 3 6 3 4 2 2" xfId="10674" xr:uid="{129B41FB-C591-4032-A7A2-3D81D88EE9DD}"/>
    <cellStyle name="Normal 5 4 3 2 3 6 3 4 2 3" xfId="16933" xr:uid="{8423ADEE-339B-4C76-A617-F9E9FEB81A14}"/>
    <cellStyle name="Normal 5 4 3 2 3 6 3 4 2 3 2" xfId="23406" xr:uid="{44E6D8C8-6046-4829-BD32-390148838B69}"/>
    <cellStyle name="Normal 5 4 3 2 3 6 3 4 2 3 3" xfId="21239" xr:uid="{41B0599C-8D77-4B8D-9F5C-A9F96C0D5C07}"/>
    <cellStyle name="Normal 5 4 3 2 3 6 3 4 2 3 3 2" xfId="26461" xr:uid="{779A3965-BFFF-4A25-9229-BA14666D0C56}"/>
    <cellStyle name="Normal 5 4 3 2 3 6 3 5" xfId="5488" xr:uid="{B8A95E9C-14DA-4A16-A3D2-4D648BF20A44}"/>
    <cellStyle name="Normal 5 4 3 2 3 6 3 5 2" xfId="9687" xr:uid="{F82447E5-01E3-42CF-9643-1F888A5B666D}"/>
    <cellStyle name="Normal 5 4 3 2 3 6 3 5 3" xfId="11856" xr:uid="{AE7F562C-1BB5-4F3A-A6AD-943825633F97}"/>
    <cellStyle name="Normal 5 4 3 2 3 6 3 5 3 2" xfId="22304" xr:uid="{38394999-B42D-43EF-85F6-ACAFCB5F55A7}"/>
    <cellStyle name="Normal 5 4 3 2 3 6 3 5 3 3" xfId="20028" xr:uid="{BEFCE316-CFC6-46B7-8091-A2F589D13E3E}"/>
    <cellStyle name="Normal 5 4 3 2 3 6 3 5 3 3 2" xfId="25250" xr:uid="{86E3BC72-0C54-4E9D-8D78-195A84CAD48F}"/>
    <cellStyle name="Normal 5 4 3 2 3 6 3 6" xfId="18544" xr:uid="{BC6D3484-39B2-4AF6-8FB2-320A5BB5D56E}"/>
    <cellStyle name="Normal 5 4 3 2 3 6 3 6 2" xfId="23766" xr:uid="{67B6F198-B1EF-497A-962D-9FD0337BD054}"/>
    <cellStyle name="Normal 5 4 3 2 3 6 4" xfId="6027" xr:uid="{BAA9221A-EDCD-4A47-A2CA-A9D6537954C7}"/>
    <cellStyle name="Normal 5 4 3 2 3 6 4 2" xfId="7682" xr:uid="{5D983B20-551C-43E7-B17A-9D1821261D98}"/>
    <cellStyle name="Normal 5 4 3 2 3 6 4 3" xfId="11574" xr:uid="{117C2AA2-183C-4C6B-9FBD-E0EE4BE8F565}"/>
    <cellStyle name="Normal 5 4 3 2 3 6 4 3 2" xfId="15830" xr:uid="{4B324A83-D161-41E1-85B8-3D6AD5EAF807}"/>
    <cellStyle name="Normal 5 4 3 2 3 6 4 4" xfId="19120" xr:uid="{45528F60-7251-4C79-9A48-A33E917C4564}"/>
    <cellStyle name="Normal 5 4 3 2 3 6 4 4 2" xfId="24342" xr:uid="{EA55A3DD-9413-4A88-A5BC-2EC7E523CA09}"/>
    <cellStyle name="Normal 5 4 3 2 3 6 5" xfId="6219" xr:uid="{00279D81-D74D-4B42-8A36-40256AB70970}"/>
    <cellStyle name="Normal 5 4 3 2 3 6 5 2" xfId="9968" xr:uid="{9D4B39C5-2596-49FD-803E-9D222DFF83A8}"/>
    <cellStyle name="Normal 5 4 3 2 3 6 5 3" xfId="11945" xr:uid="{4CF3612F-D65A-49E4-8671-225B04EDEAB2}"/>
    <cellStyle name="Normal 5 4 3 2 3 6 5 3 2" xfId="22393" xr:uid="{0CA29680-BFE5-400E-AFEF-629077EB1E72}"/>
    <cellStyle name="Normal 5 4 3 2 3 6 5 3 3" xfId="20533" xr:uid="{54491B09-E739-4A24-9CDC-558EF3D644A6}"/>
    <cellStyle name="Normal 5 4 3 2 3 6 5 3 3 2" xfId="25755" xr:uid="{53DB4B6B-1C89-4258-B9E0-BCABA6664FFC}"/>
    <cellStyle name="Normal 5 4 3 2 3 7" xfId="17949" xr:uid="{CE5586B7-6CD0-4F5F-8686-EC59C263ACB1}"/>
    <cellStyle name="Normal 5 4 3 2 3 7 2" xfId="28824" xr:uid="{D01DAA2C-0C85-43EF-8FAC-B0279BFB8B1B}"/>
    <cellStyle name="Normal 5 4 3 2 4" xfId="961" xr:uid="{13CA7C81-67E4-4F34-AA1E-FA9035468E8A}"/>
    <cellStyle name="Normal 5 4 3 2 5" xfId="962" xr:uid="{4BC6AFD1-101B-48E3-82D2-0E1F2A00A37A}"/>
    <cellStyle name="Normal 5 4 3 2 5 2" xfId="963" xr:uid="{773D2411-910A-46A8-BF75-B697B814996D}"/>
    <cellStyle name="Normal 5 4 3 2 5 3" xfId="964" xr:uid="{0D591855-037E-41C2-9ABC-B9A3ECC46389}"/>
    <cellStyle name="Normal 5 4 3 2 5 3 2" xfId="14369" xr:uid="{F67D1FC2-8680-4CB5-B028-C4FAB253CF56}"/>
    <cellStyle name="Normal 5 4 3 2 5 4" xfId="965" xr:uid="{2C72A460-3AA3-463D-BFEB-133D8AA54D9E}"/>
    <cellStyle name="Normal 5 4 3 2 5 4 2" xfId="966" xr:uid="{F23D085D-90CA-4EA2-B900-B2DBE4DF4D53}"/>
    <cellStyle name="Normal 5 4 3 2 5 4 3" xfId="967" xr:uid="{95671D1D-774C-42EA-8C36-8670E3CB1DD5}"/>
    <cellStyle name="Normal 5 4 3 2 5 4 3 2" xfId="968" xr:uid="{BEB5CDA5-6C6A-4E98-90F2-6C444F105799}"/>
    <cellStyle name="Normal 5 4 3 2 5 4 3 2 2" xfId="969" xr:uid="{51E6A57F-779A-4B4C-9308-5D97EE654D54}"/>
    <cellStyle name="Normal 5 4 3 2 5 4 3 2 2 10" xfId="18227" xr:uid="{A61830E3-FFE0-4DB8-B1F2-E96C0386B6C4}"/>
    <cellStyle name="Normal 5 4 3 2 5 4 3 2 2 10 2" xfId="28962" xr:uid="{23C884A1-F8E3-4BF6-AF85-892E026646BA}"/>
    <cellStyle name="Normal 5 4 3 2 5 4 3 2 2 2" xfId="970" xr:uid="{12C265DB-EBAE-47BB-AA67-960D5A79DC82}"/>
    <cellStyle name="Normal 5 4 3 2 5 4 3 2 2 2 2" xfId="14370" xr:uid="{4F19F7CC-B957-483C-92D4-11D06064DBF4}"/>
    <cellStyle name="Normal 5 4 3 2 5 4 3 2 2 2 3" xfId="14371" xr:uid="{93D89CDC-263E-48D3-8067-E0500FB09D82}"/>
    <cellStyle name="Normal 5 4 3 2 5 4 3 2 2 2 3 2" xfId="14372" xr:uid="{CBD0E0F5-565E-4442-9092-FE31FC65A2F2}"/>
    <cellStyle name="Normal 5 4 3 2 5 4 3 2 2 3" xfId="971" xr:uid="{24625ECA-39B1-4D15-803E-1B189B7C978E}"/>
    <cellStyle name="Normal 5 4 3 2 5 4 3 2 2 4" xfId="972" xr:uid="{F51E4340-31F1-427D-AC74-2110DA6199DF}"/>
    <cellStyle name="Normal 5 4 3 2 5 4 3 2 2 5" xfId="973" xr:uid="{AA913562-C8DD-4D6F-8E7F-AD6753169B6D}"/>
    <cellStyle name="Normal 5 4 3 2 5 4 3 2 2 5 2" xfId="974" xr:uid="{C96A1C6C-A32B-47BB-86A4-3E617378441B}"/>
    <cellStyle name="Normal 5 4 3 2 5 4 3 2 2 5 3" xfId="2640" xr:uid="{52A90BBB-C0AB-422A-A154-EE50918EC16A}"/>
    <cellStyle name="Normal 5 4 3 2 5 4 3 2 2 5 3 2" xfId="3235" xr:uid="{D5B735E8-16EC-4F68-95F7-FA26004FC2C2}"/>
    <cellStyle name="Normal 5 4 3 2 5 4 3 2 2 5 3 3" xfId="4198" xr:uid="{FA4FA2EB-24B2-4528-A506-D3F0E8BD115B}"/>
    <cellStyle name="Normal 5 4 3 2 5 4 3 2 2 5 3 3 2" xfId="4829" xr:uid="{5E0A1C6C-5FBE-4534-A351-DC9693FA666D}"/>
    <cellStyle name="Normal 5 4 3 2 5 4 3 2 2 5 3 3 3" xfId="4435" xr:uid="{B3B93E45-EA75-4B5F-B445-520D38153479}"/>
    <cellStyle name="Normal 5 4 3 2 5 4 3 2 2 5 3 3 4" xfId="8670" xr:uid="{54E807F9-2305-44F8-8655-537427FBD2F3}"/>
    <cellStyle name="Normal 5 4 3 2 5 4 3 2 2 5 3 3 4 2" xfId="7426" xr:uid="{A6EE4E3B-F1DE-4E7E-A6C6-5A4F4F60BE27}"/>
    <cellStyle name="Normal 5 4 3 2 5 4 3 2 2 5 3 3 4 2 2" xfId="10796" xr:uid="{3C6BCA2A-7C46-437E-91EA-2722A0627F53}"/>
    <cellStyle name="Normal 5 4 3 2 5 4 3 2 2 5 3 3 4 2 3" xfId="12185" xr:uid="{F1CE487C-374F-465C-8C65-6202DDD0DE0F}"/>
    <cellStyle name="Normal 5 4 3 2 5 4 3 2 2 5 3 3 4 2 3 2" xfId="22632" xr:uid="{DB04A7F5-E9F7-4707-9B80-2F027387ACEA}"/>
    <cellStyle name="Normal 5 4 3 2 5 4 3 2 2 5 3 3 4 2 3 3" xfId="21361" xr:uid="{2ED6F853-0733-4D06-A173-A5D13A686C51}"/>
    <cellStyle name="Normal 5 4 3 2 5 4 3 2 2 5 3 3 4 2 3 3 2" xfId="26583" xr:uid="{704AFC8F-7019-4E6B-9E5A-E94D817B2D5F}"/>
    <cellStyle name="Normal 5 4 3 2 5 4 3 2 2 5 3 3 5" xfId="5303" xr:uid="{E2433AB2-EDFA-4C2B-97DA-53F340594C32}"/>
    <cellStyle name="Normal 5 4 3 2 5 4 3 2 2 5 3 3 5 2" xfId="9733" xr:uid="{3C0C547C-973D-475B-A64C-FAED2ADB2A85}"/>
    <cellStyle name="Normal 5 4 3 2 5 4 3 2 2 5 3 3 5 3" xfId="12448" xr:uid="{D1A55E22-AD09-4E3C-ADD5-8B41BCDF5A6F}"/>
    <cellStyle name="Normal 5 4 3 2 5 4 3 2 2 5 3 3 5 3 2" xfId="22889" xr:uid="{3D567215-E5FF-4A1A-9C85-46384A6C41A0}"/>
    <cellStyle name="Normal 5 4 3 2 5 4 3 2 2 5 3 3 5 3 3" xfId="19843" xr:uid="{EA14549E-C989-458E-868B-24578F0F117B}"/>
    <cellStyle name="Normal 5 4 3 2 5 4 3 2 2 5 3 3 5 3 3 2" xfId="25065" xr:uid="{705B5CC2-95E5-4FEF-8BD6-DFF3226D1CD6}"/>
    <cellStyle name="Normal 5 4 3 2 5 4 3 2 2 5 3 3 6" xfId="18975" xr:uid="{9BA81879-5282-449E-A667-1B323202052A}"/>
    <cellStyle name="Normal 5 4 3 2 5 4 3 2 2 5 3 3 6 2" xfId="24197" xr:uid="{61ECBE64-06EC-4A77-9AD5-33206151E419}"/>
    <cellStyle name="Normal 5 4 3 2 5 4 3 2 2 5 3 4" xfId="7023" xr:uid="{F53A9567-7BE7-4727-A508-F3DE90BD7A92}"/>
    <cellStyle name="Normal 5 4 3 2 5 4 3 2 2 5 3 4 2" xfId="7982" xr:uid="{4BEDA743-8D12-4B97-A6FF-A5DA0054B8AF}"/>
    <cellStyle name="Normal 5 4 3 2 5 4 3 2 2 5 3 4 3" xfId="11529" xr:uid="{0FCD3A86-C771-4123-958D-37C5D264715E}"/>
    <cellStyle name="Normal 5 4 3 2 5 4 3 2 2 5 3 4 3 2" xfId="15794" xr:uid="{297998C1-AB03-4DC4-98DF-625A53AF7A37}"/>
    <cellStyle name="Normal 5 4 3 2 5 4 3 2 2 5 3 4 4" xfId="19325" xr:uid="{2D12A4B3-44AC-4E6C-82FB-2675AACDC0F4}"/>
    <cellStyle name="Normal 5 4 3 2 5 4 3 2 2 5 3 4 4 2" xfId="24547" xr:uid="{B6D8ABB3-C661-4E21-BAFC-829661754373}"/>
    <cellStyle name="Normal 5 4 3 2 5 4 3 2 2 5 3 5" xfId="7438" xr:uid="{1B5D08D4-0AAF-4A80-80A9-305234DACBE7}"/>
    <cellStyle name="Normal 5 4 3 2 5 4 3 2 2 5 3 5 2" xfId="10808" xr:uid="{EC426F6E-EC1E-4CEB-9BDE-BC440F0EA248}"/>
    <cellStyle name="Normal 5 4 3 2 5 4 3 2 2 5 3 5 3" xfId="16929" xr:uid="{2EAC0591-66AF-46EA-A415-5CA2C53048AB}"/>
    <cellStyle name="Normal 5 4 3 2 5 4 3 2 2 5 3 5 3 2" xfId="23402" xr:uid="{78E5F746-AD87-4819-91A6-B214CCA5AE19}"/>
    <cellStyle name="Normal 5 4 3 2 5 4 3 2 2 5 3 5 3 3" xfId="21373" xr:uid="{3C2B8142-0EE0-47CF-887B-B15DE4397CCA}"/>
    <cellStyle name="Normal 5 4 3 2 5 4 3 2 2 5 3 5 3 3 2" xfId="26595" xr:uid="{7FD713BA-FF6A-4B77-B4C8-36666449B8D7}"/>
    <cellStyle name="Normal 5 4 3 2 5 4 3 2 2 5 4" xfId="5599" xr:uid="{7055171C-F7F6-4933-947E-BF862A5F6031}"/>
    <cellStyle name="Normal 5 4 3 2 5 4 3 2 2 5 4 2" xfId="8929" xr:uid="{4F39E97F-B434-4272-84C9-9EEBB0C5B500}"/>
    <cellStyle name="Normal 5 4 3 2 5 4 3 2 2 5 4 3" xfId="12294" xr:uid="{E5989EA6-8443-4287-81EF-9F6865C967F7}"/>
    <cellStyle name="Normal 5 4 3 2 5 4 3 2 2 5 4 3 2" xfId="22736" xr:uid="{C408688A-97E9-47B7-BCD7-CCC1A6AC5CE3}"/>
    <cellStyle name="Normal 5 4 3 2 5 4 3 2 2 5 4 3 3" xfId="20139" xr:uid="{9015949E-4F79-4DE5-813F-24D42C4A865F}"/>
    <cellStyle name="Normal 5 4 3 2 5 4 3 2 2 5 4 3 3 2" xfId="25361" xr:uid="{7BFC0B11-1DDE-48E3-9950-2DA47C2D552B}"/>
    <cellStyle name="Normal 5 4 3 2 5 4 3 2 2 5 5" xfId="15517" xr:uid="{3A1A2F68-CA40-4356-9164-A50E87802176}"/>
    <cellStyle name="Normal 5 4 3 2 5 4 3 2 2 5 6" xfId="17624" xr:uid="{F70CEC59-D5AC-40E5-91DD-E0874D225743}"/>
    <cellStyle name="Normal 5 4 3 2 5 4 3 2 2 5 6 2" xfId="27234" xr:uid="{64055959-7BEE-41FC-802F-047531812ED8}"/>
    <cellStyle name="Normal 5 4 3 2 5 4 3 2 2 5 6 3" xfId="28473" xr:uid="{4678B6DF-4A3C-47C5-B551-5183264FE809}"/>
    <cellStyle name="Normal 5 4 3 2 5 4 3 2 2 5 6 4" xfId="27981" xr:uid="{FDE385A5-B56A-4D5E-BF42-B931649472D0}"/>
    <cellStyle name="Normal 5 4 3 2 5 4 3 2 2 5 7" xfId="18380" xr:uid="{4F70A08B-FBB8-4D71-A0CA-8FAFFE2A115E}"/>
    <cellStyle name="Normal 5 4 3 2 5 4 3 2 2 5 7 2" xfId="28759" xr:uid="{2AD3B11A-9704-4835-85D4-E974FCBC3285}"/>
    <cellStyle name="Normal 5 4 3 2 5 4 3 2 2 6" xfId="2487" xr:uid="{29E7949E-B5AA-47DF-A641-E8E79EA1813B}"/>
    <cellStyle name="Normal 5 4 3 2 5 4 3 2 2 6 2" xfId="3082" xr:uid="{95376420-A2A4-41E7-8DF7-7241056468C4}"/>
    <cellStyle name="Normal 5 4 3 2 5 4 3 2 2 6 3" xfId="4045" xr:uid="{19FD44C7-A425-4B40-95CA-DE9D6337A1B3}"/>
    <cellStyle name="Normal 5 4 3 2 5 4 3 2 2 6 3 2" xfId="5016" xr:uid="{81B5EAB3-5D2B-4A41-84E1-59CF50F1D1CA}"/>
    <cellStyle name="Normal 5 4 3 2 5 4 3 2 2 6 3 3" xfId="3700" xr:uid="{98AADE76-3EA1-4C6F-B208-085C1E708A33}"/>
    <cellStyle name="Normal 5 4 3 2 5 4 3 2 2 6 3 4" xfId="8577" xr:uid="{A8579246-52E0-415A-9CD1-07738088A362}"/>
    <cellStyle name="Normal 5 4 3 2 5 4 3 2 2 6 3 4 2" xfId="9193" xr:uid="{C495775A-3018-4AE0-B130-7D3ECD07A9B3}"/>
    <cellStyle name="Normal 5 4 3 2 5 4 3 2 2 6 3 4 2 2" xfId="10911" xr:uid="{024A3BA4-CF05-48B8-B065-9BBE37B83B17}"/>
    <cellStyle name="Normal 5 4 3 2 5 4 3 2 2 6 3 4 2 3" xfId="11800" xr:uid="{EAE740B5-FB47-4ACA-A105-8FFDD34C778E}"/>
    <cellStyle name="Normal 5 4 3 2 5 4 3 2 2 6 3 4 2 3 2" xfId="22248" xr:uid="{89055F06-F215-4102-A5CB-076F4DAB288A}"/>
    <cellStyle name="Normal 5 4 3 2 5 4 3 2 2 6 3 4 2 3 3" xfId="21476" xr:uid="{BDDD2480-9C71-462D-9005-E4ED3C9D7307}"/>
    <cellStyle name="Normal 5 4 3 2 5 4 3 2 2 6 3 4 2 3 3 2" xfId="26698" xr:uid="{3EF0124E-A99D-404A-B127-E4E3D461D65F}"/>
    <cellStyle name="Normal 5 4 3 2 5 4 3 2 2 6 3 5" xfId="5373" xr:uid="{A1792455-B602-472F-A449-5394925C5525}"/>
    <cellStyle name="Normal 5 4 3 2 5 4 3 2 2 6 3 5 2" xfId="9644" xr:uid="{A73F584F-C89A-48CD-85E1-CBB6BF511C04}"/>
    <cellStyle name="Normal 5 4 3 2 5 4 3 2 2 6 3 5 3" xfId="12827" xr:uid="{20E715EF-C938-4205-A68E-27709988340A}"/>
    <cellStyle name="Normal 5 4 3 2 5 4 3 2 2 6 3 5 3 2" xfId="23265" xr:uid="{2FA46F50-46A1-4779-BA4A-DF3B4B1EEE91}"/>
    <cellStyle name="Normal 5 4 3 2 5 4 3 2 2 6 3 5 3 3" xfId="19913" xr:uid="{45C01329-E862-49EA-BA02-7D9E9455D5B1}"/>
    <cellStyle name="Normal 5 4 3 2 5 4 3 2 2 6 3 5 3 3 2" xfId="25135" xr:uid="{89CBFEB9-B2A5-4EC3-A9BB-139DB3C0FAF0}"/>
    <cellStyle name="Normal 5 4 3 2 5 4 3 2 2 6 3 6" xfId="16064" xr:uid="{33F78A34-C280-4767-94E1-6743B4BDB65C}"/>
    <cellStyle name="Normal 5 4 3 2 5 4 3 2 2 6 3 7" xfId="18822" xr:uid="{C48626AB-D93D-44AF-9426-FA6AF928AF89}"/>
    <cellStyle name="Normal 5 4 3 2 5 4 3 2 2 6 3 7 2" xfId="24044" xr:uid="{B8766A38-0069-42C5-A5A2-3F2BC55F6423}"/>
    <cellStyle name="Normal 5 4 3 2 5 4 3 2 2 6 4" xfId="6026" xr:uid="{8BEFFE32-D076-410D-8357-BE98C712E9ED}"/>
    <cellStyle name="Normal 5 4 3 2 5 4 3 2 2 6 4 2" xfId="7769" xr:uid="{BCC42ED3-53FA-4990-9535-C864C7F04B5F}"/>
    <cellStyle name="Normal 5 4 3 2 5 4 3 2 2 6 4 3" xfId="13105" xr:uid="{DCB24CFA-09E6-49F6-9C23-3C6B6392FB13}"/>
    <cellStyle name="Normal 5 4 3 2 5 4 3 2 2 6 4 3 2" xfId="16552" xr:uid="{F25A7505-760D-4B60-A3E7-95F81AED0CD0}"/>
    <cellStyle name="Normal 5 4 3 2 5 4 3 2 2 6 4 4" xfId="19119" xr:uid="{7207C3BC-32EB-4F38-847F-9B00B2D14792}"/>
    <cellStyle name="Normal 5 4 3 2 5 4 3 2 2 6 4 4 2" xfId="24341" xr:uid="{EE24ED68-D36E-451B-9DBE-16584D5CB12C}"/>
    <cellStyle name="Normal 5 4 3 2 5 4 3 2 2 6 5" xfId="6668" xr:uid="{8F49B513-3757-497E-8C08-049CF9FE985B}"/>
    <cellStyle name="Normal 5 4 3 2 5 4 3 2 2 6 5 2" xfId="10414" xr:uid="{F1BB85A0-620C-4CF7-ABCD-05C84901EFA7}"/>
    <cellStyle name="Normal 5 4 3 2 5 4 3 2 2 6 5 3" xfId="11844" xr:uid="{480821E3-409D-4D42-AD2C-733D96553205}"/>
    <cellStyle name="Normal 5 4 3 2 5 4 3 2 2 6 5 3 2" xfId="22292" xr:uid="{79DAE362-AC63-4D18-9865-49EB82EEB873}"/>
    <cellStyle name="Normal 5 4 3 2 5 4 3 2 2 6 5 3 3" xfId="20979" xr:uid="{956C592C-654C-4E62-B0B0-FEC7051B3697}"/>
    <cellStyle name="Normal 5 4 3 2 5 4 3 2 2 6 5 3 3 2" xfId="26201" xr:uid="{A69942D9-F645-427C-A821-74520BC9D8ED}"/>
    <cellStyle name="Normal 5 4 3 2 5 4 3 2 2 7" xfId="5598" xr:uid="{0DB2DBE5-B4A2-4CC6-AFAC-A7B39DDA6263}"/>
    <cellStyle name="Normal 5 4 3 2 5 4 3 2 2 7 2" xfId="8928" xr:uid="{895B20FB-184F-4E44-9053-689C11A345F6}"/>
    <cellStyle name="Normal 5 4 3 2 5 4 3 2 2 7 3" xfId="16210" xr:uid="{88BA7BC7-539B-4BE6-83B0-AF01B2C8249B}"/>
    <cellStyle name="Normal 5 4 3 2 5 4 3 2 2 7 3 2" xfId="17358" xr:uid="{75641B2E-1346-4B79-9519-FE333A9966D7}"/>
    <cellStyle name="Normal 5 4 3 2 5 4 3 2 2 7 3 3" xfId="20138" xr:uid="{4338D4E6-60F1-4066-B849-DE5A1D8C86BD}"/>
    <cellStyle name="Normal 5 4 3 2 5 4 3 2 2 7 3 3 2" xfId="25360" xr:uid="{C98B0E94-6159-4BE0-8E42-5D2BD4AEDCBA}"/>
    <cellStyle name="Normal 5 4 3 2 5 4 3 2 2 8" xfId="15516" xr:uid="{816DD3C8-2C67-4A15-B14C-827595D555F9}"/>
    <cellStyle name="Normal 5 4 3 2 5 4 3 2 2 9" xfId="17623" xr:uid="{77BE25B6-616A-45BA-B073-533C729F4229}"/>
    <cellStyle name="Normal 5 4 3 2 5 4 3 2 2 9 2" xfId="27233" xr:uid="{14AB7B6F-F7C7-494E-8288-AE13D3D31F4A}"/>
    <cellStyle name="Normal 5 4 3 2 5 4 3 2 2 9 3" xfId="28472" xr:uid="{054FDC04-02F5-4FE7-8003-AADB5CFDB137}"/>
    <cellStyle name="Normal 5 4 3 2 5 4 3 2 2 9 4" xfId="27983" xr:uid="{3BB2055A-15DD-4A92-A39E-DBB59023463A}"/>
    <cellStyle name="Normal 5 4 3 2 5 4 3 3" xfId="2395" xr:uid="{A956E413-0B75-407F-BAD3-A23EE4E00F2E}"/>
    <cellStyle name="Normal 5 4 3 2 5 4 3 3 2" xfId="2990" xr:uid="{E7A4593C-0850-41A9-B0C5-B07638F2A1FF}"/>
    <cellStyle name="Normal 5 4 3 2 5 4 3 3 3" xfId="3953" xr:uid="{86AC0ACE-72E6-4ABD-BBE8-44F52D3D5F6E}"/>
    <cellStyle name="Normal 5 4 3 2 5 4 3 3 3 2" xfId="4782" xr:uid="{2856BDE7-6629-46EF-8F80-8568819388B8}"/>
    <cellStyle name="Normal 5 4 3 2 5 4 3 3 3 3" xfId="3371" xr:uid="{B9DC521D-6754-44AC-98BF-5D17D8481F1E}"/>
    <cellStyle name="Normal 5 4 3 2 5 4 3 3 3 4" xfId="7462" xr:uid="{7B26210D-465D-4033-A044-7FC306897128}"/>
    <cellStyle name="Normal 5 4 3 2 5 4 3 3 3 4 2" xfId="7929" xr:uid="{C5B46F6B-87A7-4DDD-9614-1E9A7FCD4783}"/>
    <cellStyle name="Normal 5 4 3 2 5 4 3 3 3 4 2 2" xfId="10888" xr:uid="{39999EC0-C9B2-40D7-8E1B-07D5FEDF0288}"/>
    <cellStyle name="Normal 5 4 3 2 5 4 3 3 3 4 2 3" xfId="12200" xr:uid="{7F2219F4-123D-420A-99EF-4EF5C823A2A3}"/>
    <cellStyle name="Normal 5 4 3 2 5 4 3 3 3 4 2 3 2" xfId="22647" xr:uid="{8C606911-B0F2-4DC8-8E93-1D8CB172C836}"/>
    <cellStyle name="Normal 5 4 3 2 5 4 3 3 3 4 2 3 3" xfId="21453" xr:uid="{65A306C8-AA4C-4F68-B9C2-FCBAFF1839F2}"/>
    <cellStyle name="Normal 5 4 3 2 5 4 3 3 3 4 2 3 3 2" xfId="26675" xr:uid="{53FFD281-DCDA-44F3-AA85-82C0D89F3C0C}"/>
    <cellStyle name="Normal 5 4 3 2 5 4 3 3 3 5" xfId="6754" xr:uid="{48D39914-CEC8-48FA-BD2A-D04A5D4AFC06}"/>
    <cellStyle name="Normal 5 4 3 2 5 4 3 3 3 5 2" xfId="10498" xr:uid="{D697A712-3ECD-4474-9DD0-402634B4363C}"/>
    <cellStyle name="Normal 5 4 3 2 5 4 3 3 3 5 3" xfId="12540" xr:uid="{1CB1A164-3914-4B4A-9DA3-F9E73005B6AE}"/>
    <cellStyle name="Normal 5 4 3 2 5 4 3 3 3 5 3 2" xfId="22981" xr:uid="{8DE3E32A-DD20-4062-BB70-36C7C8AAFB62}"/>
    <cellStyle name="Normal 5 4 3 2 5 4 3 3 3 5 3 3" xfId="21063" xr:uid="{9AFC5360-964A-450B-9CC4-C97734CBB833}"/>
    <cellStyle name="Normal 5 4 3 2 5 4 3 3 3 5 3 3 2" xfId="26285" xr:uid="{1CF92AA4-6A68-4572-82BB-C663CE6CAA21}"/>
    <cellStyle name="Normal 5 4 3 2 5 4 3 3 3 6" xfId="15976" xr:uid="{6ECC7A55-10DD-43E1-A460-72C9770DBDA7}"/>
    <cellStyle name="Normal 5 4 3 2 5 4 3 3 3 7" xfId="18730" xr:uid="{5CECEF4B-CFDA-465B-BA94-3279ED4CEC54}"/>
    <cellStyle name="Normal 5 4 3 2 5 4 3 3 3 7 2" xfId="23952" xr:uid="{6D461312-DC9B-45DA-A219-934D99F3C9E0}"/>
    <cellStyle name="Normal 5 4 3 2 5 4 3 3 4" xfId="6177" xr:uid="{876E4622-CAD4-4B18-8273-196E4C0D4A61}"/>
    <cellStyle name="Normal 5 4 3 2 5 4 3 3 4 2" xfId="7835" xr:uid="{05F1D88C-5ECE-4CF2-9C8A-D44FC11EF1C6}"/>
    <cellStyle name="Normal 5 4 3 2 5 4 3 3 4 3" xfId="13210" xr:uid="{36CD839B-29CF-4425-A649-79755DF776C6}"/>
    <cellStyle name="Normal 5 4 3 2 5 4 3 3 4 3 2" xfId="16647" xr:uid="{6D14C419-4488-47A2-AE14-B2425512257E}"/>
    <cellStyle name="Normal 5 4 3 2 5 4 3 3 4 4" xfId="19270" xr:uid="{B1D60551-46F3-4AFD-9BC3-8853B0EDDE4B}"/>
    <cellStyle name="Normal 5 4 3 2 5 4 3 3 4 4 2" xfId="24492" xr:uid="{4E088F42-93A2-471C-BB8B-06B5CD9B4FB2}"/>
    <cellStyle name="Normal 5 4 3 2 5 4 3 3 5" xfId="6353" xr:uid="{22544A02-83ED-40F3-B5DC-CC9E5DD452C8}"/>
    <cellStyle name="Normal 5 4 3 2 5 4 3 3 5 2" xfId="10101" xr:uid="{240EE75F-6748-4806-AE75-42ADB4BB9240}"/>
    <cellStyle name="Normal 5 4 3 2 5 4 3 3 5 3" xfId="16970" xr:uid="{BCD451B0-EDEB-4AB2-9DF4-260E4FDD01B8}"/>
    <cellStyle name="Normal 5 4 3 2 5 4 3 3 5 3 2" xfId="23443" xr:uid="{ECEB8F38-1973-4669-8074-5B5F1D8E48CE}"/>
    <cellStyle name="Normal 5 4 3 2 5 4 3 3 5 3 3" xfId="20666" xr:uid="{D9AEE6B1-B810-4345-8233-47E20C6FDF07}"/>
    <cellStyle name="Normal 5 4 3 2 5 4 3 3 5 3 3 2" xfId="25888" xr:uid="{040BCF05-E080-4506-AA5C-558D516E2316}"/>
    <cellStyle name="Normal 5 4 3 2 5 4 3 4" xfId="5597" xr:uid="{A53AA886-045E-4DEA-AC05-34231A737625}"/>
    <cellStyle name="Normal 5 4 3 2 5 4 3 4 2" xfId="8927" xr:uid="{50D9BF5E-8A72-46EA-98E7-3D235627EAD7}"/>
    <cellStyle name="Normal 5 4 3 2 5 4 3 4 3" xfId="14373" xr:uid="{6059BC7A-E355-4C94-9D9F-CFE5EB8DA4AA}"/>
    <cellStyle name="Normal 5 4 3 2 5 4 3 4 3 2" xfId="14374" xr:uid="{7DA6547A-8023-4939-B1E6-8EC6834EAF3D}"/>
    <cellStyle name="Normal 5 4 3 2 5 4 3 4 3 3" xfId="11512" xr:uid="{44B47123-4A9C-44F1-96F3-C8463824BE01}"/>
    <cellStyle name="Normal 5 4 3 2 5 4 3 4 3 4" xfId="20137" xr:uid="{0A4FCC7F-DDCE-4EFF-8667-5BA11F993977}"/>
    <cellStyle name="Normal 5 4 3 2 5 4 3 4 3 4 2" xfId="25359" xr:uid="{8662489B-2FFF-4BCC-9A61-3404F6190E93}"/>
    <cellStyle name="Normal 5 4 3 2 5 4 3 5" xfId="15245" xr:uid="{F4331EC0-44BF-40DD-8EC0-CF30B9738545}"/>
    <cellStyle name="Normal 5 4 3 2 5 4 3 6" xfId="15515" xr:uid="{A1D69671-67B9-4894-A6E5-EE97B9A101E7}"/>
    <cellStyle name="Normal 5 4 3 2 5 4 3 7" xfId="17622" xr:uid="{A71AFE3B-D933-46E2-A793-751A02A82DE9}"/>
    <cellStyle name="Normal 5 4 3 2 5 4 3 7 2" xfId="27232" xr:uid="{AE9D1ABE-6236-438F-B8D2-53F00B2645E0}"/>
    <cellStyle name="Normal 5 4 3 2 5 4 3 7 3" xfId="28471" xr:uid="{00008530-ACF8-4B20-8F9E-66132E0845F1}"/>
    <cellStyle name="Normal 5 4 3 2 5 4 3 7 4" xfId="27984" xr:uid="{AF3DF4F3-7E10-4F87-BB04-029E96C7EE75}"/>
    <cellStyle name="Normal 5 4 3 2 5 4 3 8" xfId="18135" xr:uid="{94272C25-2F55-4DAD-9D10-671DECC16D8F}"/>
    <cellStyle name="Normal 5 4 3 2 5 4 3 8 2" xfId="27557" xr:uid="{7BFF2B1D-A1DA-4339-98DA-0F69EAC6DDE5}"/>
    <cellStyle name="Normal 5 4 3 2 5 4 4" xfId="14375" xr:uid="{6AB8F43D-BE0A-47A1-9E04-A621408CADCC}"/>
    <cellStyle name="Normal 5 4 3 2 5 4 4 2" xfId="14376" xr:uid="{DF1CF920-B10A-44ED-B714-DB9CF65CC17D}"/>
    <cellStyle name="Normal 5 4 3 2 5 5" xfId="2255" xr:uid="{27F9581C-03ED-4614-81B2-7487C18A632B}"/>
    <cellStyle name="Normal 5 4 3 2 5 5 2" xfId="2850" xr:uid="{2033BB1E-B44C-4E57-8406-6958333E5104}"/>
    <cellStyle name="Normal 5 4 3 2 5 5 3" xfId="3813" xr:uid="{777C7296-B42C-4D8E-A6C7-236B64F7871B}"/>
    <cellStyle name="Normal 5 4 3 2 5 5 3 2" xfId="4695" xr:uid="{5E02C3DA-1BA8-4E86-B311-F2D78D37EADD}"/>
    <cellStyle name="Normal 5 4 3 2 5 5 3 3" xfId="4300" xr:uid="{070E4D70-EC94-42DC-A52B-5C8EA2BDE1A7}"/>
    <cellStyle name="Normal 5 4 3 2 5 5 3 4" xfId="7953" xr:uid="{6AA94A8A-FD21-4DD1-BCE3-155AEE06FFEB}"/>
    <cellStyle name="Normal 5 4 3 2 5 5 3 4 2" xfId="9257" xr:uid="{6C956F61-F3ED-4A79-8408-210F82DFC0F6}"/>
    <cellStyle name="Normal 5 4 3 2 5 5 3 4 2 2" xfId="10974" xr:uid="{311C9F8D-8BA4-4B27-8910-C7C2AE7A4B8E}"/>
    <cellStyle name="Normal 5 4 3 2 5 5 3 4 2 3" xfId="11915" xr:uid="{5A46278F-3E8E-46F3-865A-C64D28E71EE4}"/>
    <cellStyle name="Normal 5 4 3 2 5 5 3 4 2 3 2" xfId="22363" xr:uid="{F99E3DC4-0196-4732-A1A6-36C24B76E2DB}"/>
    <cellStyle name="Normal 5 4 3 2 5 5 3 4 2 3 3" xfId="21539" xr:uid="{F3E515CC-AB97-4E58-932F-4DABD6045890}"/>
    <cellStyle name="Normal 5 4 3 2 5 5 3 4 2 3 3 2" xfId="26761" xr:uid="{4E138447-4AE1-4007-93F9-C44BEA6DC1F7}"/>
    <cellStyle name="Normal 5 4 3 2 5 5 3 5" xfId="5468" xr:uid="{0A49B245-955C-4394-8565-1F0C3B61E426}"/>
    <cellStyle name="Normal 5 4 3 2 5 5 3 5 2" xfId="9897" xr:uid="{5976B135-822E-4643-B27B-F13F666D404A}"/>
    <cellStyle name="Normal 5 4 3 2 5 5 3 5 3" xfId="12647" xr:uid="{232CBFB7-EE3C-4538-AD16-BF4B60E05032}"/>
    <cellStyle name="Normal 5 4 3 2 5 5 3 5 3 2" xfId="23087" xr:uid="{82990BAC-52F4-4590-ADEE-02FFB5110771}"/>
    <cellStyle name="Normal 5 4 3 2 5 5 3 5 3 3" xfId="20008" xr:uid="{4702C399-3635-4BF2-9940-9961F1BEE1AD}"/>
    <cellStyle name="Normal 5 4 3 2 5 5 3 5 3 3 2" xfId="25230" xr:uid="{93E18E55-0389-40CE-82A0-0189FD071D32}"/>
    <cellStyle name="Normal 5 4 3 2 5 5 3 6" xfId="18590" xr:uid="{7A6E2B83-CA00-41DA-8F34-27D07F110616}"/>
    <cellStyle name="Normal 5 4 3 2 5 5 3 6 2" xfId="23812" xr:uid="{CAF4597C-6951-4E2E-916F-037777288330}"/>
    <cellStyle name="Normal 5 4 3 2 5 5 4" xfId="7169" xr:uid="{8D8DD200-EC25-4C7C-9BA8-42553E13F1C4}"/>
    <cellStyle name="Normal 5 4 3 2 5 5 4 2" xfId="8128" xr:uid="{586866DD-B76E-47B0-A96B-10A582ABB4E3}"/>
    <cellStyle name="Normal 5 4 3 2 5 5 4 3" xfId="11542" xr:uid="{DF0E5394-6965-49D5-AE38-1BA240BA8D71}"/>
    <cellStyle name="Normal 5 4 3 2 5 5 4 3 2" xfId="15802" xr:uid="{6F10A900-D645-48DF-B37D-3A184EC16132}"/>
    <cellStyle name="Normal 5 4 3 2 5 5 4 4" xfId="19471" xr:uid="{E6059415-25C9-4EA3-818D-8A21FABD5397}"/>
    <cellStyle name="Normal 5 4 3 2 5 5 4 4 2" xfId="24693" xr:uid="{34230A1C-344A-42C3-BB2E-C51EB7A2F592}"/>
    <cellStyle name="Normal 5 4 3 2 5 5 5" xfId="9501" xr:uid="{F0E0008A-D5DF-443D-938A-88EF80B54CC0}"/>
    <cellStyle name="Normal 5 4 3 2 5 5 5 2" xfId="11214" xr:uid="{C802099C-448E-4C09-BCDF-F6DCD3A5F75F}"/>
    <cellStyle name="Normal 5 4 3 2 5 5 5 3" xfId="12559" xr:uid="{76AD5D79-8050-4847-939F-0A518550DD5A}"/>
    <cellStyle name="Normal 5 4 3 2 5 5 5 3 2" xfId="23000" xr:uid="{A0499EFC-3C4B-41FB-80EF-E26DFD4AE4CF}"/>
    <cellStyle name="Normal 5 4 3 2 5 5 5 3 3" xfId="21779" xr:uid="{D08EA952-83E8-4450-A4DB-58A3CCD02732}"/>
    <cellStyle name="Normal 5 4 3 2 5 5 5 3 3 2" xfId="27001" xr:uid="{18099785-F675-4E53-9AC2-0351BBD52B2A}"/>
    <cellStyle name="Normal 5 4 3 2 5 6" xfId="17995" xr:uid="{D81908DA-795A-479B-B9D5-904820F6F9F2}"/>
    <cellStyle name="Normal 5 4 3 2 5 6 2" xfId="27536" xr:uid="{A740B61D-DE94-4204-8D9D-C514184F5230}"/>
    <cellStyle name="Normal 5 4 3 2 6" xfId="975" xr:uid="{99F4DF41-7EEF-4476-BFFE-1B2FE7A5FA3C}"/>
    <cellStyle name="Normal 5 4 3 2 6 2" xfId="976" xr:uid="{89E1A9B0-5FDF-4609-BFEA-01E18AFBFA7A}"/>
    <cellStyle name="Normal 5 4 3 2 6 3" xfId="977" xr:uid="{8D91AC58-66A8-41AB-84D3-2B60160AACC8}"/>
    <cellStyle name="Normal 5 4 3 2 6 3 2" xfId="978" xr:uid="{0BA1FD9D-1777-400E-88A9-4F904A3EE7C4}"/>
    <cellStyle name="Normal 5 4 3 2 6 3 2 2" xfId="979" xr:uid="{7EBF5037-BF33-493E-910F-FF1FA247F938}"/>
    <cellStyle name="Normal 5 4 3 2 6 3 2 2 10" xfId="18228" xr:uid="{E1C25B88-DC76-4081-BF17-07563F9CF2C2}"/>
    <cellStyle name="Normal 5 4 3 2 6 3 2 2 10 2" xfId="28940" xr:uid="{B4A0D8CE-E549-4BEA-90F1-AE5608618E08}"/>
    <cellStyle name="Normal 5 4 3 2 6 3 2 2 2" xfId="980" xr:uid="{19228C3F-1537-49B4-9E4B-81ED1FBCE733}"/>
    <cellStyle name="Normal 5 4 3 2 6 3 2 2 2 2" xfId="14377" xr:uid="{F88F3A20-69C0-41C8-8E00-9DD63AB199D1}"/>
    <cellStyle name="Normal 5 4 3 2 6 3 2 2 2 3" xfId="14378" xr:uid="{2324008E-A200-4062-A520-507E6969239A}"/>
    <cellStyle name="Normal 5 4 3 2 6 3 2 2 2 3 2" xfId="14379" xr:uid="{E10C1F25-4D52-4A77-91A8-953B4B7C3476}"/>
    <cellStyle name="Normal 5 4 3 2 6 3 2 2 3" xfId="981" xr:uid="{3BF68A91-AA6A-4A80-9548-1683576FE3C8}"/>
    <cellStyle name="Normal 5 4 3 2 6 3 2 2 4" xfId="982" xr:uid="{29E36D33-6415-4FD2-94D5-464DA3D7489A}"/>
    <cellStyle name="Normal 5 4 3 2 6 3 2 2 5" xfId="983" xr:uid="{692AB2A7-BA2F-45D4-B2A2-1ADE5B05A5A0}"/>
    <cellStyle name="Normal 5 4 3 2 6 3 2 2 5 2" xfId="984" xr:uid="{98EA3A02-0E90-438F-B129-24E0836E65C9}"/>
    <cellStyle name="Normal 5 4 3 2 6 3 2 2 5 3" xfId="2641" xr:uid="{79423165-6C3B-41A7-93C1-65698CD669C1}"/>
    <cellStyle name="Normal 5 4 3 2 6 3 2 2 5 3 2" xfId="3236" xr:uid="{4015DA4D-9C2F-4972-9F09-C0F50364B63C}"/>
    <cellStyle name="Normal 5 4 3 2 6 3 2 2 5 3 3" xfId="4199" xr:uid="{9E1BCDEA-B1FE-4F37-9AB0-361C7F92B328}"/>
    <cellStyle name="Normal 5 4 3 2 6 3 2 2 5 3 3 2" xfId="4607" xr:uid="{5890CB40-F364-49EB-805B-1FCEA5D8601F}"/>
    <cellStyle name="Normal 5 4 3 2 6 3 2 2 5 3 3 3" xfId="4436" xr:uid="{FD4A4F55-A324-40A7-AAA0-2239419CD924}"/>
    <cellStyle name="Normal 5 4 3 2 6 3 2 2 5 3 3 4" xfId="7631" xr:uid="{2339D7A6-F54A-4BB6-BD5A-2CE316FFDFAF}"/>
    <cellStyle name="Normal 5 4 3 2 6 3 2 2 5 3 3 4 2" xfId="6730" xr:uid="{52FBB8B6-56B7-4477-8008-6476977B3B8F}"/>
    <cellStyle name="Normal 5 4 3 2 6 3 2 2 5 3 3 4 2 2" xfId="10475" xr:uid="{C65D4552-B0DD-4554-B700-41287584A73D}"/>
    <cellStyle name="Normal 5 4 3 2 6 3 2 2 5 3 3 4 2 3" xfId="17210" xr:uid="{2D42708E-4FC0-41A1-8005-5F8CA7EC62FA}"/>
    <cellStyle name="Normal 5 4 3 2 6 3 2 2 5 3 3 4 2 3 2" xfId="23681" xr:uid="{774A5272-00D1-4B2A-84E1-33B0FC489708}"/>
    <cellStyle name="Normal 5 4 3 2 6 3 2 2 5 3 3 4 2 3 3" xfId="21040" xr:uid="{2B7703B8-AB50-4024-8731-E7BF293673D1}"/>
    <cellStyle name="Normal 5 4 3 2 6 3 2 2 5 3 3 4 2 3 3 2" xfId="26262" xr:uid="{4A8195AE-DEEC-4DB9-AF49-7AC5C8A84D54}"/>
    <cellStyle name="Normal 5 4 3 2 6 3 2 2 5 3 3 5" xfId="5301" xr:uid="{7A41277B-7BF1-428A-9CF6-3DCAC568133A}"/>
    <cellStyle name="Normal 5 4 3 2 6 3 2 2 5 3 3 5 2" xfId="9816" xr:uid="{4967420C-83A2-4276-949C-E08111E021A5}"/>
    <cellStyle name="Normal 5 4 3 2 6 3 2 2 5 3 3 5 3" xfId="11981" xr:uid="{733708F4-A147-4ABD-82E9-1A164B1C3595}"/>
    <cellStyle name="Normal 5 4 3 2 6 3 2 2 5 3 3 5 3 2" xfId="22429" xr:uid="{D9F23B8A-0C70-4E56-A66C-E0691800677E}"/>
    <cellStyle name="Normal 5 4 3 2 6 3 2 2 5 3 3 5 3 3" xfId="19841" xr:uid="{F07FDD1B-44FD-42C0-9667-EC1D2B8C1AC7}"/>
    <cellStyle name="Normal 5 4 3 2 6 3 2 2 5 3 3 5 3 3 2" xfId="25063" xr:uid="{DFA65624-8432-47BF-BA82-79814E9DA2DB}"/>
    <cellStyle name="Normal 5 4 3 2 6 3 2 2 5 3 3 6" xfId="18976" xr:uid="{7F8E2901-8FCB-4919-884A-1D53D9BD66CF}"/>
    <cellStyle name="Normal 5 4 3 2 6 3 2 2 5 3 3 6 2" xfId="24198" xr:uid="{C872636A-8668-497E-9454-D504DEBBFA98}"/>
    <cellStyle name="Normal 5 4 3 2 6 3 2 2 5 3 4" xfId="7346" xr:uid="{FF2BB3C9-C531-4D59-AD7A-2EBD027877FD}"/>
    <cellStyle name="Normal 5 4 3 2 6 3 2 2 5 3 4 2" xfId="8305" xr:uid="{8D889FD4-7342-4D88-B4C4-E8B92F05EC71}"/>
    <cellStyle name="Normal 5 4 3 2 6 3 2 2 5 3 4 3" xfId="13116" xr:uid="{A3E5E618-29E7-4F8F-B409-29FD60E2E363}"/>
    <cellStyle name="Normal 5 4 3 2 6 3 2 2 5 3 4 3 2" xfId="16563" xr:uid="{54951A47-5321-4A70-8CCD-C44E79A95567}"/>
    <cellStyle name="Normal 5 4 3 2 6 3 2 2 5 3 4 4" xfId="19648" xr:uid="{D9FAC94C-042A-4BF9-9B9E-762FB28EA3A5}"/>
    <cellStyle name="Normal 5 4 3 2 6 3 2 2 5 3 4 4 2" xfId="24870" xr:uid="{9EE1FDED-3481-4334-A235-D9BB34C242D9}"/>
    <cellStyle name="Normal 5 4 3 2 6 3 2 2 5 3 5" xfId="5544" xr:uid="{7B0D0DC2-9079-4DD9-98C1-08DE902EDCD2}"/>
    <cellStyle name="Normal 5 4 3 2 6 3 2 2 5 3 5 2" xfId="9931" xr:uid="{42DA84B8-7198-49F6-939B-A4391E1FCE34}"/>
    <cellStyle name="Normal 5 4 3 2 6 3 2 2 5 3 5 3" xfId="12497" xr:uid="{E1C54D3A-4F11-4DC7-AED9-716B424952ED}"/>
    <cellStyle name="Normal 5 4 3 2 6 3 2 2 5 3 5 3 2" xfId="22938" xr:uid="{9A206587-D0B5-4A17-BC00-26EAFD2192EB}"/>
    <cellStyle name="Normal 5 4 3 2 6 3 2 2 5 3 5 3 3" xfId="20084" xr:uid="{4B213ADC-A9CF-4460-A31F-1750605C91BF}"/>
    <cellStyle name="Normal 5 4 3 2 6 3 2 2 5 3 5 3 3 2" xfId="25306" xr:uid="{491A7817-10A3-414A-8E3F-C60F947F43F0}"/>
    <cellStyle name="Normal 5 4 3 2 6 3 2 2 5 4" xfId="5602" xr:uid="{8C4129E0-4890-496E-BC1F-FA4E26F24B64}"/>
    <cellStyle name="Normal 5 4 3 2 6 3 2 2 5 4 2" xfId="8932" xr:uid="{28F47F64-DAB2-47F6-8103-DD9CF7B0137E}"/>
    <cellStyle name="Normal 5 4 3 2 6 3 2 2 5 4 3" xfId="12816" xr:uid="{AE9A1699-B23A-4E9A-9175-19D0A4FBAEE4}"/>
    <cellStyle name="Normal 5 4 3 2 6 3 2 2 5 4 3 2" xfId="23254" xr:uid="{D9D9504C-0E32-4D3A-A50A-5F83F9EF2943}"/>
    <cellStyle name="Normal 5 4 3 2 6 3 2 2 5 4 3 3" xfId="20142" xr:uid="{7E9E06D2-8A90-432E-A897-DAB3794EC186}"/>
    <cellStyle name="Normal 5 4 3 2 6 3 2 2 5 4 3 3 2" xfId="25364" xr:uid="{C081456E-C85A-42D9-BDE8-F386EE94D68A}"/>
    <cellStyle name="Normal 5 4 3 2 6 3 2 2 5 5" xfId="15520" xr:uid="{EF63BCF0-7EAA-47C0-9EE1-287A78595204}"/>
    <cellStyle name="Normal 5 4 3 2 6 3 2 2 5 6" xfId="17627" xr:uid="{6E4F5137-6A89-44C3-810B-095F7BD5DE42}"/>
    <cellStyle name="Normal 5 4 3 2 6 3 2 2 5 6 2" xfId="27237" xr:uid="{5C6BD2C9-F715-4C1C-AF3D-EAE1D02833B7}"/>
    <cellStyle name="Normal 5 4 3 2 6 3 2 2 5 6 3" xfId="28476" xr:uid="{B5CD9FF4-39ED-4B65-9C13-0B6219AD272C}"/>
    <cellStyle name="Normal 5 4 3 2 6 3 2 2 5 6 4" xfId="27980" xr:uid="{680FB25D-44F2-4425-832A-A468A1C380C8}"/>
    <cellStyle name="Normal 5 4 3 2 6 3 2 2 5 7" xfId="18381" xr:uid="{C5B85737-A44C-47BB-97CF-DAF8C5928A56}"/>
    <cellStyle name="Normal 5 4 3 2 6 3 2 2 5 7 2" xfId="28939" xr:uid="{44CC4B16-D899-4819-BFE1-ED666F8CE3B8}"/>
    <cellStyle name="Normal 5 4 3 2 6 3 2 2 6" xfId="2488" xr:uid="{93A1B34E-3ABF-4D65-B7A9-5657B4E520D0}"/>
    <cellStyle name="Normal 5 4 3 2 6 3 2 2 6 2" xfId="3083" xr:uid="{0EAD11CE-775E-4F48-9209-82CEE4CB2AE8}"/>
    <cellStyle name="Normal 5 4 3 2 6 3 2 2 6 3" xfId="4046" xr:uid="{B3D268E1-F7AC-4E44-95E0-96AFB5FF83F0}"/>
    <cellStyle name="Normal 5 4 3 2 6 3 2 2 6 3 2" xfId="4801" xr:uid="{5E7F9AAF-657E-4E2B-BEAC-2E0DDB38FB76}"/>
    <cellStyle name="Normal 5 4 3 2 6 3 2 2 6 3 3" xfId="4344" xr:uid="{066C5DB6-2C9A-40C3-991B-607033590B45}"/>
    <cellStyle name="Normal 5 4 3 2 6 3 2 2 6 3 4" xfId="8666" xr:uid="{9FD47E35-4BFF-44CD-AE90-BB9BBC438737}"/>
    <cellStyle name="Normal 5 4 3 2 6 3 2 2 6 3 4 2" xfId="9258" xr:uid="{959C4B25-21C6-401D-8E0C-0AE005178980}"/>
    <cellStyle name="Normal 5 4 3 2 6 3 2 2 6 3 4 2 2" xfId="10975" xr:uid="{9CF9DA0F-BE07-4372-822D-549D4067A49C}"/>
    <cellStyle name="Normal 5 4 3 2 6 3 2 2 6 3 4 2 3" xfId="12106" xr:uid="{35D79280-2A47-4F98-8884-ECF3DB32FA29}"/>
    <cellStyle name="Normal 5 4 3 2 6 3 2 2 6 3 4 2 3 2" xfId="22553" xr:uid="{F83B903D-2A63-4254-87C6-90436A81500E}"/>
    <cellStyle name="Normal 5 4 3 2 6 3 2 2 6 3 4 2 3 3" xfId="21540" xr:uid="{F8FB5461-60FC-4BD9-9F4C-0BF765B905A3}"/>
    <cellStyle name="Normal 5 4 3 2 6 3 2 2 6 3 4 2 3 3 2" xfId="26762" xr:uid="{4941D3A8-FC5F-42E4-9AE1-1730042AD737}"/>
    <cellStyle name="Normal 5 4 3 2 6 3 2 2 6 3 5" xfId="5371" xr:uid="{8C477431-B9FF-420A-BEA2-EF16A931E726}"/>
    <cellStyle name="Normal 5 4 3 2 6 3 2 2 6 3 5 2" xfId="9790" xr:uid="{DACD0BED-779D-46F1-AA91-25E7CC1B519A}"/>
    <cellStyle name="Normal 5 4 3 2 6 3 2 2 6 3 5 3" xfId="12505" xr:uid="{8F7F3791-BCED-4078-B310-E18E7D6A99EB}"/>
    <cellStyle name="Normal 5 4 3 2 6 3 2 2 6 3 5 3 2" xfId="22946" xr:uid="{345EEF7C-16B1-46A5-8A2F-1DC0E3586FF1}"/>
    <cellStyle name="Normal 5 4 3 2 6 3 2 2 6 3 5 3 3" xfId="19911" xr:uid="{BEF170A8-52BF-498E-9E68-49D02DFA4715}"/>
    <cellStyle name="Normal 5 4 3 2 6 3 2 2 6 3 5 3 3 2" xfId="25133" xr:uid="{1F7A38D6-D221-42F1-AE34-03AA82D114DF}"/>
    <cellStyle name="Normal 5 4 3 2 6 3 2 2 6 3 6" xfId="16065" xr:uid="{B814296A-BF78-47B4-AD00-922F22DA8CCB}"/>
    <cellStyle name="Normal 5 4 3 2 6 3 2 2 6 3 7" xfId="18823" xr:uid="{B6B3A271-A729-4D4E-B5AC-BCD92AE2D6B1}"/>
    <cellStyle name="Normal 5 4 3 2 6 3 2 2 6 3 7 2" xfId="24045" xr:uid="{11ACCFE8-9A80-4929-BD49-90963ACAC0C8}"/>
    <cellStyle name="Normal 5 4 3 2 6 3 2 2 6 4" xfId="5997" xr:uid="{64710F44-48C2-418A-888F-A3B0B9850644}"/>
    <cellStyle name="Normal 5 4 3 2 6 3 2 2 6 4 2" xfId="7703" xr:uid="{DC35F619-5B90-411F-A43B-EE621F1900B9}"/>
    <cellStyle name="Normal 5 4 3 2 6 3 2 2 6 4 3" xfId="13096" xr:uid="{F0A30500-2E01-441C-844E-5826A181394B}"/>
    <cellStyle name="Normal 5 4 3 2 6 3 2 2 6 4 3 2" xfId="16545" xr:uid="{C938DB19-817F-477B-9C45-F61C80EB58AD}"/>
    <cellStyle name="Normal 5 4 3 2 6 3 2 2 6 4 4" xfId="19090" xr:uid="{D625EF06-4AA7-44AB-ADE1-9077750DEEF0}"/>
    <cellStyle name="Normal 5 4 3 2 6 3 2 2 6 4 4 2" xfId="24312" xr:uid="{151CE4B5-A3A1-415E-9D11-30C9053E0F11}"/>
    <cellStyle name="Normal 5 4 3 2 6 3 2 2 6 5" xfId="9365" xr:uid="{E87515A4-DBD5-4F25-8295-6C584549BF11}"/>
    <cellStyle name="Normal 5 4 3 2 6 3 2 2 6 5 2" xfId="11079" xr:uid="{E83E85DB-6028-4294-9144-59FD440339B5}"/>
    <cellStyle name="Normal 5 4 3 2 6 3 2 2 6 5 3" xfId="12784" xr:uid="{F8898771-571B-46E4-9558-52231BCA0D3C}"/>
    <cellStyle name="Normal 5 4 3 2 6 3 2 2 6 5 3 2" xfId="23222" xr:uid="{0105C179-8D9C-4165-B390-121CE4FCD95F}"/>
    <cellStyle name="Normal 5 4 3 2 6 3 2 2 6 5 3 3" xfId="21644" xr:uid="{9FE59BD8-F68E-438E-B20F-368D215B02DF}"/>
    <cellStyle name="Normal 5 4 3 2 6 3 2 2 6 5 3 3 2" xfId="26866" xr:uid="{247669FE-0BE3-4BA2-B9D5-724639203260}"/>
    <cellStyle name="Normal 5 4 3 2 6 3 2 2 7" xfId="5601" xr:uid="{F5604B76-277E-4B58-98FA-0DE26DB8DE0C}"/>
    <cellStyle name="Normal 5 4 3 2 6 3 2 2 7 2" xfId="8931" xr:uid="{EF4B43B8-1E2C-4E51-8CB0-46726F193AB2}"/>
    <cellStyle name="Normal 5 4 3 2 6 3 2 2 7 3" xfId="16211" xr:uid="{BA040021-37E8-440B-B1A8-66AD3C960619}"/>
    <cellStyle name="Normal 5 4 3 2 6 3 2 2 7 3 2" xfId="17359" xr:uid="{7EF99BB0-A710-45E0-8CC8-746E4BFB35DA}"/>
    <cellStyle name="Normal 5 4 3 2 6 3 2 2 7 3 3" xfId="20141" xr:uid="{F9D54257-134D-4684-BFF3-866F5C402AAA}"/>
    <cellStyle name="Normal 5 4 3 2 6 3 2 2 7 3 3 2" xfId="25363" xr:uid="{AD4EB161-BA34-445F-9CD1-56B6EE0E3698}"/>
    <cellStyle name="Normal 5 4 3 2 6 3 2 2 8" xfId="15519" xr:uid="{163577D1-22AF-4303-A075-99223139CCF5}"/>
    <cellStyle name="Normal 5 4 3 2 6 3 2 2 9" xfId="17626" xr:uid="{97A1EC4C-425E-44E5-A59B-770780863959}"/>
    <cellStyle name="Normal 5 4 3 2 6 3 2 2 9 2" xfId="27236" xr:uid="{B1D6B3B7-C4AF-448A-9471-642D5AEC6A09}"/>
    <cellStyle name="Normal 5 4 3 2 6 3 2 2 9 3" xfId="28475" xr:uid="{53A53396-12AB-47E1-98A4-197940DCBC59}"/>
    <cellStyle name="Normal 5 4 3 2 6 3 2 2 9 4" xfId="27512" xr:uid="{3774E390-4A74-4641-B5D7-2179E5C36F2A}"/>
    <cellStyle name="Normal 5 4 3 2 6 3 3" xfId="2326" xr:uid="{F24F9426-FA9C-4907-AB66-0974EDDDEB70}"/>
    <cellStyle name="Normal 5 4 3 2 6 3 3 2" xfId="2921" xr:uid="{03D1434A-CFD8-4BAB-830F-6A9E18C5D2CA}"/>
    <cellStyle name="Normal 5 4 3 2 6 3 3 3" xfId="3884" xr:uid="{73F80F09-5532-4BFC-B98E-B3F0270F4F29}"/>
    <cellStyle name="Normal 5 4 3 2 6 3 3 3 2" xfId="4974" xr:uid="{84EFC2D2-537C-4790-A12C-B0CE01FA1E06}"/>
    <cellStyle name="Normal 5 4 3 2 6 3 3 3 3" xfId="3422" xr:uid="{DD1049F9-1D41-461B-AB3F-8563241E274E}"/>
    <cellStyle name="Normal 5 4 3 2 6 3 3 3 4" xfId="8464" xr:uid="{E5750C74-699A-4A2F-9F2B-F7F3FF829080}"/>
    <cellStyle name="Normal 5 4 3 2 6 3 3 3 4 2" xfId="5588" xr:uid="{29F86272-252B-43D3-8F6A-9F7705865347}"/>
    <cellStyle name="Normal 5 4 3 2 6 3 3 3 4 2 2" xfId="9851" xr:uid="{1938AA03-648B-4E6B-8667-423E0D413881}"/>
    <cellStyle name="Normal 5 4 3 2 6 3 3 3 4 2 3" xfId="12568" xr:uid="{BB945917-FFE9-4338-8B22-A5CD76C7F164}"/>
    <cellStyle name="Normal 5 4 3 2 6 3 3 3 4 2 3 2" xfId="23009" xr:uid="{71D1B64F-9D82-49EF-8984-2D1DFB133660}"/>
    <cellStyle name="Normal 5 4 3 2 6 3 3 3 4 2 3 3" xfId="20128" xr:uid="{941C26D4-23C7-4E20-A933-8F1AE74D9351}"/>
    <cellStyle name="Normal 5 4 3 2 6 3 3 3 4 2 3 3 2" xfId="25350" xr:uid="{45E5AA5A-ADF2-4B21-89FB-0A5E0178C91E}"/>
    <cellStyle name="Normal 5 4 3 2 6 3 3 3 5" xfId="6273" xr:uid="{EF98FF56-D294-4BE2-8E07-C6A91BE734D8}"/>
    <cellStyle name="Normal 5 4 3 2 6 3 3 3 5 2" xfId="10022" xr:uid="{41AA5D9A-3B5C-443D-B214-9D0AE34CE439}"/>
    <cellStyle name="Normal 5 4 3 2 6 3 3 3 5 3" xfId="17178" xr:uid="{682400CE-511E-4A46-A327-2E192D62F591}"/>
    <cellStyle name="Normal 5 4 3 2 6 3 3 3 5 3 2" xfId="23650" xr:uid="{1E0D2EE5-0778-44C3-872D-9CA760C9360F}"/>
    <cellStyle name="Normal 5 4 3 2 6 3 3 3 5 3 3" xfId="20587" xr:uid="{440BAFAD-7278-4EB5-9F62-CE9D24E14C93}"/>
    <cellStyle name="Normal 5 4 3 2 6 3 3 3 5 3 3 2" xfId="25809" xr:uid="{BA8EBDB0-92B9-43B4-94B8-0C65B3437BD4}"/>
    <cellStyle name="Normal 5 4 3 2 6 3 3 3 6" xfId="15907" xr:uid="{6B8224DA-6913-4B58-8872-A1F0FC9016B7}"/>
    <cellStyle name="Normal 5 4 3 2 6 3 3 3 7" xfId="18661" xr:uid="{92A1E90E-3BD3-4198-97EC-D08B9029F2E2}"/>
    <cellStyle name="Normal 5 4 3 2 6 3 3 3 7 2" xfId="23883" xr:uid="{22107C28-0C13-4B39-A994-EC8BAD5B9B81}"/>
    <cellStyle name="Normal 5 4 3 2 6 3 3 4" xfId="7070" xr:uid="{CEB1B759-FD63-4BA8-A34C-9C984BBE60A5}"/>
    <cellStyle name="Normal 5 4 3 2 6 3 3 4 2" xfId="8029" xr:uid="{86EDA338-DD62-4A93-9F78-E82125800600}"/>
    <cellStyle name="Normal 5 4 3 2 6 3 3 4 3" xfId="13085" xr:uid="{B0451A83-F6A0-441E-B736-B54C6BF554CE}"/>
    <cellStyle name="Normal 5 4 3 2 6 3 3 4 3 2" xfId="16534" xr:uid="{BFE87B4A-6A45-4050-A8BB-2113FC882BBC}"/>
    <cellStyle name="Normal 5 4 3 2 6 3 3 4 4" xfId="19372" xr:uid="{E310892D-EBFB-4826-A393-B36276D281AA}"/>
    <cellStyle name="Normal 5 4 3 2 6 3 3 4 4 2" xfId="24594" xr:uid="{2DDF3006-5D68-4CE4-9067-78FC510C9662}"/>
    <cellStyle name="Normal 5 4 3 2 6 3 3 5" xfId="5839" xr:uid="{9BD37A82-D389-4D93-A511-74CCDED09963}"/>
    <cellStyle name="Normal 5 4 3 2 6 3 3 5 2" xfId="9610" xr:uid="{9D8C887A-AF09-4956-B592-D54C3603EC4B}"/>
    <cellStyle name="Normal 5 4 3 2 6 3 3 5 3" xfId="12691" xr:uid="{70931133-F568-4EA8-80E3-39B830AE5986}"/>
    <cellStyle name="Normal 5 4 3 2 6 3 3 5 3 2" xfId="23130" xr:uid="{798F9DC9-4A39-4AFC-BC18-DC2A2890C910}"/>
    <cellStyle name="Normal 5 4 3 2 6 3 3 5 3 3" xfId="20377" xr:uid="{A679A9FE-3F85-4A93-BCB3-80A68EDD06A1}"/>
    <cellStyle name="Normal 5 4 3 2 6 3 3 5 3 3 2" xfId="25599" xr:uid="{9CF7A7D9-B9D8-4D67-9DEA-415F29B1FAE2}"/>
    <cellStyle name="Normal 5 4 3 2 6 3 4" xfId="5600" xr:uid="{F051138F-0624-43B2-898E-9C962F78AD04}"/>
    <cellStyle name="Normal 5 4 3 2 6 3 4 2" xfId="8930" xr:uid="{5221C2B8-85AF-4D10-AC3A-B29C20A5473F}"/>
    <cellStyle name="Normal 5 4 3 2 6 3 4 3" xfId="14380" xr:uid="{8BBE74D8-17F7-4A15-8887-F4CA552974F5}"/>
    <cellStyle name="Normal 5 4 3 2 6 3 4 3 2" xfId="14381" xr:uid="{F548185E-42C2-46E8-A754-74548A166FC2}"/>
    <cellStyle name="Normal 5 4 3 2 6 3 4 3 3" xfId="16834" xr:uid="{454F8705-E5F7-4035-9DFB-40A6A1F55CAF}"/>
    <cellStyle name="Normal 5 4 3 2 6 3 4 3 4" xfId="20140" xr:uid="{25666F8D-4B16-4A83-9D06-81A1BC820F2B}"/>
    <cellStyle name="Normal 5 4 3 2 6 3 4 3 4 2" xfId="25362" xr:uid="{E943A3F7-34AE-4A09-A7FF-E34BBAB4E489}"/>
    <cellStyle name="Normal 5 4 3 2 6 3 5" xfId="15246" xr:uid="{982CA54E-3157-447D-BFDD-1AE0A93B0C11}"/>
    <cellStyle name="Normal 5 4 3 2 6 3 6" xfId="15518" xr:uid="{A106FA2E-4DC6-44B4-98FB-C333BFF43366}"/>
    <cellStyle name="Normal 5 4 3 2 6 3 7" xfId="17625" xr:uid="{2E02E2E8-656D-40F7-AF8D-3D207242CED5}"/>
    <cellStyle name="Normal 5 4 3 2 6 3 7 2" xfId="27235" xr:uid="{6EE54130-AD9E-4D73-8765-D49634DAA45A}"/>
    <cellStyle name="Normal 5 4 3 2 6 3 7 3" xfId="28474" xr:uid="{5C421020-5329-41C4-BBB0-A2E33519A011}"/>
    <cellStyle name="Normal 5 4 3 2 6 3 7 4" xfId="27982" xr:uid="{5385025E-7F1F-4FC9-9450-9AAF0CC43E1D}"/>
    <cellStyle name="Normal 5 4 3 2 6 3 8" xfId="18066" xr:uid="{DD0DCE9E-641F-4DDB-9603-9414CD8396B7}"/>
    <cellStyle name="Normal 5 4 3 2 6 3 8 2" xfId="28941" xr:uid="{CCBF1B20-FE4E-460B-9C81-B35F32EB055F}"/>
    <cellStyle name="Normal 5 4 3 2 6 4" xfId="14382" xr:uid="{11AFE2F5-0CE5-41FF-B39A-685E120604E1}"/>
    <cellStyle name="Normal 5 4 3 2 6 4 2" xfId="14383" xr:uid="{52398A56-C72E-44C2-8860-763EA675CBCA}"/>
    <cellStyle name="Normal 5 4 3 2 7" xfId="2186" xr:uid="{17BEF4B5-DDFB-4E07-8BBB-73B596F72BDC}"/>
    <cellStyle name="Normal 5 4 3 2 7 2" xfId="2781" xr:uid="{FA03C5F2-732D-4A03-8824-6219754FA5EC}"/>
    <cellStyle name="Normal 5 4 3 2 7 3" xfId="3744" xr:uid="{A0382AC6-F8CB-4BFC-97F8-424018CF9CA8}"/>
    <cellStyle name="Normal 5 4 3 2 7 3 2" xfId="4912" xr:uid="{78C8A17B-3DFC-46A7-9FC5-09A85616B726}"/>
    <cellStyle name="Normal 5 4 3 2 7 3 3" xfId="3379" xr:uid="{99FE4E4C-080E-48CF-9905-BC3436EACD10}"/>
    <cellStyle name="Normal 5 4 3 2 7 3 4" xfId="8416" xr:uid="{1941AC62-6E8A-45BA-9877-C7674FED12A4}"/>
    <cellStyle name="Normal 5 4 3 2 7 3 4 2" xfId="6934" xr:uid="{97E64CBE-D670-467A-B2BC-416DF095E00F}"/>
    <cellStyle name="Normal 5 4 3 2 7 3 4 2 2" xfId="10678" xr:uid="{B6C6B7A0-B873-445E-A811-BB3086669DF8}"/>
    <cellStyle name="Normal 5 4 3 2 7 3 4 2 3" xfId="12112" xr:uid="{83457E16-E3B1-452D-B69E-A6EF681C9F39}"/>
    <cellStyle name="Normal 5 4 3 2 7 3 4 2 3 2" xfId="22559" xr:uid="{E651B6A3-88FE-4A3C-81A6-3BA06E109945}"/>
    <cellStyle name="Normal 5 4 3 2 7 3 4 2 3 3" xfId="21243" xr:uid="{053CEF2B-1B79-4E00-A34A-8453DBD0379D}"/>
    <cellStyle name="Normal 5 4 3 2 7 3 4 2 3 3 2" xfId="26465" xr:uid="{504830E1-6569-47FB-A153-15FA4AB22485}"/>
    <cellStyle name="Normal 5 4 3 2 7 3 5" xfId="6560" xr:uid="{47372A98-68F0-48EA-995A-3E91CA64F042}"/>
    <cellStyle name="Normal 5 4 3 2 7 3 5 2" xfId="10306" xr:uid="{FABCD358-F5F9-4436-AA4D-5EF643F2C82D}"/>
    <cellStyle name="Normal 5 4 3 2 7 3 5 3" xfId="11488" xr:uid="{1EE4642E-1A63-4258-849B-6505F9556C06}"/>
    <cellStyle name="Normal 5 4 3 2 7 3 5 3 2" xfId="22046" xr:uid="{8BCA2FE4-2174-46BB-AFA7-EB7BE1EE2D89}"/>
    <cellStyle name="Normal 5 4 3 2 7 3 5 3 3" xfId="20871" xr:uid="{D8904971-9F08-4B06-8693-AF4820CF533D}"/>
    <cellStyle name="Normal 5 4 3 2 7 3 5 3 3 2" xfId="26093" xr:uid="{0D2CB048-13D9-4A92-B8B7-73BBDC44C3D8}"/>
    <cellStyle name="Normal 5 4 3 2 7 3 6" xfId="18521" xr:uid="{4E46C12D-A1E0-47AB-A9D7-4A65EB05EEF9}"/>
    <cellStyle name="Normal 5 4 3 2 7 3 6 2" xfId="23743" xr:uid="{20F8E032-2480-4BF7-87CB-DFBF817E0E96}"/>
    <cellStyle name="Normal 5 4 3 2 7 4" xfId="7197" xr:uid="{32FC8C81-5319-4381-9F64-7DA365BE999D}"/>
    <cellStyle name="Normal 5 4 3 2 7 4 2" xfId="8156" xr:uid="{E72D5978-3B52-44CB-A08D-DF9AA10B7D42}"/>
    <cellStyle name="Normal 5 4 3 2 7 4 3" xfId="12989" xr:uid="{9859C15A-50DD-4EBF-ACA5-4B4B8240D869}"/>
    <cellStyle name="Normal 5 4 3 2 7 4 3 2" xfId="16446" xr:uid="{636E0D7C-2E2D-4380-827B-D10C8AF1B5BE}"/>
    <cellStyle name="Normal 5 4 3 2 7 4 4" xfId="19499" xr:uid="{2A4C2CFD-E292-4082-8DA9-11F37396CDFD}"/>
    <cellStyle name="Normal 5 4 3 2 7 4 4 2" xfId="24721" xr:uid="{DE732232-1BF7-46B2-A829-AA42566CD465}"/>
    <cellStyle name="Normal 5 4 3 2 7 5" xfId="6394" xr:uid="{D60B3A0C-1D81-46D7-8AC5-8644E7B19DE9}"/>
    <cellStyle name="Normal 5 4 3 2 7 5 2" xfId="10140" xr:uid="{A3E6E632-D9CF-47EA-AA81-E839A70EE015}"/>
    <cellStyle name="Normal 5 4 3 2 7 5 3" xfId="12528" xr:uid="{DDACB5C9-455F-4FB9-9B23-3F0482AE1D37}"/>
    <cellStyle name="Normal 5 4 3 2 7 5 3 2" xfId="22969" xr:uid="{2CEF2698-6381-4BAF-BC5F-E5E60EA2E1FF}"/>
    <cellStyle name="Normal 5 4 3 2 7 5 3 3" xfId="20705" xr:uid="{3AA92DCA-9A94-4E9C-89C7-65099C601EA9}"/>
    <cellStyle name="Normal 5 4 3 2 7 5 3 3 2" xfId="25927" xr:uid="{F260720C-DF2E-435D-9042-DFE86894CCA5}"/>
    <cellStyle name="Normal 5 4 3 2 8" xfId="17926" xr:uid="{2C82659D-1AED-4FA3-8DD5-135BAEB5A54F}"/>
    <cellStyle name="Normal 5 4 3 2 8 2" xfId="28768" xr:uid="{609E8AB6-2A71-467E-9A2D-B1363F7EF90B}"/>
    <cellStyle name="Normal 5 4 3 3" xfId="985" xr:uid="{AC564949-EAD5-4F39-A887-6E8B971C4861}"/>
    <cellStyle name="Normal 5 4 3 3 2" xfId="14384" xr:uid="{D504C9D5-532C-4D42-BFEB-40FCD03D3C7A}"/>
    <cellStyle name="Normal 5 4 3 4" xfId="986" xr:uid="{2D7EB7DC-4AF9-4771-B0FB-FC7530302C8B}"/>
    <cellStyle name="Normal 5 4 3 4 2" xfId="987" xr:uid="{D7E845DE-A7BF-4874-BBF3-139BB66EBD60}"/>
    <cellStyle name="Normal 5 4 3 4 3" xfId="988" xr:uid="{D81EF676-F3CE-4496-AF11-7F3D4700BC5A}"/>
    <cellStyle name="Normal 5 4 3 4 3 2" xfId="14385" xr:uid="{E16CC0F5-A706-4BD0-B183-CE60B81D30D4}"/>
    <cellStyle name="Normal 5 4 3 4 4" xfId="989" xr:uid="{CA01DBF2-6BB6-47B9-9619-C6C057543723}"/>
    <cellStyle name="Normal 5 4 3 4 4 2" xfId="990" xr:uid="{89D1C4C8-B560-4B4F-BE81-0CA9C3675E66}"/>
    <cellStyle name="Normal 5 4 3 4 4 3" xfId="991" xr:uid="{9EE742B4-D8D2-4DFA-A0EC-F3C7D2641C8B}"/>
    <cellStyle name="Normal 5 4 3 4 4 3 2" xfId="992" xr:uid="{BED5B480-B089-441B-97A4-04F08FACE258}"/>
    <cellStyle name="Normal 5 4 3 4 4 3 2 2" xfId="993" xr:uid="{7286CBC0-CB74-4EE1-8D76-1BA5ECFDEA3A}"/>
    <cellStyle name="Normal 5 4 3 4 4 3 2 2 10" xfId="18229" xr:uid="{29B3CDA7-12E1-4E37-9E67-78F9241E5DCF}"/>
    <cellStyle name="Normal 5 4 3 4 4 3 2 2 10 2" xfId="27799" xr:uid="{3ED39FD0-6481-491B-8A52-CEDBD4F5474A}"/>
    <cellStyle name="Normal 5 4 3 4 4 3 2 2 2" xfId="994" xr:uid="{0303D1CB-E9BF-4537-BB01-47CE7D71C2DF}"/>
    <cellStyle name="Normal 5 4 3 4 4 3 2 2 2 2" xfId="14386" xr:uid="{F2B5FECE-91B4-4489-A9BC-4A87DD62A112}"/>
    <cellStyle name="Normal 5 4 3 4 4 3 2 2 2 3" xfId="14387" xr:uid="{43534BCF-272D-4EC1-A764-A50DBE949CD6}"/>
    <cellStyle name="Normal 5 4 3 4 4 3 2 2 2 3 2" xfId="14388" xr:uid="{8B1172D3-2B30-4D33-92E5-2F6A080CB522}"/>
    <cellStyle name="Normal 5 4 3 4 4 3 2 2 3" xfId="995" xr:uid="{27CAF372-F697-40DF-8501-E4BEC87B062A}"/>
    <cellStyle name="Normal 5 4 3 4 4 3 2 2 4" xfId="996" xr:uid="{6F7464A3-0694-419A-A168-B6033CDE054D}"/>
    <cellStyle name="Normal 5 4 3 4 4 3 2 2 5" xfId="997" xr:uid="{E06A0FAA-5111-4A71-B530-B4B53997FF73}"/>
    <cellStyle name="Normal 5 4 3 4 4 3 2 2 5 2" xfId="998" xr:uid="{B055D48A-FF72-4CF0-8433-1C52EE56DFC7}"/>
    <cellStyle name="Normal 5 4 3 4 4 3 2 2 5 3" xfId="2642" xr:uid="{0B0600BE-2CF6-4C61-A12A-022728C66937}"/>
    <cellStyle name="Normal 5 4 3 4 4 3 2 2 5 3 2" xfId="3237" xr:uid="{386BCDA3-F812-4C1C-A984-A1A5382F2AAC}"/>
    <cellStyle name="Normal 5 4 3 4 4 3 2 2 5 3 3" xfId="4200" xr:uid="{BD9723A1-6F47-41C2-8434-8F8DB350B5C2}"/>
    <cellStyle name="Normal 5 4 3 4 4 3 2 2 5 3 3 2" xfId="4864" xr:uid="{25BDDAF8-E0E0-4643-B06F-F2F0A4335F55}"/>
    <cellStyle name="Normal 5 4 3 4 4 3 2 2 5 3 3 3" xfId="4437" xr:uid="{D365D111-F9DE-4B38-967A-23A0D93E9543}"/>
    <cellStyle name="Normal 5 4 3 4 4 3 2 2 5 3 3 4" xfId="8614" xr:uid="{D70C09B3-A181-4D69-A9C3-F8ED5929D638}"/>
    <cellStyle name="Normal 5 4 3 4 4 3 2 2 5 3 3 4 2" xfId="6980" xr:uid="{9564EA1D-7A75-40B9-ACBB-7DECD3232807}"/>
    <cellStyle name="Normal 5 4 3 4 4 3 2 2 5 3 3 4 2 2" xfId="10724" xr:uid="{60D21ACD-D8FA-4D81-8055-04A63D1B9B29}"/>
    <cellStyle name="Normal 5 4 3 4 4 3 2 2 5 3 3 4 2 3" xfId="11723" xr:uid="{97E2E6B0-E68A-40CB-A74D-185F149ECB63}"/>
    <cellStyle name="Normal 5 4 3 4 4 3 2 2 5 3 3 4 2 3 2" xfId="22171" xr:uid="{DEA0B691-16A5-4393-852F-3418C6D989DB}"/>
    <cellStyle name="Normal 5 4 3 4 4 3 2 2 5 3 3 4 2 3 3" xfId="21289" xr:uid="{72D0D3B8-53C7-4893-9E07-E50B568C1BF1}"/>
    <cellStyle name="Normal 5 4 3 4 4 3 2 2 5 3 3 4 2 3 3 2" xfId="26511" xr:uid="{D54FE054-B2E6-4D5C-9A49-BBBC41F634BE}"/>
    <cellStyle name="Normal 5 4 3 4 4 3 2 2 5 3 3 5" xfId="5300" xr:uid="{E6727A56-0CB2-4196-83AD-48D78DF74008}"/>
    <cellStyle name="Normal 5 4 3 4 4 3 2 2 5 3 3 5 2" xfId="9591" xr:uid="{F0649006-41F5-4433-A38B-C6B3339F857A}"/>
    <cellStyle name="Normal 5 4 3 4 4 3 2 2 5 3 3 5 3" xfId="11910" xr:uid="{4646BDC5-2706-45C0-99BB-198EA43A06C1}"/>
    <cellStyle name="Normal 5 4 3 4 4 3 2 2 5 3 3 5 3 2" xfId="22358" xr:uid="{03CA833E-3074-4AC9-A97A-689EA1837B8F}"/>
    <cellStyle name="Normal 5 4 3 4 4 3 2 2 5 3 3 5 3 3" xfId="19840" xr:uid="{A8BADE41-23BA-4286-9260-04D54818FBB2}"/>
    <cellStyle name="Normal 5 4 3 4 4 3 2 2 5 3 3 5 3 3 2" xfId="25062" xr:uid="{7937F021-578D-4E2A-AFFF-57A2835BFD37}"/>
    <cellStyle name="Normal 5 4 3 4 4 3 2 2 5 3 3 6" xfId="18977" xr:uid="{496049EF-3B51-4941-AE2D-20BB4C6CF291}"/>
    <cellStyle name="Normal 5 4 3 4 4 3 2 2 5 3 3 6 2" xfId="24199" xr:uid="{FF2A9209-5687-47B1-9E2A-5A18A2BCC122}"/>
    <cellStyle name="Normal 5 4 3 4 4 3 2 2 5 3 4" xfId="7269" xr:uid="{DEC3AC30-D360-4908-A54F-BA067871DADC}"/>
    <cellStyle name="Normal 5 4 3 4 4 3 2 2 5 3 4 2" xfId="8228" xr:uid="{9DEDD1DE-CD4C-4BFD-AC41-112E0B37A3BA}"/>
    <cellStyle name="Normal 5 4 3 4 4 3 2 2 5 3 4 3" xfId="12914" xr:uid="{A6BEA486-B6B3-4F99-99DA-91A0D615CD3F}"/>
    <cellStyle name="Normal 5 4 3 4 4 3 2 2 5 3 4 3 2" xfId="16383" xr:uid="{A55F9616-8865-4F6D-8647-C0D34662EF4A}"/>
    <cellStyle name="Normal 5 4 3 4 4 3 2 2 5 3 4 4" xfId="19571" xr:uid="{81A8D5F0-BA12-4A43-AD33-CF179DEDFEDD}"/>
    <cellStyle name="Normal 5 4 3 4 4 3 2 2 5 3 4 4 2" xfId="24793" xr:uid="{71E09DD0-F0CB-48FA-AC07-280336B6DD8A}"/>
    <cellStyle name="Normal 5 4 3 4 4 3 2 2 5 3 5" xfId="9306" xr:uid="{6CF3D049-3759-4B53-B256-9D7C5E6F8318}"/>
    <cellStyle name="Normal 5 4 3 4 4 3 2 2 5 3 5 2" xfId="11022" xr:uid="{A00A698C-3B52-41BB-990D-57CA0FEBB89C}"/>
    <cellStyle name="Normal 5 4 3 4 4 3 2 2 5 3 5 3" xfId="11378" xr:uid="{43C146AB-316A-48D9-8F0D-FFDD7998B0E8}"/>
    <cellStyle name="Normal 5 4 3 4 4 3 2 2 5 3 5 3 2" xfId="21936" xr:uid="{D04702D6-BE54-471D-AB21-2389112148DA}"/>
    <cellStyle name="Normal 5 4 3 4 4 3 2 2 5 3 5 3 3" xfId="21587" xr:uid="{522AE5E7-5EEE-4DBF-851D-6FF876B6A353}"/>
    <cellStyle name="Normal 5 4 3 4 4 3 2 2 5 3 5 3 3 2" xfId="26809" xr:uid="{76EB2BA5-A5E6-4B75-B232-0370AE160AB3}"/>
    <cellStyle name="Normal 5 4 3 4 4 3 2 2 5 4" xfId="5606" xr:uid="{07843A7A-485C-49EB-9D91-D78241750589}"/>
    <cellStyle name="Normal 5 4 3 4 4 3 2 2 5 4 2" xfId="8935" xr:uid="{B809C389-45BC-42B3-BF5D-05B3B9361EE5}"/>
    <cellStyle name="Normal 5 4 3 4 4 3 2 2 5 4 3" xfId="12030" xr:uid="{6BA9D7D3-487D-4823-831C-BD54AEBAC4F7}"/>
    <cellStyle name="Normal 5 4 3 4 4 3 2 2 5 4 3 2" xfId="22478" xr:uid="{85D31C85-1424-4C33-B9CD-373E4D76102F}"/>
    <cellStyle name="Normal 5 4 3 4 4 3 2 2 5 4 3 3" xfId="20146" xr:uid="{9C02C012-6D6E-437A-9BDC-C7CBF978CC38}"/>
    <cellStyle name="Normal 5 4 3 4 4 3 2 2 5 4 3 3 2" xfId="25368" xr:uid="{397F17EC-0782-418B-A74A-52ABC45B509F}"/>
    <cellStyle name="Normal 5 4 3 4 4 3 2 2 5 5" xfId="15523" xr:uid="{26E00169-DECC-41C0-9AA3-D88AEF071463}"/>
    <cellStyle name="Normal 5 4 3 4 4 3 2 2 5 6" xfId="17630" xr:uid="{48F30C9F-9B93-4A16-8762-07EEFE8E8907}"/>
    <cellStyle name="Normal 5 4 3 4 4 3 2 2 5 6 2" xfId="27240" xr:uid="{B37B444A-BFDF-45A9-B581-7BAA455E6AAA}"/>
    <cellStyle name="Normal 5 4 3 4 4 3 2 2 5 6 3" xfId="28479" xr:uid="{6BDBE8ED-24EE-4D92-A6FB-C7D274EF41AD}"/>
    <cellStyle name="Normal 5 4 3 4 4 3 2 2 5 6 4" xfId="27977" xr:uid="{66F4AE89-8917-481E-93EF-9298B0877FA5}"/>
    <cellStyle name="Normal 5 4 3 4 4 3 2 2 5 7" xfId="18382" xr:uid="{D3C464EA-2D83-4574-A128-F5B20FDC1BCF}"/>
    <cellStyle name="Normal 5 4 3 4 4 3 2 2 5 7 2" xfId="27554" xr:uid="{23361689-9A85-4EDC-AD98-0732BC26C359}"/>
    <cellStyle name="Normal 5 4 3 4 4 3 2 2 6" xfId="2489" xr:uid="{0C6BAE64-EE3F-42B0-8D77-D9732E6FF20E}"/>
    <cellStyle name="Normal 5 4 3 4 4 3 2 2 6 2" xfId="3084" xr:uid="{F836762C-F78F-40CB-B855-69FD399F432E}"/>
    <cellStyle name="Normal 5 4 3 4 4 3 2 2 6 3" xfId="4047" xr:uid="{5585E72F-1B40-43D6-B21F-91B96C5D328A}"/>
    <cellStyle name="Normal 5 4 3 4 4 3 2 2 6 3 2" xfId="5124" xr:uid="{C0268D04-0C0B-4586-BA20-3227A155E66D}"/>
    <cellStyle name="Normal 5 4 3 4 4 3 2 2 6 3 3" xfId="3534" xr:uid="{1544EDEB-DD8F-4894-8F01-5C5B600CED86}"/>
    <cellStyle name="Normal 5 4 3 4 4 3 2 2 6 3 4" xfId="7559" xr:uid="{A8CAC542-2042-4349-9269-38215C4A5BF6}"/>
    <cellStyle name="Normal 5 4 3 4 4 3 2 2 6 3 4 2" xfId="9311" xr:uid="{07270381-9466-43DB-AB50-5219EAEB631A}"/>
    <cellStyle name="Normal 5 4 3 4 4 3 2 2 6 3 4 2 2" xfId="11027" xr:uid="{0A375096-00BA-482E-896C-D54004309D9E}"/>
    <cellStyle name="Normal 5 4 3 4 4 3 2 2 6 3 4 2 3" xfId="11718" xr:uid="{180D157C-F385-4B58-A072-54291A50960B}"/>
    <cellStyle name="Normal 5 4 3 4 4 3 2 2 6 3 4 2 3 2" xfId="22166" xr:uid="{ACFD4800-D0D7-45FE-BE30-5F4166298D13}"/>
    <cellStyle name="Normal 5 4 3 4 4 3 2 2 6 3 4 2 3 3" xfId="21592" xr:uid="{65363012-78A4-43BF-B80B-CC4BC7F6B08A}"/>
    <cellStyle name="Normal 5 4 3 4 4 3 2 2 6 3 4 2 3 3 2" xfId="26814" xr:uid="{8FD903D3-0BD8-4842-9B21-ED69EA42029C}"/>
    <cellStyle name="Normal 5 4 3 4 4 3 2 2 6 3 5" xfId="5370" xr:uid="{EFA92B7D-CA69-4863-A6AD-C35443EC6313}"/>
    <cellStyle name="Normal 5 4 3 4 4 3 2 2 6 3 5 2" xfId="9866" xr:uid="{6DFFF4B7-2CF1-4532-A150-94495A626D85}"/>
    <cellStyle name="Normal 5 4 3 4 4 3 2 2 6 3 5 3" xfId="11686" xr:uid="{37EF977A-2771-4ADA-9CA8-37156F0B6361}"/>
    <cellStyle name="Normal 5 4 3 4 4 3 2 2 6 3 5 3 2" xfId="22135" xr:uid="{5E00C24A-F6E7-4229-B056-F9C401D20EFC}"/>
    <cellStyle name="Normal 5 4 3 4 4 3 2 2 6 3 5 3 3" xfId="19910" xr:uid="{184DED40-9A88-4B76-9E38-217D10D6C8A8}"/>
    <cellStyle name="Normal 5 4 3 4 4 3 2 2 6 3 5 3 3 2" xfId="25132" xr:uid="{213F6746-A84E-4114-B93E-50C4BB0FCAF3}"/>
    <cellStyle name="Normal 5 4 3 4 4 3 2 2 6 3 6" xfId="16066" xr:uid="{B07A14F2-AE27-4D39-B9E7-3D8ABBE5D996}"/>
    <cellStyle name="Normal 5 4 3 4 4 3 2 2 6 3 7" xfId="18824" xr:uid="{F30E9C8C-CEF0-4379-834C-6C04928E7072}"/>
    <cellStyle name="Normal 5 4 3 4 4 3 2 2 6 3 7 2" xfId="24046" xr:uid="{F278A6D3-18AE-41AF-A659-71F01F8D1D64}"/>
    <cellStyle name="Normal 5 4 3 4 4 3 2 2 6 4" xfId="7263" xr:uid="{C2F2194D-1A0B-4050-A8BC-A870866FD5ED}"/>
    <cellStyle name="Normal 5 4 3 4 4 3 2 2 6 4 2" xfId="8222" xr:uid="{EE02806C-1188-47AE-9274-38E052972D22}"/>
    <cellStyle name="Normal 5 4 3 4 4 3 2 2 6 4 3" xfId="13066" xr:uid="{1EBBD109-A543-444B-A6C6-BF557B11BD82}"/>
    <cellStyle name="Normal 5 4 3 4 4 3 2 2 6 4 3 2" xfId="16517" xr:uid="{DB4FB142-C7DF-4F94-A7D3-681DC0AC0551}"/>
    <cellStyle name="Normal 5 4 3 4 4 3 2 2 6 4 4" xfId="19565" xr:uid="{14EC9387-1EA1-42C1-8AC5-EEEA2864BA7E}"/>
    <cellStyle name="Normal 5 4 3 4 4 3 2 2 6 4 4 2" xfId="24787" xr:uid="{EE621D1F-0E08-4366-9EDB-677B924A0C75}"/>
    <cellStyle name="Normal 5 4 3 4 4 3 2 2 6 5" xfId="6411" xr:uid="{4403DE41-0B04-4A59-A907-664056C304D9}"/>
    <cellStyle name="Normal 5 4 3 4 4 3 2 2 6 5 2" xfId="10157" xr:uid="{18B0CBD7-1C6B-4FA3-ADA0-D0C734F5C1FE}"/>
    <cellStyle name="Normal 5 4 3 4 4 3 2 2 6 5 3" xfId="11429" xr:uid="{D45F2798-B73C-4F52-A1D4-DF2B09DABE75}"/>
    <cellStyle name="Normal 5 4 3 4 4 3 2 2 6 5 3 2" xfId="21987" xr:uid="{2A547F98-38AF-4E5A-9384-A923DCF8A9C6}"/>
    <cellStyle name="Normal 5 4 3 4 4 3 2 2 6 5 3 3" xfId="20722" xr:uid="{7A19A544-63FB-4C30-B75D-50D13A3E73AA}"/>
    <cellStyle name="Normal 5 4 3 4 4 3 2 2 6 5 3 3 2" xfId="25944" xr:uid="{6A5BED70-437D-4E75-A46C-5A567F6FED73}"/>
    <cellStyle name="Normal 5 4 3 4 4 3 2 2 7" xfId="5605" xr:uid="{47A35B0F-572A-4F35-809D-084F1A9AD7E7}"/>
    <cellStyle name="Normal 5 4 3 4 4 3 2 2 7 2" xfId="8934" xr:uid="{B55C82AE-A650-4A4E-8103-6BD01A40A4BE}"/>
    <cellStyle name="Normal 5 4 3 4 4 3 2 2 7 3" xfId="16212" xr:uid="{AA518FC5-A678-4776-9754-B665D18CE955}"/>
    <cellStyle name="Normal 5 4 3 4 4 3 2 2 7 3 2" xfId="17360" xr:uid="{A3416ED2-3DFF-4B13-9364-BBB87E36EEBB}"/>
    <cellStyle name="Normal 5 4 3 4 4 3 2 2 7 3 3" xfId="20145" xr:uid="{FFC75948-66AD-4259-9DE6-24572A458795}"/>
    <cellStyle name="Normal 5 4 3 4 4 3 2 2 7 3 3 2" xfId="25367" xr:uid="{92934FD6-9F65-4AE4-970E-549AC8EEC776}"/>
    <cellStyle name="Normal 5 4 3 4 4 3 2 2 8" xfId="15522" xr:uid="{B91835D4-7480-4284-8735-45E020110A24}"/>
    <cellStyle name="Normal 5 4 3 4 4 3 2 2 9" xfId="17629" xr:uid="{4B88D302-1A27-44BA-B657-C98A0505EFFC}"/>
    <cellStyle name="Normal 5 4 3 4 4 3 2 2 9 2" xfId="27239" xr:uid="{24E34786-7174-4A0B-975B-CCA400DF5E82}"/>
    <cellStyle name="Normal 5 4 3 4 4 3 2 2 9 3" xfId="28478" xr:uid="{02AD64CA-A2AA-4D6D-BE1B-8C985CC82850}"/>
    <cellStyle name="Normal 5 4 3 4 4 3 2 2 9 4" xfId="27978" xr:uid="{A2391034-EC9C-477F-B468-DE36F872C82F}"/>
    <cellStyle name="Normal 5 4 3 4 4 3 3" xfId="2372" xr:uid="{21E15AAE-6289-4F98-9935-C62B96F7F6CB}"/>
    <cellStyle name="Normal 5 4 3 4 4 3 3 2" xfId="2967" xr:uid="{048977F4-2AFC-4256-9937-7FB984BDDA25}"/>
    <cellStyle name="Normal 5 4 3 4 4 3 3 3" xfId="3930" xr:uid="{B585C655-92E0-4326-8958-0B9417A5FB47}"/>
    <cellStyle name="Normal 5 4 3 4 4 3 3 3 2" xfId="5097" xr:uid="{D86E4477-8754-494D-A8CD-E851CD18F58F}"/>
    <cellStyle name="Normal 5 4 3 4 4 3 3 3 3" xfId="3489" xr:uid="{9589F940-6E3C-4B22-8F8B-1E7EBBC16E34}"/>
    <cellStyle name="Normal 5 4 3 4 4 3 3 3 4" xfId="7560" xr:uid="{F258CD90-0FE5-4932-918C-F23C8E4B6B54}"/>
    <cellStyle name="Normal 5 4 3 4 4 3 3 3 4 2" xfId="9395" xr:uid="{1D7CC58A-3286-4EEC-B3DE-3CAC34D27D93}"/>
    <cellStyle name="Normal 5 4 3 4 4 3 3 3 4 2 2" xfId="11109" xr:uid="{7CBC10F2-DBF5-413F-B7DC-CEF0D8900AFB}"/>
    <cellStyle name="Normal 5 4 3 4 4 3 3 3 4 2 3" xfId="12395" xr:uid="{B3E90495-6A82-4D38-B407-E1CF7B1A6888}"/>
    <cellStyle name="Normal 5 4 3 4 4 3 3 3 4 2 3 2" xfId="22836" xr:uid="{65FC7708-CED4-4BA7-AEE6-B335DCFFC061}"/>
    <cellStyle name="Normal 5 4 3 4 4 3 3 3 4 2 3 3" xfId="21674" xr:uid="{5652C93B-1D27-4B38-896B-42ACEFE7BB44}"/>
    <cellStyle name="Normal 5 4 3 4 4 3 3 3 4 2 3 3 2" xfId="26896" xr:uid="{F7478BAB-25A1-47B5-B307-EDD2A3BB8EBC}"/>
    <cellStyle name="Normal 5 4 3 4 4 3 3 3 5" xfId="5419" xr:uid="{FC85552F-95CF-4F36-B254-3DA17B950277}"/>
    <cellStyle name="Normal 5 4 3 4 4 3 3 3 5 2" xfId="9873" xr:uid="{673EF677-5000-48BD-B0CA-E1A8FA005867}"/>
    <cellStyle name="Normal 5 4 3 4 4 3 3 3 5 3" xfId="12830" xr:uid="{37F3095C-F5F4-41EF-81B6-CF1BCB32BCB2}"/>
    <cellStyle name="Normal 5 4 3 4 4 3 3 3 5 3 2" xfId="23268" xr:uid="{DB9272D4-700C-4E11-986D-F5E6F894B22E}"/>
    <cellStyle name="Normal 5 4 3 4 4 3 3 3 5 3 3" xfId="19959" xr:uid="{179C2B5E-4B7D-4672-8040-6A33C5B098BB}"/>
    <cellStyle name="Normal 5 4 3 4 4 3 3 3 5 3 3 2" xfId="25181" xr:uid="{AC203202-9BF2-4688-AFEB-805BDABBF3EB}"/>
    <cellStyle name="Normal 5 4 3 4 4 3 3 3 6" xfId="15953" xr:uid="{8BEA8476-7B79-42DE-9C30-D4DE3787DE69}"/>
    <cellStyle name="Normal 5 4 3 4 4 3 3 3 7" xfId="18707" xr:uid="{C5383982-DDE5-409A-BC77-9464F2DD6034}"/>
    <cellStyle name="Normal 5 4 3 4 4 3 3 3 7 2" xfId="23929" xr:uid="{909FFD88-4FCF-4C15-9CC9-AF82911922CA}"/>
    <cellStyle name="Normal 5 4 3 4 4 3 3 4" xfId="6009" xr:uid="{0818A84C-D2C7-47AD-9288-2DD3FBE6BA81}"/>
    <cellStyle name="Normal 5 4 3 4 4 3 3 4 2" xfId="7541" xr:uid="{97942838-27DF-40F3-83FD-3E30D6E9F705}"/>
    <cellStyle name="Normal 5 4 3 4 4 3 3 4 3" xfId="11551" xr:uid="{B2B2AB8D-C05A-40CF-B9AB-AF877210E426}"/>
    <cellStyle name="Normal 5 4 3 4 4 3 3 4 3 2" xfId="15811" xr:uid="{0A37E7C9-CDEC-4DB4-9FB7-D0240CF95744}"/>
    <cellStyle name="Normal 5 4 3 4 4 3 3 4 4" xfId="19102" xr:uid="{753F2935-4F10-454E-B2C9-03CCF337379B}"/>
    <cellStyle name="Normal 5 4 3 4 4 3 3 4 4 2" xfId="24324" xr:uid="{B55AFC8E-4BD6-42E5-8C5A-5E94F78577E7}"/>
    <cellStyle name="Normal 5 4 3 4 4 3 3 5" xfId="5209" xr:uid="{22990EBA-3344-4028-AD17-0DB9F829982A}"/>
    <cellStyle name="Normal 5 4 3 4 4 3 3 5 2" xfId="9643" xr:uid="{870A1992-A508-4FC0-B9F7-A7D5CE6861A8}"/>
    <cellStyle name="Normal 5 4 3 4 4 3 3 5 3" xfId="12141" xr:uid="{7852305D-85C3-4035-BFE9-98D24EDC8FA0}"/>
    <cellStyle name="Normal 5 4 3 4 4 3 3 5 3 2" xfId="22588" xr:uid="{46A33051-C3A5-49FF-A673-15791D440482}"/>
    <cellStyle name="Normal 5 4 3 4 4 3 3 5 3 3" xfId="19749" xr:uid="{231EE2B7-AF9D-4374-85FD-0557E0381756}"/>
    <cellStyle name="Normal 5 4 3 4 4 3 3 5 3 3 2" xfId="24971" xr:uid="{B624343E-0BD3-4603-8487-E5913FC20A9C}"/>
    <cellStyle name="Normal 5 4 3 4 4 3 4" xfId="5604" xr:uid="{11A51C5C-DE6C-4634-8F19-D36427BA90FF}"/>
    <cellStyle name="Normal 5 4 3 4 4 3 4 2" xfId="8933" xr:uid="{951E4380-CE24-471D-BDB0-50527ED1159E}"/>
    <cellStyle name="Normal 5 4 3 4 4 3 4 3" xfId="14389" xr:uid="{E690C8DA-EF81-4EAD-B8F4-DEC183C5C85A}"/>
    <cellStyle name="Normal 5 4 3 4 4 3 4 3 2" xfId="14390" xr:uid="{F8E70EF8-7A12-475D-B85F-5E6E9FDC024F}"/>
    <cellStyle name="Normal 5 4 3 4 4 3 4 3 3" xfId="16833" xr:uid="{75EE215C-F2EC-4100-9035-92A8DF9F6D4B}"/>
    <cellStyle name="Normal 5 4 3 4 4 3 4 3 4" xfId="20144" xr:uid="{60C5E1A8-E6B7-4AC6-AE7C-71C2D54FBAE4}"/>
    <cellStyle name="Normal 5 4 3 4 4 3 4 3 4 2" xfId="25366" xr:uid="{96FF5BB7-1DFE-4A32-BF56-D16EE417485F}"/>
    <cellStyle name="Normal 5 4 3 4 4 3 5" xfId="15247" xr:uid="{61A185C7-C036-4D31-AEDA-985E854EC359}"/>
    <cellStyle name="Normal 5 4 3 4 4 3 6" xfId="15521" xr:uid="{44D05000-2139-475E-8773-524685A5426D}"/>
    <cellStyle name="Normal 5 4 3 4 4 3 7" xfId="17628" xr:uid="{B1CE47F4-8BBE-44C4-84C1-D2A5052865B7}"/>
    <cellStyle name="Normal 5 4 3 4 4 3 7 2" xfId="27238" xr:uid="{FDDF5ECE-F7C1-4AD2-8F90-94E533102B7C}"/>
    <cellStyle name="Normal 5 4 3 4 4 3 7 3" xfId="28477" xr:uid="{1D2E8794-7902-492E-B563-340EA371BDDE}"/>
    <cellStyle name="Normal 5 4 3 4 4 3 7 4" xfId="27979" xr:uid="{EF4BFB3E-088A-4C5B-A9B7-06A199938D25}"/>
    <cellStyle name="Normal 5 4 3 4 4 3 8" xfId="18112" xr:uid="{81DC45E3-7723-4D93-A2C7-CA69759DFFC0}"/>
    <cellStyle name="Normal 5 4 3 4 4 3 8 2" xfId="28877" xr:uid="{2178C65E-40BB-49DA-A623-4A34D28F0BA1}"/>
    <cellStyle name="Normal 5 4 3 4 4 4" xfId="14391" xr:uid="{093AC20F-AD8B-4B47-9552-F8943502536B}"/>
    <cellStyle name="Normal 5 4 3 4 4 4 2" xfId="14392" xr:uid="{60786147-4C6B-466E-B8D7-84E5A4AB2744}"/>
    <cellStyle name="Normal 5 4 3 4 4 5" xfId="14393" xr:uid="{3580F767-6864-446E-9B1B-C027B4A0A0F3}"/>
    <cellStyle name="Normal 5 4 3 4 4 5 2" xfId="14394" xr:uid="{FC9E094F-0A63-4B8C-95C4-D5017D6355FC}"/>
    <cellStyle name="Normal 5 4 3 4 5" xfId="2232" xr:uid="{37A768A4-C38F-4C7F-AB64-D304C0759F5F}"/>
    <cellStyle name="Normal 5 4 3 4 5 2" xfId="2827" xr:uid="{317E9FE0-DC89-4284-A2AC-398F646FD5E9}"/>
    <cellStyle name="Normal 5 4 3 4 5 3" xfId="3790" xr:uid="{12BD3F80-7227-4BB4-B891-836732A06018}"/>
    <cellStyle name="Normal 5 4 3 4 5 3 2" xfId="4849" xr:uid="{A807A407-64C2-493F-983D-8B996FD95A78}"/>
    <cellStyle name="Normal 5 4 3 4 5 3 3" xfId="3517" xr:uid="{14496F49-4A73-4F12-8252-38BF9DFD13BC}"/>
    <cellStyle name="Normal 5 4 3 4 5 3 4" xfId="8419" xr:uid="{7A12E73C-2883-44F6-B415-2A4C0BD7D8F2}"/>
    <cellStyle name="Normal 5 4 3 4 5 3 4 2" xfId="7439" xr:uid="{4583E7A2-1700-48F7-AFF0-A86B07BCDBCD}"/>
    <cellStyle name="Normal 5 4 3 4 5 3 4 2 2" xfId="10809" xr:uid="{D19B962E-FF20-4C4A-944B-407122B2D736}"/>
    <cellStyle name="Normal 5 4 3 4 5 3 4 2 3" xfId="17075" xr:uid="{84DA3658-ADF8-4FA2-9E79-FA85B5284D91}"/>
    <cellStyle name="Normal 5 4 3 4 5 3 4 2 3 2" xfId="23547" xr:uid="{A8FC4CAB-E5CD-464C-B2C8-AC05970850B6}"/>
    <cellStyle name="Normal 5 4 3 4 5 3 4 2 3 3" xfId="21374" xr:uid="{1E16B5DC-C3E2-47E3-A7F3-81A346B09A4F}"/>
    <cellStyle name="Normal 5 4 3 4 5 3 4 2 3 3 2" xfId="26596" xr:uid="{DDD1C024-7673-448D-92AF-A69DD0EA3790}"/>
    <cellStyle name="Normal 5 4 3 4 5 3 5" xfId="6801" xr:uid="{0BC0D74C-95B1-42D8-B755-29C9AD2D6E89}"/>
    <cellStyle name="Normal 5 4 3 4 5 3 5 2" xfId="10545" xr:uid="{227CAE41-845D-406D-B029-235EA7921C7C}"/>
    <cellStyle name="Normal 5 4 3 4 5 3 5 3" xfId="12140" xr:uid="{4E0FA365-E6E4-4C0D-9F5D-4624532136E3}"/>
    <cellStyle name="Normal 5 4 3 4 5 3 5 3 2" xfId="22587" xr:uid="{0B3A00C3-3104-4BD6-A15C-1F04E4EE0B97}"/>
    <cellStyle name="Normal 5 4 3 4 5 3 5 3 3" xfId="21110" xr:uid="{5210CB59-AF95-4A67-8CC9-402E3D27C994}"/>
    <cellStyle name="Normal 5 4 3 4 5 3 5 3 3 2" xfId="26332" xr:uid="{B532D8F5-6058-41D1-9BE1-1BB1BFD81F7B}"/>
    <cellStyle name="Normal 5 4 3 4 5 3 6" xfId="18567" xr:uid="{9A4A219F-E087-4ADE-BB88-1E492769458D}"/>
    <cellStyle name="Normal 5 4 3 4 5 3 6 2" xfId="23789" xr:uid="{0B1A005D-0032-4C82-B5CB-2147BE73A462}"/>
    <cellStyle name="Normal 5 4 3 4 5 4" xfId="7074" xr:uid="{D92AA5DA-A301-40DB-982A-C73A38698CE2}"/>
    <cellStyle name="Normal 5 4 3 4 5 4 2" xfId="8033" xr:uid="{2DA7D6A1-E4A0-46B7-B80A-46A34A7596F3}"/>
    <cellStyle name="Normal 5 4 3 4 5 4 3" xfId="13246" xr:uid="{7959DCB3-3865-4916-BE53-1D48580A8053}"/>
    <cellStyle name="Normal 5 4 3 4 5 4 3 2" xfId="16679" xr:uid="{AEEFA19A-12FA-497D-B4BE-57F2F9325B3E}"/>
    <cellStyle name="Normal 5 4 3 4 5 4 4" xfId="19376" xr:uid="{316D2F89-1659-48B5-A1A4-FC91CA473F11}"/>
    <cellStyle name="Normal 5 4 3 4 5 4 4 2" xfId="24598" xr:uid="{36073259-7726-43B3-BB6E-E1B399C0673C}"/>
    <cellStyle name="Normal 5 4 3 4 5 5" xfId="7397" xr:uid="{1F39F52B-7F5F-479C-AE53-AAB8D3B8E6BF}"/>
    <cellStyle name="Normal 5 4 3 4 5 5 2" xfId="10767" xr:uid="{281401BD-CBC5-48C2-A121-36942AAF882C}"/>
    <cellStyle name="Normal 5 4 3 4 5 5 3" xfId="11374" xr:uid="{E0ECF761-3309-47C2-931A-8BAD8C60CEA0}"/>
    <cellStyle name="Normal 5 4 3 4 5 5 3 2" xfId="21932" xr:uid="{C466BF3D-7374-446D-AEEB-707E1B8D2FB4}"/>
    <cellStyle name="Normal 5 4 3 4 5 5 3 3" xfId="21332" xr:uid="{75967F62-FE12-4CB3-9595-E593DC0E4706}"/>
    <cellStyle name="Normal 5 4 3 4 5 5 3 3 2" xfId="26554" xr:uid="{2C339CB4-A386-4294-850D-A33EB4A81292}"/>
    <cellStyle name="Normal 5 4 3 4 6" xfId="17972" xr:uid="{0A95F263-8C77-4A1D-B48C-C6023BADF0D9}"/>
    <cellStyle name="Normal 5 4 3 4 6 2" xfId="28935" xr:uid="{6FB91FBA-1EA7-4AD7-8769-D4CDF479581C}"/>
    <cellStyle name="Normal 5 4 3 5" xfId="999" xr:uid="{05658249-7DD1-4485-B376-10E55DD587C8}"/>
    <cellStyle name="Normal 5 4 3 5 2" xfId="1000" xr:uid="{6ED9EC7B-094F-4B27-BD1E-0DDD721F6128}"/>
    <cellStyle name="Normal 5 4 3 5 3" xfId="1001" xr:uid="{C46616AB-E93F-477D-B306-F0471C978272}"/>
    <cellStyle name="Normal 5 4 3 5 3 2" xfId="1002" xr:uid="{3F044171-22FB-431A-88D9-92BFD8ECCE0A}"/>
    <cellStyle name="Normal 5 4 3 5 3 2 2" xfId="1003" xr:uid="{214A6082-E89A-4B46-AAC9-3BA2F040457E}"/>
    <cellStyle name="Normal 5 4 3 5 3 2 2 10" xfId="18230" xr:uid="{20AF37B1-E43B-4EED-9CBE-0D814F5BC3B5}"/>
    <cellStyle name="Normal 5 4 3 5 3 2 2 10 2" xfId="28773" xr:uid="{0A9D5AFB-77EC-4C35-885F-CFC23883D67E}"/>
    <cellStyle name="Normal 5 4 3 5 3 2 2 2" xfId="1004" xr:uid="{CB505E08-8813-4E3E-936B-381F1CF38EA1}"/>
    <cellStyle name="Normal 5 4 3 5 3 2 2 2 2" xfId="14395" xr:uid="{24AD9C1C-B682-438E-AB94-B5A3503121E7}"/>
    <cellStyle name="Normal 5 4 3 5 3 2 2 2 3" xfId="14396" xr:uid="{5966609D-57F6-4968-8373-A9CFCF8B11B6}"/>
    <cellStyle name="Normal 5 4 3 5 3 2 2 2 3 2" xfId="14397" xr:uid="{6DE6DAF2-51E5-402F-929B-87258002B200}"/>
    <cellStyle name="Normal 5 4 3 5 3 2 2 3" xfId="1005" xr:uid="{09CFA62D-C0C2-4B42-8AA0-3369F3DB00E7}"/>
    <cellStyle name="Normal 5 4 3 5 3 2 2 4" xfId="1006" xr:uid="{739BD691-5085-462D-873E-A16B20DF09A0}"/>
    <cellStyle name="Normal 5 4 3 5 3 2 2 5" xfId="1007" xr:uid="{EB98F8F1-29A0-42A0-BD1F-78710B425133}"/>
    <cellStyle name="Normal 5 4 3 5 3 2 2 5 2" xfId="1008" xr:uid="{DFBB2A47-1138-4536-96F8-34355299BF24}"/>
    <cellStyle name="Normal 5 4 3 5 3 2 2 5 3" xfId="2643" xr:uid="{35615331-E148-4768-9903-6499E329A13C}"/>
    <cellStyle name="Normal 5 4 3 5 3 2 2 5 3 2" xfId="3238" xr:uid="{06372B6F-6BF3-4CF1-9703-1DD5F9214069}"/>
    <cellStyle name="Normal 5 4 3 5 3 2 2 5 3 3" xfId="4201" xr:uid="{C38C54F0-816D-4EF1-A05D-8DCDEAD3139C}"/>
    <cellStyle name="Normal 5 4 3 5 3 2 2 5 3 3 2" xfId="5109" xr:uid="{C4D554CC-7C72-4376-A19C-433C56477E7D}"/>
    <cellStyle name="Normal 5 4 3 5 3 2 2 5 3 3 3" xfId="4438" xr:uid="{46FCBDB2-C042-41A7-B5BF-91B33586A173}"/>
    <cellStyle name="Normal 5 4 3 5 3 2 2 5 3 3 4" xfId="8345" xr:uid="{B33FAB76-9D6F-452A-950E-F7596E759F30}"/>
    <cellStyle name="Normal 5 4 3 5 3 2 2 5 3 3 4 2" xfId="7451" xr:uid="{3B2DB64D-4F68-4FFE-A5F0-C372AEE8884C}"/>
    <cellStyle name="Normal 5 4 3 5 3 2 2 5 3 3 4 2 2" xfId="10821" xr:uid="{3A3820D1-B141-48AA-AA22-EFD44C80CE50}"/>
    <cellStyle name="Normal 5 4 3 5 3 2 2 5 3 3 4 2 3" xfId="11309" xr:uid="{6DB91402-0873-475C-8E0C-2080A84CB686}"/>
    <cellStyle name="Normal 5 4 3 5 3 2 2 5 3 3 4 2 3 2" xfId="21867" xr:uid="{68A5DC25-6301-4B7E-A2C3-45BAC7ED10B4}"/>
    <cellStyle name="Normal 5 4 3 5 3 2 2 5 3 3 4 2 3 3" xfId="21386" xr:uid="{3E47E370-5492-46DB-9688-EE39F5669C4B}"/>
    <cellStyle name="Normal 5 4 3 5 3 2 2 5 3 3 4 2 3 3 2" xfId="26608" xr:uid="{F0510726-8C2D-4BD6-B216-FDDD26380EB8}"/>
    <cellStyle name="Normal 5 4 3 5 3 2 2 5 3 3 5" xfId="6542" xr:uid="{56FCAD29-7790-4A1F-A0CD-0873DFAA1260}"/>
    <cellStyle name="Normal 5 4 3 5 3 2 2 5 3 3 5 2" xfId="10288" xr:uid="{80CAB7F4-905D-46E9-9456-52FD8BEE5EA6}"/>
    <cellStyle name="Normal 5 4 3 5 3 2 2 5 3 3 5 3" xfId="12507" xr:uid="{F2BBBCBF-ED3A-47E4-BAFE-E6393649FA8E}"/>
    <cellStyle name="Normal 5 4 3 5 3 2 2 5 3 3 5 3 2" xfId="22948" xr:uid="{BCF0EDB6-E6B4-4595-AD7F-BC127AE955E0}"/>
    <cellStyle name="Normal 5 4 3 5 3 2 2 5 3 3 5 3 3" xfId="20853" xr:uid="{096AB57F-8B04-4C28-A208-37ADC0A2630E}"/>
    <cellStyle name="Normal 5 4 3 5 3 2 2 5 3 3 5 3 3 2" xfId="26075" xr:uid="{B79B7908-B39B-4011-A8E5-BDBD9A3E6C38}"/>
    <cellStyle name="Normal 5 4 3 5 3 2 2 5 3 3 6" xfId="18978" xr:uid="{606517F2-5806-44C3-9411-BBA1768BADAA}"/>
    <cellStyle name="Normal 5 4 3 5 3 2 2 5 3 3 6 2" xfId="24200" xr:uid="{BF7EB36B-D611-40D0-8E67-C44970C3BC2C}"/>
    <cellStyle name="Normal 5 4 3 5 3 2 2 5 3 4" xfId="6124" xr:uid="{D8F8CF34-45BF-43C9-A808-7969DB9DB797}"/>
    <cellStyle name="Normal 5 4 3 5 3 2 2 5 3 4 2" xfId="7529" xr:uid="{D70295A5-865D-414E-A2C0-89A09AAEA77C}"/>
    <cellStyle name="Normal 5 4 3 5 3 2 2 5 3 4 3" xfId="11614" xr:uid="{DC4FC1B4-03FD-4CDC-A871-6B70DB7334D7}"/>
    <cellStyle name="Normal 5 4 3 5 3 2 2 5 3 4 3 2" xfId="15862" xr:uid="{F01335D2-2B15-4F8A-8C0C-56D6EECB0592}"/>
    <cellStyle name="Normal 5 4 3 5 3 2 2 5 3 4 4" xfId="19217" xr:uid="{D66A796C-E48B-4530-9666-CFB72E729092}"/>
    <cellStyle name="Normal 5 4 3 5 3 2 2 5 3 4 4 2" xfId="24439" xr:uid="{647F65FE-2639-45ED-B162-56859B50F25C}"/>
    <cellStyle name="Normal 5 4 3 5 3 2 2 5 3 5" xfId="9469" xr:uid="{7BAD3C18-FB28-42BC-A32E-0E8131AA739E}"/>
    <cellStyle name="Normal 5 4 3 5 3 2 2 5 3 5 2" xfId="11182" xr:uid="{EE485165-620B-4B3E-9944-AD231D43EFF8}"/>
    <cellStyle name="Normal 5 4 3 5 3 2 2 5 3 5 3" xfId="11766" xr:uid="{29F04C33-A800-44EB-B60A-F674F2FF888B}"/>
    <cellStyle name="Normal 5 4 3 5 3 2 2 5 3 5 3 2" xfId="22214" xr:uid="{50BCE92D-5829-43A1-9B84-43F67FFD9C6D}"/>
    <cellStyle name="Normal 5 4 3 5 3 2 2 5 3 5 3 3" xfId="21747" xr:uid="{540F77E3-2727-4721-9173-DF0BDA28D4F2}"/>
    <cellStyle name="Normal 5 4 3 5 3 2 2 5 3 5 3 3 2" xfId="26969" xr:uid="{5D5EEF8D-7AEE-4CD0-A4B2-8ED983CC0136}"/>
    <cellStyle name="Normal 5 4 3 5 3 2 2 5 4" xfId="5609" xr:uid="{3DDE6AB8-9696-4859-98D2-4C71D85A7095}"/>
    <cellStyle name="Normal 5 4 3 5 3 2 2 5 4 2" xfId="8938" xr:uid="{C2CE301E-0C9A-4DCC-B64B-055D9F74AC9C}"/>
    <cellStyle name="Normal 5 4 3 5 3 2 2 5 4 3" xfId="12829" xr:uid="{34D8CD21-BB49-424A-BD52-E4F05A8243FA}"/>
    <cellStyle name="Normal 5 4 3 5 3 2 2 5 4 3 2" xfId="23267" xr:uid="{58C6B8DC-DE32-4C71-B845-1E2366E53883}"/>
    <cellStyle name="Normal 5 4 3 5 3 2 2 5 4 3 3" xfId="20149" xr:uid="{16090034-42DE-4CDB-A2B4-46BE1C8C1417}"/>
    <cellStyle name="Normal 5 4 3 5 3 2 2 5 4 3 3 2" xfId="25371" xr:uid="{AC9B3254-CB17-4840-9EA1-1AF11A78C34B}"/>
    <cellStyle name="Normal 5 4 3 5 3 2 2 5 5" xfId="15526" xr:uid="{79009FBA-660E-437E-AEFF-D0DC9999DC4E}"/>
    <cellStyle name="Normal 5 4 3 5 3 2 2 5 6" xfId="17633" xr:uid="{D39B462A-AC0D-41C8-B532-52F0940C149A}"/>
    <cellStyle name="Normal 5 4 3 5 3 2 2 5 6 2" xfId="27243" xr:uid="{EB68DCC6-4C2C-41E2-A077-5220D18D3A7D}"/>
    <cellStyle name="Normal 5 4 3 5 3 2 2 5 6 3" xfId="28482" xr:uid="{56E0FC27-63E3-4E03-A27C-5174405BFF42}"/>
    <cellStyle name="Normal 5 4 3 5 3 2 2 5 6 4" xfId="27974" xr:uid="{C6B02A73-4609-4142-A338-62C974CBA984}"/>
    <cellStyle name="Normal 5 4 3 5 3 2 2 5 7" xfId="18383" xr:uid="{ED8BC7D0-1978-40D2-9C80-8BE63A8F3279}"/>
    <cellStyle name="Normal 5 4 3 5 3 2 2 5 7 2" xfId="28927" xr:uid="{AB420F5D-2BAC-4BA3-A3D0-1E4BB6C91969}"/>
    <cellStyle name="Normal 5 4 3 5 3 2 2 6" xfId="2490" xr:uid="{9284138D-AC3B-480E-A42F-952B8A69C1DA}"/>
    <cellStyle name="Normal 5 4 3 5 3 2 2 6 2" xfId="3085" xr:uid="{B0A6698E-E119-4A0C-AA83-821F8916F75B}"/>
    <cellStyle name="Normal 5 4 3 5 3 2 2 6 3" xfId="4048" xr:uid="{5FB14B50-EA24-4A47-817B-A9088FC1059D}"/>
    <cellStyle name="Normal 5 4 3 5 3 2 2 6 3 2" xfId="4697" xr:uid="{78A6088B-AB30-43F9-A71C-5009452600CE}"/>
    <cellStyle name="Normal 5 4 3 5 3 2 2 6 3 3" xfId="3351" xr:uid="{3635F7EE-5FB3-4889-BFE4-F9462B017412}"/>
    <cellStyle name="Normal 5 4 3 5 3 2 2 6 3 4" xfId="7708" xr:uid="{2FFE0976-A48E-4B11-88C7-05B89C7D1C62}"/>
    <cellStyle name="Normal 5 4 3 5 3 2 2 6 3 4 2" xfId="6396" xr:uid="{51F42E60-1433-4390-B440-B69CD05B7CA6}"/>
    <cellStyle name="Normal 5 4 3 5 3 2 2 6 3 4 2 2" xfId="10142" xr:uid="{CB958781-4A0C-40FD-BA05-16D5B5C2E0ED}"/>
    <cellStyle name="Normal 5 4 3 5 3 2 2 6 3 4 2 3" xfId="17097" xr:uid="{B278CCC4-849B-4979-A619-EEA1E7D866D4}"/>
    <cellStyle name="Normal 5 4 3 5 3 2 2 6 3 4 2 3 2" xfId="23569" xr:uid="{DB98A7E8-FD93-4551-8706-D41E814E9649}"/>
    <cellStyle name="Normal 5 4 3 5 3 2 2 6 3 4 2 3 3" xfId="20707" xr:uid="{3BFF6F8D-C6DE-492D-868F-8F1CCB4DB514}"/>
    <cellStyle name="Normal 5 4 3 5 3 2 2 6 3 4 2 3 3 2" xfId="25929" xr:uid="{94091F90-D5F3-4D94-8756-80D9EAB4D38A}"/>
    <cellStyle name="Normal 5 4 3 5 3 2 2 6 3 5" xfId="5369" xr:uid="{91A2C40F-04B4-4B87-8660-59A72A77D3E1}"/>
    <cellStyle name="Normal 5 4 3 5 3 2 2 6 3 5 2" xfId="9784" xr:uid="{F3FE0AF4-19C3-4EE2-A27F-463CE0D010E6}"/>
    <cellStyle name="Normal 5 4 3 5 3 2 2 6 3 5 3" xfId="11324" xr:uid="{84A08BFD-FFDE-4EFD-8402-8A60FC41A4DF}"/>
    <cellStyle name="Normal 5 4 3 5 3 2 2 6 3 5 3 2" xfId="21882" xr:uid="{041EFB5C-AD49-4A7E-BDDA-A51F4D6ECD9E}"/>
    <cellStyle name="Normal 5 4 3 5 3 2 2 6 3 5 3 3" xfId="19909" xr:uid="{DBECF159-A994-48E9-94E8-13AE101E3BFD}"/>
    <cellStyle name="Normal 5 4 3 5 3 2 2 6 3 5 3 3 2" xfId="25131" xr:uid="{665853B2-D282-446A-BEF9-EEB0CC191868}"/>
    <cellStyle name="Normal 5 4 3 5 3 2 2 6 3 6" xfId="16067" xr:uid="{E9577374-5DD8-4DD2-95FE-F1E77202863E}"/>
    <cellStyle name="Normal 5 4 3 5 3 2 2 6 3 7" xfId="18825" xr:uid="{E48ED841-DCEE-40A2-B9EE-E825F2D223E8}"/>
    <cellStyle name="Normal 5 4 3 5 3 2 2 6 3 7 2" xfId="24047" xr:uid="{F2853396-1B82-4813-83C0-B1C85137CA22}"/>
    <cellStyle name="Normal 5 4 3 5 3 2 2 6 4" xfId="7030" xr:uid="{5F65419E-A624-4CA9-BC56-BDC914A82163}"/>
    <cellStyle name="Normal 5 4 3 5 3 2 2 6 4 2" xfId="7989" xr:uid="{F548E516-361E-4FDE-9EFF-5B50732293ED}"/>
    <cellStyle name="Normal 5 4 3 5 3 2 2 6 4 3" xfId="13091" xr:uid="{CDB8C3CA-28CC-4448-A62E-815EAE3282A1}"/>
    <cellStyle name="Normal 5 4 3 5 3 2 2 6 4 3 2" xfId="16540" xr:uid="{9D93C9C5-F646-4C2E-9BAE-7ACE33EF6C03}"/>
    <cellStyle name="Normal 5 4 3 5 3 2 2 6 4 4" xfId="19332" xr:uid="{1998F16D-EF83-4EEC-B660-258D3CA7CADF}"/>
    <cellStyle name="Normal 5 4 3 5 3 2 2 6 4 4 2" xfId="24554" xr:uid="{FBF50159-D7C8-4832-AF6B-9C53EA2D3F5D}"/>
    <cellStyle name="Normal 5 4 3 5 3 2 2 6 5" xfId="9346" xr:uid="{E8321806-B4D6-499D-BCB8-2D0D551B54C1}"/>
    <cellStyle name="Normal 5 4 3 5 3 2 2 6 5 2" xfId="11060" xr:uid="{26FB0944-3912-4F79-8605-96C0627A46C3}"/>
    <cellStyle name="Normal 5 4 3 5 3 2 2 6 5 3" xfId="16905" xr:uid="{A79DFBB6-444D-4DB1-8CED-CDFE9F3B91C7}"/>
    <cellStyle name="Normal 5 4 3 5 3 2 2 6 5 3 2" xfId="23378" xr:uid="{655E74D6-8E70-4160-BD60-DDFB0C2CEEE9}"/>
    <cellStyle name="Normal 5 4 3 5 3 2 2 6 5 3 3" xfId="21625" xr:uid="{501FFD07-2626-48D1-B151-9A1D872C1F86}"/>
    <cellStyle name="Normal 5 4 3 5 3 2 2 6 5 3 3 2" xfId="26847" xr:uid="{3B32F312-63B8-485E-A475-A10B594AFB1B}"/>
    <cellStyle name="Normal 5 4 3 5 3 2 2 7" xfId="5608" xr:uid="{494F9A62-0391-4730-8579-D3E126701D61}"/>
    <cellStyle name="Normal 5 4 3 5 3 2 2 7 2" xfId="8937" xr:uid="{0CC26982-0DC3-4B89-B4D9-C22F261BC7A9}"/>
    <cellStyle name="Normal 5 4 3 5 3 2 2 7 3" xfId="16213" xr:uid="{F977B85C-8072-46D8-8D61-9662F2CA043F}"/>
    <cellStyle name="Normal 5 4 3 5 3 2 2 7 3 2" xfId="17361" xr:uid="{C556C78C-20EA-4D03-9632-D5D9DCA1B4EA}"/>
    <cellStyle name="Normal 5 4 3 5 3 2 2 7 3 3" xfId="20148" xr:uid="{8E2C306C-BDAF-4B4B-A848-3115DBE14D31}"/>
    <cellStyle name="Normal 5 4 3 5 3 2 2 7 3 3 2" xfId="25370" xr:uid="{23A4C9AD-3FB3-446B-B24D-1E2CF92C2890}"/>
    <cellStyle name="Normal 5 4 3 5 3 2 2 8" xfId="15525" xr:uid="{694F6DD9-4C60-4C9E-9DCD-4C63D29C9D6B}"/>
    <cellStyle name="Normal 5 4 3 5 3 2 2 9" xfId="17632" xr:uid="{33C9FF87-2E4C-441D-B3FC-DC75CED6AD3D}"/>
    <cellStyle name="Normal 5 4 3 5 3 2 2 9 2" xfId="27242" xr:uid="{798B495B-B702-43F9-BA0C-0DCE26B90718}"/>
    <cellStyle name="Normal 5 4 3 5 3 2 2 9 3" xfId="28481" xr:uid="{0F2822D5-0DF9-4685-9312-2B5B62DA59CE}"/>
    <cellStyle name="Normal 5 4 3 5 3 2 2 9 4" xfId="27975" xr:uid="{B0960986-FB40-4C5B-88D3-2D32072D35D3}"/>
    <cellStyle name="Normal 5 4 3 5 3 3" xfId="2303" xr:uid="{7312E69B-7B34-4299-A5E5-D6434ED6E174}"/>
    <cellStyle name="Normal 5 4 3 5 3 3 2" xfId="2898" xr:uid="{9676A108-440E-4F47-AB1E-84AD4E89B4FE}"/>
    <cellStyle name="Normal 5 4 3 5 3 3 3" xfId="3861" xr:uid="{F49338AC-5511-46AF-AB07-6CFC04D15ED2}"/>
    <cellStyle name="Normal 5 4 3 5 3 3 3 2" xfId="5082" xr:uid="{7689B61D-155B-42A4-9A4A-BEA368FF5B9C}"/>
    <cellStyle name="Normal 5 4 3 5 3 3 3 3" xfId="4309" xr:uid="{0E07F8A9-ED1C-4E78-86E7-C70EE79674ED}"/>
    <cellStyle name="Normal 5 4 3 5 3 3 3 4" xfId="8473" xr:uid="{9C6179CD-72ED-4FA6-98B4-B20E0CD43437}"/>
    <cellStyle name="Normal 5 4 3 5 3 3 3 4 2" xfId="9264" xr:uid="{22051224-D221-409F-AD17-64E0B23F7C72}"/>
    <cellStyle name="Normal 5 4 3 5 3 3 3 4 2 2" xfId="10981" xr:uid="{4390C249-3FC6-4EC1-A01B-7B31BB0694ED}"/>
    <cellStyle name="Normal 5 4 3 5 3 3 3 4 2 3" xfId="16911" xr:uid="{9BBEFAE8-B7F4-436C-AFC2-CB352169DD40}"/>
    <cellStyle name="Normal 5 4 3 5 3 3 3 4 2 3 2" xfId="23384" xr:uid="{89D33FC8-7D97-4F4B-8475-05F0CD418135}"/>
    <cellStyle name="Normal 5 4 3 5 3 3 3 4 2 3 3" xfId="21546" xr:uid="{91722555-47D5-4769-B7F8-39320B7E2820}"/>
    <cellStyle name="Normal 5 4 3 5 3 3 3 4 2 3 3 2" xfId="26768" xr:uid="{9A81D1B3-A74C-40CB-B2AC-008950DDE892}"/>
    <cellStyle name="Normal 5 4 3 5 3 3 3 5" xfId="6458" xr:uid="{A0D21EE0-67F3-4372-88A0-A5AF56001536}"/>
    <cellStyle name="Normal 5 4 3 5 3 3 3 5 2" xfId="10204" xr:uid="{9A2455BD-B0FA-4B9D-9EF4-0259BEF9D2CD}"/>
    <cellStyle name="Normal 5 4 3 5 3 3 3 5 3" xfId="17142" xr:uid="{2C56B557-6C59-4EAF-BE4A-9AA54F537D3A}"/>
    <cellStyle name="Normal 5 4 3 5 3 3 3 5 3 2" xfId="23614" xr:uid="{EE740F7B-382E-433B-A510-DE7D99469627}"/>
    <cellStyle name="Normal 5 4 3 5 3 3 3 5 3 3" xfId="20769" xr:uid="{0ED5C926-E002-4E44-8A1C-26CE58788BDE}"/>
    <cellStyle name="Normal 5 4 3 5 3 3 3 5 3 3 2" xfId="25991" xr:uid="{2AD0CFF1-B041-4B0F-AE54-5AC634D47649}"/>
    <cellStyle name="Normal 5 4 3 5 3 3 3 6" xfId="15884" xr:uid="{B3E1DD21-CD71-4D6F-A329-188BAA89483D}"/>
    <cellStyle name="Normal 5 4 3 5 3 3 3 7" xfId="18638" xr:uid="{9231A181-B5C5-4732-9345-1C5188AFC0C9}"/>
    <cellStyle name="Normal 5 4 3 5 3 3 3 7 2" xfId="23860" xr:uid="{A233A847-0DC4-4B6B-9503-CB8019400608}"/>
    <cellStyle name="Normal 5 4 3 5 3 3 4" xfId="7265" xr:uid="{CF17B389-4647-4F59-9DB6-A8AB612DDC66}"/>
    <cellStyle name="Normal 5 4 3 5 3 3 4 2" xfId="8224" xr:uid="{7297FD49-D7A3-4A20-8FD0-DA3573CB5A66}"/>
    <cellStyle name="Normal 5 4 3 5 3 3 4 3" xfId="13225" xr:uid="{2E4A23CC-C271-4FB7-844E-73AF6A925273}"/>
    <cellStyle name="Normal 5 4 3 5 3 3 4 3 2" xfId="16660" xr:uid="{4B954CCE-DD57-4F69-A355-E7AC41D5AF23}"/>
    <cellStyle name="Normal 5 4 3 5 3 3 4 4" xfId="19567" xr:uid="{B532B914-7A93-4A0E-84B5-E53245BC5144}"/>
    <cellStyle name="Normal 5 4 3 5 3 3 4 4 2" xfId="24789" xr:uid="{20402BF1-8B57-4DC8-82C7-9E0293A94879}"/>
    <cellStyle name="Normal 5 4 3 5 3 3 5" xfId="9293" xr:uid="{4F36ACCE-0FF2-418F-B020-D2DD78893834}"/>
    <cellStyle name="Normal 5 4 3 5 3 3 5 2" xfId="11010" xr:uid="{2788B573-FFFD-4AFA-A59B-9AA6DE5E92CC}"/>
    <cellStyle name="Normal 5 4 3 5 3 3 5 3" xfId="12509" xr:uid="{ED6F5131-5F01-4111-B771-DA31D157CD2D}"/>
    <cellStyle name="Normal 5 4 3 5 3 3 5 3 2" xfId="22950" xr:uid="{0D06C365-CC2C-46AB-BE0D-E5841051EB47}"/>
    <cellStyle name="Normal 5 4 3 5 3 3 5 3 3" xfId="21575" xr:uid="{9969556B-EE9F-48B3-97BA-707AF81369B3}"/>
    <cellStyle name="Normal 5 4 3 5 3 3 5 3 3 2" xfId="26797" xr:uid="{896EC8F9-9496-4680-8C6F-54BCE4BC8430}"/>
    <cellStyle name="Normal 5 4 3 5 3 4" xfId="5607" xr:uid="{B112C2D1-4755-4517-B18C-437949325CBA}"/>
    <cellStyle name="Normal 5 4 3 5 3 4 2" xfId="8936" xr:uid="{23F6FD36-DAFD-4D9C-8EAF-E2C7363E121E}"/>
    <cellStyle name="Normal 5 4 3 5 3 4 3" xfId="14398" xr:uid="{89397E4E-832A-48D5-BF88-4DE8D0F46678}"/>
    <cellStyle name="Normal 5 4 3 5 3 4 3 2" xfId="14399" xr:uid="{AEC367F4-89C5-47EB-AC83-DD6BB95A992F}"/>
    <cellStyle name="Normal 5 4 3 5 3 4 3 3" xfId="16832" xr:uid="{425E8976-8AB1-4E57-B1EF-1732B43D4DF2}"/>
    <cellStyle name="Normal 5 4 3 5 3 4 3 4" xfId="20147" xr:uid="{98D2EB2E-F7F6-4DEF-9CAE-81284637A8E0}"/>
    <cellStyle name="Normal 5 4 3 5 3 4 3 4 2" xfId="25369" xr:uid="{937BADE5-7E0D-4B50-9EA8-294E28A2DF69}"/>
    <cellStyle name="Normal 5 4 3 5 3 5" xfId="15248" xr:uid="{3C57FE43-1179-473E-98DE-C85CB380B6D6}"/>
    <cellStyle name="Normal 5 4 3 5 3 6" xfId="15524" xr:uid="{C0E72217-3C69-4E2F-A883-5D394D977E96}"/>
    <cellStyle name="Normal 5 4 3 5 3 7" xfId="17631" xr:uid="{69A0677B-F129-475F-97AA-70AF6F8C7BC0}"/>
    <cellStyle name="Normal 5 4 3 5 3 7 2" xfId="27241" xr:uid="{43FBE554-139B-42D7-BD25-7B253075104D}"/>
    <cellStyle name="Normal 5 4 3 5 3 7 3" xfId="28480" xr:uid="{5EE3D41E-56AD-429D-A2A2-98EDB4A1C0DE}"/>
    <cellStyle name="Normal 5 4 3 5 3 7 4" xfId="27976" xr:uid="{142C97AE-E0CF-4A0A-917B-03990C28276C}"/>
    <cellStyle name="Normal 5 4 3 5 3 8" xfId="18043" xr:uid="{DD1840F1-6867-42D5-9EF5-CACAD3B54A39}"/>
    <cellStyle name="Normal 5 4 3 5 3 8 2" xfId="27688" xr:uid="{FD193827-60EA-44FC-A54D-A83C9437595E}"/>
    <cellStyle name="Normal 5 4 3 5 4" xfId="14400" xr:uid="{18B656D5-24FE-42EB-9C1C-88CBB578D457}"/>
    <cellStyle name="Normal 5 4 3 5 4 2" xfId="14401" xr:uid="{DC7C09B8-7343-4E0B-8872-71657D341078}"/>
    <cellStyle name="Normal 5 4 3 5 5" xfId="14402" xr:uid="{3DC0A073-5A6D-46BA-9431-F172FE20BBA7}"/>
    <cellStyle name="Normal 5 4 3 5 5 2" xfId="14403" xr:uid="{7111B492-124C-41AC-AF78-5D6E9770DF93}"/>
    <cellStyle name="Normal 5 4 3 6" xfId="2163" xr:uid="{BE1206B5-58B2-4053-A04C-C60CD8B96A14}"/>
    <cellStyle name="Normal 5 4 3 6 2" xfId="2758" xr:uid="{C3D58DDE-1AEF-4CE1-88F5-6D6CDF203930}"/>
    <cellStyle name="Normal 5 4 3 6 3" xfId="3721" xr:uid="{9E2A5711-8CEF-4C34-A588-E8826F7F50D6}"/>
    <cellStyle name="Normal 5 4 3 6 3 2" xfId="4908" xr:uid="{63565681-CB55-4F60-9523-B896E9AC7A4E}"/>
    <cellStyle name="Normal 5 4 3 6 3 3" xfId="4336" xr:uid="{76D3F7F9-37A0-4A41-B159-54C7A135DD0F}"/>
    <cellStyle name="Normal 5 4 3 6 3 4" xfId="7577" xr:uid="{186A2688-116D-47AA-9399-EF516E8FEC41}"/>
    <cellStyle name="Normal 5 4 3 6 3 4 2" xfId="6762" xr:uid="{BC312E20-7C08-41C1-B9FF-6F463216ABC9}"/>
    <cellStyle name="Normal 5 4 3 6 3 4 2 2" xfId="10506" xr:uid="{76CA0339-2F9A-469F-85CE-18B7DC3FBECA}"/>
    <cellStyle name="Normal 5 4 3 6 3 4 2 3" xfId="12377" xr:uid="{2B3FB2DE-7CD4-4C1E-9089-C30A9C44E04B}"/>
    <cellStyle name="Normal 5 4 3 6 3 4 2 3 2" xfId="22818" xr:uid="{1AD638C9-E3E3-4974-BF7C-BFAD930E3A69}"/>
    <cellStyle name="Normal 5 4 3 6 3 4 2 3 3" xfId="21071" xr:uid="{755B5774-88A8-4E4E-8BF3-E2DF7287CE90}"/>
    <cellStyle name="Normal 5 4 3 6 3 4 2 3 3 2" xfId="26293" xr:uid="{17191662-F2AE-41D2-9898-EAA290D1A25F}"/>
    <cellStyle name="Normal 5 4 3 6 3 5" xfId="6205" xr:uid="{C3567B6B-9AE5-4D0E-82CD-5697E733A056}"/>
    <cellStyle name="Normal 5 4 3 6 3 5 2" xfId="9954" xr:uid="{18A9A807-E5E9-4B2F-BB13-64FE9820E39F}"/>
    <cellStyle name="Normal 5 4 3 6 3 5 3" xfId="11959" xr:uid="{D30D1D45-BB85-49E6-BBDD-FB36FC7A5292}"/>
    <cellStyle name="Normal 5 4 3 6 3 5 3 2" xfId="22407" xr:uid="{66B871B7-066A-4400-A249-A0F67634AC38}"/>
    <cellStyle name="Normal 5 4 3 6 3 5 3 3" xfId="20519" xr:uid="{1ED56074-06D8-46B3-B166-DA8D1035746A}"/>
    <cellStyle name="Normal 5 4 3 6 3 5 3 3 2" xfId="25741" xr:uid="{3A1F4471-0229-48D2-9EA3-9BE64BDD740F}"/>
    <cellStyle name="Normal 5 4 3 6 3 6" xfId="18498" xr:uid="{F03758C2-0301-4972-9AF1-FA7BD5F60515}"/>
    <cellStyle name="Normal 5 4 3 6 3 6 2" xfId="23720" xr:uid="{D95DF002-A8E8-4296-A061-8D986C041CE3}"/>
    <cellStyle name="Normal 5 4 3 6 4" xfId="7331" xr:uid="{AC222173-11D2-441B-AF67-C81FD006BA70}"/>
    <cellStyle name="Normal 5 4 3 6 4 2" xfId="8290" xr:uid="{7126599A-E43A-4E17-9E69-EFFA811DCE46}"/>
    <cellStyle name="Normal 5 4 3 6 4 3" xfId="11588" xr:uid="{3EFC2842-2397-4BF6-B5F2-618BA5B65B6B}"/>
    <cellStyle name="Normal 5 4 3 6 4 3 2" xfId="15844" xr:uid="{8A27DF4B-0DF4-4AD7-BF14-D3AFE6F86EB2}"/>
    <cellStyle name="Normal 5 4 3 6 4 4" xfId="19633" xr:uid="{BC876B25-2329-4AEF-83A0-57E5E2EADB25}"/>
    <cellStyle name="Normal 5 4 3 6 4 4 2" xfId="24855" xr:uid="{626F7EB5-747E-4B96-90A3-5F224B9C2751}"/>
    <cellStyle name="Normal 5 4 3 6 5" xfId="7918" xr:uid="{B2A662F5-B706-48B7-8230-706E3EE8CED7}"/>
    <cellStyle name="Normal 5 4 3 6 5 2" xfId="10877" xr:uid="{1712DBA4-06B5-4D49-85EF-CA1480EE693D}"/>
    <cellStyle name="Normal 5 4 3 6 5 3" xfId="12257" xr:uid="{F252D29D-4E27-484B-8808-A6ED97DC415A}"/>
    <cellStyle name="Normal 5 4 3 6 5 3 2" xfId="22700" xr:uid="{0C4CE248-47FD-4E6A-8786-95A0C0855999}"/>
    <cellStyle name="Normal 5 4 3 6 5 3 3" xfId="21442" xr:uid="{0BC6F14B-F27D-41E4-BD37-7DD4DF0D7B4A}"/>
    <cellStyle name="Normal 5 4 3 6 5 3 3 2" xfId="26664" xr:uid="{D654133D-9ECF-4D5F-85CF-3564AE7F1C9E}"/>
    <cellStyle name="Normal 5 4 3 7" xfId="17903" xr:uid="{6CF5C809-4487-4A9B-9F6E-3BFDF96911DC}"/>
    <cellStyle name="Normal 5 4 3 7 2" xfId="28981" xr:uid="{78DB5738-071C-4B5C-9AA0-1F1E2E543B4A}"/>
    <cellStyle name="Normal 5 4 4" xfId="1009" xr:uid="{088FDD73-1896-4946-B5C2-BA6F468C1AC4}"/>
    <cellStyle name="Normal 5 4 4 2" xfId="14404" xr:uid="{64B116B9-9288-4884-A170-196537BB1709}"/>
    <cellStyle name="Normal 5 4 4 2 2" xfId="14405" xr:uid="{28600CF5-9690-4C96-87E6-D53EFE9BE923}"/>
    <cellStyle name="Normal 5 4 4 3" xfId="14406" xr:uid="{44CDCB0E-0D17-4EC1-B9A8-A03892250D93}"/>
    <cellStyle name="Normal 5 5" xfId="1010" xr:uid="{07D0E668-00B9-48B5-BA17-627E2FCFC661}"/>
    <cellStyle name="Normal 5 5 2" xfId="1011" xr:uid="{7CAC70B5-EF16-4A70-9546-2C0CCA441948}"/>
    <cellStyle name="Normal 5 5 2 2" xfId="1012" xr:uid="{55410D8C-4174-45AD-A793-AC7CEE6BEE59}"/>
    <cellStyle name="Normal 5 5 2 2 2" xfId="14407" xr:uid="{14B2A379-2326-4DDC-987F-4A861A4C9493}"/>
    <cellStyle name="Normal 5 5 2 3" xfId="1013" xr:uid="{0FF5F5A7-3604-4409-A44A-9472B2D2BC55}"/>
    <cellStyle name="Normal 5 5 2 3 2" xfId="1014" xr:uid="{B1C24636-1F0C-4489-A458-0F0FD92F56CE}"/>
    <cellStyle name="Normal 5 5 2 3 3" xfId="1015" xr:uid="{FC2AC7C9-DED6-4220-8460-154BF20292AB}"/>
    <cellStyle name="Normal 5 5 2 3 4" xfId="1016" xr:uid="{88477F93-51D5-4565-8320-4375FCBFE0E3}"/>
    <cellStyle name="Normal 5 5 2 3 4 2" xfId="1017" xr:uid="{BD4E4792-068B-4181-B2E6-AA82A485115D}"/>
    <cellStyle name="Normal 5 5 2 3 4 3" xfId="1018" xr:uid="{E9817789-F173-4695-8B89-471F8933BF0B}"/>
    <cellStyle name="Normal 5 5 2 3 4 3 2" xfId="14408" xr:uid="{B216F65F-CC3C-4979-A6CC-B100C12A2034}"/>
    <cellStyle name="Normal 5 5 2 3 4 4" xfId="1019" xr:uid="{465A4322-F1C2-44BD-BADB-6A1831748F03}"/>
    <cellStyle name="Normal 5 5 2 3 4 4 2" xfId="1020" xr:uid="{0BFEDE93-091E-4113-A7F8-BB1FDFF4521A}"/>
    <cellStyle name="Normal 5 5 2 3 4 4 3" xfId="1021" xr:uid="{AD4F7059-2C0F-43F5-B13A-D92745800298}"/>
    <cellStyle name="Normal 5 5 2 3 4 4 3 2" xfId="1022" xr:uid="{420E0A86-F70C-4262-AB8C-BA1761A0576A}"/>
    <cellStyle name="Normal 5 5 2 3 4 4 3 2 2" xfId="1023" xr:uid="{13165C2E-2616-498D-A1CA-5A64FFF9EA72}"/>
    <cellStyle name="Normal 5 5 2 3 4 4 3 2 2 10" xfId="18231" xr:uid="{1E27B1EC-3F2F-45E1-9978-42B239868544}"/>
    <cellStyle name="Normal 5 5 2 3 4 4 3 2 2 10 2" xfId="28201" xr:uid="{9C359ACD-3EFF-4B7F-B6E9-2C433923E599}"/>
    <cellStyle name="Normal 5 5 2 3 4 4 3 2 2 2" xfId="1024" xr:uid="{E07357B6-2F97-4A1B-AA73-89FD30DF384E}"/>
    <cellStyle name="Normal 5 5 2 3 4 4 3 2 2 2 2" xfId="14409" xr:uid="{86A1DEF4-5F3C-45C4-A6D9-0C6FFFDE9ABD}"/>
    <cellStyle name="Normal 5 5 2 3 4 4 3 2 2 2 3" xfId="14410" xr:uid="{CF53F672-489C-449D-B6F9-ECE1CBC57BA9}"/>
    <cellStyle name="Normal 5 5 2 3 4 4 3 2 2 2 3 2" xfId="14411" xr:uid="{97A946E0-9128-4546-8510-CCAFBB705525}"/>
    <cellStyle name="Normal 5 5 2 3 4 4 3 2 2 3" xfId="1025" xr:uid="{D1476B97-B0FB-4773-916C-4F8FDB41A78E}"/>
    <cellStyle name="Normal 5 5 2 3 4 4 3 2 2 4" xfId="1026" xr:uid="{A47DE91E-C14D-4922-83E6-C82FC3BD47B8}"/>
    <cellStyle name="Normal 5 5 2 3 4 4 3 2 2 5" xfId="1027" xr:uid="{0B187554-E174-4774-B591-AAC5E8D5BB4D}"/>
    <cellStyle name="Normal 5 5 2 3 4 4 3 2 2 5 2" xfId="1028" xr:uid="{E53AA8A6-DEDC-44BC-909E-85B90E9E2D13}"/>
    <cellStyle name="Normal 5 5 2 3 4 4 3 2 2 5 3" xfId="2644" xr:uid="{6C48B8EE-CA27-466B-B61C-F7E62E4CCA0D}"/>
    <cellStyle name="Normal 5 5 2 3 4 4 3 2 2 5 3 2" xfId="3239" xr:uid="{1E2214DF-8421-47CC-B08C-3666F08AAF65}"/>
    <cellStyle name="Normal 5 5 2 3 4 4 3 2 2 5 3 3" xfId="4202" xr:uid="{0659DDEF-3B1C-4F21-B22C-DEBDC3035CF2}"/>
    <cellStyle name="Normal 5 5 2 3 4 4 3 2 2 5 3 3 2" xfId="4975" xr:uid="{9ECA5779-BBB0-4548-BF8C-930689ECE7DC}"/>
    <cellStyle name="Normal 5 5 2 3 4 4 3 2 2 5 3 3 3" xfId="4439" xr:uid="{F17A4864-6BCD-4DA9-87B8-7FFE2B863F37}"/>
    <cellStyle name="Normal 5 5 2 3 4 4 3 2 2 5 3 3 4" xfId="8585" xr:uid="{33375BD3-0B53-4188-8DF0-C48B2B69CC93}"/>
    <cellStyle name="Normal 5 5 2 3 4 4 3 2 2 5 3 3 4 2" xfId="5881" xr:uid="{2CAB38CA-6D81-49F8-A0E4-46BC03222C6B}"/>
    <cellStyle name="Normal 5 5 2 3 4 4 3 2 2 5 3 3 4 2 2" xfId="9589" xr:uid="{E907C765-6D4B-40C6-A8D9-1AD806E4A5D6}"/>
    <cellStyle name="Normal 5 5 2 3 4 4 3 2 2 5 3 3 4 2 3" xfId="12804" xr:uid="{BDAE2176-3AA4-4557-A9D1-E5B1930439B7}"/>
    <cellStyle name="Normal 5 5 2 3 4 4 3 2 2 5 3 3 4 2 3 2" xfId="23242" xr:uid="{26396455-4B84-48C4-9DED-CE3CF6BEA03B}"/>
    <cellStyle name="Normal 5 5 2 3 4 4 3 2 2 5 3 3 4 2 3 3" xfId="20417" xr:uid="{51C69109-10E1-482E-91BB-FC5A4E31E5EA}"/>
    <cellStyle name="Normal 5 5 2 3 4 4 3 2 2 5 3 3 4 2 3 3 2" xfId="25639" xr:uid="{F106098F-15D7-44A3-AE83-4A6BA8E7BA75}"/>
    <cellStyle name="Normal 5 5 2 3 4 4 3 2 2 5 3 3 5" xfId="6900" xr:uid="{0BB3D2A2-18F5-44E6-9190-BEEB04A968EC}"/>
    <cellStyle name="Normal 5 5 2 3 4 4 3 2 2 5 3 3 5 2" xfId="10644" xr:uid="{78B63D58-F603-44D5-B587-0EB23D5E8534}"/>
    <cellStyle name="Normal 5 5 2 3 4 4 3 2 2 5 3 3 5 3" xfId="17173" xr:uid="{86893E77-7548-44D7-A689-DFA97060D08F}"/>
    <cellStyle name="Normal 5 5 2 3 4 4 3 2 2 5 3 3 5 3 2" xfId="23645" xr:uid="{0EBB0514-CFEF-4889-9012-76C0067D2461}"/>
    <cellStyle name="Normal 5 5 2 3 4 4 3 2 2 5 3 3 5 3 3" xfId="21209" xr:uid="{091FF2D6-A3C0-45B4-AB52-3FEA2BDF1209}"/>
    <cellStyle name="Normal 5 5 2 3 4 4 3 2 2 5 3 3 5 3 3 2" xfId="26431" xr:uid="{1D065C8C-9116-4E35-B6B5-CFBF03CADD49}"/>
    <cellStyle name="Normal 5 5 2 3 4 4 3 2 2 5 3 3 6" xfId="18979" xr:uid="{A6A871B5-27D0-4D16-A59E-B2F42111F1AC}"/>
    <cellStyle name="Normal 5 5 2 3 4 4 3 2 2 5 3 3 6 2" xfId="24201" xr:uid="{E14069EB-1224-405A-9F80-F591BFC46943}"/>
    <cellStyle name="Normal 5 5 2 3 4 4 3 2 2 5 3 4" xfId="7090" xr:uid="{E18E73EC-74FF-4024-93B7-CE2CE0C0B891}"/>
    <cellStyle name="Normal 5 5 2 3 4 4 3 2 2 5 3 4 2" xfId="8049" xr:uid="{4E7F91E7-6E8E-4A03-84D9-6ADEA6285795}"/>
    <cellStyle name="Normal 5 5 2 3 4 4 3 2 2 5 3 4 3" xfId="13287" xr:uid="{AA78BA9A-19F3-4D5A-93F8-AEBCDB5F07D6}"/>
    <cellStyle name="Normal 5 5 2 3 4 4 3 2 2 5 3 4 3 2" xfId="16718" xr:uid="{193C0900-EA99-499E-82E3-29EC0BCF22CD}"/>
    <cellStyle name="Normal 5 5 2 3 4 4 3 2 2 5 3 4 4" xfId="19392" xr:uid="{F3162FC9-0706-45FC-B8F6-5971760B8218}"/>
    <cellStyle name="Normal 5 5 2 3 4 4 3 2 2 5 3 4 4 2" xfId="24614" xr:uid="{0F33E5B0-59BB-4920-92A2-5594AE3AE95A}"/>
    <cellStyle name="Normal 5 5 2 3 4 4 3 2 2 5 3 5" xfId="6688" xr:uid="{071528F8-6CFF-469B-B934-A20B51F03523}"/>
    <cellStyle name="Normal 5 5 2 3 4 4 3 2 2 5 3 5 2" xfId="10433" xr:uid="{6AEB0D29-2AB4-417E-9B38-3C6D9FB40B48}"/>
    <cellStyle name="Normal 5 5 2 3 4 4 3 2 2 5 3 5 3" xfId="12787" xr:uid="{A1E3CE2B-12C4-4960-B949-908CD839A312}"/>
    <cellStyle name="Normal 5 5 2 3 4 4 3 2 2 5 3 5 3 2" xfId="23225" xr:uid="{4BA90C41-1103-4B5A-AB5C-20B286475C4E}"/>
    <cellStyle name="Normal 5 5 2 3 4 4 3 2 2 5 3 5 3 3" xfId="20998" xr:uid="{1456CE0F-6E45-43F4-A610-D43BCE7E5F52}"/>
    <cellStyle name="Normal 5 5 2 3 4 4 3 2 2 5 3 5 3 3 2" xfId="26220" xr:uid="{4295A3B2-7699-40B0-8A8E-259747A9E3B5}"/>
    <cellStyle name="Normal 5 5 2 3 4 4 3 2 2 5 4" xfId="5613" xr:uid="{59754783-743C-4DDC-988E-D9D0C65AFCE2}"/>
    <cellStyle name="Normal 5 5 2 3 4 4 3 2 2 5 4 2" xfId="8941" xr:uid="{D3CB7353-09DD-4182-B961-0EF041BD7986}"/>
    <cellStyle name="Normal 5 5 2 3 4 4 3 2 2 5 4 3" xfId="12615" xr:uid="{05C6A4CB-FF53-4EDA-AE39-36713FD96EC2}"/>
    <cellStyle name="Normal 5 5 2 3 4 4 3 2 2 5 4 3 2" xfId="23055" xr:uid="{FAF63A5C-7CD9-4850-812D-20DF2136A917}"/>
    <cellStyle name="Normal 5 5 2 3 4 4 3 2 2 5 4 3 3" xfId="20153" xr:uid="{3F205BAB-448C-48DE-A5CD-7920D28BF31E}"/>
    <cellStyle name="Normal 5 5 2 3 4 4 3 2 2 5 4 3 3 2" xfId="25375" xr:uid="{9F036717-A6C7-4E4D-9209-560AE5556D5C}"/>
    <cellStyle name="Normal 5 5 2 3 4 4 3 2 2 5 5" xfId="15529" xr:uid="{4166ECA9-ABDE-4F14-8C5C-0B194FEC8FF9}"/>
    <cellStyle name="Normal 5 5 2 3 4 4 3 2 2 5 6" xfId="17636" xr:uid="{31F9ED27-E70E-4E15-81C1-18D8EABE29FC}"/>
    <cellStyle name="Normal 5 5 2 3 4 4 3 2 2 5 6 2" xfId="27246" xr:uid="{471545E2-1A14-4F8D-9FC0-0D22A246F647}"/>
    <cellStyle name="Normal 5 5 2 3 4 4 3 2 2 5 6 3" xfId="28485" xr:uid="{B7DE097E-5142-4172-A662-E01029E40375}"/>
    <cellStyle name="Normal 5 5 2 3 4 4 3 2 2 5 6 4" xfId="27971" xr:uid="{55DFCFA0-7EE8-4B7B-94D2-FFF2C2BD6197}"/>
    <cellStyle name="Normal 5 5 2 3 4 4 3 2 2 5 7" xfId="18384" xr:uid="{A3CCD4DB-AA6B-42D9-B23F-4DD062F68B2B}"/>
    <cellStyle name="Normal 5 5 2 3 4 4 3 2 2 5 7 2" xfId="27760" xr:uid="{403CC527-8DE8-4E6B-A9F5-473D861B9595}"/>
    <cellStyle name="Normal 5 5 2 3 4 4 3 2 2 6" xfId="2491" xr:uid="{83832504-6C6A-4766-9F63-2537331392C6}"/>
    <cellStyle name="Normal 5 5 2 3 4 4 3 2 2 6 2" xfId="3086" xr:uid="{D1552988-257F-4003-88BA-F53186D838E9}"/>
    <cellStyle name="Normal 5 5 2 3 4 4 3 2 2 6 3" xfId="4049" xr:uid="{76E535E7-B9A8-4DEF-8065-A0A5DBA874B8}"/>
    <cellStyle name="Normal 5 5 2 3 4 4 3 2 2 6 3 2" xfId="4856" xr:uid="{91C3629F-4889-4549-A5EB-CBE86CCF9EFB}"/>
    <cellStyle name="Normal 5 5 2 3 4 4 3 2 2 6 3 3" xfId="3508" xr:uid="{9F506E82-8820-440F-A109-EAE5BA770984}"/>
    <cellStyle name="Normal 5 5 2 3 4 4 3 2 2 6 3 4" xfId="8697" xr:uid="{770B28AF-70A7-4512-BFC8-CD5252568F1C}"/>
    <cellStyle name="Normal 5 5 2 3 4 4 3 2 2 6 3 4 2" xfId="9531" xr:uid="{C7FFB87E-D5AC-4EE9-979E-8BE90DECB755}"/>
    <cellStyle name="Normal 5 5 2 3 4 4 3 2 2 6 3 4 2 2" xfId="11244" xr:uid="{6D481515-795B-4DFC-98A6-386D842A3A5F}"/>
    <cellStyle name="Normal 5 5 2 3 4 4 3 2 2 6 3 4 2 3" xfId="12741" xr:uid="{FA773939-867A-436B-B8CC-B622D55FF528}"/>
    <cellStyle name="Normal 5 5 2 3 4 4 3 2 2 6 3 4 2 3 2" xfId="23180" xr:uid="{B04D5167-91D2-4DE1-99F9-A4DD0AC0825A}"/>
    <cellStyle name="Normal 5 5 2 3 4 4 3 2 2 6 3 4 2 3 3" xfId="21809" xr:uid="{4EC40E07-125E-4AC6-843F-FB7C5C45C207}"/>
    <cellStyle name="Normal 5 5 2 3 4 4 3 2 2 6 3 4 2 3 3 2" xfId="27031" xr:uid="{756938A2-7147-431D-B8A1-434E28134A1E}"/>
    <cellStyle name="Normal 5 5 2 3 4 4 3 2 2 6 3 5" xfId="5367" xr:uid="{FE377CF0-C44D-4C97-9058-B6FB78C902AB}"/>
    <cellStyle name="Normal 5 5 2 3 4 4 3 2 2 6 3 5 2" xfId="9776" xr:uid="{2FD4A1D2-669F-4B52-964E-B6A6124076FD}"/>
    <cellStyle name="Normal 5 5 2 3 4 4 3 2 2 6 3 5 3" xfId="12495" xr:uid="{3AF4D293-45F1-479C-9878-559EB3474FB3}"/>
    <cellStyle name="Normal 5 5 2 3 4 4 3 2 2 6 3 5 3 2" xfId="22936" xr:uid="{5C2CA2EB-1910-4D80-9460-5AF5865B3777}"/>
    <cellStyle name="Normal 5 5 2 3 4 4 3 2 2 6 3 5 3 3" xfId="19907" xr:uid="{C3ACFBF3-37DF-4111-B054-6C3D5BE3083C}"/>
    <cellStyle name="Normal 5 5 2 3 4 4 3 2 2 6 3 5 3 3 2" xfId="25129" xr:uid="{6BFB4E33-D021-490D-BBC2-7CA64BEB1031}"/>
    <cellStyle name="Normal 5 5 2 3 4 4 3 2 2 6 3 6" xfId="16068" xr:uid="{5418760B-D2C8-445A-9E53-18FA393E24AB}"/>
    <cellStyle name="Normal 5 5 2 3 4 4 3 2 2 6 3 7" xfId="18826" xr:uid="{EBC9A4A1-7410-4C28-8C8F-0EFF2140071B}"/>
    <cellStyle name="Normal 5 5 2 3 4 4 3 2 2 6 3 7 2" xfId="24048" xr:uid="{F6B2CE13-B63B-473C-8EE9-573872B729A1}"/>
    <cellStyle name="Normal 5 5 2 3 4 4 3 2 2 6 4" xfId="6037" xr:uid="{B8CC4E23-5D8C-4269-AF06-9B7AAEB938CA}"/>
    <cellStyle name="Normal 5 5 2 3 4 4 3 2 2 6 4 2" xfId="7676" xr:uid="{BD4D018D-2AB4-4CA5-99B8-D268D4B11A89}"/>
    <cellStyle name="Normal 5 5 2 3 4 4 3 2 2 6 4 3" xfId="13227" xr:uid="{268D7227-2EC7-4165-BE89-CBAD897E1C04}"/>
    <cellStyle name="Normal 5 5 2 3 4 4 3 2 2 6 4 3 2" xfId="16661" xr:uid="{4D313FF9-EC29-4C0F-BFCC-6A57D7C4A2A1}"/>
    <cellStyle name="Normal 5 5 2 3 4 4 3 2 2 6 4 4" xfId="19130" xr:uid="{F35B3131-5903-4512-91B8-DEC2EA1A1DF3}"/>
    <cellStyle name="Normal 5 5 2 3 4 4 3 2 2 6 4 4 2" xfId="24352" xr:uid="{2E385F90-9912-4FA8-9A1B-88359110CC06}"/>
    <cellStyle name="Normal 5 5 2 3 4 4 3 2 2 6 5" xfId="5825" xr:uid="{77726A11-D247-4173-8D07-20619E23F6D3}"/>
    <cellStyle name="Normal 5 5 2 3 4 4 3 2 2 6 5 2" xfId="9885" xr:uid="{0AD26D8A-6726-409F-8616-4F7ECA3AD9A7}"/>
    <cellStyle name="Normal 5 5 2 3 4 4 3 2 2 6 5 3" xfId="11745" xr:uid="{7936E354-36D6-40D2-B82A-CB307C6030FB}"/>
    <cellStyle name="Normal 5 5 2 3 4 4 3 2 2 6 5 3 2" xfId="22193" xr:uid="{5DB3BF60-4DD1-4609-8069-C81EE8B26BCF}"/>
    <cellStyle name="Normal 5 5 2 3 4 4 3 2 2 6 5 3 3" xfId="20363" xr:uid="{DAC46749-F43E-4BE4-B410-519D41C72992}"/>
    <cellStyle name="Normal 5 5 2 3 4 4 3 2 2 6 5 3 3 2" xfId="25585" xr:uid="{479AB37A-8E97-4529-93CB-BCABE8F55BB6}"/>
    <cellStyle name="Normal 5 5 2 3 4 4 3 2 2 7" xfId="5611" xr:uid="{937FCD93-457D-4E13-AC20-77141B6CCCD2}"/>
    <cellStyle name="Normal 5 5 2 3 4 4 3 2 2 7 2" xfId="8940" xr:uid="{83A2552E-F95A-4DC0-BED0-415852FB318F}"/>
    <cellStyle name="Normal 5 5 2 3 4 4 3 2 2 7 3" xfId="16214" xr:uid="{9AE42EE0-1101-456D-95A0-85EC22691F08}"/>
    <cellStyle name="Normal 5 5 2 3 4 4 3 2 2 7 3 2" xfId="17362" xr:uid="{B764CEA8-FFD0-444C-AB09-7A80099CDBDC}"/>
    <cellStyle name="Normal 5 5 2 3 4 4 3 2 2 7 3 3" xfId="20151" xr:uid="{985230D1-3434-427C-A7B7-341497A0A730}"/>
    <cellStyle name="Normal 5 5 2 3 4 4 3 2 2 7 3 3 2" xfId="25373" xr:uid="{47E8F122-7B50-4A1C-94DF-B3AEA8E999E5}"/>
    <cellStyle name="Normal 5 5 2 3 4 4 3 2 2 8" xfId="15528" xr:uid="{35B89AB6-3F3E-451D-BBCF-CBED429A45BF}"/>
    <cellStyle name="Normal 5 5 2 3 4 4 3 2 2 9" xfId="17635" xr:uid="{7AB6363E-F190-4E37-8B47-66030C0C55BE}"/>
    <cellStyle name="Normal 5 5 2 3 4 4 3 2 2 9 2" xfId="27245" xr:uid="{F5F79843-6309-4B41-8442-543AE6126B75}"/>
    <cellStyle name="Normal 5 5 2 3 4 4 3 2 2 9 3" xfId="28484" xr:uid="{E4993CDF-D7D7-4D7D-9ED3-C58F688255CA}"/>
    <cellStyle name="Normal 5 5 2 3 4 4 3 2 2 9 4" xfId="27972" xr:uid="{4102D8C2-7A37-4DF2-878F-214070666A2A}"/>
    <cellStyle name="Normal 5 5 2 3 4 4 3 3" xfId="2412" xr:uid="{D5A206DC-9BD4-460A-8D25-90B80FD0D4B3}"/>
    <cellStyle name="Normal 5 5 2 3 4 4 3 3 2" xfId="3007" xr:uid="{81FC00EC-3115-4D5D-9669-B2F6B379D3DC}"/>
    <cellStyle name="Normal 5 5 2 3 4 4 3 3 3" xfId="3970" xr:uid="{6CEA8836-9995-4CED-A4E1-1B47AD6CE75B}"/>
    <cellStyle name="Normal 5 5 2 3 4 4 3 3 3 2" xfId="4953" xr:uid="{A2A04C61-3672-4B63-898E-F4E63AF3369E}"/>
    <cellStyle name="Normal 5 5 2 3 4 4 3 3 3 3" xfId="3350" xr:uid="{10598E76-EF1B-4A83-9228-F7E0FB88DAF8}"/>
    <cellStyle name="Normal 5 5 2 3 4 4 3 3 3 4" xfId="8621" xr:uid="{49AE1CF1-A61D-4EAB-BE3E-02B05B18C65E}"/>
    <cellStyle name="Normal 5 5 2 3 4 4 3 3 3 4 2" xfId="5143" xr:uid="{A1E6B930-6D72-451B-A560-61146F792AC0}"/>
    <cellStyle name="Normal 5 5 2 3 4 4 3 3 3 4 2 2" xfId="9604" xr:uid="{CCBEF895-A530-4177-A6AA-429A955E408C}"/>
    <cellStyle name="Normal 5 5 2 3 4 4 3 3 3 4 2 3" xfId="12461" xr:uid="{0773A5FB-200F-4468-B641-4B6B61166322}"/>
    <cellStyle name="Normal 5 5 2 3 4 4 3 3 3 4 2 3 2" xfId="22902" xr:uid="{FF9AF77E-9E4C-4587-806E-0D69BA909798}"/>
    <cellStyle name="Normal 5 5 2 3 4 4 3 3 3 4 2 3 3" xfId="19683" xr:uid="{E5C6B81C-DF4A-4250-ACC7-BCE12DB7D2A8}"/>
    <cellStyle name="Normal 5 5 2 3 4 4 3 3 3 4 2 3 3 2" xfId="24905" xr:uid="{2861EF12-CBAE-4298-AAF3-56C8B323EB8C}"/>
    <cellStyle name="Normal 5 5 2 3 4 4 3 3 3 5" xfId="6383" xr:uid="{D142620A-0369-4C1A-AD76-A86F47D5CF4D}"/>
    <cellStyle name="Normal 5 5 2 3 4 4 3 3 3 5 2" xfId="10129" xr:uid="{B95CC002-9940-4E64-A938-120396D6B7C4}"/>
    <cellStyle name="Normal 5 5 2 3 4 4 3 3 3 5 3" xfId="11744" xr:uid="{92CAC5EC-C541-426D-B5E3-562B921B6F00}"/>
    <cellStyle name="Normal 5 5 2 3 4 4 3 3 3 5 3 2" xfId="22192" xr:uid="{28EAD736-84A4-4FF4-A58A-71D45F55B617}"/>
    <cellStyle name="Normal 5 5 2 3 4 4 3 3 3 5 3 3" xfId="20694" xr:uid="{7B0E5872-37A4-45A0-B918-BBA5AEFD5ABD}"/>
    <cellStyle name="Normal 5 5 2 3 4 4 3 3 3 5 3 3 2" xfId="25916" xr:uid="{B5C72799-F428-4AB4-9787-516A02819D85}"/>
    <cellStyle name="Normal 5 5 2 3 4 4 3 3 3 6" xfId="15993" xr:uid="{40BE6169-6CE8-4B24-B392-FCED5C9F2326}"/>
    <cellStyle name="Normal 5 5 2 3 4 4 3 3 3 7" xfId="18747" xr:uid="{E70E2B45-CBB3-48C1-935F-16F52811E282}"/>
    <cellStyle name="Normal 5 5 2 3 4 4 3 3 3 7 2" xfId="23969" xr:uid="{CDF493E0-C376-45B8-9EAE-1A324C431EAD}"/>
    <cellStyle name="Normal 5 5 2 3 4 4 3 3 4" xfId="7358" xr:uid="{F86B2DC8-41D6-418D-B60F-EB905A352AB9}"/>
    <cellStyle name="Normal 5 5 2 3 4 4 3 3 4 2" xfId="8317" xr:uid="{CCD5979C-0ACC-46C2-BB7D-6AA032AD69AB}"/>
    <cellStyle name="Normal 5 5 2 3 4 4 3 3 4 3" xfId="13267" xr:uid="{BFB650F3-9D59-4356-8F0A-673DF1E04D35}"/>
    <cellStyle name="Normal 5 5 2 3 4 4 3 3 4 3 2" xfId="16699" xr:uid="{6615ED45-B9A0-498C-8D04-8831F0328CD3}"/>
    <cellStyle name="Normal 5 5 2 3 4 4 3 3 4 4" xfId="19660" xr:uid="{8EC11CBC-33BB-4C1D-A66C-06911ECA7DE4}"/>
    <cellStyle name="Normal 5 5 2 3 4 4 3 3 4 4 2" xfId="24882" xr:uid="{DE17D6D9-53E2-4D1A-B542-D3A36B16F263}"/>
    <cellStyle name="Normal 5 5 2 3 4 4 3 3 5" xfId="5977" xr:uid="{0DB2135B-EBB8-4CD3-903D-3E7116B1B58F}"/>
    <cellStyle name="Normal 5 5 2 3 4 4 3 3 5 2" xfId="9924" xr:uid="{E4DFFFB8-3A37-444A-8C91-1A7AE4DC0A7F}"/>
    <cellStyle name="Normal 5 5 2 3 4 4 3 3 5 3" xfId="12058" xr:uid="{CFA28C57-A36B-4B47-85D4-764B7B0D28C4}"/>
    <cellStyle name="Normal 5 5 2 3 4 4 3 3 5 3 2" xfId="22505" xr:uid="{E117DC84-E5A2-4108-B788-DAF101739CF7}"/>
    <cellStyle name="Normal 5 5 2 3 4 4 3 3 5 3 3" xfId="20512" xr:uid="{1826F5BA-2609-45F4-A747-728CC8D7242C}"/>
    <cellStyle name="Normal 5 5 2 3 4 4 3 3 5 3 3 2" xfId="25734" xr:uid="{2C01178D-1F97-4247-918B-E3085A8416AE}"/>
    <cellStyle name="Normal 5 5 2 3 4 4 3 4" xfId="5610" xr:uid="{077C089E-7E1A-43C5-9B09-25424FD6BEF3}"/>
    <cellStyle name="Normal 5 5 2 3 4 4 3 4 2" xfId="8939" xr:uid="{02B3E14D-58F5-4D57-8A1B-09FDE7DC13E4}"/>
    <cellStyle name="Normal 5 5 2 3 4 4 3 4 3" xfId="14412" xr:uid="{B0924F45-B6FC-4E3C-9D81-59B9112E5837}"/>
    <cellStyle name="Normal 5 5 2 3 4 4 3 4 3 2" xfId="14413" xr:uid="{E0822401-5988-44BB-AF3B-F7D95BA7DF63}"/>
    <cellStyle name="Normal 5 5 2 3 4 4 3 4 3 3" xfId="16831" xr:uid="{C6713A74-F4D4-4C60-B3C3-D16308E30C51}"/>
    <cellStyle name="Normal 5 5 2 3 4 4 3 4 3 4" xfId="20150" xr:uid="{A91F93D8-0887-4A26-BB23-3FF83E7869EE}"/>
    <cellStyle name="Normal 5 5 2 3 4 4 3 4 3 4 2" xfId="25372" xr:uid="{53B90624-FB42-4FD4-9F38-0A1D296B2957}"/>
    <cellStyle name="Normal 5 5 2 3 4 4 3 5" xfId="15249" xr:uid="{5DEB333E-79C0-4F77-AA44-E07B17AB674E}"/>
    <cellStyle name="Normal 5 5 2 3 4 4 3 6" xfId="15527" xr:uid="{34D51869-3037-4459-AE8C-704CD74B9286}"/>
    <cellStyle name="Normal 5 5 2 3 4 4 3 7" xfId="17634" xr:uid="{75D7AA45-6847-493A-9D3D-938F547C3806}"/>
    <cellStyle name="Normal 5 5 2 3 4 4 3 7 2" xfId="27244" xr:uid="{B3BAC4F1-C5EE-440E-9A3B-699EFBD4DCB9}"/>
    <cellStyle name="Normal 5 5 2 3 4 4 3 7 3" xfId="28483" xr:uid="{C3613F9C-86D2-408B-BE7C-A22F788A6F98}"/>
    <cellStyle name="Normal 5 5 2 3 4 4 3 7 4" xfId="27973" xr:uid="{43D5C8D9-CBE7-44F2-A2E2-4A8588EBDF0A}"/>
    <cellStyle name="Normal 5 5 2 3 4 4 3 8" xfId="18152" xr:uid="{A65DB13E-3F31-4164-BDBE-50625370E91B}"/>
    <cellStyle name="Normal 5 5 2 3 4 4 3 8 2" xfId="28751" xr:uid="{0983FBF6-EBFB-4272-BD8D-A16AFC85475F}"/>
    <cellStyle name="Normal 5 5 2 3 4 4 4" xfId="14414" xr:uid="{F73B381C-D045-43B5-964F-3C6CF4D70F60}"/>
    <cellStyle name="Normal 5 5 2 3 4 4 4 2" xfId="14415" xr:uid="{3553174F-749D-44C4-8B29-5E6E275CEF0D}"/>
    <cellStyle name="Normal 5 5 2 3 4 5" xfId="2272" xr:uid="{460812E6-1A14-4488-8FA3-178BA3672790}"/>
    <cellStyle name="Normal 5 5 2 3 4 5 2" xfId="2867" xr:uid="{046BA7BE-569E-4BC4-B9F9-3B4B40A8F8C3}"/>
    <cellStyle name="Normal 5 5 2 3 4 5 3" xfId="3830" xr:uid="{C8B02010-45A0-409B-B2CA-0BA61EACA70B}"/>
    <cellStyle name="Normal 5 5 2 3 4 5 3 2" xfId="4804" xr:uid="{B0B2DD2B-EA6D-4475-86F6-D5B1A8DFFD4D}"/>
    <cellStyle name="Normal 5 5 2 3 4 5 3 3" xfId="4334" xr:uid="{450EEB25-F112-4A47-950E-0392B174518E}"/>
    <cellStyle name="Normal 5 5 2 3 4 5 3 4" xfId="7745" xr:uid="{C03682E3-7851-4C3E-9617-0480A5DE16B8}"/>
    <cellStyle name="Normal 5 5 2 3 4 5 3 4 2" xfId="6373" xr:uid="{B8E8E036-7CA7-48C9-91B3-DAEA31BDBB39}"/>
    <cellStyle name="Normal 5 5 2 3 4 5 3 4 2 2" xfId="10119" xr:uid="{06E521D5-BB64-4762-8D0A-05533A68A791}"/>
    <cellStyle name="Normal 5 5 2 3 4 5 3 4 2 3" xfId="12412" xr:uid="{6745455C-9D85-46C7-873A-F54693B5FEEA}"/>
    <cellStyle name="Normal 5 5 2 3 4 5 3 4 2 3 2" xfId="22853" xr:uid="{4EF69607-8727-4508-BA83-D0A295366E69}"/>
    <cellStyle name="Normal 5 5 2 3 4 5 3 4 2 3 3" xfId="20684" xr:uid="{F67A2874-DF56-4979-A1C8-F274AE18CF59}"/>
    <cellStyle name="Normal 5 5 2 3 4 5 3 4 2 3 3 2" xfId="25906" xr:uid="{8FB166AD-5F89-411C-84DC-892E742E5E55}"/>
    <cellStyle name="Normal 5 5 2 3 4 5 3 5" xfId="6459" xr:uid="{4199CCC6-D55D-4522-9C04-3EB21B112CDD}"/>
    <cellStyle name="Normal 5 5 2 3 4 5 3 5 2" xfId="10205" xr:uid="{41A9361B-494F-4024-B08A-D7ADE9FAA55C}"/>
    <cellStyle name="Normal 5 5 2 3 4 5 3 5 3" xfId="12069" xr:uid="{4E31727F-A92F-49CE-A59F-22E574B71B00}"/>
    <cellStyle name="Normal 5 5 2 3 4 5 3 5 3 2" xfId="22516" xr:uid="{3354871A-E8D8-4A7F-8B0E-FFD492701EC1}"/>
    <cellStyle name="Normal 5 5 2 3 4 5 3 5 3 3" xfId="20770" xr:uid="{52B8F4C8-2F82-4E57-81E0-1F472E97AC8A}"/>
    <cellStyle name="Normal 5 5 2 3 4 5 3 5 3 3 2" xfId="25992" xr:uid="{03339009-6D33-40B9-90A3-E09DCE1F1B98}"/>
    <cellStyle name="Normal 5 5 2 3 4 5 3 6" xfId="18607" xr:uid="{D6F7D97B-A332-4BF5-A3E4-AC6ADBBBFF52}"/>
    <cellStyle name="Normal 5 5 2 3 4 5 3 6 2" xfId="23829" xr:uid="{5628D01B-712E-4CF0-9E86-812788E7D045}"/>
    <cellStyle name="Normal 5 5 2 3 4 5 4" xfId="7351" xr:uid="{56318200-A6D0-49FB-B147-BB722A728CC3}"/>
    <cellStyle name="Normal 5 5 2 3 4 5 4 2" xfId="8310" xr:uid="{CF42B747-B0DC-4C0A-9DCD-A9DA63AC3D53}"/>
    <cellStyle name="Normal 5 5 2 3 4 5 4 3" xfId="12998" xr:uid="{EC1C8B30-93BE-45D1-B96A-C865F312E33B}"/>
    <cellStyle name="Normal 5 5 2 3 4 5 4 3 2" xfId="16455" xr:uid="{B9AEDA4C-01C7-4C3B-ADDA-308FA08CA045}"/>
    <cellStyle name="Normal 5 5 2 3 4 5 4 4" xfId="19653" xr:uid="{3FBC76BD-D344-4FE5-8321-48BC8EA01A56}"/>
    <cellStyle name="Normal 5 5 2 3 4 5 4 4 2" xfId="24875" xr:uid="{0B92F8A2-D601-4B0B-858B-65BF7F19B7FE}"/>
    <cellStyle name="Normal 5 5 2 3 4 5 5" xfId="9218" xr:uid="{A08AAE08-1B21-428A-BEEF-CE457F577AF1}"/>
    <cellStyle name="Normal 5 5 2 3 4 5 5 2" xfId="10936" xr:uid="{BB39ABFA-DE70-49EB-9414-3C8DA04D3872}"/>
    <cellStyle name="Normal 5 5 2 3 4 5 5 3" xfId="12252" xr:uid="{8D505476-8C7C-4EFB-B5C7-D74E1CFFFCE8}"/>
    <cellStyle name="Normal 5 5 2 3 4 5 5 3 2" xfId="22695" xr:uid="{7E536BE7-43DA-4D52-ABD0-7F2170291D7E}"/>
    <cellStyle name="Normal 5 5 2 3 4 5 5 3 3" xfId="21501" xr:uid="{32BA9FAA-1032-4C22-9877-D3FCF2F25F18}"/>
    <cellStyle name="Normal 5 5 2 3 4 5 5 3 3 2" xfId="26723" xr:uid="{EBB6F1F8-98C5-4D74-8140-03E17A953437}"/>
    <cellStyle name="Normal 5 5 2 3 4 6" xfId="18012" xr:uid="{875993A9-EE61-4D47-8381-09709A66B2CE}"/>
    <cellStyle name="Normal 5 5 2 3 4 6 2" xfId="27713" xr:uid="{0496E7C9-6B00-43D4-9CD6-9BB61C6F6463}"/>
    <cellStyle name="Normal 5 5 2 3 5" xfId="1029" xr:uid="{ED5F7378-FBA0-4C6E-917D-12A8F5E8A4D8}"/>
    <cellStyle name="Normal 5 5 2 3 5 2" xfId="1030" xr:uid="{4A9642D5-FEF3-470B-B6E5-B6F03E47AF71}"/>
    <cellStyle name="Normal 5 5 2 3 5 3" xfId="1031" xr:uid="{DE8F83C4-297A-4D90-9010-08D4C7FD2BFE}"/>
    <cellStyle name="Normal 5 5 2 3 5 3 2" xfId="1032" xr:uid="{05FE34A8-592F-4200-89A9-691397F5D533}"/>
    <cellStyle name="Normal 5 5 2 3 5 3 2 2" xfId="1033" xr:uid="{D3D6A457-ADC2-4F54-B464-795538151A4F}"/>
    <cellStyle name="Normal 5 5 2 3 5 3 2 2 10" xfId="18232" xr:uid="{DFDE903F-177B-4E82-A9C2-B7ACEC0481A8}"/>
    <cellStyle name="Normal 5 5 2 3 5 3 2 2 10 2" xfId="27747" xr:uid="{594AF8A6-2F01-4EFB-8433-032C2915388D}"/>
    <cellStyle name="Normal 5 5 2 3 5 3 2 2 2" xfId="1034" xr:uid="{E10B9417-7038-481F-8BCE-713660AFA449}"/>
    <cellStyle name="Normal 5 5 2 3 5 3 2 2 2 2" xfId="14416" xr:uid="{41342A93-62F6-406E-A575-B525323C4CE3}"/>
    <cellStyle name="Normal 5 5 2 3 5 3 2 2 2 3" xfId="14417" xr:uid="{7F4DDB80-096E-460B-B95D-A7142E41FDCC}"/>
    <cellStyle name="Normal 5 5 2 3 5 3 2 2 2 3 2" xfId="14418" xr:uid="{7E23604F-F25A-48A9-9822-D958CA5763D7}"/>
    <cellStyle name="Normal 5 5 2 3 5 3 2 2 3" xfId="1035" xr:uid="{DB510AB5-CBBE-4C5D-AA0D-FD2D82B0CF48}"/>
    <cellStyle name="Normal 5 5 2 3 5 3 2 2 4" xfId="1036" xr:uid="{482B6969-048F-465F-AEF7-75864EA22651}"/>
    <cellStyle name="Normal 5 5 2 3 5 3 2 2 5" xfId="1037" xr:uid="{3A5A942B-EEE1-49E2-9302-74DDF6C8D7E1}"/>
    <cellStyle name="Normal 5 5 2 3 5 3 2 2 5 2" xfId="1038" xr:uid="{3210DDE6-4AEC-4132-85B3-B6741028B1AC}"/>
    <cellStyle name="Normal 5 5 2 3 5 3 2 2 5 3" xfId="2645" xr:uid="{5B99DEB9-6114-4C60-9002-E22CD6D9FF45}"/>
    <cellStyle name="Normal 5 5 2 3 5 3 2 2 5 3 2" xfId="3240" xr:uid="{47C4BC66-0E45-4FE4-83D9-A1122CB64F76}"/>
    <cellStyle name="Normal 5 5 2 3 5 3 2 2 5 3 3" xfId="4203" xr:uid="{FFCB5855-04C2-4EBB-A2C7-9C305C00A50D}"/>
    <cellStyle name="Normal 5 5 2 3 5 3 2 2 5 3 3 2" xfId="4667" xr:uid="{2DDBC46E-1B4E-4F76-A8B1-5C0D404BD75F}"/>
    <cellStyle name="Normal 5 5 2 3 5 3 2 2 5 3 3 3" xfId="4440" xr:uid="{D1D0E082-801C-44CD-9393-3E92CFC622BB}"/>
    <cellStyle name="Normal 5 5 2 3 5 3 2 2 5 3 3 4" xfId="8722" xr:uid="{99282F4F-0AAA-43AA-BDB8-C844CAC8F294}"/>
    <cellStyle name="Normal 5 5 2 3 5 3 2 2 5 3 3 4 2" xfId="5781" xr:uid="{114DAC06-1187-4C38-B96E-68D4F33B527E}"/>
    <cellStyle name="Normal 5 5 2 3 5 3 2 2 5 3 3 4 2 2" xfId="9763" xr:uid="{2BAC6168-C1C8-4707-B6E7-AE3840E009B8}"/>
    <cellStyle name="Normal 5 5 2 3 5 3 2 2 5 3 3 4 2 3" xfId="11440" xr:uid="{826C01C8-6B11-4E15-8CEE-8CA296362900}"/>
    <cellStyle name="Normal 5 5 2 3 5 3 2 2 5 3 3 4 2 3 2" xfId="21998" xr:uid="{ADBFA3A6-2D6E-4FFF-B479-675C43B716DB}"/>
    <cellStyle name="Normal 5 5 2 3 5 3 2 2 5 3 3 4 2 3 3" xfId="20320" xr:uid="{F59997B5-2033-4103-9A1C-AC533683E36D}"/>
    <cellStyle name="Normal 5 5 2 3 5 3 2 2 5 3 3 4 2 3 3 2" xfId="25542" xr:uid="{B6AED36D-365D-4254-934E-81EF21369779}"/>
    <cellStyle name="Normal 5 5 2 3 5 3 2 2 5 3 3 5" xfId="6736" xr:uid="{EF60C8DD-423C-4F5E-93C6-43EB06C9CA45}"/>
    <cellStyle name="Normal 5 5 2 3 5 3 2 2 5 3 3 5 2" xfId="10480" xr:uid="{51A71E93-36FB-411F-8863-0B7035D43B60}"/>
    <cellStyle name="Normal 5 5 2 3 5 3 2 2 5 3 3 5 3" xfId="12323" xr:uid="{5117A6C6-9BCC-47BF-B6BB-3C075B281A29}"/>
    <cellStyle name="Normal 5 5 2 3 5 3 2 2 5 3 3 5 3 2" xfId="22764" xr:uid="{9A87353C-80B9-43FE-AF58-6381B3D00E85}"/>
    <cellStyle name="Normal 5 5 2 3 5 3 2 2 5 3 3 5 3 3" xfId="21045" xr:uid="{B2D7235D-EE54-4B38-BB31-F51D6817A36D}"/>
    <cellStyle name="Normal 5 5 2 3 5 3 2 2 5 3 3 5 3 3 2" xfId="26267" xr:uid="{451340FC-F0F9-4615-8755-C7DD6A85F44E}"/>
    <cellStyle name="Normal 5 5 2 3 5 3 2 2 5 3 3 6" xfId="18980" xr:uid="{D3203F62-CFC8-453B-A750-BBF99E13427A}"/>
    <cellStyle name="Normal 5 5 2 3 5 3 2 2 5 3 3 6 2" xfId="24202" xr:uid="{D44B01F4-E470-4F1C-B273-3CD33AAD7C8B}"/>
    <cellStyle name="Normal 5 5 2 3 5 3 2 2 5 3 4" xfId="7171" xr:uid="{C14AD250-A298-4408-BD29-C4F2C0BBC6B4}"/>
    <cellStyle name="Normal 5 5 2 3 5 3 2 2 5 3 4 2" xfId="8130" xr:uid="{30450B7F-6A64-4272-BCE0-2A1A94BD1B00}"/>
    <cellStyle name="Normal 5 5 2 3 5 3 2 2 5 3 4 3" xfId="13191" xr:uid="{155DD772-1215-4AB2-9D03-9516C51C2295}"/>
    <cellStyle name="Normal 5 5 2 3 5 3 2 2 5 3 4 3 2" xfId="16632" xr:uid="{9ABD4319-43FD-4798-83E5-6912CAFD1FF9}"/>
    <cellStyle name="Normal 5 5 2 3 5 3 2 2 5 3 4 4" xfId="19473" xr:uid="{EE6DC84D-CCD8-41B6-9F4A-7301AAED1F99}"/>
    <cellStyle name="Normal 5 5 2 3 5 3 2 2 5 3 4 4 2" xfId="24695" xr:uid="{C5D775F5-84AC-4792-B3CD-E5E4CA6EA6FA}"/>
    <cellStyle name="Normal 5 5 2 3 5 3 2 2 5 3 5" xfId="9228" xr:uid="{404D09CE-74E3-4AE4-9B46-F7FA1479D31F}"/>
    <cellStyle name="Normal 5 5 2 3 5 3 2 2 5 3 5 2" xfId="10945" xr:uid="{38CE7D19-67E4-4E7B-900E-79CE424AC084}"/>
    <cellStyle name="Normal 5 5 2 3 5 3 2 2 5 3 5 3" xfId="12361" xr:uid="{ABAF8E4B-25FB-46E9-BFBE-8E4EED5227B9}"/>
    <cellStyle name="Normal 5 5 2 3 5 3 2 2 5 3 5 3 2" xfId="22802" xr:uid="{6CF0C8B1-B30F-416E-BEFC-ACD37E8ADDCE}"/>
    <cellStyle name="Normal 5 5 2 3 5 3 2 2 5 3 5 3 3" xfId="21510" xr:uid="{7C0303A3-D1D9-4162-9492-878922AB7935}"/>
    <cellStyle name="Normal 5 5 2 3 5 3 2 2 5 3 5 3 3 2" xfId="26732" xr:uid="{0E7EA45E-1628-4AA5-81B7-C329ACA1EE49}"/>
    <cellStyle name="Normal 5 5 2 3 5 3 2 2 5 4" xfId="5617" xr:uid="{7F894797-1415-427C-B9E5-330E567293D3}"/>
    <cellStyle name="Normal 5 5 2 3 5 3 2 2 5 4 2" xfId="8944" xr:uid="{1AB3DEB7-8F2E-410C-8D8C-AA369685DC78}"/>
    <cellStyle name="Normal 5 5 2 3 5 3 2 2 5 4 3" xfId="11846" xr:uid="{ECEEAEFA-29E9-47ED-AC64-54CDF3780E8B}"/>
    <cellStyle name="Normal 5 5 2 3 5 3 2 2 5 4 3 2" xfId="22294" xr:uid="{FEBDEE04-CCAE-4BC4-9B86-73D523F00448}"/>
    <cellStyle name="Normal 5 5 2 3 5 3 2 2 5 4 3 3" xfId="20157" xr:uid="{A9056A28-E166-490E-A924-9293295DAD43}"/>
    <cellStyle name="Normal 5 5 2 3 5 3 2 2 5 4 3 3 2" xfId="25379" xr:uid="{4B24D4E8-13C7-4AD0-87C2-B30FCD1FDB01}"/>
    <cellStyle name="Normal 5 5 2 3 5 3 2 2 5 5" xfId="15532" xr:uid="{32417B48-EF74-4894-85F8-FE7614253323}"/>
    <cellStyle name="Normal 5 5 2 3 5 3 2 2 5 6" xfId="17639" xr:uid="{D8951847-8F87-470A-A100-9F758ABF47EF}"/>
    <cellStyle name="Normal 5 5 2 3 5 3 2 2 5 6 2" xfId="27249" xr:uid="{A0EB5972-BB12-4B3B-9FD0-F2B461D0971A}"/>
    <cellStyle name="Normal 5 5 2 3 5 3 2 2 5 6 3" xfId="28488" xr:uid="{E8C94838-377A-4858-8CF2-6BD3D3C0B185}"/>
    <cellStyle name="Normal 5 5 2 3 5 3 2 2 5 6 4" xfId="27968" xr:uid="{D1799401-C8BD-4F55-8E96-24E782475FE7}"/>
    <cellStyle name="Normal 5 5 2 3 5 3 2 2 5 7" xfId="18385" xr:uid="{C161D5AD-9E77-49BA-97FB-6DBFA72E4656}"/>
    <cellStyle name="Normal 5 5 2 3 5 3 2 2 5 7 2" xfId="27709" xr:uid="{DE8F9623-5488-4D9F-899B-AE47206D2921}"/>
    <cellStyle name="Normal 5 5 2 3 5 3 2 2 6" xfId="2492" xr:uid="{B46E2F12-875F-4028-BC8F-DEB717EE7229}"/>
    <cellStyle name="Normal 5 5 2 3 5 3 2 2 6 2" xfId="3087" xr:uid="{68AD6FF1-E5C1-4AD8-955D-F47894BA7AA6}"/>
    <cellStyle name="Normal 5 5 2 3 5 3 2 2 6 3" xfId="4050" xr:uid="{6DC55E26-027A-4B9C-A940-D8D7B8FB8FE9}"/>
    <cellStyle name="Normal 5 5 2 3 5 3 2 2 6 3 2" xfId="4954" xr:uid="{97F75FB9-10FB-4510-8357-FAC4BA269B50}"/>
    <cellStyle name="Normal 5 5 2 3 5 3 2 2 6 3 3" xfId="3537" xr:uid="{FF7D5E8B-41B5-417F-9041-C2A409CA73D0}"/>
    <cellStyle name="Normal 5 5 2 3 5 3 2 2 6 3 4" xfId="7532" xr:uid="{358212AE-F9E6-4A64-AE4F-145119CF1EF6}"/>
    <cellStyle name="Normal 5 5 2 3 5 3 2 2 6 3 4 2" xfId="6625" xr:uid="{484B2D4F-ADAE-47D9-BCF1-EA5A3F6A500F}"/>
    <cellStyle name="Normal 5 5 2 3 5 3 2 2 6 3 4 2 2" xfId="10371" xr:uid="{2D651245-9056-4648-A91F-78C2E0E3A68B}"/>
    <cellStyle name="Normal 5 5 2 3 5 3 2 2 6 3 4 2 3" xfId="11444" xr:uid="{6DEDB492-1F87-4A81-99F0-53BFEE8FCD55}"/>
    <cellStyle name="Normal 5 5 2 3 5 3 2 2 6 3 4 2 3 2" xfId="22002" xr:uid="{601D8BA4-CB8E-46AA-97E5-E5DDF26A6690}"/>
    <cellStyle name="Normal 5 5 2 3 5 3 2 2 6 3 4 2 3 3" xfId="20936" xr:uid="{CB278CF8-89CC-42F3-8627-38777F5CC56B}"/>
    <cellStyle name="Normal 5 5 2 3 5 3 2 2 6 3 4 2 3 3 2" xfId="26158" xr:uid="{7E3DDEA2-638B-457F-BF16-C2133FE8C867}"/>
    <cellStyle name="Normal 5 5 2 3 5 3 2 2 6 3 5" xfId="5365" xr:uid="{51687CA8-429B-41F4-9553-165672F228B4}"/>
    <cellStyle name="Normal 5 5 2 3 5 3 2 2 6 3 5 2" xfId="9753" xr:uid="{857F2D8E-5CFE-4E8B-8116-767C43756B07}"/>
    <cellStyle name="Normal 5 5 2 3 5 3 2 2 6 3 5 3" xfId="12785" xr:uid="{13DCAC17-93BC-402D-9BFF-4077A249123D}"/>
    <cellStyle name="Normal 5 5 2 3 5 3 2 2 6 3 5 3 2" xfId="23223" xr:uid="{2838BD4C-F1B9-4FB8-8A3E-CB7104EE6FAA}"/>
    <cellStyle name="Normal 5 5 2 3 5 3 2 2 6 3 5 3 3" xfId="19905" xr:uid="{C0FAB7F4-9E46-412D-BE83-D51E1DBD465F}"/>
    <cellStyle name="Normal 5 5 2 3 5 3 2 2 6 3 5 3 3 2" xfId="25127" xr:uid="{FFC8B0F7-6203-4E34-8222-4E0AD8962F4A}"/>
    <cellStyle name="Normal 5 5 2 3 5 3 2 2 6 3 6" xfId="16069" xr:uid="{70F03B15-77F1-4264-ACC2-629C2737F98B}"/>
    <cellStyle name="Normal 5 5 2 3 5 3 2 2 6 3 7" xfId="18827" xr:uid="{E1EB801D-0052-49EF-AC7C-A11BFE8EFD23}"/>
    <cellStyle name="Normal 5 5 2 3 5 3 2 2 6 3 7 2" xfId="24049" xr:uid="{FDAEC653-F2D1-40E5-9276-9B57B0FBE71E}"/>
    <cellStyle name="Normal 5 5 2 3 5 3 2 2 6 4" xfId="7354" xr:uid="{7788DE4A-9F81-4252-B35A-22DD31FEC030}"/>
    <cellStyle name="Normal 5 5 2 3 5 3 2 2 6 4 2" xfId="8313" xr:uid="{F5D89268-8B11-4E62-BC33-BFE4B4CB304F}"/>
    <cellStyle name="Normal 5 5 2 3 5 3 2 2 6 4 3" xfId="11619" xr:uid="{B45C701E-8DF1-439F-8664-C98495B78492}"/>
    <cellStyle name="Normal 5 5 2 3 5 3 2 2 6 4 3 2" xfId="15867" xr:uid="{7592BB3A-B6EA-42DD-BDF4-4C75C511FCE2}"/>
    <cellStyle name="Normal 5 5 2 3 5 3 2 2 6 4 4" xfId="19656" xr:uid="{475932F2-062B-48C4-84F6-1A51C426444E}"/>
    <cellStyle name="Normal 5 5 2 3 5 3 2 2 6 4 4 2" xfId="24878" xr:uid="{8530D032-BF2F-4426-A7D5-52F3EFA420BB}"/>
    <cellStyle name="Normal 5 5 2 3 5 3 2 2 6 5" xfId="5792" xr:uid="{7C75702C-91F5-46EB-97E8-B361CE67EB19}"/>
    <cellStyle name="Normal 5 5 2 3 5 3 2 2 6 5 2" xfId="9691" xr:uid="{9E8082B8-14E9-4138-891B-44CC26369A3A}"/>
    <cellStyle name="Normal 5 5 2 3 5 3 2 2 6 5 3" xfId="16996" xr:uid="{D46CAE08-90FA-4198-9EB1-064E324E3ABF}"/>
    <cellStyle name="Normal 5 5 2 3 5 3 2 2 6 5 3 2" xfId="23469" xr:uid="{EFBDE8F9-8F27-4C2C-AAB0-76E6B4C191F5}"/>
    <cellStyle name="Normal 5 5 2 3 5 3 2 2 6 5 3 3" xfId="20331" xr:uid="{07B3A87D-47A1-4717-BB4B-10E435153674}"/>
    <cellStyle name="Normal 5 5 2 3 5 3 2 2 6 5 3 3 2" xfId="25553" xr:uid="{09F9AC54-6C44-4A49-B9B9-BE6EAAAF3000}"/>
    <cellStyle name="Normal 5 5 2 3 5 3 2 2 7" xfId="5616" xr:uid="{B067BF46-9F30-4CBD-A567-6D516BBF2560}"/>
    <cellStyle name="Normal 5 5 2 3 5 3 2 2 7 2" xfId="8943" xr:uid="{20AD890D-376C-4C32-B653-EF76A9C22850}"/>
    <cellStyle name="Normal 5 5 2 3 5 3 2 2 7 3" xfId="16215" xr:uid="{DB7CB5E8-3AB5-43FB-94D1-DBDE931AEB36}"/>
    <cellStyle name="Normal 5 5 2 3 5 3 2 2 7 3 2" xfId="17363" xr:uid="{697DF152-4180-4012-925C-3FE48C047CF7}"/>
    <cellStyle name="Normal 5 5 2 3 5 3 2 2 7 3 3" xfId="20156" xr:uid="{A2100D9B-C287-4F24-A835-A6B3D05E4AF5}"/>
    <cellStyle name="Normal 5 5 2 3 5 3 2 2 7 3 3 2" xfId="25378" xr:uid="{FBAAF4F8-E7A6-4222-90B0-1017F0D376A9}"/>
    <cellStyle name="Normal 5 5 2 3 5 3 2 2 8" xfId="15531" xr:uid="{422D0C37-7C8C-41A3-A5CB-C146D9C2F4E3}"/>
    <cellStyle name="Normal 5 5 2 3 5 3 2 2 9" xfId="17638" xr:uid="{A7236110-2790-448C-8D64-BA880D57279E}"/>
    <cellStyle name="Normal 5 5 2 3 5 3 2 2 9 2" xfId="27248" xr:uid="{C5E12470-E56E-4D36-81F0-73AEF309D33D}"/>
    <cellStyle name="Normal 5 5 2 3 5 3 2 2 9 3" xfId="28487" xr:uid="{347D3A0D-609D-4B79-B8BD-EFED91439AE2}"/>
    <cellStyle name="Normal 5 5 2 3 5 3 2 2 9 4" xfId="27969" xr:uid="{84BA8C1A-277A-4C02-A904-89702E7CFF56}"/>
    <cellStyle name="Normal 5 5 2 3 5 3 3" xfId="2343" xr:uid="{17643991-9B2E-403D-A8B1-EFE07540C641}"/>
    <cellStyle name="Normal 5 5 2 3 5 3 3 2" xfId="2938" xr:uid="{D475978D-41FF-4B15-B714-09902682A24A}"/>
    <cellStyle name="Normal 5 5 2 3 5 3 3 3" xfId="3901" xr:uid="{94A22FA3-0ECE-4D5B-9238-5CF180F49041}"/>
    <cellStyle name="Normal 5 5 2 3 5 3 3 3 2" xfId="4626" xr:uid="{87345359-FAEF-4032-81B4-9874C6D42135}"/>
    <cellStyle name="Normal 5 5 2 3 5 3 3 3 3" xfId="3433" xr:uid="{39C11452-FE8D-4462-A998-3566F9CE41C3}"/>
    <cellStyle name="Normal 5 5 2 3 5 3 3 3 4" xfId="7951" xr:uid="{56C78591-EEBB-4C31-B226-8EEEC6588D46}"/>
    <cellStyle name="Normal 5 5 2 3 5 3 3 3 4 2" xfId="5877" xr:uid="{D40D40FD-BC5C-41D1-B01F-C5B1860A9E67}"/>
    <cellStyle name="Normal 5 5 2 3 5 3 3 3 4 2 2" xfId="9865" xr:uid="{7BA20143-383E-42E0-9D8B-9F9DDA1D6411}"/>
    <cellStyle name="Normal 5 5 2 3 5 3 3 3 4 2 3" xfId="11742" xr:uid="{EE941F06-2A3B-438B-AAAB-322C9B97EEF4}"/>
    <cellStyle name="Normal 5 5 2 3 5 3 3 3 4 2 3 2" xfId="22190" xr:uid="{CEA39BE9-51C8-4478-A33F-1088BCFE16B2}"/>
    <cellStyle name="Normal 5 5 2 3 5 3 3 3 4 2 3 3" xfId="20413" xr:uid="{7746D33F-E6CB-4DD2-8B87-FE508EAB87D3}"/>
    <cellStyle name="Normal 5 5 2 3 5 3 3 3 4 2 3 3 2" xfId="25635" xr:uid="{87E5AE94-147D-4348-95C2-3F29D101C910}"/>
    <cellStyle name="Normal 5 5 2 3 5 3 3 3 5" xfId="5429" xr:uid="{02AC9557-EF5F-40F0-8749-6CBD16B6D84A}"/>
    <cellStyle name="Normal 5 5 2 3 5 3 3 3 5 2" xfId="9685" xr:uid="{96DEF4AE-EEB8-431E-97C0-643031D860FB}"/>
    <cellStyle name="Normal 5 5 2 3 5 3 3 3 5 3" xfId="17108" xr:uid="{04B30784-0127-4DDC-986E-0F368E94499C}"/>
    <cellStyle name="Normal 5 5 2 3 5 3 3 3 5 3 2" xfId="23580" xr:uid="{ADACFAB1-D85B-4315-9B38-8A180A955BF3}"/>
    <cellStyle name="Normal 5 5 2 3 5 3 3 3 5 3 3" xfId="19969" xr:uid="{BE39765B-ED54-4D95-AB4B-C44F6ABE93D0}"/>
    <cellStyle name="Normal 5 5 2 3 5 3 3 3 5 3 3 2" xfId="25191" xr:uid="{7F170236-ECBE-409C-BA2C-1CC65E4A93C5}"/>
    <cellStyle name="Normal 5 5 2 3 5 3 3 3 6" xfId="15924" xr:uid="{A738B1CA-8EE4-4B91-9057-ABBE107142E0}"/>
    <cellStyle name="Normal 5 5 2 3 5 3 3 3 7" xfId="18678" xr:uid="{B3CCAD1E-B5AF-49E1-A544-8015B0F5294B}"/>
    <cellStyle name="Normal 5 5 2 3 5 3 3 3 7 2" xfId="23900" xr:uid="{1A363910-A7EB-4425-8940-5E1CC3E3630E}"/>
    <cellStyle name="Normal 5 5 2 3 5 3 3 4" xfId="6154" xr:uid="{06CB2C39-4DE0-4753-B3FC-0617B339FADF}"/>
    <cellStyle name="Normal 5 5 2 3 5 3 3 4 2" xfId="7765" xr:uid="{FDBE35CA-6357-4B9A-8DD5-B6BD82162E84}"/>
    <cellStyle name="Normal 5 5 2 3 5 3 3 4 3" xfId="13238" xr:uid="{483D6E4E-26D5-4D08-924B-8F702164AA00}"/>
    <cellStyle name="Normal 5 5 2 3 5 3 3 4 3 2" xfId="16672" xr:uid="{3EA8901F-D84E-43C6-9F1B-AC2B20CD1DDE}"/>
    <cellStyle name="Normal 5 5 2 3 5 3 3 4 4" xfId="19247" xr:uid="{D98627DD-4738-4C35-9461-46F3E7E84D69}"/>
    <cellStyle name="Normal 5 5 2 3 5 3 3 4 4 2" xfId="24469" xr:uid="{2EFF36C8-727A-4D45-AD3D-88E79F195DBE}"/>
    <cellStyle name="Normal 5 5 2 3 5 3 3 5" xfId="7392" xr:uid="{91350D27-E7D8-41C6-8DD6-F8000D90F86A}"/>
    <cellStyle name="Normal 5 5 2 3 5 3 3 5 2" xfId="10762" xr:uid="{ECD95E81-A40D-46D1-99F4-272A3D6FC683}"/>
    <cellStyle name="Normal 5 5 2 3 5 3 3 5 3" xfId="12158" xr:uid="{60F0B770-B07B-4D36-B77F-36D840237DF9}"/>
    <cellStyle name="Normal 5 5 2 3 5 3 3 5 3 2" xfId="22605" xr:uid="{C635E5E6-9F0E-420C-B7B5-62628D0C92E3}"/>
    <cellStyle name="Normal 5 5 2 3 5 3 3 5 3 3" xfId="21327" xr:uid="{803C3D3F-04EB-42C9-B8DF-7D0D6072E63C}"/>
    <cellStyle name="Normal 5 5 2 3 5 3 3 5 3 3 2" xfId="26549" xr:uid="{DB35CFDB-C3A6-416E-A2DE-7421F1A39533}"/>
    <cellStyle name="Normal 5 5 2 3 5 3 4" xfId="5615" xr:uid="{DC680FA6-3E6C-41BE-B8CB-A6BD0E5DB831}"/>
    <cellStyle name="Normal 5 5 2 3 5 3 4 2" xfId="8942" xr:uid="{29AA7A3D-F2D4-4FC3-B0FE-158B4C9CB8C4}"/>
    <cellStyle name="Normal 5 5 2 3 5 3 4 3" xfId="14419" xr:uid="{C0DB15B8-F16C-474E-9C54-01659806C7FF}"/>
    <cellStyle name="Normal 5 5 2 3 5 3 4 3 2" xfId="14420" xr:uid="{FAF7BD80-7476-4E33-BDCD-CC32D2B5E015}"/>
    <cellStyle name="Normal 5 5 2 3 5 3 4 3 3" xfId="16830" xr:uid="{FAF3AC0E-08E1-425A-9E90-5DC23CDD6055}"/>
    <cellStyle name="Normal 5 5 2 3 5 3 4 3 4" xfId="20155" xr:uid="{2B35603B-FF70-40E6-9E37-A84BAE2B9657}"/>
    <cellStyle name="Normal 5 5 2 3 5 3 4 3 4 2" xfId="25377" xr:uid="{FDD51BA2-F30E-4131-95BE-5130423DC9ED}"/>
    <cellStyle name="Normal 5 5 2 3 5 3 5" xfId="15250" xr:uid="{728B1332-A82B-4391-B0DA-77D49D9E9A11}"/>
    <cellStyle name="Normal 5 5 2 3 5 3 6" xfId="15530" xr:uid="{76476600-3CBD-419E-B576-E004995C8C4E}"/>
    <cellStyle name="Normal 5 5 2 3 5 3 7" xfId="17637" xr:uid="{838300BA-7189-4DBA-8A12-5E8CBD6AB872}"/>
    <cellStyle name="Normal 5 5 2 3 5 3 7 2" xfId="27247" xr:uid="{2FF2DB9B-3400-475B-9AF9-9FC712669F3C}"/>
    <cellStyle name="Normal 5 5 2 3 5 3 7 3" xfId="28486" xr:uid="{D6F2E77D-285A-41E9-8845-32952A832D99}"/>
    <cellStyle name="Normal 5 5 2 3 5 3 7 4" xfId="27970" xr:uid="{F747FD04-24EE-4392-A08C-222824452141}"/>
    <cellStyle name="Normal 5 5 2 3 5 3 8" xfId="18083" xr:uid="{B30D77EF-5A86-49F3-8C77-C4CC71B0407E}"/>
    <cellStyle name="Normal 5 5 2 3 5 3 8 2" xfId="28876" xr:uid="{5D849A9E-EA75-4B28-A481-0A5C3E2CDE19}"/>
    <cellStyle name="Normal 5 5 2 3 5 4" xfId="14421" xr:uid="{AD133EDC-CD0D-4FA7-A84F-44ACCAC772BE}"/>
    <cellStyle name="Normal 5 5 2 3 5 4 2" xfId="14422" xr:uid="{BCDA82CD-A3FF-4A2A-9FB5-8C6F44067CCA}"/>
    <cellStyle name="Normal 5 5 2 3 6" xfId="2203" xr:uid="{177E1B0F-B048-4DDB-8DA9-BF2842DA56EA}"/>
    <cellStyle name="Normal 5 5 2 3 6 2" xfId="2798" xr:uid="{C27C5CF3-2CB9-4B57-9E01-3580C128F8F0}"/>
    <cellStyle name="Normal 5 5 2 3 6 3" xfId="3761" xr:uid="{0313252B-9266-4F2C-AA24-4DA9852F8764}"/>
    <cellStyle name="Normal 5 5 2 3 6 3 2" xfId="4588" xr:uid="{C87CF663-48AA-483C-9393-D654E37F831D}"/>
    <cellStyle name="Normal 5 5 2 3 6 3 3" xfId="3415" xr:uid="{F0657571-20C2-4C20-8951-2D9BAD76F4A0}"/>
    <cellStyle name="Normal 5 5 2 3 6 3 4" xfId="8335" xr:uid="{E00B3042-8109-40DE-8BED-4F798E7A2409}"/>
    <cellStyle name="Normal 5 5 2 3 6 3 4 2" xfId="9356" xr:uid="{5EBDB93B-7A0D-447D-9B2B-D166F7F60E06}"/>
    <cellStyle name="Normal 5 5 2 3 6 3 4 2 2" xfId="11070" xr:uid="{41205ADD-451F-4A2C-91EE-7B880EAE3E7C}"/>
    <cellStyle name="Normal 5 5 2 3 6 3 4 2 3" xfId="17141" xr:uid="{D386F69D-B927-49C0-B90F-1B9202C24412}"/>
    <cellStyle name="Normal 5 5 2 3 6 3 4 2 3 2" xfId="23613" xr:uid="{A8CD68BE-C0F6-4ADC-9CF6-681039E088EE}"/>
    <cellStyle name="Normal 5 5 2 3 6 3 4 2 3 3" xfId="21635" xr:uid="{20E0F34E-7D78-45A3-9455-611F77FB88BF}"/>
    <cellStyle name="Normal 5 5 2 3 6 3 4 2 3 3 2" xfId="26857" xr:uid="{5EC00204-49F0-4232-93B8-E98C0029F923}"/>
    <cellStyle name="Normal 5 5 2 3 6 3 5" xfId="6760" xr:uid="{C65C103F-408B-40AC-B135-4E5A116A3EBE}"/>
    <cellStyle name="Normal 5 5 2 3 6 3 5 2" xfId="10504" xr:uid="{13A0E568-C0A3-4881-9C8F-FBD94DD7BE90}"/>
    <cellStyle name="Normal 5 5 2 3 6 3 5 3" xfId="11828" xr:uid="{DCA863AB-B11B-4E2E-AC26-2AD506BB1FFE}"/>
    <cellStyle name="Normal 5 5 2 3 6 3 5 3 2" xfId="22276" xr:uid="{B9D0FEF9-11C5-43AC-8FB4-B8ACEE0A9145}"/>
    <cellStyle name="Normal 5 5 2 3 6 3 5 3 3" xfId="21069" xr:uid="{2DDDCF9C-4F12-412D-860F-90DE08128B16}"/>
    <cellStyle name="Normal 5 5 2 3 6 3 5 3 3 2" xfId="26291" xr:uid="{BD223F04-F7EA-4CE5-AE30-24D1065B711F}"/>
    <cellStyle name="Normal 5 5 2 3 6 3 6" xfId="18538" xr:uid="{0AD0B140-186C-4F69-A7C7-97CA8124B1BB}"/>
    <cellStyle name="Normal 5 5 2 3 6 3 6 2" xfId="23760" xr:uid="{873991A0-6FD8-4433-91F8-47C14BD8D15C}"/>
    <cellStyle name="Normal 5 5 2 3 6 4" xfId="7308" xr:uid="{0FB329CE-6A6A-43C2-98E9-1AA79A8F4706}"/>
    <cellStyle name="Normal 5 5 2 3 6 4 2" xfId="8267" xr:uid="{4172CF69-37F8-4AB2-819D-288BFD208DA8}"/>
    <cellStyle name="Normal 5 5 2 3 6 4 3" xfId="13281" xr:uid="{08400887-0ABC-48E1-BEE1-856C7F669233}"/>
    <cellStyle name="Normal 5 5 2 3 6 4 3 2" xfId="16712" xr:uid="{59C52F33-3196-49EE-B8DD-B1B2AC95C0B4}"/>
    <cellStyle name="Normal 5 5 2 3 6 4 4" xfId="19610" xr:uid="{7A9957B6-D583-4EB8-9E6E-CBF6244ECC10}"/>
    <cellStyle name="Normal 5 5 2 3 6 4 4 2" xfId="24832" xr:uid="{60AA3BF3-BFB9-4D65-96CC-2429C8360493}"/>
    <cellStyle name="Normal 5 5 2 3 6 5" xfId="7899" xr:uid="{5CFCAEE4-F490-4811-9832-622328F2B5AB}"/>
    <cellStyle name="Normal 5 5 2 3 6 5 2" xfId="10860" xr:uid="{E64408BA-6A4C-442A-B57A-88B61FCA1311}"/>
    <cellStyle name="Normal 5 5 2 3 6 5 3" xfId="11748" xr:uid="{5674987C-33A9-4923-9D11-3D50CC83E1D5}"/>
    <cellStyle name="Normal 5 5 2 3 6 5 3 2" xfId="22196" xr:uid="{84F9C45A-4D65-4EA5-9959-0266203D7F1D}"/>
    <cellStyle name="Normal 5 5 2 3 6 5 3 3" xfId="21425" xr:uid="{AB0349DC-4544-4F0A-882D-D41AD0E5B14B}"/>
    <cellStyle name="Normal 5 5 2 3 6 5 3 3 2" xfId="26647" xr:uid="{E8D4CE39-F677-430E-B91C-FFD31E3743BC}"/>
    <cellStyle name="Normal 5 5 2 3 7" xfId="17943" xr:uid="{32C707AB-C6D5-406A-94C7-85B0EBD20600}"/>
    <cellStyle name="Normal 5 5 2 3 7 2" xfId="27714" xr:uid="{91B2CC1C-6A44-4108-95C8-0ECABC240DC4}"/>
    <cellStyle name="Normal 5 5 2 4" xfId="1039" xr:uid="{BA53AEA8-E923-491D-A99D-DBA2E973FA6A}"/>
    <cellStyle name="Normal 5 5 2 5" xfId="1040" xr:uid="{2F9EE998-586B-44E9-9C8E-15B12F0837F9}"/>
    <cellStyle name="Normal 5 5 2 5 2" xfId="1041" xr:uid="{AC85F176-4848-402D-BCFD-E2244F8340FF}"/>
    <cellStyle name="Normal 5 5 2 5 3" xfId="1042" xr:uid="{FA52745F-5822-44A9-9E81-B750226D10AD}"/>
    <cellStyle name="Normal 5 5 2 5 3 2" xfId="14423" xr:uid="{320117E0-223B-4041-9846-5878C27B9760}"/>
    <cellStyle name="Normal 5 5 2 5 4" xfId="1043" xr:uid="{07190A90-BDFB-4FF6-BE0C-04237D7B763E}"/>
    <cellStyle name="Normal 5 5 2 5 4 2" xfId="1044" xr:uid="{B2A427D1-63D8-434F-9F65-1F4ABAD2C327}"/>
    <cellStyle name="Normal 5 5 2 5 4 3" xfId="1045" xr:uid="{682E2DA5-428E-43C7-9187-ADF174AF8741}"/>
    <cellStyle name="Normal 5 5 2 5 4 3 2" xfId="1046" xr:uid="{834C4A7C-ACCB-4938-AFCE-5F3573448CC5}"/>
    <cellStyle name="Normal 5 5 2 5 4 3 2 2" xfId="1047" xr:uid="{41B0EB97-E76F-4588-A9E5-4D4390D3262C}"/>
    <cellStyle name="Normal 5 5 2 5 4 3 2 2 10" xfId="18233" xr:uid="{9AE541AC-4E06-48DF-9999-BFBACC863CA1}"/>
    <cellStyle name="Normal 5 5 2 5 4 3 2 2 10 2" xfId="27736" xr:uid="{BFA7F828-6932-491A-857F-6C0F1751C770}"/>
    <cellStyle name="Normal 5 5 2 5 4 3 2 2 2" xfId="1048" xr:uid="{9D16F6A0-6725-488B-9902-5E49EA6790D6}"/>
    <cellStyle name="Normal 5 5 2 5 4 3 2 2 2 2" xfId="14424" xr:uid="{C6290E36-D5AD-4200-9209-2615E8883D26}"/>
    <cellStyle name="Normal 5 5 2 5 4 3 2 2 2 3" xfId="14425" xr:uid="{28F25300-BC17-4039-AE57-BAB2B537D9D5}"/>
    <cellStyle name="Normal 5 5 2 5 4 3 2 2 2 3 2" xfId="14426" xr:uid="{B09A9664-2DEF-4314-8E51-1A5F79B8BBAB}"/>
    <cellStyle name="Normal 5 5 2 5 4 3 2 2 3" xfId="1049" xr:uid="{184056E8-A784-4D7E-AE7F-5EFF7ADF052B}"/>
    <cellStyle name="Normal 5 5 2 5 4 3 2 2 4" xfId="1050" xr:uid="{1D6D1CC1-49CE-44D6-B20A-DB5D945764D7}"/>
    <cellStyle name="Normal 5 5 2 5 4 3 2 2 5" xfId="1051" xr:uid="{0CB93A0F-C379-406D-84B0-864FD5221C36}"/>
    <cellStyle name="Normal 5 5 2 5 4 3 2 2 5 2" xfId="1052" xr:uid="{2F087B17-EE4D-4DAD-81BF-38CE5ED2C7C2}"/>
    <cellStyle name="Normal 5 5 2 5 4 3 2 2 5 3" xfId="2646" xr:uid="{36D06AEA-F924-4E1D-B03C-783C3A7399C2}"/>
    <cellStyle name="Normal 5 5 2 5 4 3 2 2 5 3 2" xfId="3241" xr:uid="{C027C9B9-8F40-4DFF-B71C-2C4824CF724E}"/>
    <cellStyle name="Normal 5 5 2 5 4 3 2 2 5 3 3" xfId="4204" xr:uid="{CF5A7C38-2241-4E98-887B-8BDDF55ACB41}"/>
    <cellStyle name="Normal 5 5 2 5 4 3 2 2 5 3 3 2" xfId="5008" xr:uid="{2DCCB623-22CB-4B6C-B0D2-1C2E74F2A47D}"/>
    <cellStyle name="Normal 5 5 2 5 4 3 2 2 5 3 3 3" xfId="4441" xr:uid="{CC43CE9C-45A7-4F04-B806-1ECE7DABAE9E}"/>
    <cellStyle name="Normal 5 5 2 5 4 3 2 2 5 3 3 4" xfId="8563" xr:uid="{A6B78CB0-76E3-48BD-A31B-F10B16C4C59A}"/>
    <cellStyle name="Normal 5 5 2 5 4 3 2 2 5 3 3 4 2" xfId="9541" xr:uid="{285EBD0F-6DD0-46B5-B3D2-A29340EB3989}"/>
    <cellStyle name="Normal 5 5 2 5 4 3 2 2 5 3 3 4 2 2" xfId="11254" xr:uid="{DCBCD8A3-C562-4AC1-936B-BEECFEE0F09E}"/>
    <cellStyle name="Normal 5 5 2 5 4 3 2 2 5 3 3 4 2 3" xfId="17061" xr:uid="{CC9B61B3-ED41-4DAD-9269-143888F4997D}"/>
    <cellStyle name="Normal 5 5 2 5 4 3 2 2 5 3 3 4 2 3 2" xfId="23534" xr:uid="{4905E9F1-623B-4549-98D9-9B737F114B06}"/>
    <cellStyle name="Normal 5 5 2 5 4 3 2 2 5 3 3 4 2 3 3" xfId="21819" xr:uid="{06FD6757-5D90-40D4-AE43-0425D94F2B28}"/>
    <cellStyle name="Normal 5 5 2 5 4 3 2 2 5 3 3 4 2 3 3 2" xfId="27041" xr:uid="{6A547979-5AE8-4429-8249-A94FE7617317}"/>
    <cellStyle name="Normal 5 5 2 5 4 3 2 2 5 3 3 5" xfId="6475" xr:uid="{970E51B1-0904-4F07-8B16-9B11225F4310}"/>
    <cellStyle name="Normal 5 5 2 5 4 3 2 2 5 3 3 5 2" xfId="10221" xr:uid="{AF7E3C4D-2E6D-4F0E-9E5A-345F0C8C4C24}"/>
    <cellStyle name="Normal 5 5 2 5 4 3 2 2 5 3 3 5 3" xfId="17193" xr:uid="{E5405A24-9430-409F-8360-81F624D7EE58}"/>
    <cellStyle name="Normal 5 5 2 5 4 3 2 2 5 3 3 5 3 2" xfId="23664" xr:uid="{91E62C8A-6BA9-4DD3-8E00-229DC7662DDE}"/>
    <cellStyle name="Normal 5 5 2 5 4 3 2 2 5 3 3 5 3 3" xfId="20786" xr:uid="{1052B078-B640-40E1-A081-29639BF25609}"/>
    <cellStyle name="Normal 5 5 2 5 4 3 2 2 5 3 3 5 3 3 2" xfId="26008" xr:uid="{E2F49FED-631B-417D-A824-2F29A52BAF78}"/>
    <cellStyle name="Normal 5 5 2 5 4 3 2 2 5 3 3 6" xfId="18981" xr:uid="{F02641A3-686D-4BCC-8670-6F69F65DFB36}"/>
    <cellStyle name="Normal 5 5 2 5 4 3 2 2 5 3 3 6 2" xfId="24203" xr:uid="{DD0974CA-FED5-49B6-80E5-C697057F1987}"/>
    <cellStyle name="Normal 5 5 2 5 4 3 2 2 5 3 4" xfId="7121" xr:uid="{69FFF044-EBCE-4BB5-83D1-D5668ECEE2AE}"/>
    <cellStyle name="Normal 5 5 2 5 4 3 2 2 5 3 4 2" xfId="8080" xr:uid="{F7C4764B-2752-484F-83D8-C14E310E4FF6}"/>
    <cellStyle name="Normal 5 5 2 5 4 3 2 2 5 3 4 3" xfId="13169" xr:uid="{A8F80D8C-FAFB-4A3A-8F04-BCC3378F9175}"/>
    <cellStyle name="Normal 5 5 2 5 4 3 2 2 5 3 4 3 2" xfId="16611" xr:uid="{5B931EF7-5C5C-4C06-9155-F29779974D9F}"/>
    <cellStyle name="Normal 5 5 2 5 4 3 2 2 5 3 4 4" xfId="19423" xr:uid="{624A336A-093D-480D-9FD8-602B730B552F}"/>
    <cellStyle name="Normal 5 5 2 5 4 3 2 2 5 3 4 4 2" xfId="24645" xr:uid="{C2EC49F7-0ACD-4857-85A7-D0CE57C6305B}"/>
    <cellStyle name="Normal 5 5 2 5 4 3 2 2 5 3 5" xfId="5687" xr:uid="{0A2ADB75-42E6-465D-9969-6C5CCF513F49}"/>
    <cellStyle name="Normal 5 5 2 5 4 3 2 2 5 3 5 2" xfId="9918" xr:uid="{AE752011-A114-40E5-9ACC-F627B56BE146}"/>
    <cellStyle name="Normal 5 5 2 5 4 3 2 2 5 3 5 3" xfId="11699" xr:uid="{1652B6EF-9316-447B-B537-019AAF68B441}"/>
    <cellStyle name="Normal 5 5 2 5 4 3 2 2 5 3 5 3 2" xfId="22147" xr:uid="{3F1C49E5-83E3-4DCC-A82E-4B0B96666664}"/>
    <cellStyle name="Normal 5 5 2 5 4 3 2 2 5 3 5 3 3" xfId="20227" xr:uid="{2FC538E4-77A4-4C51-B604-F1FC551D337A}"/>
    <cellStyle name="Normal 5 5 2 5 4 3 2 2 5 3 5 3 3 2" xfId="25449" xr:uid="{A7D2C997-5DA0-4EA6-8FCB-95F37B2B812D}"/>
    <cellStyle name="Normal 5 5 2 5 4 3 2 2 5 4" xfId="5622" xr:uid="{5D2D6969-E025-49FE-9748-5368DEE085D1}"/>
    <cellStyle name="Normal 5 5 2 5 4 3 2 2 5 4 2" xfId="8947" xr:uid="{59E8DB37-6415-47AE-9B12-8D5092FA0B2F}"/>
    <cellStyle name="Normal 5 5 2 5 4 3 2 2 5 4 3" xfId="17005" xr:uid="{B6132A90-0890-4656-8F2B-7F94A045EA44}"/>
    <cellStyle name="Normal 5 5 2 5 4 3 2 2 5 4 3 2" xfId="23478" xr:uid="{00311D9C-F4AB-4151-84BB-2C9ADDA90894}"/>
    <cellStyle name="Normal 5 5 2 5 4 3 2 2 5 4 3 3" xfId="20162" xr:uid="{D1AD00DA-D042-4927-877D-8608B991C2BA}"/>
    <cellStyle name="Normal 5 5 2 5 4 3 2 2 5 4 3 3 2" xfId="25384" xr:uid="{2D95F976-50DC-428B-ABE8-EA04F092B249}"/>
    <cellStyle name="Normal 5 5 2 5 4 3 2 2 5 5" xfId="15535" xr:uid="{81C96CE3-6760-4AD1-A733-6F8B3F743092}"/>
    <cellStyle name="Normal 5 5 2 5 4 3 2 2 5 6" xfId="17642" xr:uid="{4E92C5A5-CD36-4497-A588-9ECCFECFEF0A}"/>
    <cellStyle name="Normal 5 5 2 5 4 3 2 2 5 6 2" xfId="27252" xr:uid="{DABA045A-4E92-464C-9E37-5F758F382291}"/>
    <cellStyle name="Normal 5 5 2 5 4 3 2 2 5 6 3" xfId="28491" xr:uid="{7365E569-83F5-495D-882A-59B0F28F8150}"/>
    <cellStyle name="Normal 5 5 2 5 4 3 2 2 5 6 4" xfId="27965" xr:uid="{07A58768-DE75-4FB0-9ABC-4A1C7A424619}"/>
    <cellStyle name="Normal 5 5 2 5 4 3 2 2 5 7" xfId="18386" xr:uid="{8CD1856F-87E1-4D18-9056-770487395175}"/>
    <cellStyle name="Normal 5 5 2 5 4 3 2 2 5 7 2" xfId="27730" xr:uid="{231EF38D-413D-491B-A8F4-AF160F76A642}"/>
    <cellStyle name="Normal 5 5 2 5 4 3 2 2 6" xfId="2493" xr:uid="{33CDE105-D63B-48C4-9C73-759AEA5207F7}"/>
    <cellStyle name="Normal 5 5 2 5 4 3 2 2 6 2" xfId="3088" xr:uid="{6E985ED7-C8BF-4E90-8504-3C13F3F47843}"/>
    <cellStyle name="Normal 5 5 2 5 4 3 2 2 6 3" xfId="4051" xr:uid="{6010526F-1775-440E-B27C-96E55C358374}"/>
    <cellStyle name="Normal 5 5 2 5 4 3 2 2 6 3 2" xfId="4568" xr:uid="{20C3B0B1-BFD3-4027-BCC9-5088FC27327C}"/>
    <cellStyle name="Normal 5 5 2 5 4 3 2 2 6 3 3" xfId="4379" xr:uid="{D2D50933-C586-49AC-BB66-73109EA48A17}"/>
    <cellStyle name="Normal 5 5 2 5 4 3 2 2 6 3 4" xfId="8414" xr:uid="{5AB3A3CD-A948-408B-A249-47C496AB0887}"/>
    <cellStyle name="Normal 5 5 2 5 4 3 2 2 6 3 4 2" xfId="6905" xr:uid="{2842AE93-05A0-4570-842B-3C5AA2D44594}"/>
    <cellStyle name="Normal 5 5 2 5 4 3 2 2 6 3 4 2 2" xfId="10649" xr:uid="{F6002B6D-5F64-4AC6-9B6A-759D0E12541E}"/>
    <cellStyle name="Normal 5 5 2 5 4 3 2 2 6 3 4 2 3" xfId="17195" xr:uid="{BA05AB47-D007-4D87-AD7C-A2560C310C3E}"/>
    <cellStyle name="Normal 5 5 2 5 4 3 2 2 6 3 4 2 3 2" xfId="23666" xr:uid="{4111340B-0FE0-419B-A271-E4B69030CF86}"/>
    <cellStyle name="Normal 5 5 2 5 4 3 2 2 6 3 4 2 3 3" xfId="21214" xr:uid="{914D8FE3-1C03-46D8-A436-5A50AD05A30E}"/>
    <cellStyle name="Normal 5 5 2 5 4 3 2 2 6 3 4 2 3 3 2" xfId="26436" xr:uid="{D0A505A7-3169-4F14-9E1A-824D404354BB}"/>
    <cellStyle name="Normal 5 5 2 5 4 3 2 2 6 3 5" xfId="5364" xr:uid="{B004B82A-B640-4786-87C8-3B8229A944B1}"/>
    <cellStyle name="Normal 5 5 2 5 4 3 2 2 6 3 5 2" xfId="9664" xr:uid="{7DBF579D-8459-497B-9AF4-50BDD43474DB}"/>
    <cellStyle name="Normal 5 5 2 5 4 3 2 2 6 3 5 3" xfId="11368" xr:uid="{F1EFDD98-3168-4004-87E4-96E503A44FBC}"/>
    <cellStyle name="Normal 5 5 2 5 4 3 2 2 6 3 5 3 2" xfId="21926" xr:uid="{746C35E7-FB64-49FA-AF3E-85E02C172ADE}"/>
    <cellStyle name="Normal 5 5 2 5 4 3 2 2 6 3 5 3 3" xfId="19904" xr:uid="{A52328CA-F9E9-4C9A-9963-749FFA24C423}"/>
    <cellStyle name="Normal 5 5 2 5 4 3 2 2 6 3 5 3 3 2" xfId="25126" xr:uid="{C9E6F359-FC8A-4987-8314-57E1C2C127B8}"/>
    <cellStyle name="Normal 5 5 2 5 4 3 2 2 6 3 6" xfId="16070" xr:uid="{64E57437-8934-4D9E-AD3A-50D443D6FACA}"/>
    <cellStyle name="Normal 5 5 2 5 4 3 2 2 6 3 7" xfId="18828" xr:uid="{2C4B979E-48C1-4A96-8796-6B564EBC3D46}"/>
    <cellStyle name="Normal 5 5 2 5 4 3 2 2 6 3 7 2" xfId="24050" xr:uid="{B8D2CADF-535E-4544-AADB-ED517511BF2A}"/>
    <cellStyle name="Normal 5 5 2 5 4 3 2 2 6 4" xfId="6185" xr:uid="{90CC29A6-6B6B-419C-BF78-8432607EF2AC}"/>
    <cellStyle name="Normal 5 5 2 5 4 3 2 2 6 4 2" xfId="7468" xr:uid="{C554F668-2AD8-41BB-8B81-5D0ABBB32046}"/>
    <cellStyle name="Normal 5 5 2 5 4 3 2 2 6 4 3" xfId="12980" xr:uid="{90D9DD79-3172-4857-B8D0-3D8956009D28}"/>
    <cellStyle name="Normal 5 5 2 5 4 3 2 2 6 4 3 2" xfId="16439" xr:uid="{C8F189E4-8489-46EC-8613-5E184F405B9D}"/>
    <cellStyle name="Normal 5 5 2 5 4 3 2 2 6 4 4" xfId="19278" xr:uid="{AF6F3E53-0942-4066-9BDD-FDE0AAEC0B83}"/>
    <cellStyle name="Normal 5 5 2 5 4 3 2 2 6 4 4 2" xfId="24500" xr:uid="{29D7E8DA-6A12-442C-9996-E1907E27805F}"/>
    <cellStyle name="Normal 5 5 2 5 4 3 2 2 6 5" xfId="9473" xr:uid="{07BF1F1B-44AB-4BA0-AFC1-8FD9F9DC0805}"/>
    <cellStyle name="Normal 5 5 2 5 4 3 2 2 6 5 2" xfId="11186" xr:uid="{E53C943F-2AB4-4DA1-AAFF-9BBA1C794A38}"/>
    <cellStyle name="Normal 5 5 2 5 4 3 2 2 6 5 3" xfId="12705" xr:uid="{9B2EC980-C290-4667-B20C-2E35E9E74945}"/>
    <cellStyle name="Normal 5 5 2 5 4 3 2 2 6 5 3 2" xfId="23144" xr:uid="{5DDDB81A-EFF3-4C07-948B-E76638973E69}"/>
    <cellStyle name="Normal 5 5 2 5 4 3 2 2 6 5 3 3" xfId="21751" xr:uid="{289D2A77-90E4-4F4A-A782-6D4A2A5652F9}"/>
    <cellStyle name="Normal 5 5 2 5 4 3 2 2 6 5 3 3 2" xfId="26973" xr:uid="{2F06C861-6B7F-4A99-833F-BE0D7361CFF7}"/>
    <cellStyle name="Normal 5 5 2 5 4 3 2 2 7" xfId="5621" xr:uid="{11C68CDF-41E1-4E4F-95C1-85FBDD8E4655}"/>
    <cellStyle name="Normal 5 5 2 5 4 3 2 2 7 2" xfId="8946" xr:uid="{198521E0-5D01-4654-896E-B8DA307E1239}"/>
    <cellStyle name="Normal 5 5 2 5 4 3 2 2 7 3" xfId="16216" xr:uid="{EA364E70-DAD2-4AAF-802A-425F1CD5D98E}"/>
    <cellStyle name="Normal 5 5 2 5 4 3 2 2 7 3 2" xfId="17364" xr:uid="{D0B34E70-1BCD-462B-BDBF-F3A22E8A064E}"/>
    <cellStyle name="Normal 5 5 2 5 4 3 2 2 7 3 3" xfId="20161" xr:uid="{C02E218E-C175-445F-8D52-6A9F1B0778C9}"/>
    <cellStyle name="Normal 5 5 2 5 4 3 2 2 7 3 3 2" xfId="25383" xr:uid="{E08663C0-873B-48D6-B33F-9D7E8A5F00F1}"/>
    <cellStyle name="Normal 5 5 2 5 4 3 2 2 8" xfId="15534" xr:uid="{D2115B08-AEDC-4C12-97EC-9FAA54744210}"/>
    <cellStyle name="Normal 5 5 2 5 4 3 2 2 9" xfId="17641" xr:uid="{25C4C275-71D3-46D7-A3EF-45DA5C74E3DD}"/>
    <cellStyle name="Normal 5 5 2 5 4 3 2 2 9 2" xfId="27251" xr:uid="{DD261CD7-F1ED-4CBB-A02C-82A27E50F514}"/>
    <cellStyle name="Normal 5 5 2 5 4 3 2 2 9 3" xfId="28490" xr:uid="{0A5F8CEE-88AD-4132-A403-4CF1B4ED2612}"/>
    <cellStyle name="Normal 5 5 2 5 4 3 2 2 9 4" xfId="27966" xr:uid="{35A28E78-1794-4D44-A523-198EC3C5DCAD}"/>
    <cellStyle name="Normal 5 5 2 5 4 3 3" xfId="2389" xr:uid="{2CB4995F-2F5A-4A70-BFD2-ED04E9F91B43}"/>
    <cellStyle name="Normal 5 5 2 5 4 3 3 2" xfId="2984" xr:uid="{C6AEA875-D442-4513-8309-D5C8DFDACA6A}"/>
    <cellStyle name="Normal 5 5 2 5 4 3 3 3" xfId="3947" xr:uid="{70449ECB-591A-4957-8B02-3DAF20BBF92A}"/>
    <cellStyle name="Normal 5 5 2 5 4 3 3 3 2" xfId="4785" xr:uid="{A74DF0AF-EDB2-4B05-B3EB-7FBC5D35B701}"/>
    <cellStyle name="Normal 5 5 2 5 4 3 3 3 3" xfId="3623" xr:uid="{3B51160D-1486-40E5-9C63-52F4401C2308}"/>
    <cellStyle name="Normal 5 5 2 5 4 3 3 3 4" xfId="8632" xr:uid="{F8B34264-7EDE-44DA-9C43-F578AECFC180}"/>
    <cellStyle name="Normal 5 5 2 5 4 3 3 3 4 2" xfId="7404" xr:uid="{A235A79F-3024-41E8-A490-152132768F3F}"/>
    <cellStyle name="Normal 5 5 2 5 4 3 3 3 4 2 2" xfId="10774" xr:uid="{14B62D9F-5053-4D29-ACE1-C0AF117AB570}"/>
    <cellStyle name="Normal 5 5 2 5 4 3 3 3 4 2 3" xfId="12666" xr:uid="{C0B4529C-EE4C-4B2D-8B16-6ADC0F121A47}"/>
    <cellStyle name="Normal 5 5 2 5 4 3 3 3 4 2 3 2" xfId="23105" xr:uid="{DFBDC25D-5131-4305-B0F4-B99085621E61}"/>
    <cellStyle name="Normal 5 5 2 5 4 3 3 3 4 2 3 3" xfId="21339" xr:uid="{83FA8D61-7034-4608-9BBF-55E3CD006E34}"/>
    <cellStyle name="Normal 5 5 2 5 4 3 3 3 4 2 3 3 2" xfId="26561" xr:uid="{6DF43BF1-362A-4034-BF32-0A2C9CAFEDFA}"/>
    <cellStyle name="Normal 5 5 2 5 4 3 3 3 5" xfId="6986" xr:uid="{39779E58-AAC7-4F1C-AF4B-A87D595B4D8D}"/>
    <cellStyle name="Normal 5 5 2 5 4 3 3 3 5 2" xfId="10730" xr:uid="{37F10D0E-AA59-42A3-9132-07E3C6E3E494}"/>
    <cellStyle name="Normal 5 5 2 5 4 3 3 3 5 3" xfId="11393" xr:uid="{E27EDEF8-E519-4F70-92DA-C1699017651C}"/>
    <cellStyle name="Normal 5 5 2 5 4 3 3 3 5 3 2" xfId="21951" xr:uid="{923B48BE-77B3-4743-A4FE-6F9017D4ED86}"/>
    <cellStyle name="Normal 5 5 2 5 4 3 3 3 5 3 3" xfId="21295" xr:uid="{183DE04E-45F5-4B12-B363-E7DD67E29CF5}"/>
    <cellStyle name="Normal 5 5 2 5 4 3 3 3 5 3 3 2" xfId="26517" xr:uid="{0CF4767F-1701-44CB-9FC9-93BAA8DC2023}"/>
    <cellStyle name="Normal 5 5 2 5 4 3 3 3 6" xfId="15970" xr:uid="{AF94794E-BB3E-4794-BCAB-DBCB0CCF4BB8}"/>
    <cellStyle name="Normal 5 5 2 5 4 3 3 3 7" xfId="18724" xr:uid="{A70C159D-E7BA-4435-874D-2CDD5D963895}"/>
    <cellStyle name="Normal 5 5 2 5 4 3 3 3 7 2" xfId="23946" xr:uid="{3983DE0F-B6CE-490E-90F2-6902B2C0BDC8}"/>
    <cellStyle name="Normal 5 5 2 5 4 3 3 4" xfId="6107" xr:uid="{165BAF07-081A-4DE1-899F-BF3362CD271E}"/>
    <cellStyle name="Normal 5 5 2 5 4 3 3 4 2" xfId="7600" xr:uid="{E5F94212-4CFF-4D0A-8BC3-831BFD1421A4}"/>
    <cellStyle name="Normal 5 5 2 5 4 3 3 4 3" xfId="12844" xr:uid="{543EA92E-1121-4D2B-93E9-038A53C2E1E5}"/>
    <cellStyle name="Normal 5 5 2 5 4 3 3 4 3 2" xfId="16320" xr:uid="{5ACC6B30-AC64-42B1-8D68-2E9E96602E1D}"/>
    <cellStyle name="Normal 5 5 2 5 4 3 3 4 4" xfId="19200" xr:uid="{3B6B9DA8-AD56-4680-8F8D-9F240B90841B}"/>
    <cellStyle name="Normal 5 5 2 5 4 3 3 4 4 2" xfId="24422" xr:uid="{3DC16982-32FA-4BA6-9A19-BA93E7D86D36}"/>
    <cellStyle name="Normal 5 5 2 5 4 3 3 5" xfId="9382" xr:uid="{D9968102-FB14-4795-8FA9-D2DF0E5C4612}"/>
    <cellStyle name="Normal 5 5 2 5 4 3 3 5 2" xfId="11096" xr:uid="{5DB84741-4BBA-4265-857F-2E10B60E7F83}"/>
    <cellStyle name="Normal 5 5 2 5 4 3 3 5 3" xfId="12215" xr:uid="{E7BF914C-B5E3-4BAB-93CF-48D66561475A}"/>
    <cellStyle name="Normal 5 5 2 5 4 3 3 5 3 2" xfId="22661" xr:uid="{57AD50CC-BC77-47D5-9C39-4DCAA9447B3F}"/>
    <cellStyle name="Normal 5 5 2 5 4 3 3 5 3 3" xfId="21661" xr:uid="{5B5462FE-86E7-4CD9-81CE-533154A407F0}"/>
    <cellStyle name="Normal 5 5 2 5 4 3 3 5 3 3 2" xfId="26883" xr:uid="{3581A961-6B54-482D-9028-D5A248355985}"/>
    <cellStyle name="Normal 5 5 2 5 4 3 4" xfId="5619" xr:uid="{442911FF-985D-4278-B55D-A68B3FD1B19F}"/>
    <cellStyle name="Normal 5 5 2 5 4 3 4 2" xfId="8945" xr:uid="{F52C156B-0DCE-43E0-B945-0FD331D5896C}"/>
    <cellStyle name="Normal 5 5 2 5 4 3 4 3" xfId="14427" xr:uid="{B452B69D-F9CE-4351-A4D0-2581A4A14F38}"/>
    <cellStyle name="Normal 5 5 2 5 4 3 4 3 2" xfId="14428" xr:uid="{A915A7F7-9921-4962-9CDC-88130C59E346}"/>
    <cellStyle name="Normal 5 5 2 5 4 3 4 3 3" xfId="12204" xr:uid="{7BC7B643-C81A-409E-A394-4F01642C09D0}"/>
    <cellStyle name="Normal 5 5 2 5 4 3 4 3 4" xfId="20159" xr:uid="{C6124B06-75CC-43C8-93EC-5752149A1A4A}"/>
    <cellStyle name="Normal 5 5 2 5 4 3 4 3 4 2" xfId="25381" xr:uid="{74643748-7C79-456B-AAF7-46D95CB2752C}"/>
    <cellStyle name="Normal 5 5 2 5 4 3 5" xfId="15251" xr:uid="{A4DF3F0C-645F-4D95-AE46-E7E60329BB96}"/>
    <cellStyle name="Normal 5 5 2 5 4 3 6" xfId="15533" xr:uid="{37A9A24D-2FE1-4B7E-BE25-E2AE24BA0927}"/>
    <cellStyle name="Normal 5 5 2 5 4 3 7" xfId="17640" xr:uid="{EB82CC7A-7CD0-4BD9-9A56-591F2462CCF5}"/>
    <cellStyle name="Normal 5 5 2 5 4 3 7 2" xfId="27250" xr:uid="{F00D2197-B078-4951-BB5A-01BA64B3FAF1}"/>
    <cellStyle name="Normal 5 5 2 5 4 3 7 3" xfId="28489" xr:uid="{C21C6720-9A26-4E67-B6A3-F81FF39DA064}"/>
    <cellStyle name="Normal 5 5 2 5 4 3 7 4" xfId="27967" xr:uid="{074783B4-68E2-4AEC-B0DA-66417477E072}"/>
    <cellStyle name="Normal 5 5 2 5 4 3 8" xfId="18129" xr:uid="{439C0A65-52C2-4212-8BB4-7A1C0A3D189D}"/>
    <cellStyle name="Normal 5 5 2 5 4 3 8 2" xfId="27739" xr:uid="{95251EB1-35EA-4A74-ACD8-88591020F028}"/>
    <cellStyle name="Normal 5 5 2 5 4 4" xfId="14429" xr:uid="{E8FDA93D-AB92-4871-9CC1-F792B2601294}"/>
    <cellStyle name="Normal 5 5 2 5 4 4 2" xfId="14430" xr:uid="{A66D44BE-DEA3-4DCB-B7AF-953E180ABBF5}"/>
    <cellStyle name="Normal 5 5 2 5 5" xfId="2249" xr:uid="{2127D485-2F43-43E3-9AB4-2D83AF1B3310}"/>
    <cellStyle name="Normal 5 5 2 5 5 2" xfId="2844" xr:uid="{221EDAF7-4271-4A60-9219-7B8964F1B657}"/>
    <cellStyle name="Normal 5 5 2 5 5 3" xfId="3807" xr:uid="{149FD47A-7F5B-4D7F-B6DF-9846594B6132}"/>
    <cellStyle name="Normal 5 5 2 5 5 3 2" xfId="4760" xr:uid="{8200483A-724D-4D46-A7B7-67E32377116C}"/>
    <cellStyle name="Normal 5 5 2 5 5 3 3" xfId="4314" xr:uid="{FAB9AAC4-CB32-4720-891C-6582F7D36D4D}"/>
    <cellStyle name="Normal 5 5 2 5 5 3 4" xfId="8653" xr:uid="{E422CFAF-14F8-457A-A427-54DD00F0C781}"/>
    <cellStyle name="Normal 5 5 2 5 5 3 4 2" xfId="5146" xr:uid="{1852FA09-F1BC-46E8-AA56-B444DE0382C5}"/>
    <cellStyle name="Normal 5 5 2 5 5 3 4 2 2" xfId="9742" xr:uid="{801AA255-22F2-473D-A785-EE3DB70BFE5E}"/>
    <cellStyle name="Normal 5 5 2 5 5 3 4 2 3" xfId="11321" xr:uid="{CAF098E8-B65D-43F9-A281-8C0A37D6F16D}"/>
    <cellStyle name="Normal 5 5 2 5 5 3 4 2 3 2" xfId="21879" xr:uid="{BDF5FAAD-7363-427B-8CE2-3BF529B27B2E}"/>
    <cellStyle name="Normal 5 5 2 5 5 3 4 2 3 3" xfId="19686" xr:uid="{A260B010-D9CA-4E6A-BD53-A9D71F31FFC0}"/>
    <cellStyle name="Normal 5 5 2 5 5 3 4 2 3 3 2" xfId="24908" xr:uid="{D29F3533-58F6-4D5B-A761-75C54062969B}"/>
    <cellStyle name="Normal 5 5 2 5 5 3 5" xfId="6759" xr:uid="{91CCA283-C6F3-4F4D-8B7F-8FC3CBE6678C}"/>
    <cellStyle name="Normal 5 5 2 5 5 3 5 2" xfId="10503" xr:uid="{0ABDB702-E72D-4916-AC21-189E4755CABB}"/>
    <cellStyle name="Normal 5 5 2 5 5 3 5 3" xfId="11939" xr:uid="{BCF3A037-4043-4A6D-B175-3C7167670250}"/>
    <cellStyle name="Normal 5 5 2 5 5 3 5 3 2" xfId="22387" xr:uid="{49FBA794-71F2-4D13-918F-17FAE83E737E}"/>
    <cellStyle name="Normal 5 5 2 5 5 3 5 3 3" xfId="21068" xr:uid="{37FEAF05-F6BB-4187-BAE5-597328139714}"/>
    <cellStyle name="Normal 5 5 2 5 5 3 5 3 3 2" xfId="26290" xr:uid="{AC01D7DF-8A01-48ED-875A-9D0D4A41F376}"/>
    <cellStyle name="Normal 5 5 2 5 5 3 6" xfId="18584" xr:uid="{685F7CBC-A2E6-4041-8A49-436774120576}"/>
    <cellStyle name="Normal 5 5 2 5 5 3 6 2" xfId="23806" xr:uid="{5E57BA7E-6F08-4327-BEF0-6824BF2C3589}"/>
    <cellStyle name="Normal 5 5 2 5 5 4" xfId="6087" xr:uid="{9853F871-34A7-45CD-AF14-2B5744C20234}"/>
    <cellStyle name="Normal 5 5 2 5 5 4 2" xfId="7704" xr:uid="{12DC1888-309C-47C2-88FF-3FB3A1CED718}"/>
    <cellStyle name="Normal 5 5 2 5 5 4 3" xfId="13177" xr:uid="{FE59A001-1952-4EFF-ABD5-49DC914D68C7}"/>
    <cellStyle name="Normal 5 5 2 5 5 4 3 2" xfId="16619" xr:uid="{3CA83EB5-FFEE-4EC8-84F9-1791C5C456CD}"/>
    <cellStyle name="Normal 5 5 2 5 5 4 4" xfId="19180" xr:uid="{427C1911-E780-487D-BE36-15CBD2131D6F}"/>
    <cellStyle name="Normal 5 5 2 5 5 4 4 2" xfId="24402" xr:uid="{4E7B28C9-3F67-46E3-827A-4B40C522DB85}"/>
    <cellStyle name="Normal 5 5 2 5 5 5" xfId="9449" xr:uid="{4FE9F0B9-6884-432E-A845-C47A11D72B21}"/>
    <cellStyle name="Normal 5 5 2 5 5 5 2" xfId="11162" xr:uid="{AFBCF1E8-FB1E-4E4D-A373-FA209AC120B7}"/>
    <cellStyle name="Normal 5 5 2 5 5 5 3" xfId="16752" xr:uid="{C7DD5497-3036-49A6-B99F-FCC303F98B5A}"/>
    <cellStyle name="Normal 5 5 2 5 5 5 3 2" xfId="23286" xr:uid="{B20CF795-F17E-4193-823F-26F23B0E08B7}"/>
    <cellStyle name="Normal 5 5 2 5 5 5 3 3" xfId="21727" xr:uid="{DF74A6E7-9FC6-4383-A72C-887DBFC2E744}"/>
    <cellStyle name="Normal 5 5 2 5 5 5 3 3 2" xfId="26949" xr:uid="{89026240-BEF9-4BB4-B926-05386F7B9641}"/>
    <cellStyle name="Normal 5 5 2 5 6" xfId="17989" xr:uid="{030A0D48-3F49-483C-A75C-5211C7B09FCD}"/>
    <cellStyle name="Normal 5 5 2 5 6 2" xfId="28963" xr:uid="{8E7B0556-E014-4345-A2FB-72926C996924}"/>
    <cellStyle name="Normal 5 5 2 6" xfId="1053" xr:uid="{89F4A00B-ACC9-4D2D-9286-E3C231484ED2}"/>
    <cellStyle name="Normal 5 5 2 6 2" xfId="1054" xr:uid="{BD4C4388-4060-4B63-A7B4-15F8ED3823DF}"/>
    <cellStyle name="Normal 5 5 2 6 3" xfId="1055" xr:uid="{A9E978F3-0E2D-46C4-9079-52AA3CE33FF2}"/>
    <cellStyle name="Normal 5 5 2 6 3 2" xfId="1056" xr:uid="{00ABB922-7F1C-4DA4-B1C7-F083FFA3AF58}"/>
    <cellStyle name="Normal 5 5 2 6 3 2 2" xfId="1057" xr:uid="{1C3E6521-9062-479E-91BD-AEA7A231C6BF}"/>
    <cellStyle name="Normal 5 5 2 6 3 2 2 10" xfId="18234" xr:uid="{51B486BF-F01B-4D1F-91F5-A509D4B60668}"/>
    <cellStyle name="Normal 5 5 2 6 3 2 2 10 2" xfId="28175" xr:uid="{0414EC3B-7C68-4FA1-A113-0B10E9A08431}"/>
    <cellStyle name="Normal 5 5 2 6 3 2 2 2" xfId="1058" xr:uid="{3F53B156-F801-4653-B71D-B8B32E6D1593}"/>
    <cellStyle name="Normal 5 5 2 6 3 2 2 2 2" xfId="14431" xr:uid="{AC5C1FF5-9402-45E4-B97A-5C38D8E3486C}"/>
    <cellStyle name="Normal 5 5 2 6 3 2 2 2 3" xfId="14432" xr:uid="{EB1E7BC9-8EE0-46D6-9101-D231CC5396C4}"/>
    <cellStyle name="Normal 5 5 2 6 3 2 2 2 3 2" xfId="14433" xr:uid="{6BED6838-EC42-4F49-AB9F-C32B09B1CCB9}"/>
    <cellStyle name="Normal 5 5 2 6 3 2 2 3" xfId="1059" xr:uid="{CF33FB50-58D5-4F51-81EA-FA4F5014326F}"/>
    <cellStyle name="Normal 5 5 2 6 3 2 2 4" xfId="1060" xr:uid="{F9D8C6C3-0CE3-4E70-B641-14A3BD15025F}"/>
    <cellStyle name="Normal 5 5 2 6 3 2 2 5" xfId="1061" xr:uid="{63D953D5-7482-4E7F-830B-87F641D6AFFD}"/>
    <cellStyle name="Normal 5 5 2 6 3 2 2 5 2" xfId="1062" xr:uid="{BAFCFA9F-A98E-451B-9A22-30D4881BE8C1}"/>
    <cellStyle name="Normal 5 5 2 6 3 2 2 5 3" xfId="2647" xr:uid="{8FA73C0E-2D99-4E98-9F4E-D978BE85F56C}"/>
    <cellStyle name="Normal 5 5 2 6 3 2 2 5 3 2" xfId="3242" xr:uid="{E7B7DE31-1E75-48AF-8976-B1307F7239C1}"/>
    <cellStyle name="Normal 5 5 2 6 3 2 2 5 3 3" xfId="4205" xr:uid="{DFC41AF3-4946-4633-96F5-D1B4C5C4B83B}"/>
    <cellStyle name="Normal 5 5 2 6 3 2 2 5 3 3 2" xfId="4611" xr:uid="{B4C7E741-0D25-431D-A9CE-885E24CAC2BA}"/>
    <cellStyle name="Normal 5 5 2 6 3 2 2 5 3 3 3" xfId="4442" xr:uid="{D9142ACF-0B62-4505-B60B-DEB2B5300FFB}"/>
    <cellStyle name="Normal 5 5 2 6 3 2 2 5 3 3 4" xfId="8606" xr:uid="{B449E1D8-7434-4B02-BF06-64E4043B54A3}"/>
    <cellStyle name="Normal 5 5 2 6 3 2 2 5 3 3 4 2" xfId="7645" xr:uid="{6D56FE74-8C21-4577-AB01-14F022E0B93C}"/>
    <cellStyle name="Normal 5 5 2 6 3 2 2 5 3 3 4 2 2" xfId="10833" xr:uid="{C4CB42AD-75A1-4B0C-AA0F-CBD86FED83F4}"/>
    <cellStyle name="Normal 5 5 2 6 3 2 2 5 3 3 4 2 3" xfId="16768" xr:uid="{BBE4C4FF-8017-4460-B145-F55D72FE0879}"/>
    <cellStyle name="Normal 5 5 2 6 3 2 2 5 3 3 4 2 3 2" xfId="23302" xr:uid="{F595F21C-6642-4305-97B9-3824D76A3308}"/>
    <cellStyle name="Normal 5 5 2 6 3 2 2 5 3 3 4 2 3 3" xfId="21398" xr:uid="{A25419FA-8EBB-44F1-BD13-6DC8C6F0B988}"/>
    <cellStyle name="Normal 5 5 2 6 3 2 2 5 3 3 4 2 3 3 2" xfId="26620" xr:uid="{E2D7F036-3295-480E-8591-528492661CAB}"/>
    <cellStyle name="Normal 5 5 2 6 3 2 2 5 3 3 5" xfId="6321" xr:uid="{F1767309-9917-48E4-BDBB-E38162AF8380}"/>
    <cellStyle name="Normal 5 5 2 6 3 2 2 5 3 3 5 2" xfId="10069" xr:uid="{87C0E994-055F-4148-9462-8E570F92FCD1}"/>
    <cellStyle name="Normal 5 5 2 6 3 2 2 5 3 3 5 3" xfId="12537" xr:uid="{B19FA43B-5197-4A92-AFC9-F08593AAE66F}"/>
    <cellStyle name="Normal 5 5 2 6 3 2 2 5 3 3 5 3 2" xfId="22978" xr:uid="{24C0C8AB-6C1E-46F2-856E-2F7A71DAAF35}"/>
    <cellStyle name="Normal 5 5 2 6 3 2 2 5 3 3 5 3 3" xfId="20634" xr:uid="{3F8DC952-08E1-4C08-AEEE-C9EDDDE0B88E}"/>
    <cellStyle name="Normal 5 5 2 6 3 2 2 5 3 3 5 3 3 2" xfId="25856" xr:uid="{AB8A0ECC-8D6E-4C39-8A82-A0F0FAC38435}"/>
    <cellStyle name="Normal 5 5 2 6 3 2 2 5 3 3 6" xfId="18982" xr:uid="{4E98BA53-4AC3-419C-B55B-AA6721DD54FE}"/>
    <cellStyle name="Normal 5 5 2 6 3 2 2 5 3 3 6 2" xfId="24204" xr:uid="{3859588D-71D8-4291-BC3D-0709DB429A9B}"/>
    <cellStyle name="Normal 5 5 2 6 3 2 2 5 3 4" xfId="6072" xr:uid="{82E88B79-00F9-446C-AF05-26CDE17FCECF}"/>
    <cellStyle name="Normal 5 5 2 6 3 2 2 5 3 4 2" xfId="7793" xr:uid="{C8574468-1B55-4B3E-AF37-0F5583FCAEAE}"/>
    <cellStyle name="Normal 5 5 2 6 3 2 2 5 3 4 3" xfId="12851" xr:uid="{AF561703-209A-4946-9159-B06D706E9C14}"/>
    <cellStyle name="Normal 5 5 2 6 3 2 2 5 3 4 3 2" xfId="16326" xr:uid="{4B902AD9-9199-4B25-B613-8BC04B08C787}"/>
    <cellStyle name="Normal 5 5 2 6 3 2 2 5 3 4 4" xfId="19165" xr:uid="{AEDDFC8C-4589-42E5-B3CD-A748F0E2097F}"/>
    <cellStyle name="Normal 5 5 2 6 3 2 2 5 3 4 4 2" xfId="24387" xr:uid="{D6D1BD06-A33A-45CD-8983-CD87FC1E81B6}"/>
    <cellStyle name="Normal 5 5 2 6 3 2 2 5 3 5" xfId="9352" xr:uid="{FB41F8F4-DDE1-4F4D-A5A3-51189933A560}"/>
    <cellStyle name="Normal 5 5 2 6 3 2 2 5 3 5 2" xfId="11066" xr:uid="{67D56C26-98ED-4591-AF98-EAF750A22F92}"/>
    <cellStyle name="Normal 5 5 2 6 3 2 2 5 3 5 3" xfId="12481" xr:uid="{ACD17465-CBFB-4508-8164-28C30065A529}"/>
    <cellStyle name="Normal 5 5 2 6 3 2 2 5 3 5 3 2" xfId="22922" xr:uid="{7ED46683-48F6-4ADD-AD18-255EA9041C74}"/>
    <cellStyle name="Normal 5 5 2 6 3 2 2 5 3 5 3 3" xfId="21631" xr:uid="{1ABD3365-0A37-41E2-AE97-01A9DFD74457}"/>
    <cellStyle name="Normal 5 5 2 6 3 2 2 5 3 5 3 3 2" xfId="26853" xr:uid="{C9CBA26A-D36C-438F-BFB0-85041593CB78}"/>
    <cellStyle name="Normal 5 5 2 6 3 2 2 5 4" xfId="5626" xr:uid="{C51155F9-D00D-4DAE-8443-422B2F385DC2}"/>
    <cellStyle name="Normal 5 5 2 6 3 2 2 5 4 2" xfId="8950" xr:uid="{AB53AFF8-140A-4BDA-9918-027BF000D8F9}"/>
    <cellStyle name="Normal 5 5 2 6 3 2 2 5 4 3" xfId="17003" xr:uid="{0498BC03-3EF7-4D83-8D62-95F52E3674E0}"/>
    <cellStyle name="Normal 5 5 2 6 3 2 2 5 4 3 2" xfId="23476" xr:uid="{B8DA1A99-5EB9-4EC7-9822-6B1D97F36668}"/>
    <cellStyle name="Normal 5 5 2 6 3 2 2 5 4 3 3" xfId="20166" xr:uid="{9DC9B79E-1B4A-4A72-83D8-7C00DD3C197E}"/>
    <cellStyle name="Normal 5 5 2 6 3 2 2 5 4 3 3 2" xfId="25388" xr:uid="{DEAA129F-13F1-472A-B11D-BDF093F13DAE}"/>
    <cellStyle name="Normal 5 5 2 6 3 2 2 5 5" xfId="15538" xr:uid="{791E995B-BF2B-4246-8E5A-435057F7730D}"/>
    <cellStyle name="Normal 5 5 2 6 3 2 2 5 6" xfId="17645" xr:uid="{CDCE2794-4F4F-4BB7-9242-CCE722339800}"/>
    <cellStyle name="Normal 5 5 2 6 3 2 2 5 6 2" xfId="27255" xr:uid="{866B4479-760B-4E47-8DDC-39AA657DE54D}"/>
    <cellStyle name="Normal 5 5 2 6 3 2 2 5 6 3" xfId="28494" xr:uid="{F164F292-968F-486B-A8A8-9C6D22C988F4}"/>
    <cellStyle name="Normal 5 5 2 6 3 2 2 5 6 4" xfId="27962" xr:uid="{A721E118-44A5-484E-AD2B-97F9FDBD9BCA}"/>
    <cellStyle name="Normal 5 5 2 6 3 2 2 5 7" xfId="18387" xr:uid="{442E868F-61C2-44CA-9921-AA4E3755D05B}"/>
    <cellStyle name="Normal 5 5 2 6 3 2 2 5 7 2" xfId="28965" xr:uid="{C69E1DA6-13B4-4AF9-B651-F9D8124EF27D}"/>
    <cellStyle name="Normal 5 5 2 6 3 2 2 6" xfId="2494" xr:uid="{10B909BF-BA7E-4F6C-B2B7-A44C1D039888}"/>
    <cellStyle name="Normal 5 5 2 6 3 2 2 6 2" xfId="3089" xr:uid="{82FAA4A4-BF42-4CFD-B4A0-B06F4101D70E}"/>
    <cellStyle name="Normal 5 5 2 6 3 2 2 6 3" xfId="4052" xr:uid="{3DD7BBD6-58E6-40D6-8F80-D9D6AA8481A2}"/>
    <cellStyle name="Normal 5 5 2 6 3 2 2 6 3 2" xfId="4677" xr:uid="{E241DC7F-7BA6-4F3E-A62A-DEA086F0A31A}"/>
    <cellStyle name="Normal 5 5 2 6 3 2 2 6 3 3" xfId="4307" xr:uid="{19D7D7AA-0F0B-4894-A479-152682B6711B}"/>
    <cellStyle name="Normal 5 5 2 6 3 2 2 6 3 4" xfId="7638" xr:uid="{77E19D5A-9671-47BC-B73C-1146ABB7C0CA}"/>
    <cellStyle name="Normal 5 5 2 6 3 2 2 6 3 4 2" xfId="9445" xr:uid="{53B9E8A7-18D0-41BD-8196-3E107BCCD577}"/>
    <cellStyle name="Normal 5 5 2 6 3 2 2 6 3 4 2 2" xfId="11158" xr:uid="{C9C0BC4C-5E62-46A5-B441-10CB02577722}"/>
    <cellStyle name="Normal 5 5 2 6 3 2 2 6 3 4 2 3" xfId="12367" xr:uid="{443CEE4F-3F23-4236-99FF-5F3192B0AEC4}"/>
    <cellStyle name="Normal 5 5 2 6 3 2 2 6 3 4 2 3 2" xfId="22808" xr:uid="{C829B24D-7525-4BBA-8CD4-F43871D48AAE}"/>
    <cellStyle name="Normal 5 5 2 6 3 2 2 6 3 4 2 3 3" xfId="21723" xr:uid="{A27D187A-88D4-4FA0-99B7-B6D884118A34}"/>
    <cellStyle name="Normal 5 5 2 6 3 2 2 6 3 4 2 3 3 2" xfId="26945" xr:uid="{71B2A5B8-3D5F-4A60-9422-3A9A55016318}"/>
    <cellStyle name="Normal 5 5 2 6 3 2 2 6 3 5" xfId="6546" xr:uid="{9F035A8D-1FAE-4E2F-9722-F0B373458C8B}"/>
    <cellStyle name="Normal 5 5 2 6 3 2 2 6 3 5 2" xfId="10292" xr:uid="{1DC8A943-EACF-4464-A792-4AE51972C989}"/>
    <cellStyle name="Normal 5 5 2 6 3 2 2 6 3 5 3" xfId="11384" xr:uid="{79DACB97-43BB-459A-AF9B-83E4BB8FC203}"/>
    <cellStyle name="Normal 5 5 2 6 3 2 2 6 3 5 3 2" xfId="21942" xr:uid="{7094C953-9B36-4060-ADF9-7C7D8B087029}"/>
    <cellStyle name="Normal 5 5 2 6 3 2 2 6 3 5 3 3" xfId="20857" xr:uid="{BFAF7DBF-D78D-40FE-A2AC-282515DE33C1}"/>
    <cellStyle name="Normal 5 5 2 6 3 2 2 6 3 5 3 3 2" xfId="26079" xr:uid="{522F19C1-2FA2-4235-9E46-EB6CE8271490}"/>
    <cellStyle name="Normal 5 5 2 6 3 2 2 6 3 6" xfId="16071" xr:uid="{56107831-D9F2-4785-8FA8-16B0755B68EE}"/>
    <cellStyle name="Normal 5 5 2 6 3 2 2 6 3 7" xfId="18829" xr:uid="{42051EDC-78BA-421E-8A76-EFD80FDA02F5}"/>
    <cellStyle name="Normal 5 5 2 6 3 2 2 6 3 7 2" xfId="24051" xr:uid="{CC451A8C-D746-4160-BE90-B53D2E596E38}"/>
    <cellStyle name="Normal 5 5 2 6 3 2 2 6 4" xfId="7156" xr:uid="{A8EBD754-9944-4AF2-A219-ED0953A95B60}"/>
    <cellStyle name="Normal 5 5 2 6 3 2 2 6 4 2" xfId="8115" xr:uid="{6F7BEC0F-6E62-445A-BDD6-B5FE30A57821}"/>
    <cellStyle name="Normal 5 5 2 6 3 2 2 6 4 3" xfId="13122" xr:uid="{49C419AE-EA7A-4C9E-92F7-34659AE52C79}"/>
    <cellStyle name="Normal 5 5 2 6 3 2 2 6 4 3 2" xfId="16569" xr:uid="{3FB93C0B-7DD9-4C9D-AA66-5762DE9243A0}"/>
    <cellStyle name="Normal 5 5 2 6 3 2 2 6 4 4" xfId="19458" xr:uid="{54E844CA-9588-47D7-B7BE-5931D80EBE88}"/>
    <cellStyle name="Normal 5 5 2 6 3 2 2 6 4 4 2" xfId="24680" xr:uid="{91202423-DEEB-44E1-8BA2-6D2BDC20804C}"/>
    <cellStyle name="Normal 5 5 2 6 3 2 2 6 5" xfId="6481" xr:uid="{FC738436-733F-4917-ADB9-57BB7F2F45E3}"/>
    <cellStyle name="Normal 5 5 2 6 3 2 2 6 5 2" xfId="10227" xr:uid="{E4F5375F-923A-4FE8-84B8-A4703F019E71}"/>
    <cellStyle name="Normal 5 5 2 6 3 2 2 6 5 3" xfId="11924" xr:uid="{18A1337E-9B08-4F5C-BC3F-AAD0BF6100EC}"/>
    <cellStyle name="Normal 5 5 2 6 3 2 2 6 5 3 2" xfId="22372" xr:uid="{E9F53775-7ECE-42D6-8671-6767FCF246E9}"/>
    <cellStyle name="Normal 5 5 2 6 3 2 2 6 5 3 3" xfId="20792" xr:uid="{58B3869F-8CB2-4BD5-81AF-61E6B590B858}"/>
    <cellStyle name="Normal 5 5 2 6 3 2 2 6 5 3 3 2" xfId="26014" xr:uid="{03E8C132-AA1D-46DA-960A-6403E4F9E61B}"/>
    <cellStyle name="Normal 5 5 2 6 3 2 2 7" xfId="5624" xr:uid="{E739109C-594C-437E-B79B-3A8C962697E7}"/>
    <cellStyle name="Normal 5 5 2 6 3 2 2 7 2" xfId="8949" xr:uid="{CBEB6FA5-54B4-4441-8ED2-EAE8C52A2171}"/>
    <cellStyle name="Normal 5 5 2 6 3 2 2 7 3" xfId="16217" xr:uid="{77099C9C-1F93-41CD-BA94-FC77EF008CEF}"/>
    <cellStyle name="Normal 5 5 2 6 3 2 2 7 3 2" xfId="17365" xr:uid="{C515A4D9-881C-4FF0-A94E-7087F1A4DC36}"/>
    <cellStyle name="Normal 5 5 2 6 3 2 2 7 3 3" xfId="20164" xr:uid="{4CF33734-6095-46EC-B6FE-3E19114178E8}"/>
    <cellStyle name="Normal 5 5 2 6 3 2 2 7 3 3 2" xfId="25386" xr:uid="{4AB52197-A132-4EFD-9210-830FE16B95EB}"/>
    <cellStyle name="Normal 5 5 2 6 3 2 2 8" xfId="15537" xr:uid="{20B2351F-BE46-40C4-AC50-17232BB598FD}"/>
    <cellStyle name="Normal 5 5 2 6 3 2 2 9" xfId="17644" xr:uid="{501335E9-21BB-4C22-9471-F1D96CBDC671}"/>
    <cellStyle name="Normal 5 5 2 6 3 2 2 9 2" xfId="27254" xr:uid="{26588B95-5B80-43DC-9912-F3DAAC4EB7EA}"/>
    <cellStyle name="Normal 5 5 2 6 3 2 2 9 3" xfId="28493" xr:uid="{2418B54F-F2C3-4CD9-BBB6-DC76E5757140}"/>
    <cellStyle name="Normal 5 5 2 6 3 2 2 9 4" xfId="27963" xr:uid="{86F239B3-1740-4EEB-897B-EDCAB0B35D4E}"/>
    <cellStyle name="Normal 5 5 2 6 3 3" xfId="2320" xr:uid="{F6C11264-BCEE-4538-93CD-C1332702E644}"/>
    <cellStyle name="Normal 5 5 2 6 3 3 2" xfId="2915" xr:uid="{FA85D3ED-26CC-43FF-AA3D-4288256F1C22}"/>
    <cellStyle name="Normal 5 5 2 6 3 3 3" xfId="3878" xr:uid="{73B67CE0-C907-43CB-9CA3-5708C9B19AAE}"/>
    <cellStyle name="Normal 5 5 2 6 3 3 3 2" xfId="4991" xr:uid="{5CFFC5F6-2AFF-437A-957A-3529A5E8DAE6}"/>
    <cellStyle name="Normal 5 5 2 6 3 3 3 3" xfId="3674" xr:uid="{58460EE9-1811-42CC-A773-98A472A81B04}"/>
    <cellStyle name="Normal 5 5 2 6 3 3 3 4" xfId="7840" xr:uid="{7B4675C5-94EA-4BCC-AC97-5173D1BDDD0B}"/>
    <cellStyle name="Normal 5 5 2 6 3 3 3 4 2" xfId="9527" xr:uid="{D79F9AD9-1D84-46CD-B989-7D0C9D028038}"/>
    <cellStyle name="Normal 5 5 2 6 3 3 3 4 2 2" xfId="11240" xr:uid="{3AFB3C32-F34A-4F09-A438-BB427DEB4F87}"/>
    <cellStyle name="Normal 5 5 2 6 3 3 3 4 2 3" xfId="11472" xr:uid="{A91987E3-9AEC-476D-BB80-2CFB323FACC4}"/>
    <cellStyle name="Normal 5 5 2 6 3 3 3 4 2 3 2" xfId="22030" xr:uid="{D4A3A525-7D3E-4582-A45D-86579C3CE178}"/>
    <cellStyle name="Normal 5 5 2 6 3 3 3 4 2 3 3" xfId="21805" xr:uid="{9900249C-1D28-4340-AAA3-1C78E0CFF11C}"/>
    <cellStyle name="Normal 5 5 2 6 3 3 3 4 2 3 3 2" xfId="27027" xr:uid="{7899F2A3-8F1C-4175-9BAC-015CE386FA84}"/>
    <cellStyle name="Normal 5 5 2 6 3 3 3 5" xfId="6398" xr:uid="{768D099D-7477-4566-9071-868AC1945542}"/>
    <cellStyle name="Normal 5 5 2 6 3 3 3 5 2" xfId="10144" xr:uid="{ABDD748B-B5F3-4F7D-82E4-3E9D9094E1D2}"/>
    <cellStyle name="Normal 5 5 2 6 3 3 3 5 3" xfId="11838" xr:uid="{88CDE74E-F289-49D8-AE6E-0A76DD6BE7DA}"/>
    <cellStyle name="Normal 5 5 2 6 3 3 3 5 3 2" xfId="22286" xr:uid="{FCF86193-BA7B-4371-B91F-3EB7F4CD1368}"/>
    <cellStyle name="Normal 5 5 2 6 3 3 3 5 3 3" xfId="20709" xr:uid="{6B2A7263-2AD2-4916-8B39-B82C003E486B}"/>
    <cellStyle name="Normal 5 5 2 6 3 3 3 5 3 3 2" xfId="25931" xr:uid="{D5EB460E-BD8D-4B54-85BE-9313A89821A8}"/>
    <cellStyle name="Normal 5 5 2 6 3 3 3 6" xfId="15901" xr:uid="{14FE1EF9-6A73-4189-BC75-55DC180D57C5}"/>
    <cellStyle name="Normal 5 5 2 6 3 3 3 7" xfId="18655" xr:uid="{5C5EAE45-8D41-4A4C-995E-88DAB47B5FA6}"/>
    <cellStyle name="Normal 5 5 2 6 3 3 3 7 2" xfId="23877" xr:uid="{1211615D-887B-44FC-97A5-C190380C5B4D}"/>
    <cellStyle name="Normal 5 5 2 6 3 3 4" xfId="7200" xr:uid="{3CC609BF-8B7A-49D1-8935-F3FC25A87230}"/>
    <cellStyle name="Normal 5 5 2 6 3 3 4 2" xfId="8159" xr:uid="{9B6E9CC9-E47F-44C9-B1F0-6FEB7483B68E}"/>
    <cellStyle name="Normal 5 5 2 6 3 3 4 3" xfId="13243" xr:uid="{B04EFF4E-86D8-46AC-AC96-6425B32FAB59}"/>
    <cellStyle name="Normal 5 5 2 6 3 3 4 3 2" xfId="16676" xr:uid="{C5851B20-C102-43FF-989F-1143D45CA642}"/>
    <cellStyle name="Normal 5 5 2 6 3 3 4 4" xfId="19502" xr:uid="{E4A6673F-3891-4A3E-B628-10F273AEC7C1}"/>
    <cellStyle name="Normal 5 5 2 6 3 3 4 4 2" xfId="24724" xr:uid="{3709CE28-2111-4BB6-AFC9-986017A000A5}"/>
    <cellStyle name="Normal 5 5 2 6 3 3 5" xfId="6739" xr:uid="{5F70C940-B703-44AE-BC95-836BC9B8DF59}"/>
    <cellStyle name="Normal 5 5 2 6 3 3 5 2" xfId="10483" xr:uid="{C30305AA-687C-44FA-8246-8BF5587F0457}"/>
    <cellStyle name="Normal 5 5 2 6 3 3 5 3" xfId="11358" xr:uid="{AD334843-B616-4C63-B2B4-2C8C6970E3AA}"/>
    <cellStyle name="Normal 5 5 2 6 3 3 5 3 2" xfId="21916" xr:uid="{5E8B06BB-57C7-47E7-9F2F-102484A49997}"/>
    <cellStyle name="Normal 5 5 2 6 3 3 5 3 3" xfId="21048" xr:uid="{96A7B3F7-8C6E-4756-8EE5-362B400E9D29}"/>
    <cellStyle name="Normal 5 5 2 6 3 3 5 3 3 2" xfId="26270" xr:uid="{F17BC61D-FF7E-45FF-98D0-00F259CD7151}"/>
    <cellStyle name="Normal 5 5 2 6 3 4" xfId="5623" xr:uid="{CE7DE896-1AE4-4D80-AC38-12477640802D}"/>
    <cellStyle name="Normal 5 5 2 6 3 4 2" xfId="8948" xr:uid="{CC6C73D1-6845-4C40-BDCC-3DA1C14303F3}"/>
    <cellStyle name="Normal 5 5 2 6 3 4 3" xfId="14434" xr:uid="{F78E7A81-F309-4F46-A455-CA8703EC614A}"/>
    <cellStyle name="Normal 5 5 2 6 3 4 3 2" xfId="14435" xr:uid="{B9C79467-83C9-407E-943F-8FFC63813CD4}"/>
    <cellStyle name="Normal 5 5 2 6 3 4 3 3" xfId="16827" xr:uid="{A6DA579A-D865-4672-9314-1058F2AE6284}"/>
    <cellStyle name="Normal 5 5 2 6 3 4 3 4" xfId="20163" xr:uid="{D05D0E06-9150-4B79-A9D9-FC3B43867677}"/>
    <cellStyle name="Normal 5 5 2 6 3 4 3 4 2" xfId="25385" xr:uid="{20A0A74F-2DAC-47D6-A354-677BB49D26A5}"/>
    <cellStyle name="Normal 5 5 2 6 3 5" xfId="15252" xr:uid="{BEA4BCE7-1485-43CA-9DCB-6F77671892C5}"/>
    <cellStyle name="Normal 5 5 2 6 3 6" xfId="15536" xr:uid="{FBF99B4B-7AC2-482F-A911-4BB0E61C8ADB}"/>
    <cellStyle name="Normal 5 5 2 6 3 7" xfId="17643" xr:uid="{E2CEB345-860D-4C23-8FED-F1A7384B5BBB}"/>
    <cellStyle name="Normal 5 5 2 6 3 7 2" xfId="27253" xr:uid="{F8535006-28A0-4E8D-BE5C-20977E81B1F9}"/>
    <cellStyle name="Normal 5 5 2 6 3 7 3" xfId="28492" xr:uid="{1EEAC790-0511-4D07-9A97-74537943E267}"/>
    <cellStyle name="Normal 5 5 2 6 3 7 4" xfId="27964" xr:uid="{4F5DC0AF-562C-462F-BC9A-2973E4F19DEF}"/>
    <cellStyle name="Normal 5 5 2 6 3 8" xfId="18060" xr:uid="{20BB9BCD-981A-43B0-A3F5-E16C567E21B6}"/>
    <cellStyle name="Normal 5 5 2 6 3 8 2" xfId="28951" xr:uid="{43A9EB49-00E5-44E3-B388-05A431F5C631}"/>
    <cellStyle name="Normal 5 5 2 6 4" xfId="14436" xr:uid="{FD8775AE-CF25-4E52-A1E9-344ABF057FD8}"/>
    <cellStyle name="Normal 5 5 2 6 4 2" xfId="14437" xr:uid="{0214ED10-F52D-49A2-BBEE-42733CF14DFC}"/>
    <cellStyle name="Normal 5 5 2 7" xfId="2180" xr:uid="{699AE38D-103E-4D86-85DC-2C0C9E035FDE}"/>
    <cellStyle name="Normal 5 5 2 7 2" xfId="2775" xr:uid="{59F68513-E6B3-459F-86CE-835D0788B5DA}"/>
    <cellStyle name="Normal 5 5 2 7 3" xfId="3738" xr:uid="{35767AC3-560D-46FF-8A86-951042331FC1}"/>
    <cellStyle name="Normal 5 5 2 7 3 2" xfId="5094" xr:uid="{08539912-C1AC-4182-9FDD-DA843AF111E6}"/>
    <cellStyle name="Normal 5 5 2 7 3 3" xfId="3629" xr:uid="{8E6F3EA1-D36A-4B91-9FCF-5EA6C2ADBF39}"/>
    <cellStyle name="Normal 5 5 2 7 3 4" xfId="8646" xr:uid="{9CF8E093-4FA3-4687-8D32-58287AE8BF3F}"/>
    <cellStyle name="Normal 5 5 2 7 3 4 2" xfId="9506" xr:uid="{98578631-989E-4409-8FA2-72D117105D59}"/>
    <cellStyle name="Normal 5 5 2 7 3 4 2 2" xfId="11219" xr:uid="{4461ED45-9FC1-4C5B-BA30-886AC4F968D8}"/>
    <cellStyle name="Normal 5 5 2 7 3 4 2 3" xfId="12443" xr:uid="{4169789C-1FF4-4236-A259-FC0EFA7F2F51}"/>
    <cellStyle name="Normal 5 5 2 7 3 4 2 3 2" xfId="22884" xr:uid="{4A00FAFD-DDB0-417C-B23F-8CBF92FBE5FB}"/>
    <cellStyle name="Normal 5 5 2 7 3 4 2 3 3" xfId="21784" xr:uid="{34365D7F-E423-4DA2-A877-9C5A3800A34A}"/>
    <cellStyle name="Normal 5 5 2 7 3 4 2 3 3 2" xfId="27006" xr:uid="{6660FD26-ADB2-4CAD-89A7-20434976C3AF}"/>
    <cellStyle name="Normal 5 5 2 7 3 5" xfId="5500" xr:uid="{C4AD4776-3D95-41A9-AB71-331D8A23233F}"/>
    <cellStyle name="Normal 5 5 2 7 3 5 2" xfId="9716" xr:uid="{0E290504-7745-4228-AA83-57213D3B213A}"/>
    <cellStyle name="Normal 5 5 2 7 3 5 3" xfId="12775" xr:uid="{F58C1333-BC62-4C3D-B806-E2C8DFC5624B}"/>
    <cellStyle name="Normal 5 5 2 7 3 5 3 2" xfId="23213" xr:uid="{C071ECAE-5963-417D-B0B2-475DA082788F}"/>
    <cellStyle name="Normal 5 5 2 7 3 5 3 3" xfId="20040" xr:uid="{A8735D9F-4037-41A5-8948-46B41F48F8C3}"/>
    <cellStyle name="Normal 5 5 2 7 3 5 3 3 2" xfId="25262" xr:uid="{5E0640E8-F6E3-4A2B-85DB-03147D6AF103}"/>
    <cellStyle name="Normal 5 5 2 7 3 6" xfId="18515" xr:uid="{13A20557-6B46-47AD-8888-030CF5A225E4}"/>
    <cellStyle name="Normal 5 5 2 7 3 6 2" xfId="23737" xr:uid="{D270B7D1-EED8-4DFE-9019-D5D90B8762FE}"/>
    <cellStyle name="Normal 5 5 2 7 4" xfId="7184" xr:uid="{77748C6E-1A55-421B-A321-7094A3AD98AE}"/>
    <cellStyle name="Normal 5 5 2 7 4 2" xfId="8143" xr:uid="{3A5F2C7D-4014-410D-BB24-D5350A82899B}"/>
    <cellStyle name="Normal 5 5 2 7 4 3" xfId="12964" xr:uid="{741808FD-59A4-49AB-B043-EEF58CA2B1E0}"/>
    <cellStyle name="Normal 5 5 2 7 4 3 2" xfId="16429" xr:uid="{1DAC80D7-7FF6-49A4-A233-9BE45607077F}"/>
    <cellStyle name="Normal 5 5 2 7 4 4" xfId="19486" xr:uid="{73713275-11E4-4C83-A7F5-648EEE3A656E}"/>
    <cellStyle name="Normal 5 5 2 7 4 4 2" xfId="24708" xr:uid="{99BE614B-54F8-4E0D-83D9-F45743E9D115}"/>
    <cellStyle name="Normal 5 5 2 7 5" xfId="6399" xr:uid="{C4C0EA5D-B003-47F2-814B-30B003C83113}"/>
    <cellStyle name="Normal 5 5 2 7 5 2" xfId="10145" xr:uid="{C83FD08E-4FB8-4A21-8A12-C2FC54FEAFC2}"/>
    <cellStyle name="Normal 5 5 2 7 5 3" xfId="13332" xr:uid="{867B5AA2-8EB7-434B-8C88-0028D2251387}"/>
    <cellStyle name="Normal 5 5 2 7 5 3 2" xfId="23282" xr:uid="{7E311BBE-BC0B-4061-A68F-DF29C69EA461}"/>
    <cellStyle name="Normal 5 5 2 7 5 3 3" xfId="20710" xr:uid="{96028200-A603-4DA9-B68A-E29488586EB4}"/>
    <cellStyle name="Normal 5 5 2 7 5 3 3 2" xfId="25932" xr:uid="{5E453565-FE26-4C3B-A67F-A6DFA229DE0E}"/>
    <cellStyle name="Normal 5 5 2 8" xfId="17920" xr:uid="{113C195A-D2D1-4A4C-8855-AE0A73BC389A}"/>
    <cellStyle name="Normal 5 5 2 8 2" xfId="27596" xr:uid="{B32C1551-3E17-42DF-B216-D4759F6BCEE7}"/>
    <cellStyle name="Normal 5 5 3" xfId="1063" xr:uid="{CE159DF0-63C6-453A-A7D7-DA60A39DBC57}"/>
    <cellStyle name="Normal 5 5 3 2" xfId="14438" xr:uid="{6621DC23-6ABC-4D98-AD8C-3F0E149840C9}"/>
    <cellStyle name="Normal 5 5 4" xfId="1064" xr:uid="{BB808AB2-B909-4CF0-A4AE-67EDB2B91FE2}"/>
    <cellStyle name="Normal 5 5 4 2" xfId="1065" xr:uid="{595894E9-6122-484A-9398-C6030E826C7B}"/>
    <cellStyle name="Normal 5 5 4 3" xfId="1066" xr:uid="{AB718394-7508-4A1E-93B5-10D24477A2B9}"/>
    <cellStyle name="Normal 5 5 4 3 2" xfId="14439" xr:uid="{0F530410-AE36-431A-90D6-0D2501FD9F44}"/>
    <cellStyle name="Normal 5 5 4 4" xfId="1067" xr:uid="{2A6B80EE-7B24-406E-80C1-53D97AC34E83}"/>
    <cellStyle name="Normal 5 5 4 4 2" xfId="1068" xr:uid="{4E5C7CC3-A424-49E5-A02C-21D5AA41CAE0}"/>
    <cellStyle name="Normal 5 5 4 4 3" xfId="1069" xr:uid="{427C2B17-8663-4219-BF72-132F0D5F6C17}"/>
    <cellStyle name="Normal 5 5 4 4 3 2" xfId="1070" xr:uid="{61029F26-8332-42F8-8AC5-2899507ADE82}"/>
    <cellStyle name="Normal 5 5 4 4 3 2 2" xfId="1071" xr:uid="{1F4C03F5-6E3F-4487-A151-98C8541AB492}"/>
    <cellStyle name="Normal 5 5 4 4 3 2 2 10" xfId="18235" xr:uid="{DCF5B395-FBC4-44D5-949C-AD99F1314828}"/>
    <cellStyle name="Normal 5 5 4 4 3 2 2 10 2" xfId="27765" xr:uid="{33ECE297-06DF-4279-9105-72FBE2D8D352}"/>
    <cellStyle name="Normal 5 5 4 4 3 2 2 2" xfId="1072" xr:uid="{58BC3A84-B62B-4792-8C48-54C4D45525A6}"/>
    <cellStyle name="Normal 5 5 4 4 3 2 2 2 2" xfId="14440" xr:uid="{1E7C6A38-4226-4918-AD52-741B08975384}"/>
    <cellStyle name="Normal 5 5 4 4 3 2 2 2 3" xfId="14441" xr:uid="{C78A58B9-AA7C-4BE6-B453-12540E6378DA}"/>
    <cellStyle name="Normal 5 5 4 4 3 2 2 2 3 2" xfId="14442" xr:uid="{9DB27B0A-8446-4C36-9344-334F6A4E3688}"/>
    <cellStyle name="Normal 5 5 4 4 3 2 2 3" xfId="1073" xr:uid="{D02DDA91-3C2D-418C-A4E6-DB8F317FE931}"/>
    <cellStyle name="Normal 5 5 4 4 3 2 2 4" xfId="1074" xr:uid="{0F9992E8-89B9-4AAD-A4D2-D6590EEE3A0D}"/>
    <cellStyle name="Normal 5 5 4 4 3 2 2 5" xfId="1075" xr:uid="{6A8A664E-AE73-49C0-8C18-3495C449CE39}"/>
    <cellStyle name="Normal 5 5 4 4 3 2 2 5 2" xfId="1076" xr:uid="{9B6B941C-EB16-44D4-89CA-ED43DD70A85A}"/>
    <cellStyle name="Normal 5 5 4 4 3 2 2 5 3" xfId="2648" xr:uid="{64BC9BDB-840F-46B3-BAAD-21B7B9750F75}"/>
    <cellStyle name="Normal 5 5 4 4 3 2 2 5 3 2" xfId="3243" xr:uid="{0F0E2753-0528-4EA1-95C9-1CAB9C793AAE}"/>
    <cellStyle name="Normal 5 5 4 4 3 2 2 5 3 3" xfId="4206" xr:uid="{489BA3A7-F687-46E5-A7DA-13F38275A3B6}"/>
    <cellStyle name="Normal 5 5 4 4 3 2 2 5 3 3 2" xfId="4545" xr:uid="{E02AF080-5CE6-4A6D-A927-B507CCEF8ADB}"/>
    <cellStyle name="Normal 5 5 4 4 3 2 2 5 3 3 3" xfId="4443" xr:uid="{69EDC774-BD56-499A-8DF4-513E4CA2AC70}"/>
    <cellStyle name="Normal 5 5 4 4 3 2 2 5 3 3 4" xfId="8690" xr:uid="{B6C065BB-C4C8-4BE2-87EB-3371760ED166}"/>
    <cellStyle name="Normal 5 5 4 4 3 2 2 5 3 3 4 2" xfId="6557" xr:uid="{2B891EA6-3446-4607-BD56-84040D5890C7}"/>
    <cellStyle name="Normal 5 5 4 4 3 2 2 5 3 3 4 2 2" xfId="10303" xr:uid="{785659B7-A2A4-4203-913F-1D3A6474B7B9}"/>
    <cellStyle name="Normal 5 5 4 4 3 2 2 5 3 3 4 2 3" xfId="12586" xr:uid="{81BC7587-5083-404D-A34F-33D3294077F9}"/>
    <cellStyle name="Normal 5 5 4 4 3 2 2 5 3 3 4 2 3 2" xfId="23027" xr:uid="{DD2AF6AF-52CA-4572-B4B4-44CDCFE89B30}"/>
    <cellStyle name="Normal 5 5 4 4 3 2 2 5 3 3 4 2 3 3" xfId="20868" xr:uid="{E545AF11-0382-44CA-BC6B-32DB819BD016}"/>
    <cellStyle name="Normal 5 5 4 4 3 2 2 5 3 3 4 2 3 3 2" xfId="26090" xr:uid="{0A638D19-74F2-4BBD-A3E5-650E1D5957FA}"/>
    <cellStyle name="Normal 5 5 4 4 3 2 2 5 3 3 5" xfId="6848" xr:uid="{32323181-6A04-4CAD-B871-56EDAC044046}"/>
    <cellStyle name="Normal 5 5 4 4 3 2 2 5 3 3 5 2" xfId="10592" xr:uid="{04BD30FE-90C6-4D01-8DEB-3AE1B1092D20}"/>
    <cellStyle name="Normal 5 5 4 4 3 2 2 5 3 3 5 3" xfId="12794" xr:uid="{C7BCB7A9-7034-4156-850D-5416335D7E89}"/>
    <cellStyle name="Normal 5 5 4 4 3 2 2 5 3 3 5 3 2" xfId="23232" xr:uid="{489CECD3-3066-4911-A4E4-5BF21BF7F2C6}"/>
    <cellStyle name="Normal 5 5 4 4 3 2 2 5 3 3 5 3 3" xfId="21157" xr:uid="{3387DC35-2964-4252-8881-4CE837157ADE}"/>
    <cellStyle name="Normal 5 5 4 4 3 2 2 5 3 3 5 3 3 2" xfId="26379" xr:uid="{572D33B1-7E90-4E2E-818B-15712F5BC3EB}"/>
    <cellStyle name="Normal 5 5 4 4 3 2 2 5 3 3 6" xfId="18983" xr:uid="{953BFD3E-2E45-43C2-B7FD-6E5466E3C807}"/>
    <cellStyle name="Normal 5 5 4 4 3 2 2 5 3 3 6 2" xfId="24205" xr:uid="{02B1ABEF-8BB5-4ADD-BFA6-B94EE5E273BB}"/>
    <cellStyle name="Normal 5 5 4 4 3 2 2 5 3 4" xfId="7206" xr:uid="{DB3BA96C-328B-4853-938B-CB360A788AF1}"/>
    <cellStyle name="Normal 5 5 4 4 3 2 2 5 3 4 2" xfId="8165" xr:uid="{7F91B99B-9C18-4A25-8B47-4615E83C7211}"/>
    <cellStyle name="Normal 5 5 4 4 3 2 2 5 3 4 3" xfId="12845" xr:uid="{4D827535-6A68-49A0-9C11-3B19F6DBDA23}"/>
    <cellStyle name="Normal 5 5 4 4 3 2 2 5 3 4 3 2" xfId="16321" xr:uid="{BA6AA84A-E893-4BD4-AA81-B45B7411C97F}"/>
    <cellStyle name="Normal 5 5 4 4 3 2 2 5 3 4 4" xfId="19508" xr:uid="{267B3374-C938-4D42-8CBB-977FB93B5B28}"/>
    <cellStyle name="Normal 5 5 4 4 3 2 2 5 3 4 4 2" xfId="24730" xr:uid="{06F8D418-14E7-4CF0-BDD4-438581CD03D1}"/>
    <cellStyle name="Normal 5 5 4 4 3 2 2 5 3 5" xfId="5652" xr:uid="{FC4D4E4D-D434-4506-9F21-F682F934111D}"/>
    <cellStyle name="Normal 5 5 4 4 3 2 2 5 3 5 2" xfId="9622" xr:uid="{EBD845EE-EC2E-4396-93CB-BCCE4781581A}"/>
    <cellStyle name="Normal 5 5 4 4 3 2 2 5 3 5 3" xfId="17196" xr:uid="{2704C09C-0073-4A70-96D3-4741CA7991DD}"/>
    <cellStyle name="Normal 5 5 4 4 3 2 2 5 3 5 3 2" xfId="23667" xr:uid="{EDBC6171-B744-42AE-B1E3-AEB7403393D9}"/>
    <cellStyle name="Normal 5 5 4 4 3 2 2 5 3 5 3 3" xfId="20192" xr:uid="{49EFD9C3-44C9-4A41-B871-ED0862F79827}"/>
    <cellStyle name="Normal 5 5 4 4 3 2 2 5 3 5 3 3 2" xfId="25414" xr:uid="{8F01ADF1-9157-4DFB-9BA0-794FD5C2540C}"/>
    <cellStyle name="Normal 5 5 4 4 3 2 2 5 4" xfId="5630" xr:uid="{7BCD97FE-B6F0-4204-A0DA-4E217737BB4C}"/>
    <cellStyle name="Normal 5 5 4 4 3 2 2 5 4 2" xfId="8953" xr:uid="{4CF1DDA9-A0E6-452A-B5CE-A4C295648D10}"/>
    <cellStyle name="Normal 5 5 4 4 3 2 2 5 4 3" xfId="12551" xr:uid="{9DEAB012-0EE1-4DB2-A4AA-DA04FCBFA6FD}"/>
    <cellStyle name="Normal 5 5 4 4 3 2 2 5 4 3 2" xfId="22992" xr:uid="{C63F99D1-B99E-43EC-A26E-B5D3AA8EA2F5}"/>
    <cellStyle name="Normal 5 5 4 4 3 2 2 5 4 3 3" xfId="20170" xr:uid="{5B45C287-95FF-4516-9D9C-F6B86A84EC41}"/>
    <cellStyle name="Normal 5 5 4 4 3 2 2 5 4 3 3 2" xfId="25392" xr:uid="{A4C9265E-420C-4E38-B4BE-B5A717D71387}"/>
    <cellStyle name="Normal 5 5 4 4 3 2 2 5 5" xfId="15541" xr:uid="{F5EAF431-8E0B-4F0A-9993-C524A9D7AABB}"/>
    <cellStyle name="Normal 5 5 4 4 3 2 2 5 6" xfId="17648" xr:uid="{A6CEA896-BF77-42B1-820A-BC0B03EBDF88}"/>
    <cellStyle name="Normal 5 5 4 4 3 2 2 5 6 2" xfId="27258" xr:uid="{4E52D228-27F0-40DA-8D0C-B8565093470A}"/>
    <cellStyle name="Normal 5 5 4 4 3 2 2 5 6 3" xfId="28497" xr:uid="{C902C709-C346-4945-B308-F538D6902EF6}"/>
    <cellStyle name="Normal 5 5 4 4 3 2 2 5 6 4" xfId="27511" xr:uid="{F5ACBA9A-9314-4FDA-897E-A081274195D1}"/>
    <cellStyle name="Normal 5 5 4 4 3 2 2 5 7" xfId="18388" xr:uid="{5E8F307E-761B-4C53-855D-BC018720184F}"/>
    <cellStyle name="Normal 5 5 4 4 3 2 2 5 7 2" xfId="27587" xr:uid="{AF78D6A6-9DC9-43B3-B89A-2261EEF00A04}"/>
    <cellStyle name="Normal 5 5 4 4 3 2 2 6" xfId="2495" xr:uid="{F13FC0C6-B26E-4112-9CC4-01FF98E596ED}"/>
    <cellStyle name="Normal 5 5 4 4 3 2 2 6 2" xfId="3090" xr:uid="{5F96B6CD-3E77-4473-A25B-B65C6C0197D8}"/>
    <cellStyle name="Normal 5 5 4 4 3 2 2 6 3" xfId="4053" xr:uid="{855869BB-67F3-4634-9722-C9CBA27655F1}"/>
    <cellStyle name="Normal 5 5 4 4 3 2 2 6 3 2" xfId="5095" xr:uid="{AFB01788-43D7-4B76-9811-7A7694C33BA6}"/>
    <cellStyle name="Normal 5 5 4 4 3 2 2 6 3 3" xfId="3495" xr:uid="{50F024B4-2D9D-4AB7-A3E4-4DAEF023FB52}"/>
    <cellStyle name="Normal 5 5 4 4 3 2 2 6 3 4" xfId="8426" xr:uid="{91FD652A-DD1C-460C-A326-C734F0748948}"/>
    <cellStyle name="Normal 5 5 4 4 3 2 2 6 3 4 2" xfId="7413" xr:uid="{3E5C1CDE-45C6-4FDA-9A67-AB902A800553}"/>
    <cellStyle name="Normal 5 5 4 4 3 2 2 6 3 4 2 2" xfId="10783" xr:uid="{D336D2F1-A204-43A2-9C1A-B0D38D098A81}"/>
    <cellStyle name="Normal 5 5 4 4 3 2 2 6 3 4 2 3" xfId="11508" xr:uid="{DB208001-A34E-4AC4-8C49-0FF5BE9BF41C}"/>
    <cellStyle name="Normal 5 5 4 4 3 2 2 6 3 4 2 3 2" xfId="22066" xr:uid="{B2AAF454-F0C6-48BC-81E2-7EB76C5BF405}"/>
    <cellStyle name="Normal 5 5 4 4 3 2 2 6 3 4 2 3 3" xfId="21348" xr:uid="{416FB372-D8B4-4DDE-A222-2381508B2EEE}"/>
    <cellStyle name="Normal 5 5 4 4 3 2 2 6 3 4 2 3 3 2" xfId="26570" xr:uid="{5E0131C0-0AD6-4071-A2C4-597EF0569AFF}"/>
    <cellStyle name="Normal 5 5 4 4 3 2 2 6 3 5" xfId="6868" xr:uid="{D3F71AB2-72D0-4487-B489-425ED17D45BB}"/>
    <cellStyle name="Normal 5 5 4 4 3 2 2 6 3 5 2" xfId="10612" xr:uid="{A7EC5610-9770-418E-83CF-858DBD9672B3}"/>
    <cellStyle name="Normal 5 5 4 4 3 2 2 6 3 5 3" xfId="12329" xr:uid="{D1A5C520-96D2-4C77-8373-FA9F864898A4}"/>
    <cellStyle name="Normal 5 5 4 4 3 2 2 6 3 5 3 2" xfId="22770" xr:uid="{B9E120A6-F1BB-463C-9950-3A4E3B5D2535}"/>
    <cellStyle name="Normal 5 5 4 4 3 2 2 6 3 5 3 3" xfId="21177" xr:uid="{32ABF3A9-2145-4438-B7E6-ED89924D13B4}"/>
    <cellStyle name="Normal 5 5 4 4 3 2 2 6 3 5 3 3 2" xfId="26399" xr:uid="{F700BE75-F4E6-4752-94E5-36268605A99E}"/>
    <cellStyle name="Normal 5 5 4 4 3 2 2 6 3 6" xfId="16072" xr:uid="{EC2038D8-C6AC-4973-AF6A-EA1D54DF40B7}"/>
    <cellStyle name="Normal 5 5 4 4 3 2 2 6 3 7" xfId="18830" xr:uid="{D977B4CC-7C7B-4791-ABEE-07E8B29E6532}"/>
    <cellStyle name="Normal 5 5 4 4 3 2 2 6 3 7 2" xfId="24052" xr:uid="{63C2A1A4-5F2F-48C2-A88D-0D13BAAEA795}"/>
    <cellStyle name="Normal 5 5 4 4 3 2 2 6 4" xfId="7261" xr:uid="{F2F0758C-8196-42F4-8068-6B679EEAD7D4}"/>
    <cellStyle name="Normal 5 5 4 4 3 2 2 6 4 2" xfId="8220" xr:uid="{2EC1A9AC-4417-4098-9C40-0591610ACACD}"/>
    <cellStyle name="Normal 5 5 4 4 3 2 2 6 4 3" xfId="12925" xr:uid="{5DDF5815-8570-4F54-8B4B-5E50A77AEAC2}"/>
    <cellStyle name="Normal 5 5 4 4 3 2 2 6 4 3 2" xfId="16393" xr:uid="{60F51CFA-03F6-48C2-9948-855B387CB356}"/>
    <cellStyle name="Normal 5 5 4 4 3 2 2 6 4 4" xfId="19563" xr:uid="{BCE8EC34-082D-4DC5-B5B5-C5800572E970}"/>
    <cellStyle name="Normal 5 5 4 4 3 2 2 6 4 4 2" xfId="24785" xr:uid="{40AFABE3-7B7A-43D5-9B7A-29007A4C9178}"/>
    <cellStyle name="Normal 5 5 4 4 3 2 2 6 5" xfId="7376" xr:uid="{E82AE544-FEF0-41A9-B068-AA8C8259FA32}"/>
    <cellStyle name="Normal 5 5 4 4 3 2 2 6 5 2" xfId="10746" xr:uid="{3A7E6D2C-CC3F-490B-9D24-440C5A170AF6}"/>
    <cellStyle name="Normal 5 5 4 4 3 2 2 6 5 3" xfId="12019" xr:uid="{BA3EED2F-B364-4476-A136-C0E0505E66F0}"/>
    <cellStyle name="Normal 5 5 4 4 3 2 2 6 5 3 2" xfId="22467" xr:uid="{B6EBC93A-F5F1-4F31-9F83-3994A7B4881D}"/>
    <cellStyle name="Normal 5 5 4 4 3 2 2 6 5 3 3" xfId="21311" xr:uid="{49A0B2C6-7D15-4CE5-9DC8-3E318984A19F}"/>
    <cellStyle name="Normal 5 5 4 4 3 2 2 6 5 3 3 2" xfId="26533" xr:uid="{3DB74AB0-C8F1-44F9-83CC-A35A7F5989AC}"/>
    <cellStyle name="Normal 5 5 4 4 3 2 2 7" xfId="5629" xr:uid="{61E89BDE-88D4-44DA-B8F4-490E688E0359}"/>
    <cellStyle name="Normal 5 5 4 4 3 2 2 7 2" xfId="8952" xr:uid="{FE19DD5C-0B9D-4A9F-906C-BBD0B2B3175B}"/>
    <cellStyle name="Normal 5 5 4 4 3 2 2 7 3" xfId="16218" xr:uid="{C379F11B-F4EC-46C7-8999-43B12A280F22}"/>
    <cellStyle name="Normal 5 5 4 4 3 2 2 7 3 2" xfId="17366" xr:uid="{D8449148-9B54-4597-96BD-AF475D7F88D8}"/>
    <cellStyle name="Normal 5 5 4 4 3 2 2 7 3 3" xfId="20169" xr:uid="{95E97B83-B98F-42B5-91B2-40CED1471378}"/>
    <cellStyle name="Normal 5 5 4 4 3 2 2 7 3 3 2" xfId="25391" xr:uid="{6BBE686A-4AB8-4619-AFD5-54EF9EB8A6B5}"/>
    <cellStyle name="Normal 5 5 4 4 3 2 2 8" xfId="15540" xr:uid="{1DF7895F-D13B-4458-AC5D-7E411CA0E0D6}"/>
    <cellStyle name="Normal 5 5 4 4 3 2 2 9" xfId="17647" xr:uid="{F52E2F7F-47C7-4140-B25E-1CA9B517CAD8}"/>
    <cellStyle name="Normal 5 5 4 4 3 2 2 9 2" xfId="27257" xr:uid="{402E9CA6-D10A-49F4-A6EE-32983F8EA75D}"/>
    <cellStyle name="Normal 5 5 4 4 3 2 2 9 3" xfId="28496" xr:uid="{4461139B-6BFD-4EBD-8F37-3E9611D49AC4}"/>
    <cellStyle name="Normal 5 5 4 4 3 2 2 9 4" xfId="27961" xr:uid="{D7BBCAA4-D6C2-4540-8C75-D2D4271BA7A2}"/>
    <cellStyle name="Normal 5 5 4 4 3 3" xfId="2366" xr:uid="{4387C70F-DFCB-4EB0-B656-0C97390AFEEC}"/>
    <cellStyle name="Normal 5 5 4 4 3 3 2" xfId="2961" xr:uid="{82BCC08F-3CBD-4ACE-9F7A-A84B09BDDFD5}"/>
    <cellStyle name="Normal 5 5 4 4 3 3 3" xfId="3924" xr:uid="{1F01B3E9-E93B-42FA-B910-E72DF68E8FFE}"/>
    <cellStyle name="Normal 5 5 4 4 3 3 3 2" xfId="4758" xr:uid="{FCA9FB78-84C1-4906-9786-170082F8FE51}"/>
    <cellStyle name="Normal 5 5 4 4 3 3 3 3" xfId="3439" xr:uid="{BA2BBB20-D9D4-4835-90DF-1D9C2CC596BA}"/>
    <cellStyle name="Normal 5 5 4 4 3 3 3 4" xfId="7777" xr:uid="{E0E85B1C-9847-4F8F-8445-B39D3AF83A89}"/>
    <cellStyle name="Normal 5 5 4 4 3 3 3 4 2" xfId="6362" xr:uid="{5CC07908-7317-4587-A955-54268DEC79E9}"/>
    <cellStyle name="Normal 5 5 4 4 3 3 3 4 2 2" xfId="10109" xr:uid="{BAB81810-908D-4BEA-9A28-1C96C1C0D5F6}"/>
    <cellStyle name="Normal 5 5 4 4 3 3 3 4 2 3" xfId="12301" xr:uid="{FBDF80C3-FBF1-45B1-8C8E-53F2E61CCEBD}"/>
    <cellStyle name="Normal 5 5 4 4 3 3 3 4 2 3 2" xfId="22743" xr:uid="{0AFC6E07-8D9F-4524-BDDA-967B08577737}"/>
    <cellStyle name="Normal 5 5 4 4 3 3 3 4 2 3 3" xfId="20674" xr:uid="{80AB947C-27B5-471B-9C5D-26B9DBAA7C2D}"/>
    <cellStyle name="Normal 5 5 4 4 3 3 3 4 2 3 3 2" xfId="25896" xr:uid="{D8C24C58-EE99-4454-B180-7B55DACBF1A5}"/>
    <cellStyle name="Normal 5 5 4 4 3 3 3 5" xfId="6821" xr:uid="{2244D712-934A-4C65-8628-12B8596BDE7F}"/>
    <cellStyle name="Normal 5 5 4 4 3 3 3 5 2" xfId="10565" xr:uid="{F8236FA5-8F2A-4ACC-9BB4-3723E27668B1}"/>
    <cellStyle name="Normal 5 5 4 4 3 3 3 5 3" xfId="12729" xr:uid="{4EF90524-BFC8-4143-8289-9BF3FFAE5AB4}"/>
    <cellStyle name="Normal 5 5 4 4 3 3 3 5 3 2" xfId="23168" xr:uid="{F0120631-2C04-47A6-AB41-EF269CB74CEB}"/>
    <cellStyle name="Normal 5 5 4 4 3 3 3 5 3 3" xfId="21130" xr:uid="{B4B5F7D6-325B-4BEF-8F91-9BB4651FB42C}"/>
    <cellStyle name="Normal 5 5 4 4 3 3 3 5 3 3 2" xfId="26352" xr:uid="{9E4F0D18-88AD-4029-8676-013AE8AEA498}"/>
    <cellStyle name="Normal 5 5 4 4 3 3 3 6" xfId="15947" xr:uid="{6AABA983-DA76-46BE-BE8C-318B6B4E98C1}"/>
    <cellStyle name="Normal 5 5 4 4 3 3 3 7" xfId="18701" xr:uid="{61580CED-6634-4B14-8D50-EE2B2517C774}"/>
    <cellStyle name="Normal 5 5 4 4 3 3 3 7 2" xfId="23923" xr:uid="{A70A30AD-A797-4C2B-976B-8CEEDC0CE60E}"/>
    <cellStyle name="Normal 5 5 4 4 3 3 4" xfId="7355" xr:uid="{72B88922-605C-47C6-97B3-D5E8A8835068}"/>
    <cellStyle name="Normal 5 5 4 4 3 3 4 2" xfId="8314" xr:uid="{9262A78E-C884-4D9F-A6D7-D549814B4D20}"/>
    <cellStyle name="Normal 5 5 4 4 3 3 4 3" xfId="12872" xr:uid="{A2692671-8C99-4D90-8301-2711BC2E39ED}"/>
    <cellStyle name="Normal 5 5 4 4 3 3 4 3 2" xfId="16345" xr:uid="{D2A8F306-A1E8-47E1-A3A6-50CE3C6AB9B2}"/>
    <cellStyle name="Normal 5 5 4 4 3 3 4 4" xfId="19657" xr:uid="{F4FB716A-0935-40AF-AFE3-F4E48F43870B}"/>
    <cellStyle name="Normal 5 5 4 4 3 3 4 4 2" xfId="24879" xr:uid="{D5A34502-5308-4BEE-8CE8-BA5034314A98}"/>
    <cellStyle name="Normal 5 5 4 4 3 3 5" xfId="6400" xr:uid="{6935EB52-4639-49AA-93E1-599D0F725892}"/>
    <cellStyle name="Normal 5 5 4 4 3 3 5 2" xfId="10146" xr:uid="{1A9D142E-23C9-4330-B315-5F71AD2D1E56}"/>
    <cellStyle name="Normal 5 5 4 4 3 3 5 3" xfId="12044" xr:uid="{03A0724D-2967-49B5-8606-E9A5F3051621}"/>
    <cellStyle name="Normal 5 5 4 4 3 3 5 3 2" xfId="22492" xr:uid="{2ACA9ED7-7946-4C04-9747-E874A009DB66}"/>
    <cellStyle name="Normal 5 5 4 4 3 3 5 3 3" xfId="20711" xr:uid="{CAC8036A-189E-4228-88A6-C30363C7F9C6}"/>
    <cellStyle name="Normal 5 5 4 4 3 3 5 3 3 2" xfId="25933" xr:uid="{9D2B549F-759F-4570-9CDE-8B75D0830D81}"/>
    <cellStyle name="Normal 5 5 4 4 3 4" xfId="5628" xr:uid="{66585845-128F-47CC-957E-40CCFF9416B3}"/>
    <cellStyle name="Normal 5 5 4 4 3 4 2" xfId="8951" xr:uid="{E7D0F8AE-6874-4DF4-8CE6-5FC76B53C192}"/>
    <cellStyle name="Normal 5 5 4 4 3 4 3" xfId="14443" xr:uid="{C9812185-1103-40EC-B87C-1AB44F4C47AA}"/>
    <cellStyle name="Normal 5 5 4 4 3 4 3 2" xfId="14444" xr:uid="{3E24539A-26DD-439A-9579-4965E1A05DAF}"/>
    <cellStyle name="Normal 5 5 4 4 3 4 3 3" xfId="11513" xr:uid="{19A15AFB-0D72-4E4A-8154-A9A323137E54}"/>
    <cellStyle name="Normal 5 5 4 4 3 4 3 4" xfId="20168" xr:uid="{4DF76877-088B-40EE-A484-7F6898697967}"/>
    <cellStyle name="Normal 5 5 4 4 3 4 3 4 2" xfId="25390" xr:uid="{3815F555-58A1-430F-B109-7B5076DD0624}"/>
    <cellStyle name="Normal 5 5 4 4 3 5" xfId="15253" xr:uid="{6B7FE1D8-1649-48C9-9F8D-25C2F6B9EA75}"/>
    <cellStyle name="Normal 5 5 4 4 3 6" xfId="15539" xr:uid="{BAAFDFA8-1612-480B-8ACA-ADA9CAD4A33A}"/>
    <cellStyle name="Normal 5 5 4 4 3 7" xfId="17646" xr:uid="{173F84DA-2926-42C0-826D-A934A9E3EB16}"/>
    <cellStyle name="Normal 5 5 4 4 3 7 2" xfId="27256" xr:uid="{9955468E-5BF9-4C4E-AD7D-19805598587E}"/>
    <cellStyle name="Normal 5 5 4 4 3 7 3" xfId="28495" xr:uid="{3B730052-2775-4234-88BA-E92CDF1F6AF4}"/>
    <cellStyle name="Normal 5 5 4 4 3 7 4" xfId="27960" xr:uid="{E4093874-8194-4F3F-B935-7E64A0609F36}"/>
    <cellStyle name="Normal 5 5 4 4 3 8" xfId="18106" xr:uid="{2BF20DAB-9B1D-424F-9414-AA2809C55045}"/>
    <cellStyle name="Normal 5 5 4 4 3 8 2" xfId="28780" xr:uid="{8AA1E7B9-19F4-49F9-B789-54DBE6CDA8A1}"/>
    <cellStyle name="Normal 5 5 4 4 4" xfId="14445" xr:uid="{DD4DD9A3-26CA-4311-9F11-F051432457CB}"/>
    <cellStyle name="Normal 5 5 4 4 4 2" xfId="14446" xr:uid="{DB5C86AB-B4E3-4D02-ADC9-4A47B6ACF06E}"/>
    <cellStyle name="Normal 5 5 4 4 5" xfId="14447" xr:uid="{91C01E9E-8158-417A-A267-310B57CF8AC7}"/>
    <cellStyle name="Normal 5 5 4 4 5 2" xfId="14448" xr:uid="{936B5023-CE8F-4FEB-8F30-CF7A05573DA6}"/>
    <cellStyle name="Normal 5 5 4 5" xfId="2226" xr:uid="{84C56016-5445-40A6-AEA9-7F127C44F96C}"/>
    <cellStyle name="Normal 5 5 4 5 2" xfId="2821" xr:uid="{DBA6001A-A0E6-4CBF-9918-35FDD47214C5}"/>
    <cellStyle name="Normal 5 5 4 5 3" xfId="3784" xr:uid="{106B5D3B-97EF-4384-A8CD-750BA2B5A820}"/>
    <cellStyle name="Normal 5 5 4 5 3 2" xfId="4793" xr:uid="{CF511E2A-D57C-48FF-840A-15AF52C609FE}"/>
    <cellStyle name="Normal 5 5 4 5 3 3" xfId="3544" xr:uid="{4F18B723-72E6-47E2-8F55-61E6DAEFF880}"/>
    <cellStyle name="Normal 5 5 4 5 3 4" xfId="8707" xr:uid="{28C96DA2-6193-478E-BC7C-5C8D25DCC42A}"/>
    <cellStyle name="Normal 5 5 4 5 3 4 2" xfId="6368" xr:uid="{6BA02713-36D3-4F44-B8FB-AF363E0C953A}"/>
    <cellStyle name="Normal 5 5 4 5 3 4 2 2" xfId="10114" xr:uid="{726AF02F-8C85-4E38-A164-BFA0467F9F96}"/>
    <cellStyle name="Normal 5 5 4 5 3 4 2 3" xfId="12169" xr:uid="{7829A961-55B2-4A57-8A21-296D210838F3}"/>
    <cellStyle name="Normal 5 5 4 5 3 4 2 3 2" xfId="22616" xr:uid="{93118C5B-E917-4B03-A206-C920FEBE5F03}"/>
    <cellStyle name="Normal 5 5 4 5 3 4 2 3 3" xfId="20679" xr:uid="{BBB38DB2-E7AB-4E97-BADB-95EE17E40D55}"/>
    <cellStyle name="Normal 5 5 4 5 3 4 2 3 3 2" xfId="25901" xr:uid="{1BFEB05F-A176-4905-AF86-7C659255EAE6}"/>
    <cellStyle name="Normal 5 5 4 5 3 5" xfId="5478" xr:uid="{28207C4E-5E0E-410F-A2E5-F62F5CE1594E}"/>
    <cellStyle name="Normal 5 5 4 5 3 5 2" xfId="9624" xr:uid="{9C9A8BDE-506E-48B6-80F5-2CE37B509C7F}"/>
    <cellStyle name="Normal 5 5 4 5 3 5 3" xfId="17126" xr:uid="{BC151C9C-9F20-48D7-8BC4-5006CD4D3DE4}"/>
    <cellStyle name="Normal 5 5 4 5 3 5 3 2" xfId="23598" xr:uid="{729DE329-D240-4C8B-A050-0D6BFD35C4CE}"/>
    <cellStyle name="Normal 5 5 4 5 3 5 3 3" xfId="20018" xr:uid="{DA432B28-D42B-4F28-8F26-9974D9370FDF}"/>
    <cellStyle name="Normal 5 5 4 5 3 5 3 3 2" xfId="25240" xr:uid="{B456A459-3BDC-41B5-809A-C6674D21C05B}"/>
    <cellStyle name="Normal 5 5 4 5 3 6" xfId="18561" xr:uid="{04F10046-8E25-4AF9-AE5A-583BEED159CB}"/>
    <cellStyle name="Normal 5 5 4 5 3 6 2" xfId="23783" xr:uid="{01DD1580-58C1-4CB5-9522-FCAE45948AA9}"/>
    <cellStyle name="Normal 5 5 4 5 4" xfId="6129" xr:uid="{7461C75B-DE87-4214-B419-AF1589AE9514}"/>
    <cellStyle name="Normal 5 5 4 5 4 2" xfId="7472" xr:uid="{E9F5FD88-2358-4006-921A-39FD2499744D}"/>
    <cellStyle name="Normal 5 5 4 5 4 3" xfId="13004" xr:uid="{6DAC216B-A001-45D6-B0C8-A7BED32AEBD2}"/>
    <cellStyle name="Normal 5 5 4 5 4 3 2" xfId="16461" xr:uid="{3E580F5C-B9DB-4A8C-95D5-0253FD89C78E}"/>
    <cellStyle name="Normal 5 5 4 5 4 4" xfId="19222" xr:uid="{208A6A03-5DAC-4787-A66D-B33E08767BD0}"/>
    <cellStyle name="Normal 5 5 4 5 4 4 2" xfId="24444" xr:uid="{DE774374-1AE2-49F7-9719-19B8DA0CDF11}"/>
    <cellStyle name="Normal 5 5 4 5 5" xfId="6665" xr:uid="{5279E55A-DD29-4D7E-B398-98731ED4C618}"/>
    <cellStyle name="Normal 5 5 4 5 5 2" xfId="10411" xr:uid="{5028CE2A-5FB2-4AC3-96B1-0E4371C6BA48}"/>
    <cellStyle name="Normal 5 5 4 5 5 3" xfId="16810" xr:uid="{575EFFC9-237E-4A71-A530-1A20A3DE017C}"/>
    <cellStyle name="Normal 5 5 4 5 5 3 2" xfId="23344" xr:uid="{96D6EEE8-44E3-487C-B1CD-E3F60BB4D560}"/>
    <cellStyle name="Normal 5 5 4 5 5 3 3" xfId="20976" xr:uid="{4B18D6CC-8EA8-4F2B-9F08-E0CC8ADBF0BA}"/>
    <cellStyle name="Normal 5 5 4 5 5 3 3 2" xfId="26198" xr:uid="{540676A1-9781-46E0-9BAD-42C3235B1589}"/>
    <cellStyle name="Normal 5 5 4 6" xfId="17966" xr:uid="{64289FA6-58E6-4B42-9594-BDD17C043AFB}"/>
    <cellStyle name="Normal 5 5 4 6 2" xfId="28958" xr:uid="{137E1126-A88D-4FDF-B951-103DB3CD7C08}"/>
    <cellStyle name="Normal 5 5 5" xfId="1077" xr:uid="{62112514-68BE-45DF-9E8F-6428C6259FFE}"/>
    <cellStyle name="Normal 5 5 5 2" xfId="1078" xr:uid="{2845B804-1EC2-45A3-9B59-A01D03E306D0}"/>
    <cellStyle name="Normal 5 5 5 3" xfId="1079" xr:uid="{412E51A8-CBD4-46B7-943F-9DB580F7DB9B}"/>
    <cellStyle name="Normal 5 5 5 3 2" xfId="1080" xr:uid="{A42842E6-8801-4CAE-8671-ACE66706338F}"/>
    <cellStyle name="Normal 5 5 5 3 2 2" xfId="1081" xr:uid="{4D3EC1F2-789C-494D-A907-79E035FFDB79}"/>
    <cellStyle name="Normal 5 5 5 3 2 2 10" xfId="18236" xr:uid="{0E1F8DE4-6442-4920-81B4-4AD5E953DA6C}"/>
    <cellStyle name="Normal 5 5 5 3 2 2 10 2" xfId="28163" xr:uid="{323A531A-EC1E-4F8B-BE08-97B2F4F7E9CE}"/>
    <cellStyle name="Normal 5 5 5 3 2 2 2" xfId="1082" xr:uid="{8A65F9F4-FBE3-4B89-9ED9-958028619916}"/>
    <cellStyle name="Normal 5 5 5 3 2 2 2 2" xfId="14449" xr:uid="{677C4922-3629-47FF-928B-CF571D0CBB85}"/>
    <cellStyle name="Normal 5 5 5 3 2 2 2 3" xfId="14450" xr:uid="{5E20A82B-137F-4DBA-B93B-93F0B90AB9FA}"/>
    <cellStyle name="Normal 5 5 5 3 2 2 2 3 2" xfId="14451" xr:uid="{31822187-8207-4317-97E4-AA9A74E6961E}"/>
    <cellStyle name="Normal 5 5 5 3 2 2 3" xfId="1083" xr:uid="{CAF3A88A-72C1-467C-A2B7-4C53E783367F}"/>
    <cellStyle name="Normal 5 5 5 3 2 2 4" xfId="1084" xr:uid="{22E0A294-2D4C-4B17-B64B-D142A658D43D}"/>
    <cellStyle name="Normal 5 5 5 3 2 2 5" xfId="1085" xr:uid="{5CDA9FEE-8D88-4BE4-99B7-80F00DF3F157}"/>
    <cellStyle name="Normal 5 5 5 3 2 2 5 2" xfId="1086" xr:uid="{AA52FFF9-8078-441A-A5B5-8A924BB6D61B}"/>
    <cellStyle name="Normal 5 5 5 3 2 2 5 3" xfId="2649" xr:uid="{AAD50CEF-B912-4EBC-B131-CE8A8CAFF0DD}"/>
    <cellStyle name="Normal 5 5 5 3 2 2 5 3 2" xfId="3244" xr:uid="{DAD6BDF8-DA2E-4EED-9485-D1DE8EB0893B}"/>
    <cellStyle name="Normal 5 5 5 3 2 2 5 3 3" xfId="4207" xr:uid="{851F3DDE-1F43-43F0-8B9B-AFDFC518F57C}"/>
    <cellStyle name="Normal 5 5 5 3 2 2 5 3 3 2" xfId="4631" xr:uid="{D253E0D9-8001-438A-8667-22D3F21C37C1}"/>
    <cellStyle name="Normal 5 5 5 3 2 2 5 3 3 3" xfId="4444" xr:uid="{1D64E95C-94D2-4174-859A-61DEBD5A3C16}"/>
    <cellStyle name="Normal 5 5 5 3 2 2 5 3 3 4" xfId="7474" xr:uid="{962BF941-6EAE-4633-A895-099A5D29808C}"/>
    <cellStyle name="Normal 5 5 5 3 2 2 5 3 3 4 2" xfId="6406" xr:uid="{2BE9ED31-2B59-41AC-BDB5-BB284374334B}"/>
    <cellStyle name="Normal 5 5 5 3 2 2 5 3 3 4 2 2" xfId="10152" xr:uid="{3E10EC75-FFAA-46AF-86CF-6ABB18C1EC6A}"/>
    <cellStyle name="Normal 5 5 5 3 2 2 5 3 3 4 2 3" xfId="12430" xr:uid="{C329D26B-7AE5-4D3F-910D-B97183A228D4}"/>
    <cellStyle name="Normal 5 5 5 3 2 2 5 3 3 4 2 3 2" xfId="22871" xr:uid="{4A41D208-FF73-4A78-B350-ADA4422075CB}"/>
    <cellStyle name="Normal 5 5 5 3 2 2 5 3 3 4 2 3 3" xfId="20717" xr:uid="{489D6D75-EAAF-420A-A851-959EB0EADC8C}"/>
    <cellStyle name="Normal 5 5 5 3 2 2 5 3 3 4 2 3 3 2" xfId="25939" xr:uid="{87EE6355-98CD-49B2-970E-C11B93143346}"/>
    <cellStyle name="Normal 5 5 5 3 2 2 5 3 3 5" xfId="6867" xr:uid="{ABEC488E-657F-44F4-974B-EF3DFBC8624E}"/>
    <cellStyle name="Normal 5 5 5 3 2 2 5 3 3 5 2" xfId="10611" xr:uid="{33EC8E86-0E74-46AE-82DF-93F1C982FA98}"/>
    <cellStyle name="Normal 5 5 5 3 2 2 5 3 3 5 3" xfId="17084" xr:uid="{9D64596B-13EF-4168-8DAC-0CA2703AD87D}"/>
    <cellStyle name="Normal 5 5 5 3 2 2 5 3 3 5 3 2" xfId="23556" xr:uid="{B7F6AA86-67CA-4C2E-8125-BF551399F795}"/>
    <cellStyle name="Normal 5 5 5 3 2 2 5 3 3 5 3 3" xfId="21176" xr:uid="{017DE96A-50C6-41CB-A2E6-414854793434}"/>
    <cellStyle name="Normal 5 5 5 3 2 2 5 3 3 5 3 3 2" xfId="26398" xr:uid="{BF6D1CA1-DA1F-4336-95EE-1AD1C1681419}"/>
    <cellStyle name="Normal 5 5 5 3 2 2 5 3 3 6" xfId="18984" xr:uid="{9DA4F9E7-9E9D-43F0-8F53-E0B4375F2949}"/>
    <cellStyle name="Normal 5 5 5 3 2 2 5 3 3 6 2" xfId="24206" xr:uid="{533C6C2E-34F4-4635-9696-968663ABC92D}"/>
    <cellStyle name="Normal 5 5 5 3 2 2 5 3 4" xfId="7194" xr:uid="{6EF3F43F-D1AE-422C-8645-1CCC4291920E}"/>
    <cellStyle name="Normal 5 5 5 3 2 2 5 3 4 2" xfId="8153" xr:uid="{C3FCB56E-475D-45DC-B1CD-9EF607787E5F}"/>
    <cellStyle name="Normal 5 5 5 3 2 2 5 3 4 3" xfId="13289" xr:uid="{671E20DD-A23C-4DF1-88F9-A6E957EC523F}"/>
    <cellStyle name="Normal 5 5 5 3 2 2 5 3 4 3 2" xfId="16720" xr:uid="{184D7DC0-9CFC-4D63-91F5-AEE950CAFBBB}"/>
    <cellStyle name="Normal 5 5 5 3 2 2 5 3 4 4" xfId="19496" xr:uid="{B172AD7E-2744-4D48-9796-1C5043D2E1C9}"/>
    <cellStyle name="Normal 5 5 5 3 2 2 5 3 4 4 2" xfId="24718" xr:uid="{DC439F7F-6642-433D-83D9-28DB3CA1D034}"/>
    <cellStyle name="Normal 5 5 5 3 2 2 5 3 5" xfId="9522" xr:uid="{6A46EA13-8CF8-4BDE-8F93-D06210DED636}"/>
    <cellStyle name="Normal 5 5 5 3 2 2 5 3 5 2" xfId="11235" xr:uid="{66D20794-39F2-4BAD-9025-788F4BD40719}"/>
    <cellStyle name="Normal 5 5 5 3 2 2 5 3 5 3" xfId="17038" xr:uid="{76218CDA-7449-46D3-AB75-E99454F762A9}"/>
    <cellStyle name="Normal 5 5 5 3 2 2 5 3 5 3 2" xfId="23511" xr:uid="{441ED10C-0CC3-4253-A5CD-4688782936B3}"/>
    <cellStyle name="Normal 5 5 5 3 2 2 5 3 5 3 3" xfId="21800" xr:uid="{42097CB8-EAAC-48C3-A21A-D0DB05072F56}"/>
    <cellStyle name="Normal 5 5 5 3 2 2 5 3 5 3 3 2" xfId="27022" xr:uid="{F5346F5D-ED68-4D35-AAF8-FF45B9F17A1B}"/>
    <cellStyle name="Normal 5 5 5 3 2 2 5 4" xfId="5635" xr:uid="{E7CC7D03-DE59-41A2-B9E6-6C106E099044}"/>
    <cellStyle name="Normal 5 5 5 3 2 2 5 4 2" xfId="8956" xr:uid="{FBF51574-20B5-4A42-8BEC-F57B402651E9}"/>
    <cellStyle name="Normal 5 5 5 3 2 2 5 4 3" xfId="17143" xr:uid="{BA63BEA9-AC2B-4FD7-A0C8-1748D1D984B7}"/>
    <cellStyle name="Normal 5 5 5 3 2 2 5 4 3 2" xfId="23615" xr:uid="{4453AB8E-39DA-46F3-BABC-A989F3C4E96E}"/>
    <cellStyle name="Normal 5 5 5 3 2 2 5 4 3 3" xfId="20175" xr:uid="{7516D61E-3A59-4C83-85BC-9E07F18F6508}"/>
    <cellStyle name="Normal 5 5 5 3 2 2 5 4 3 3 2" xfId="25397" xr:uid="{76227E5C-9CB8-4EC5-9C56-3144CEEBAFC1}"/>
    <cellStyle name="Normal 5 5 5 3 2 2 5 5" xfId="15544" xr:uid="{7680B557-90D7-4680-BA56-3271AD64AEB1}"/>
    <cellStyle name="Normal 5 5 5 3 2 2 5 6" xfId="17651" xr:uid="{D63B0DBD-6583-473A-92F0-41B90A062132}"/>
    <cellStyle name="Normal 5 5 5 3 2 2 5 6 2" xfId="27261" xr:uid="{7F647EC0-B0EE-4B8C-8788-1B0A983AD0EA}"/>
    <cellStyle name="Normal 5 5 5 3 2 2 5 6 3" xfId="28500" xr:uid="{37253369-0978-4D49-8E36-D99BAB7B42D3}"/>
    <cellStyle name="Normal 5 5 5 3 2 2 5 6 4" xfId="27957" xr:uid="{34A2C6ED-002D-419D-A1E1-B4E58670EA46}"/>
    <cellStyle name="Normal 5 5 5 3 2 2 5 7" xfId="18389" xr:uid="{95437175-E62D-4B17-AA5F-0A3957EA5EBE}"/>
    <cellStyle name="Normal 5 5 5 3 2 2 5 7 2" xfId="27525" xr:uid="{1752D244-6727-48B7-8124-D872F6D49180}"/>
    <cellStyle name="Normal 5 5 5 3 2 2 6" xfId="2496" xr:uid="{CB5220A1-908D-4A5E-953F-784911BCF37B}"/>
    <cellStyle name="Normal 5 5 5 3 2 2 6 2" xfId="3091" xr:uid="{BE74600A-BE3B-4BAE-8E54-8E637F242CC3}"/>
    <cellStyle name="Normal 5 5 5 3 2 2 6 3" xfId="4054" xr:uid="{735C2D67-149E-4025-AF23-B4AFAB853440}"/>
    <cellStyle name="Normal 5 5 5 3 2 2 6 3 2" xfId="5085" xr:uid="{A2FFA81B-F79F-495A-A68D-B7B799CCB5A1}"/>
    <cellStyle name="Normal 5 5 5 3 2 2 6 3 3" xfId="3455" xr:uid="{986D2AE8-71F9-42AE-AA36-185B5DB275E2}"/>
    <cellStyle name="Normal 5 5 5 3 2 2 6 3 4" xfId="7716" xr:uid="{12C1D4BC-930D-4B11-ABB4-718E8CD8E2E1}"/>
    <cellStyle name="Normal 5 5 5 3 2 2 6 3 4 2" xfId="5823" xr:uid="{1DD27AB4-9DC0-47EE-8520-D3976BF42742}"/>
    <cellStyle name="Normal 5 5 5 3 2 2 6 3 4 2 2" xfId="9599" xr:uid="{A38FB80E-5FB7-4273-A23F-0F09FC218D0D}"/>
    <cellStyle name="Normal 5 5 5 3 2 2 6 3 4 2 3" xfId="12585" xr:uid="{8B56B478-6088-48F7-B80B-B100D8763AC4}"/>
    <cellStyle name="Normal 5 5 5 3 2 2 6 3 4 2 3 2" xfId="23026" xr:uid="{31B8AAF4-BAB1-47EB-97E3-31E75AF359DE}"/>
    <cellStyle name="Normal 5 5 5 3 2 2 6 3 4 2 3 3" xfId="20361" xr:uid="{84115077-58F0-4521-9607-7D5F4BCF3476}"/>
    <cellStyle name="Normal 5 5 5 3 2 2 6 3 4 2 3 3 2" xfId="25583" xr:uid="{924F46BC-0044-4F34-9C5D-6FD3598F0454}"/>
    <cellStyle name="Normal 5 5 5 3 2 2 6 3 5" xfId="6655" xr:uid="{565CC3EF-6AA3-41B9-9F85-8325452DF3A9}"/>
    <cellStyle name="Normal 5 5 5 3 2 2 6 3 5 2" xfId="10401" xr:uid="{A0573BFC-B816-4F15-BA9F-6D2018C157FB}"/>
    <cellStyle name="Normal 5 5 5 3 2 2 6 3 5 3" xfId="16953" xr:uid="{672F0AE7-B97F-407A-9C47-F71534F1D92E}"/>
    <cellStyle name="Normal 5 5 5 3 2 2 6 3 5 3 2" xfId="23426" xr:uid="{AF8D5FD3-1FDB-41BA-B48B-DEECFC826535}"/>
    <cellStyle name="Normal 5 5 5 3 2 2 6 3 5 3 3" xfId="20966" xr:uid="{7CCB5521-1D47-4243-9DF5-A48B61661879}"/>
    <cellStyle name="Normal 5 5 5 3 2 2 6 3 5 3 3 2" xfId="26188" xr:uid="{2DF468A3-D1F9-4014-B100-5A4414A4E2EC}"/>
    <cellStyle name="Normal 5 5 5 3 2 2 6 3 6" xfId="16073" xr:uid="{EE167A0B-3237-49E6-B166-AFE028725B39}"/>
    <cellStyle name="Normal 5 5 5 3 2 2 6 3 7" xfId="18831" xr:uid="{1CE59D3A-A3F3-42B5-85E0-C8362D8470F1}"/>
    <cellStyle name="Normal 5 5 5 3 2 2 6 3 7 2" xfId="24053" xr:uid="{E7EB9098-3213-44BC-8B42-FD729CCDD119}"/>
    <cellStyle name="Normal 5 5 5 3 2 2 6 4" xfId="7363" xr:uid="{BC784220-E1FA-44FF-BEC5-20017E6E58E4}"/>
    <cellStyle name="Normal 5 5 5 3 2 2 6 4 2" xfId="8322" xr:uid="{1AF2B6DD-F29F-4A10-A15C-C4FB39775E85}"/>
    <cellStyle name="Normal 5 5 5 3 2 2 6 4 3" xfId="13088" xr:uid="{124102E0-814D-4EF0-A380-CE2AE4843C04}"/>
    <cellStyle name="Normal 5 5 5 3 2 2 6 4 3 2" xfId="16537" xr:uid="{B13FF0BF-78AD-4416-97D8-BA42092AB597}"/>
    <cellStyle name="Normal 5 5 5 3 2 2 6 4 4" xfId="19665" xr:uid="{CA2FF745-CC9F-4502-9BD9-3EAC0FDAE726}"/>
    <cellStyle name="Normal 5 5 5 3 2 2 6 4 4 2" xfId="24887" xr:uid="{DEEE927B-66A7-46A2-8685-BD58E696F99C}"/>
    <cellStyle name="Normal 5 5 5 3 2 2 6 5" xfId="7446" xr:uid="{3D5A6CA0-A564-47DA-AFF8-9A4ECE91AD42}"/>
    <cellStyle name="Normal 5 5 5 3 2 2 6 5 2" xfId="10816" xr:uid="{417E7664-C94D-441E-98A9-31645DA756DE}"/>
    <cellStyle name="Normal 5 5 5 3 2 2 6 5 3" xfId="12238" xr:uid="{E9E95AA5-890D-42BD-A37A-C4A2156E1E0E}"/>
    <cellStyle name="Normal 5 5 5 3 2 2 6 5 3 2" xfId="22682" xr:uid="{B2C57FE5-FBC4-49A9-88D9-8D3E8DADF78B}"/>
    <cellStyle name="Normal 5 5 5 3 2 2 6 5 3 3" xfId="21381" xr:uid="{20D736DE-F25B-4481-AD94-1873560D217D}"/>
    <cellStyle name="Normal 5 5 5 3 2 2 6 5 3 3 2" xfId="26603" xr:uid="{3B3C793A-8B5B-46EE-8033-018AE067DBD6}"/>
    <cellStyle name="Normal 5 5 5 3 2 2 7" xfId="5633" xr:uid="{173545D2-1834-482A-BEE0-8B1EC508128F}"/>
    <cellStyle name="Normal 5 5 5 3 2 2 7 2" xfId="8955" xr:uid="{2406CCB9-925E-4BFA-AD54-05FE14D96FCA}"/>
    <cellStyle name="Normal 5 5 5 3 2 2 7 3" xfId="16219" xr:uid="{CC734899-AC5D-4ED2-BB1A-ECB0C32F35B5}"/>
    <cellStyle name="Normal 5 5 5 3 2 2 7 3 2" xfId="17367" xr:uid="{A12DB1BE-4935-43EE-A2FE-5E6B0FED9006}"/>
    <cellStyle name="Normal 5 5 5 3 2 2 7 3 3" xfId="20173" xr:uid="{8FDDB123-424A-4393-BA32-BCE1E5B62DCC}"/>
    <cellStyle name="Normal 5 5 5 3 2 2 7 3 3 2" xfId="25395" xr:uid="{D122DEC6-FA3A-4C55-B37F-400A54FA8F97}"/>
    <cellStyle name="Normal 5 5 5 3 2 2 8" xfId="15543" xr:uid="{2173AEE1-DB3B-43DF-91FB-568DABA5DF8C}"/>
    <cellStyle name="Normal 5 5 5 3 2 2 9" xfId="17650" xr:uid="{1DF0CBDB-C4E7-4E29-86F8-FC77F7FA39A9}"/>
    <cellStyle name="Normal 5 5 5 3 2 2 9 2" xfId="27260" xr:uid="{48183DF0-D90B-44CC-9B75-B889B500FE7B}"/>
    <cellStyle name="Normal 5 5 5 3 2 2 9 3" xfId="28499" xr:uid="{2EA48ABF-559B-4405-88E2-D6C3262DF654}"/>
    <cellStyle name="Normal 5 5 5 3 2 2 9 4" xfId="27958" xr:uid="{03166BD8-7036-421C-8DCE-C54E53F7B84B}"/>
    <cellStyle name="Normal 5 5 5 3 3" xfId="2297" xr:uid="{04F9CE98-04AA-42EA-A523-2B0B58108AE1}"/>
    <cellStyle name="Normal 5 5 5 3 3 2" xfId="2892" xr:uid="{A2E489C1-85F9-4F7E-AA2B-7547005699CF}"/>
    <cellStyle name="Normal 5 5 5 3 3 3" xfId="3855" xr:uid="{B718FCE3-C410-409B-B79A-EB3EE03CBB35}"/>
    <cellStyle name="Normal 5 5 5 3 3 3 2" xfId="4751" xr:uid="{0614F915-DD00-445D-A323-C9918E04CDDB}"/>
    <cellStyle name="Normal 5 5 5 3 3 3 3" xfId="3605" xr:uid="{B05E42DA-19CC-4974-97DE-D2B5BB11E26B}"/>
    <cellStyle name="Normal 5 5 5 3 3 3 4" xfId="8469" xr:uid="{F0D28E39-0935-451D-8776-46C8F1A9AEA2}"/>
    <cellStyle name="Normal 5 5 5 3 3 3 4 2" xfId="7646" xr:uid="{5311713F-6BE6-40F2-9157-11FABD8ED476}"/>
    <cellStyle name="Normal 5 5 5 3 3 3 4 2 2" xfId="10834" xr:uid="{D99C2AE7-0AED-4668-8449-FD8F2E62F8F6}"/>
    <cellStyle name="Normal 5 5 5 3 3 3 4 2 3" xfId="12179" xr:uid="{7CE5F527-B9C6-4177-80EB-A6814EBDF2F4}"/>
    <cellStyle name="Normal 5 5 5 3 3 3 4 2 3 2" xfId="22626" xr:uid="{16830E86-172C-4F38-9739-03543B0AB2E5}"/>
    <cellStyle name="Normal 5 5 5 3 3 3 4 2 3 3" xfId="21399" xr:uid="{659CFF37-FAB0-4FFE-A3E4-5049E099E9B5}"/>
    <cellStyle name="Normal 5 5 5 3 3 3 4 2 3 3 2" xfId="26621" xr:uid="{69D95E10-9041-4F65-B6A9-5D12B40AC6ED}"/>
    <cellStyle name="Normal 5 5 5 3 3 3 5" xfId="6675" xr:uid="{19B9CFB7-A162-4494-B1D7-E41912569E88}"/>
    <cellStyle name="Normal 5 5 5 3 3 3 5 2" xfId="10421" xr:uid="{2F035781-D00E-479B-B2BF-B40C547B82D0}"/>
    <cellStyle name="Normal 5 5 5 3 3 3 5 3" xfId="12387" xr:uid="{C32FE9ED-B60B-4390-96AA-C1013E8B9AFE}"/>
    <cellStyle name="Normal 5 5 5 3 3 3 5 3 2" xfId="22828" xr:uid="{02A83214-C6DE-4BB0-8B6B-94E199116E4D}"/>
    <cellStyle name="Normal 5 5 5 3 3 3 5 3 3" xfId="20986" xr:uid="{C93507FC-B567-45CB-B892-0D9D30C3CDE3}"/>
    <cellStyle name="Normal 5 5 5 3 3 3 5 3 3 2" xfId="26208" xr:uid="{FAEC4F97-CF80-4A48-80E5-AB15FA8AF1DF}"/>
    <cellStyle name="Normal 5 5 5 3 3 3 6" xfId="15879" xr:uid="{8885A44F-C8FA-4CC3-9483-D68B5E30F2EB}"/>
    <cellStyle name="Normal 5 5 5 3 3 3 7" xfId="18632" xr:uid="{7A8B21AA-1171-47F7-B2DE-76FA759A26D9}"/>
    <cellStyle name="Normal 5 5 5 3 3 3 7 2" xfId="23854" xr:uid="{AF1C17E8-93E5-4A45-A8FD-2D9A8D505530}"/>
    <cellStyle name="Normal 5 5 5 3 3 4" xfId="7084" xr:uid="{50DBB119-CA79-4BD8-8387-7FE470F694A9}"/>
    <cellStyle name="Normal 5 5 5 3 3 4 2" xfId="8043" xr:uid="{FAC68203-28F8-4C66-B7CE-4EB255B84DA8}"/>
    <cellStyle name="Normal 5 5 5 3 3 4 3" xfId="13152" xr:uid="{142274E2-7F76-4417-8EF7-F6AC9EA199BB}"/>
    <cellStyle name="Normal 5 5 5 3 3 4 3 2" xfId="16596" xr:uid="{C562AB73-7904-4BF7-AA72-B0B15195F7E3}"/>
    <cellStyle name="Normal 5 5 5 3 3 4 4" xfId="19386" xr:uid="{76ED302F-8B63-406C-82BC-292D373D3C08}"/>
    <cellStyle name="Normal 5 5 5 3 3 4 4 2" xfId="24608" xr:uid="{99BFA3D0-504B-4FF7-9C5E-FC094B38C0F3}"/>
    <cellStyle name="Normal 5 5 5 3 3 5" xfId="5739" xr:uid="{20C173A1-C043-4A4E-AB35-5DBF834BF684}"/>
    <cellStyle name="Normal 5 5 5 3 3 5 2" xfId="9752" xr:uid="{AC46197A-621F-45C3-B00B-3FEC1235C5B7}"/>
    <cellStyle name="Normal 5 5 5 3 3 5 3" xfId="11932" xr:uid="{78735766-748A-48BD-B18D-4BC9EE4A1A0A}"/>
    <cellStyle name="Normal 5 5 5 3 3 5 3 2" xfId="22380" xr:uid="{9B4E8697-C38A-48DB-A2D0-A36F2BE0A050}"/>
    <cellStyle name="Normal 5 5 5 3 3 5 3 3" xfId="20279" xr:uid="{91ADEEA0-C2AE-4B4A-A049-C20F73BF9E4F}"/>
    <cellStyle name="Normal 5 5 5 3 3 5 3 3 2" xfId="25501" xr:uid="{B7B28A70-AC35-4119-8D76-75A879124891}"/>
    <cellStyle name="Normal 5 5 5 3 4" xfId="5632" xr:uid="{5C850FA1-57CF-434C-AD24-316837630EAB}"/>
    <cellStyle name="Normal 5 5 5 3 4 2" xfId="8954" xr:uid="{F71798AC-818C-4F7A-B28A-F3DC57DEAFA4}"/>
    <cellStyle name="Normal 5 5 5 3 4 3" xfId="14452" xr:uid="{6513884C-1141-4301-8000-6875CEFE9132}"/>
    <cellStyle name="Normal 5 5 5 3 4 3 2" xfId="14453" xr:uid="{6976C653-22D8-4FEF-9F90-9621CE2CAA7A}"/>
    <cellStyle name="Normal 5 5 5 3 4 3 3" xfId="16829" xr:uid="{B56AAACC-E422-4D9F-80F6-933C4EF63F97}"/>
    <cellStyle name="Normal 5 5 5 3 4 3 4" xfId="20172" xr:uid="{43E7B567-3FC5-4D25-A1BF-AF2C66EB901B}"/>
    <cellStyle name="Normal 5 5 5 3 4 3 4 2" xfId="25394" xr:uid="{889A3EBF-9460-4DDC-A2F2-C76128798988}"/>
    <cellStyle name="Normal 5 5 5 3 5" xfId="15254" xr:uid="{0BA7AE92-2EF5-40CC-9A15-E550A5558632}"/>
    <cellStyle name="Normal 5 5 5 3 6" xfId="15542" xr:uid="{53EC4FAB-B90B-4D7B-A3AD-556F7CC20A12}"/>
    <cellStyle name="Normal 5 5 5 3 7" xfId="17649" xr:uid="{5557DA55-87DA-4224-974D-5C085273540D}"/>
    <cellStyle name="Normal 5 5 5 3 7 2" xfId="27259" xr:uid="{361254D6-528A-4AFA-89EB-F3F28DC3CB0C}"/>
    <cellStyle name="Normal 5 5 5 3 7 3" xfId="28498" xr:uid="{B7D064A0-8CCE-45D0-B33F-83083AC37BC7}"/>
    <cellStyle name="Normal 5 5 5 3 7 4" xfId="27959" xr:uid="{AD76FE03-6386-4812-ADA2-C0A3BA0767D1}"/>
    <cellStyle name="Normal 5 5 5 3 8" xfId="18037" xr:uid="{0AC364F3-776E-4399-946F-2068031D9C1C}"/>
    <cellStyle name="Normal 5 5 5 3 8 2" xfId="27743" xr:uid="{4AC2C25A-498E-4789-9827-8ED2048B89A7}"/>
    <cellStyle name="Normal 5 5 5 4" xfId="14454" xr:uid="{8AB4CBAC-85A4-4EEE-BFB4-CE4FBAA728B5}"/>
    <cellStyle name="Normal 5 5 5 4 2" xfId="14455" xr:uid="{D0F56657-FCA1-4A20-BA11-58CE1970F75C}"/>
    <cellStyle name="Normal 5 5 5 5" xfId="14456" xr:uid="{1605C425-1460-447B-B9AF-F9CDBDFDF73E}"/>
    <cellStyle name="Normal 5 5 5 5 2" xfId="14457" xr:uid="{692BB2B8-A3EA-49E3-A7E6-AA705D4DF87A}"/>
    <cellStyle name="Normal 5 5 6" xfId="2157" xr:uid="{0D49B3B9-FA3D-45A1-86B1-1A1FE92AC9B1}"/>
    <cellStyle name="Normal 5 5 6 2" xfId="2752" xr:uid="{F45D7D3C-BB62-440E-9D2D-B5D3DDD82EC3}"/>
    <cellStyle name="Normal 5 5 6 3" xfId="3715" xr:uid="{C9A9154A-90DA-4A3C-BA80-CC99AFEEA35C}"/>
    <cellStyle name="Normal 5 5 6 3 2" xfId="5051" xr:uid="{39746C07-6738-4991-ACC9-7B86C8962DDF}"/>
    <cellStyle name="Normal 5 5 6 3 3" xfId="3543" xr:uid="{68546964-5B7F-4D3B-B2B4-8F2612C7D9B7}"/>
    <cellStyle name="Normal 5 5 6 3 4" xfId="8523" xr:uid="{631261CA-76C2-49A2-B899-DB26C15E87F9}"/>
    <cellStyle name="Normal 5 5 6 3 4 2" xfId="5813" xr:uid="{B7FBCE2B-4285-4602-AD2F-9C3BF6A7AE46}"/>
    <cellStyle name="Normal 5 5 6 3 4 2 2" xfId="9913" xr:uid="{1763732E-5B48-43AD-B18A-C3FA1CFA94CB}"/>
    <cellStyle name="Normal 5 5 6 3 4 2 3" xfId="12479" xr:uid="{98C16A54-46A1-413C-8459-755E6DCBFA23}"/>
    <cellStyle name="Normal 5 5 6 3 4 2 3 2" xfId="22920" xr:uid="{2060BC32-A21F-4AAF-9AFA-5980227F5203}"/>
    <cellStyle name="Normal 5 5 6 3 4 2 3 3" xfId="20351" xr:uid="{E0A7F349-DAF3-45A2-AD63-4126FCE21765}"/>
    <cellStyle name="Normal 5 5 6 3 4 2 3 3 2" xfId="25573" xr:uid="{E757CE54-595B-46BC-8401-EF5F7C0A39F0}"/>
    <cellStyle name="Normal 5 5 6 3 5" xfId="5504" xr:uid="{2085A72B-5B0F-456B-94B0-4603EFF49B01}"/>
    <cellStyle name="Normal 5 5 6 3 5 2" xfId="9861" xr:uid="{EA90E51D-DC4E-4E62-9974-CD198CCD0BF6}"/>
    <cellStyle name="Normal 5 5 6 3 5 3" xfId="11722" xr:uid="{922D6BBD-2A1F-4BDB-ABD7-214708FA04A3}"/>
    <cellStyle name="Normal 5 5 6 3 5 3 2" xfId="22170" xr:uid="{31B78A23-1B76-40F7-B559-C0DCD8C997EA}"/>
    <cellStyle name="Normal 5 5 6 3 5 3 3" xfId="20044" xr:uid="{D22A4B8B-C873-45E2-988A-8D474804A363}"/>
    <cellStyle name="Normal 5 5 6 3 5 3 3 2" xfId="25266" xr:uid="{BAEA8F61-E782-4851-BA45-DA34A1BB6B7C}"/>
    <cellStyle name="Normal 5 5 6 3 6" xfId="18492" xr:uid="{850CC762-142A-4D32-A0D0-F88C4CF99002}"/>
    <cellStyle name="Normal 5 5 6 3 6 2" xfId="23714" xr:uid="{4B30300D-A457-4888-8238-F1F06AEB9EAC}"/>
    <cellStyle name="Normal 5 5 6 4" xfId="7063" xr:uid="{0513B4EF-4A1E-4520-A675-AE962076FAAD}"/>
    <cellStyle name="Normal 5 5 6 4 2" xfId="8022" xr:uid="{124E8AA5-234A-4DA1-9632-E78A091CA9EC}"/>
    <cellStyle name="Normal 5 5 6 4 3" xfId="13090" xr:uid="{245B1B66-67CB-44D1-BA07-ABDE46520D6B}"/>
    <cellStyle name="Normal 5 5 6 4 3 2" xfId="16539" xr:uid="{8FF31507-9808-4A69-B6FE-4235C983676D}"/>
    <cellStyle name="Normal 5 5 6 4 4" xfId="19365" xr:uid="{5E20DF76-9503-475E-AB23-65BB3FE9D335}"/>
    <cellStyle name="Normal 5 5 6 4 4 2" xfId="24587" xr:uid="{42DA3264-49C8-4E4B-8ACF-B4986F0CBBB6}"/>
    <cellStyle name="Normal 5 5 6 5" xfId="5180" xr:uid="{BDE5B84D-8D4F-4473-B58D-337631448D29}"/>
    <cellStyle name="Normal 5 5 6 5 2" xfId="9632" xr:uid="{E365C54D-AC75-4B9F-9780-83CB9A7848E4}"/>
    <cellStyle name="Normal 5 5 6 5 3" xfId="11288" xr:uid="{67DBED7A-1C43-4415-8EAA-EEC96D5C270B}"/>
    <cellStyle name="Normal 5 5 6 5 3 2" xfId="21846" xr:uid="{8ABFBEBC-231E-4A71-B92F-B5A4ED9D4717}"/>
    <cellStyle name="Normal 5 5 6 5 3 3" xfId="19720" xr:uid="{C6320874-B962-444A-B58E-FC103D3B1E97}"/>
    <cellStyle name="Normal 5 5 6 5 3 3 2" xfId="24942" xr:uid="{8500C4CD-4181-4658-983F-BC182B3F6C42}"/>
    <cellStyle name="Normal 5 5 7" xfId="17897" xr:uid="{737B31E7-987A-4B38-ABD2-C9B1351E2585}"/>
    <cellStyle name="Normal 5 5 7 2" xfId="28923" xr:uid="{207D4989-C6A8-4C82-840D-084CF2245525}"/>
    <cellStyle name="Normal 5 6" xfId="1087" xr:uid="{78CA0170-D7F2-4F46-A1AC-F31466B4E5C5}"/>
    <cellStyle name="Normal 5 6 2" xfId="1088" xr:uid="{6ABCB6D5-4DBE-46A4-AF8B-321E4D5CF5E1}"/>
    <cellStyle name="Normal 5 6 2 2" xfId="1089" xr:uid="{DA546BE4-1045-4A58-978F-5A01FC36F019}"/>
    <cellStyle name="Normal 5 6 2 3" xfId="1090" xr:uid="{A620787C-53BD-481B-BA88-A736C5F388DA}"/>
    <cellStyle name="Normal 5 6 2 4" xfId="1091" xr:uid="{6FEC4A89-2413-4CCC-915E-D35A4271CFFF}"/>
    <cellStyle name="Normal 5 6 2 4 2" xfId="1092" xr:uid="{D920BB13-DD22-49D8-953E-E24DEB0F47F2}"/>
    <cellStyle name="Normal 5 6 2 4 3" xfId="1093" xr:uid="{9CA8169D-FC21-4D03-A889-961C6A2D4CD3}"/>
    <cellStyle name="Normal 5 6 2 4 3 2" xfId="14458" xr:uid="{D1F6E3B7-70A8-43FB-BCE4-DEAD36AC28F9}"/>
    <cellStyle name="Normal 5 6 2 4 4" xfId="1094" xr:uid="{C04A4E3C-4A1C-4E05-BE72-76C7A381BB9C}"/>
    <cellStyle name="Normal 5 6 2 4 4 2" xfId="1095" xr:uid="{FD944B67-8D7F-41DA-A707-225FA1CB940E}"/>
    <cellStyle name="Normal 5 6 2 4 4 3" xfId="1096" xr:uid="{ED8245CE-8C30-4A37-B261-FAE1C3CD47C7}"/>
    <cellStyle name="Normal 5 6 2 4 4 3 2" xfId="1097" xr:uid="{BBC762FE-0CE6-4D67-88E6-FEAB0A9B88DB}"/>
    <cellStyle name="Normal 5 6 2 4 4 3 2 2" xfId="1098" xr:uid="{C65903DF-0748-4406-974C-233862FCFAD5}"/>
    <cellStyle name="Normal 5 6 2 4 4 3 2 2 10" xfId="18237" xr:uid="{B70ABCB7-C28B-47E1-B123-2CE6C549409E}"/>
    <cellStyle name="Normal 5 6 2 4 4 3 2 2 10 2" xfId="27786" xr:uid="{8C88F846-0E1D-4282-8ECF-027D75E16F8D}"/>
    <cellStyle name="Normal 5 6 2 4 4 3 2 2 2" xfId="1099" xr:uid="{98C2179B-BB06-447C-8219-5A6EE18136DB}"/>
    <cellStyle name="Normal 5 6 2 4 4 3 2 2 2 2" xfId="14459" xr:uid="{1BF3B2E7-470B-4BF2-A784-501C05255E51}"/>
    <cellStyle name="Normal 5 6 2 4 4 3 2 2 2 3" xfId="14460" xr:uid="{2D30F2BA-AD4A-4C6A-8562-DA7AB9D2D9C4}"/>
    <cellStyle name="Normal 5 6 2 4 4 3 2 2 2 3 2" xfId="14461" xr:uid="{2677868F-26B2-437C-8F0C-7C2573467FD9}"/>
    <cellStyle name="Normal 5 6 2 4 4 3 2 2 3" xfId="1100" xr:uid="{86298A53-84F4-49CC-B07B-D9E02D7A2F05}"/>
    <cellStyle name="Normal 5 6 2 4 4 3 2 2 4" xfId="1101" xr:uid="{33C5FE97-7019-4000-B154-88F7B0CC9480}"/>
    <cellStyle name="Normal 5 6 2 4 4 3 2 2 5" xfId="1102" xr:uid="{9323A49B-B3B5-4642-9480-AB64A8974F92}"/>
    <cellStyle name="Normal 5 6 2 4 4 3 2 2 5 2" xfId="1103" xr:uid="{AED8E3A1-CA66-4B6C-A9B9-A7F5ABA7AC11}"/>
    <cellStyle name="Normal 5 6 2 4 4 3 2 2 5 3" xfId="2650" xr:uid="{2467A426-6BC9-4DF9-8C5B-EB58815CAE43}"/>
    <cellStyle name="Normal 5 6 2 4 4 3 2 2 5 3 2" xfId="3245" xr:uid="{2A533A8E-CDE2-4E98-9E8F-CE4D02693D44}"/>
    <cellStyle name="Normal 5 6 2 4 4 3 2 2 5 3 3" xfId="4208" xr:uid="{EABB04D8-8817-49C4-8C93-1DF41998846A}"/>
    <cellStyle name="Normal 5 6 2 4 4 3 2 2 5 3 3 2" xfId="4669" xr:uid="{680A1C55-491E-44C6-834D-CBA0AEE6AE78}"/>
    <cellStyle name="Normal 5 6 2 4 4 3 2 2 5 3 3 3" xfId="4445" xr:uid="{8BF06DC5-9042-4E48-838D-E0BBAC0BD48F}"/>
    <cellStyle name="Normal 5 6 2 4 4 3 2 2 5 3 3 4" xfId="8693" xr:uid="{B3667594-29EF-4C02-8DF9-D5AE8E5A6ECF}"/>
    <cellStyle name="Normal 5 6 2 4 4 3 2 2 5 3 3 4 2" xfId="5862" xr:uid="{464B1129-5237-47E6-9EB8-8D4E02CBB355}"/>
    <cellStyle name="Normal 5 6 2 4 4 3 2 2 5 3 3 4 2 2" xfId="9555" xr:uid="{701CF2D0-B66C-411F-91D7-1E0A1A498253}"/>
    <cellStyle name="Normal 5 6 2 4 4 3 2 2 5 3 3 4 2 3" xfId="12266" xr:uid="{7F260ED5-2018-46B7-B1C4-E081DFE64BD7}"/>
    <cellStyle name="Normal 5 6 2 4 4 3 2 2 5 3 3 4 2 3 2" xfId="22709" xr:uid="{79E3B79D-9694-41BC-8A83-492633D9F49C}"/>
    <cellStyle name="Normal 5 6 2 4 4 3 2 2 5 3 3 4 2 3 3" xfId="20399" xr:uid="{441E5191-8990-440D-9652-E5820CC32D7B}"/>
    <cellStyle name="Normal 5 6 2 4 4 3 2 2 5 3 3 4 2 3 3 2" xfId="25621" xr:uid="{06C8E0E3-B9B6-4779-BB43-14F8B9F1BE7F}"/>
    <cellStyle name="Normal 5 6 2 4 4 3 2 2 5 3 3 5" xfId="6779" xr:uid="{68680F79-DAF8-4761-8B8D-6ECB4452CE2D}"/>
    <cellStyle name="Normal 5 6 2 4 4 3 2 2 5 3 3 5 2" xfId="10523" xr:uid="{D9E4684C-35B6-45EB-A260-8398E1FD3708}"/>
    <cellStyle name="Normal 5 6 2 4 4 3 2 2 5 3 3 5 3" xfId="12248" xr:uid="{8FEA5C61-B318-42DF-A12D-9CC3859FC000}"/>
    <cellStyle name="Normal 5 6 2 4 4 3 2 2 5 3 3 5 3 2" xfId="22691" xr:uid="{18E9D80B-765C-4C0C-8051-6E10753B0FF6}"/>
    <cellStyle name="Normal 5 6 2 4 4 3 2 2 5 3 3 5 3 3" xfId="21088" xr:uid="{D75E2C71-8E6C-4CC7-B9A1-638506257ECA}"/>
    <cellStyle name="Normal 5 6 2 4 4 3 2 2 5 3 3 5 3 3 2" xfId="26310" xr:uid="{1372C3B5-C3E7-4D81-B6DD-AB773C015244}"/>
    <cellStyle name="Normal 5 6 2 4 4 3 2 2 5 3 3 6" xfId="18985" xr:uid="{431C9DD5-D6C4-4D89-9E18-9CC843DEB9BC}"/>
    <cellStyle name="Normal 5 6 2 4 4 3 2 2 5 3 3 6 2" xfId="24207" xr:uid="{CECD4971-E092-4010-9C85-4D1F80BCC4B9}"/>
    <cellStyle name="Normal 5 6 2 4 4 3 2 2 5 3 4" xfId="7038" xr:uid="{394762BC-AE40-46DD-9E3D-0FA898F3F811}"/>
    <cellStyle name="Normal 5 6 2 4 4 3 2 2 5 3 4 2" xfId="7997" xr:uid="{7BE4ABD9-3ACD-46AF-A02A-6896F81E8762}"/>
    <cellStyle name="Normal 5 6 2 4 4 3 2 2 5 3 4 3" xfId="11538" xr:uid="{6F5D4BA5-19F4-4C5C-8EB2-C8F398F73D7D}"/>
    <cellStyle name="Normal 5 6 2 4 4 3 2 2 5 3 4 3 2" xfId="15800" xr:uid="{744CA9CB-A4A5-4789-850C-384A6DC9507D}"/>
    <cellStyle name="Normal 5 6 2 4 4 3 2 2 5 3 4 4" xfId="19340" xr:uid="{4C9CC040-FEC8-4A04-96FB-44F4C8F3F017}"/>
    <cellStyle name="Normal 5 6 2 4 4 3 2 2 5 3 4 4 2" xfId="24562" xr:uid="{8E1F7FF0-4CA5-4396-BB54-0E2BDD074D1F}"/>
    <cellStyle name="Normal 5 6 2 4 4 3 2 2 5 3 5" xfId="6408" xr:uid="{441B3A93-E1FC-4388-9792-883962396C17}"/>
    <cellStyle name="Normal 5 6 2 4 4 3 2 2 5 3 5 2" xfId="10154" xr:uid="{D77E0269-50CF-4C82-BDAE-7CF0AA44253F}"/>
    <cellStyle name="Normal 5 6 2 4 4 3 2 2 5 3 5 3" xfId="11663" xr:uid="{EE87CEB9-C532-4E70-B00C-602FBAC32123}"/>
    <cellStyle name="Normal 5 6 2 4 4 3 2 2 5 3 5 3 2" xfId="22112" xr:uid="{A60C2768-75E3-4934-90AE-02ABB43D9A67}"/>
    <cellStyle name="Normal 5 6 2 4 4 3 2 2 5 3 5 3 3" xfId="20719" xr:uid="{B385C9BC-14A0-4432-A67E-BBC2C0EEAB21}"/>
    <cellStyle name="Normal 5 6 2 4 4 3 2 2 5 3 5 3 3 2" xfId="25941" xr:uid="{CE7EEB2B-F610-465D-9867-4E0A1ABDB0D8}"/>
    <cellStyle name="Normal 5 6 2 4 4 3 2 2 5 4" xfId="5640" xr:uid="{654F5E8F-117A-4BA3-89A8-251B727046A7}"/>
    <cellStyle name="Normal 5 6 2 4 4 3 2 2 5 4 2" xfId="8959" xr:uid="{68F51A84-DB80-4427-A51D-6036188F6481}"/>
    <cellStyle name="Normal 5 6 2 4 4 3 2 2 5 4 3" xfId="12321" xr:uid="{BED62E7D-3070-4451-8C93-D32F96E79A5E}"/>
    <cellStyle name="Normal 5 6 2 4 4 3 2 2 5 4 3 2" xfId="22762" xr:uid="{9174C135-B5CF-40DA-9029-EA9D052068C0}"/>
    <cellStyle name="Normal 5 6 2 4 4 3 2 2 5 4 3 3" xfId="20180" xr:uid="{26A34345-0F38-42AF-B1A4-4F48ED0300F0}"/>
    <cellStyle name="Normal 5 6 2 4 4 3 2 2 5 4 3 3 2" xfId="25402" xr:uid="{03B5A5BD-5380-4D04-917C-BD403A172C3C}"/>
    <cellStyle name="Normal 5 6 2 4 4 3 2 2 5 5" xfId="15547" xr:uid="{AA859516-BE4F-4000-9B72-CF19C7CA9D84}"/>
    <cellStyle name="Normal 5 6 2 4 4 3 2 2 5 6" xfId="17654" xr:uid="{C305C8DC-862A-431D-B1BC-8B178552189D}"/>
    <cellStyle name="Normal 5 6 2 4 4 3 2 2 5 6 2" xfId="27264" xr:uid="{ADE6A492-11D4-4B2C-B41C-A64F54FA76F6}"/>
    <cellStyle name="Normal 5 6 2 4 4 3 2 2 5 6 3" xfId="28503" xr:uid="{984F7900-034F-4A0A-A0AF-5D6F0220FBA0}"/>
    <cellStyle name="Normal 5 6 2 4 4 3 2 2 5 6 4" xfId="27954" xr:uid="{27A22FF3-7BF3-48E4-AF85-DE3DA795F469}"/>
    <cellStyle name="Normal 5 6 2 4 4 3 2 2 5 7" xfId="18390" xr:uid="{65BD6A82-79B6-4244-9DB8-370A6D9D9FB8}"/>
    <cellStyle name="Normal 5 6 2 4 4 3 2 2 5 7 2" xfId="28775" xr:uid="{A5A5719E-9517-4A9E-82D2-0F46F2880116}"/>
    <cellStyle name="Normal 5 6 2 4 4 3 2 2 6" xfId="2497" xr:uid="{504726C5-A675-4743-88A3-781D20D69E04}"/>
    <cellStyle name="Normal 5 6 2 4 4 3 2 2 6 2" xfId="3092" xr:uid="{F6A56EB4-3DBA-46F3-8F8C-22AD3543F346}"/>
    <cellStyle name="Normal 5 6 2 4 4 3 2 2 6 3" xfId="4055" xr:uid="{1F5216DA-031B-43B3-907C-AE2A50CB1D0E}"/>
    <cellStyle name="Normal 5 6 2 4 4 3 2 2 6 3 2" xfId="4703" xr:uid="{1D29B95B-3FB2-4ACE-A1BF-9BE24F0668DF}"/>
    <cellStyle name="Normal 5 6 2 4 4 3 2 2 6 3 3" xfId="3352" xr:uid="{5AD8E0C9-C366-4B6E-A29C-D80A54A59B84}"/>
    <cellStyle name="Normal 5 6 2 4 4 3 2 2 6 3 4" xfId="8429" xr:uid="{DC8829B6-168B-404F-BAAE-331B051E0FB0}"/>
    <cellStyle name="Normal 5 6 2 4 4 3 2 2 6 3 4 2" xfId="5942" xr:uid="{8D8BDD78-1F4B-44AD-9806-5F184B5E611A}"/>
    <cellStyle name="Normal 5 6 2 4 4 3 2 2 6 3 4 2 2" xfId="9765" xr:uid="{282288E4-A774-4775-A4DE-A2BF3E83CBFA}"/>
    <cellStyle name="Normal 5 6 2 4 4 3 2 2 6 3 4 2 3" xfId="12198" xr:uid="{8A289AD5-99B2-4B91-A2DA-D11D75953B41}"/>
    <cellStyle name="Normal 5 6 2 4 4 3 2 2 6 3 4 2 3 2" xfId="22645" xr:uid="{AE7CC754-C000-4314-8BDA-CEF575B60C5C}"/>
    <cellStyle name="Normal 5 6 2 4 4 3 2 2 6 3 4 2 3 3" xfId="20477" xr:uid="{068E885D-E49C-4838-A397-A8D24461B0AB}"/>
    <cellStyle name="Normal 5 6 2 4 4 3 2 2 6 3 4 2 3 3 2" xfId="25699" xr:uid="{8C7F70E7-0686-4689-8D50-D9A3367C2F30}"/>
    <cellStyle name="Normal 5 6 2 4 4 3 2 2 6 3 5" xfId="6403" xr:uid="{6CCCD2DC-7AB7-4BEF-923F-716ACF4007EA}"/>
    <cellStyle name="Normal 5 6 2 4 4 3 2 2 6 3 5 2" xfId="10149" xr:uid="{1A785172-7524-4AD3-BCEB-057E2FE5CF91}"/>
    <cellStyle name="Normal 5 6 2 4 4 3 2 2 6 3 5 3" xfId="12260" xr:uid="{99ED3A10-4E91-44D2-8615-3EA434487B9F}"/>
    <cellStyle name="Normal 5 6 2 4 4 3 2 2 6 3 5 3 2" xfId="22703" xr:uid="{A337BB8A-AFBE-4609-B49C-CF7309711D51}"/>
    <cellStyle name="Normal 5 6 2 4 4 3 2 2 6 3 5 3 3" xfId="20714" xr:uid="{96905B87-8663-4DB7-B61B-9C73EE94EE3D}"/>
    <cellStyle name="Normal 5 6 2 4 4 3 2 2 6 3 5 3 3 2" xfId="25936" xr:uid="{B5D04FBD-A0FD-4592-B20F-895DCBD28C35}"/>
    <cellStyle name="Normal 5 6 2 4 4 3 2 2 6 3 6" xfId="16074" xr:uid="{C233EF84-85A8-4671-A6C1-1AE3B6014DE9}"/>
    <cellStyle name="Normal 5 6 2 4 4 3 2 2 6 3 7" xfId="18832" xr:uid="{D62ECB0D-ADD6-4886-AA50-F936997A1CDC}"/>
    <cellStyle name="Normal 5 6 2 4 4 3 2 2 6 3 7 2" xfId="24054" xr:uid="{77DA8491-367B-49A4-BAAE-FE9502800012}"/>
    <cellStyle name="Normal 5 6 2 4 4 3 2 2 6 4" xfId="6008" xr:uid="{24550277-A2EA-47ED-A99E-C5329FA37DDC}"/>
    <cellStyle name="Normal 5 6 2 4 4 3 2 2 6 4 2" xfId="7502" xr:uid="{E41BB5F8-911B-45A3-BDA5-D23F5D50F9D2}"/>
    <cellStyle name="Normal 5 6 2 4 4 3 2 2 6 4 3" xfId="12911" xr:uid="{62A2391D-8E44-4B25-81C7-3409CFB32F3C}"/>
    <cellStyle name="Normal 5 6 2 4 4 3 2 2 6 4 3 2" xfId="16380" xr:uid="{214FFC3C-BB18-415F-9790-08F377AB84D9}"/>
    <cellStyle name="Normal 5 6 2 4 4 3 2 2 6 4 4" xfId="19101" xr:uid="{1957EDAF-65E1-424B-A7F1-DE4068905226}"/>
    <cellStyle name="Normal 5 6 2 4 4 3 2 2 6 4 4 2" xfId="24323" xr:uid="{B3ED4BB6-54EA-4352-8768-A7DC07191806}"/>
    <cellStyle name="Normal 5 6 2 4 4 3 2 2 6 5" xfId="7913" xr:uid="{0F9676A8-55EF-4B46-ADC7-180E7B7EC2BB}"/>
    <cellStyle name="Normal 5 6 2 4 4 3 2 2 6 5 2" xfId="10872" xr:uid="{559BEBFC-26CA-447D-87BA-68FBE9D94C6B}"/>
    <cellStyle name="Normal 5 6 2 4 4 3 2 2 6 5 3" xfId="12578" xr:uid="{5DD87321-7875-448A-A889-AB0B5F2AF707}"/>
    <cellStyle name="Normal 5 6 2 4 4 3 2 2 6 5 3 2" xfId="23019" xr:uid="{87D629EF-9069-4CF0-A32E-C34EB658EB99}"/>
    <cellStyle name="Normal 5 6 2 4 4 3 2 2 6 5 3 3" xfId="21437" xr:uid="{D3F19AB3-EDEB-4B13-BB8A-CDF35FB77FC9}"/>
    <cellStyle name="Normal 5 6 2 4 4 3 2 2 6 5 3 3 2" xfId="26659" xr:uid="{90764CBA-6B06-4694-BC88-555E77A6564F}"/>
    <cellStyle name="Normal 5 6 2 4 4 3 2 2 7" xfId="5638" xr:uid="{F056E642-446B-4DEC-9320-07AB6FF6DD1D}"/>
    <cellStyle name="Normal 5 6 2 4 4 3 2 2 7 2" xfId="8958" xr:uid="{69BC3A99-0537-4B85-9451-144D0D0255A2}"/>
    <cellStyle name="Normal 5 6 2 4 4 3 2 2 7 3" xfId="16220" xr:uid="{82AB3380-8A83-474F-8E78-DF501E6A28A4}"/>
    <cellStyle name="Normal 5 6 2 4 4 3 2 2 7 3 2" xfId="17368" xr:uid="{C2636E48-4069-4914-8196-51C472DA163B}"/>
    <cellStyle name="Normal 5 6 2 4 4 3 2 2 7 3 3" xfId="20178" xr:uid="{519D6C01-7F19-475C-B2B0-F128B4CEF02B}"/>
    <cellStyle name="Normal 5 6 2 4 4 3 2 2 7 3 3 2" xfId="25400" xr:uid="{E5116C2D-857E-4DD4-9808-CE8C9A513F37}"/>
    <cellStyle name="Normal 5 6 2 4 4 3 2 2 8" xfId="15546" xr:uid="{5979E67B-9941-48A6-9435-06BE504162A4}"/>
    <cellStyle name="Normal 5 6 2 4 4 3 2 2 9" xfId="17653" xr:uid="{4A683AF9-A10D-49FB-AD27-6165C6D11DAC}"/>
    <cellStyle name="Normal 5 6 2 4 4 3 2 2 9 2" xfId="27263" xr:uid="{2C5FFFF5-5066-4FF2-B2F8-2A997B98F186}"/>
    <cellStyle name="Normal 5 6 2 4 4 3 2 2 9 3" xfId="28502" xr:uid="{038C97DB-EAD7-499C-A72A-FF206DCC47B7}"/>
    <cellStyle name="Normal 5 6 2 4 4 3 2 2 9 4" xfId="27955" xr:uid="{936E7642-F77B-4C7E-A360-5AA927BD8B8D}"/>
    <cellStyle name="Normal 5 6 2 4 4 3 3" xfId="2403" xr:uid="{466A3F4B-4229-4B55-A20C-1B70CE416583}"/>
    <cellStyle name="Normal 5 6 2 4 4 3 3 2" xfId="2998" xr:uid="{BF0A6492-C0C9-4B1A-8404-2770ECF8873C}"/>
    <cellStyle name="Normal 5 6 2 4 4 3 3 3" xfId="3961" xr:uid="{76BE5BDB-AC31-4D68-83A1-D290A794E2E3}"/>
    <cellStyle name="Normal 5 6 2 4 4 3 3 3 2" xfId="4681" xr:uid="{315B7C36-1AAD-4F79-B19A-383A49225309}"/>
    <cellStyle name="Normal 5 6 2 4 4 3 3 3 3" xfId="3396" xr:uid="{7CE519E0-8DF2-4BCF-9381-5F2EA032854E}"/>
    <cellStyle name="Normal 5 6 2 4 4 3 3 3 4" xfId="8454" xr:uid="{1330648C-A0A3-4998-BE0C-0A4C2B24184A}"/>
    <cellStyle name="Normal 5 6 2 4 4 3 3 3 4 2" xfId="6284" xr:uid="{071DA60B-8BE4-4187-9E12-70E5260FB0B1}"/>
    <cellStyle name="Normal 5 6 2 4 4 3 3 3 4 2 2" xfId="10033" xr:uid="{C0596E10-4099-414F-A216-252F2C7192AD}"/>
    <cellStyle name="Normal 5 6 2 4 4 3 3 3 4 2 3" xfId="11394" xr:uid="{6224925B-60F6-475A-A759-AE643999669B}"/>
    <cellStyle name="Normal 5 6 2 4 4 3 3 3 4 2 3 2" xfId="21952" xr:uid="{C5D99263-DF2C-4E1C-8787-E4407AE9C494}"/>
    <cellStyle name="Normal 5 6 2 4 4 3 3 3 4 2 3 3" xfId="20598" xr:uid="{1D1612D5-7DC3-459F-830D-BBFB34D37AA0}"/>
    <cellStyle name="Normal 5 6 2 4 4 3 3 3 4 2 3 3 2" xfId="25820" xr:uid="{4EA161BA-0D70-4229-B734-AE3D95C5F349}"/>
    <cellStyle name="Normal 5 6 2 4 4 3 3 3 5" xfId="5403" xr:uid="{23E5EBB6-9E66-47D7-AB53-F5848F70D62E}"/>
    <cellStyle name="Normal 5 6 2 4 4 3 3 3 5 2" xfId="9569" xr:uid="{56625B01-64F8-485B-A14D-8471062D6F71}"/>
    <cellStyle name="Normal 5 6 2 4 4 3 3 3 5 3" xfId="11892" xr:uid="{088DF6EE-B3D1-4801-866C-758F265FF6FB}"/>
    <cellStyle name="Normal 5 6 2 4 4 3 3 3 5 3 2" xfId="22340" xr:uid="{29BE1418-857F-4138-9A9B-FA73631AAD4F}"/>
    <cellStyle name="Normal 5 6 2 4 4 3 3 3 5 3 3" xfId="19943" xr:uid="{1ED0AC6E-C712-4F63-A549-5F613C220DDA}"/>
    <cellStyle name="Normal 5 6 2 4 4 3 3 3 5 3 3 2" xfId="25165" xr:uid="{2FA2F184-8F92-4B78-B6B9-8548A5E0E74C}"/>
    <cellStyle name="Normal 5 6 2 4 4 3 3 3 6" xfId="15984" xr:uid="{91870A63-E297-4BF2-8C03-1CB082F170F8}"/>
    <cellStyle name="Normal 5 6 2 4 4 3 3 3 7" xfId="18738" xr:uid="{2450E693-BC7B-4CA4-88B8-FFDBBC0D6ACC}"/>
    <cellStyle name="Normal 5 6 2 4 4 3 3 3 7 2" xfId="23960" xr:uid="{BA1794FC-F726-44D8-A375-929941066E16}"/>
    <cellStyle name="Normal 5 6 2 4 4 3 3 4" xfId="7069" xr:uid="{BF8F49F6-1878-404A-B8F5-55A7CE5A95DC}"/>
    <cellStyle name="Normal 5 6 2 4 4 3 3 4 2" xfId="8028" xr:uid="{F3C6D5BB-4141-40DB-AB18-8C91EA97A345}"/>
    <cellStyle name="Normal 5 6 2 4 4 3 3 4 3" xfId="13264" xr:uid="{3385FD22-394E-440C-8F49-C6359F5FF0B4}"/>
    <cellStyle name="Normal 5 6 2 4 4 3 3 4 3 2" xfId="16696" xr:uid="{0AD08962-5C36-408E-91C6-F71E4E471D97}"/>
    <cellStyle name="Normal 5 6 2 4 4 3 3 4 4" xfId="19371" xr:uid="{6F8D77EC-CC2B-4F12-AB5D-33DB37253456}"/>
    <cellStyle name="Normal 5 6 2 4 4 3 3 4 4 2" xfId="24593" xr:uid="{22A3C97C-7232-4329-8A51-60E70DB5D29E}"/>
    <cellStyle name="Normal 5 6 2 4 4 3 3 5" xfId="7378" xr:uid="{70A72AD8-C5C7-46B2-B721-D91895E1E70D}"/>
    <cellStyle name="Normal 5 6 2 4 4 3 3 5 2" xfId="10748" xr:uid="{476DA898-89F1-4C49-ACF5-CC5ECC67DD1D}"/>
    <cellStyle name="Normal 5 6 2 4 4 3 3 5 3" xfId="12023" xr:uid="{1ED2CFCA-36A6-47DC-90AA-BA9B40156A73}"/>
    <cellStyle name="Normal 5 6 2 4 4 3 3 5 3 2" xfId="22471" xr:uid="{AA081E5E-B9B0-41DD-BACA-A1AF30DA14FC}"/>
    <cellStyle name="Normal 5 6 2 4 4 3 3 5 3 3" xfId="21313" xr:uid="{1E722A7C-E6CA-490E-8300-CEA02A077B42}"/>
    <cellStyle name="Normal 5 6 2 4 4 3 3 5 3 3 2" xfId="26535" xr:uid="{41F4DDD3-D452-4F9E-9913-64AC4AA3BD14}"/>
    <cellStyle name="Normal 5 6 2 4 4 3 4" xfId="5637" xr:uid="{DB46C304-BE34-481D-B946-6A78D6C70077}"/>
    <cellStyle name="Normal 5 6 2 4 4 3 4 2" xfId="8957" xr:uid="{1166BDD7-021C-4CAF-95D0-2F189DC5524A}"/>
    <cellStyle name="Normal 5 6 2 4 4 3 4 3" xfId="14462" xr:uid="{5D18B2F5-4902-419B-A49F-735EF860725B}"/>
    <cellStyle name="Normal 5 6 2 4 4 3 4 3 2" xfId="14463" xr:uid="{F72AA1B3-9656-4A58-85BD-1905F4A4840F}"/>
    <cellStyle name="Normal 5 6 2 4 4 3 4 3 3" xfId="12656" xr:uid="{A573C698-3CE7-4271-AA30-E28468E3A7BB}"/>
    <cellStyle name="Normal 5 6 2 4 4 3 4 3 4" xfId="20177" xr:uid="{F1C5F2A5-36A2-44C7-99E3-F5BB7393B294}"/>
    <cellStyle name="Normal 5 6 2 4 4 3 4 3 4 2" xfId="25399" xr:uid="{CEE81E3D-5127-4810-B2DB-B6DF3EBD9054}"/>
    <cellStyle name="Normal 5 6 2 4 4 3 5" xfId="15255" xr:uid="{3EC7BEC1-4BCE-47B9-8ACA-C8D79B5AFDCB}"/>
    <cellStyle name="Normal 5 6 2 4 4 3 6" xfId="15545" xr:uid="{B379D257-CA78-460B-B9F3-C9C54A60E6CF}"/>
    <cellStyle name="Normal 5 6 2 4 4 3 7" xfId="17652" xr:uid="{0B26A4C5-5EC9-4463-A5EA-2EEB654AA046}"/>
    <cellStyle name="Normal 5 6 2 4 4 3 7 2" xfId="27262" xr:uid="{1B0AFF1B-AD18-420F-BAF6-72EF9E05C6F0}"/>
    <cellStyle name="Normal 5 6 2 4 4 3 7 3" xfId="28501" xr:uid="{106695E4-0C45-44DB-AD73-04B698C1C292}"/>
    <cellStyle name="Normal 5 6 2 4 4 3 7 4" xfId="27956" xr:uid="{91A2CF4F-2B4E-483E-9719-9706D02EF190}"/>
    <cellStyle name="Normal 5 6 2 4 4 3 8" xfId="18143" xr:uid="{066451B2-522D-4B76-B853-85B07DBE77A5}"/>
    <cellStyle name="Normal 5 6 2 4 4 3 8 2" xfId="28833" xr:uid="{AD831EEA-6F91-4B98-A363-0E66AAF7141C}"/>
    <cellStyle name="Normal 5 6 2 4 4 4" xfId="14464" xr:uid="{86374C28-B41F-4B7B-AB5A-41E37BDEA59F}"/>
    <cellStyle name="Normal 5 6 2 4 4 4 2" xfId="14465" xr:uid="{6925A22F-AFA5-4035-8D66-72BE4A5BDB35}"/>
    <cellStyle name="Normal 5 6 2 4 5" xfId="2263" xr:uid="{A4A93486-4366-405D-9CE4-3996BCB03BCD}"/>
    <cellStyle name="Normal 5 6 2 4 5 2" xfId="2858" xr:uid="{469B7AA7-70A8-4F98-B3EB-E5BA0F3D2069}"/>
    <cellStyle name="Normal 5 6 2 4 5 3" xfId="3821" xr:uid="{F3BE77FC-800B-4DE0-9D61-FEB03A44D6A4}"/>
    <cellStyle name="Normal 5 6 2 4 5 3 2" xfId="5042" xr:uid="{FB74CDD4-C52B-4360-8A56-6820D138B6A1}"/>
    <cellStyle name="Normal 5 6 2 4 5 3 3" xfId="3621" xr:uid="{2337CDC7-568A-4872-8367-5B40B043CD29}"/>
    <cellStyle name="Normal 5 6 2 4 5 3 4" xfId="8565" xr:uid="{1D0611E9-CDF6-444B-8076-3A9A3493EE2C}"/>
    <cellStyle name="Normal 5 6 2 4 5 3 4 2" xfId="6479" xr:uid="{2F6675B2-C24F-456E-850A-0372F901FBF3}"/>
    <cellStyle name="Normal 5 6 2 4 5 3 4 2 2" xfId="10225" xr:uid="{DA82F605-648C-4E9C-BDED-3F1CB9496652}"/>
    <cellStyle name="Normal 5 6 2 4 5 3 4 2 3" xfId="17154" xr:uid="{F82371DF-78EE-4C86-9DF6-304E98597599}"/>
    <cellStyle name="Normal 5 6 2 4 5 3 4 2 3 2" xfId="23626" xr:uid="{1499B42C-B6DF-4990-9CB6-47ADFB52BF8F}"/>
    <cellStyle name="Normal 5 6 2 4 5 3 4 2 3 3" xfId="20790" xr:uid="{2975F018-01EE-41D3-8F47-2873F7EE5307}"/>
    <cellStyle name="Normal 5 6 2 4 5 3 4 2 3 3 2" xfId="26012" xr:uid="{543973EB-3337-498F-8ADE-2E02C7B8297D}"/>
    <cellStyle name="Normal 5 6 2 4 5 3 5" xfId="6226" xr:uid="{B4F43F27-F57D-4483-93FB-DB47BBF13431}"/>
    <cellStyle name="Normal 5 6 2 4 5 3 5 2" xfId="9975" xr:uid="{C24332F2-A089-443E-B49F-F3458542ADF1}"/>
    <cellStyle name="Normal 5 6 2 4 5 3 5 3" xfId="12661" xr:uid="{23385E69-8C30-4B6E-83C7-0E3A53AA973B}"/>
    <cellStyle name="Normal 5 6 2 4 5 3 5 3 2" xfId="23100" xr:uid="{823697BD-0237-4034-9CFA-C380DBD61AA0}"/>
    <cellStyle name="Normal 5 6 2 4 5 3 5 3 3" xfId="20540" xr:uid="{ED3B0D18-FF2C-43D7-AEBC-5A4BBD311419}"/>
    <cellStyle name="Normal 5 6 2 4 5 3 5 3 3 2" xfId="25762" xr:uid="{D865281B-13E7-4647-AFF0-FB1B5AB3B44B}"/>
    <cellStyle name="Normal 5 6 2 4 5 3 6" xfId="18598" xr:uid="{B5FD8EAC-6B8B-46EB-88CD-433607C73399}"/>
    <cellStyle name="Normal 5 6 2 4 5 3 6 2" xfId="23820" xr:uid="{BCB738A7-0C43-43E5-8F23-581C0E1487B9}"/>
    <cellStyle name="Normal 5 6 2 4 5 4" xfId="7240" xr:uid="{03B6A6FF-E449-493E-BD32-0033182E5EF3}"/>
    <cellStyle name="Normal 5 6 2 4 5 4 2" xfId="8199" xr:uid="{E578E682-8383-4770-95BD-923A53DB5C72}"/>
    <cellStyle name="Normal 5 6 2 4 5 4 3" xfId="12918" xr:uid="{87811469-706A-4FD4-9E42-053FE05ADA66}"/>
    <cellStyle name="Normal 5 6 2 4 5 4 3 2" xfId="16387" xr:uid="{DABC3A00-CBF1-402F-B1F0-38FCE2E5CA7F}"/>
    <cellStyle name="Normal 5 6 2 4 5 4 4" xfId="19542" xr:uid="{3E65C0C1-5300-4CAB-B031-3A5D4FCD630D}"/>
    <cellStyle name="Normal 5 6 2 4 5 4 4 2" xfId="24764" xr:uid="{DC593F59-FEDD-4358-A4D9-DDB7E5BBE69E}"/>
    <cellStyle name="Normal 5 6 2 4 5 5" xfId="6512" xr:uid="{045AC800-12B3-4B0B-B5F3-A16BB53525BD}"/>
    <cellStyle name="Normal 5 6 2 4 5 5 2" xfId="10258" xr:uid="{1DBEB63B-993C-423D-BA51-DDDE8B102E49}"/>
    <cellStyle name="Normal 5 6 2 4 5 5 3" xfId="12437" xr:uid="{1C82BDD4-997C-4FD8-B9D3-89FDAACA662A}"/>
    <cellStyle name="Normal 5 6 2 4 5 5 3 2" xfId="22878" xr:uid="{39A64A26-EED0-47B9-865D-07821D48D455}"/>
    <cellStyle name="Normal 5 6 2 4 5 5 3 3" xfId="20823" xr:uid="{5AE67AA3-45F6-46C2-94A7-50FBCEB416D3}"/>
    <cellStyle name="Normal 5 6 2 4 5 5 3 3 2" xfId="26045" xr:uid="{F30E598C-DB31-4F11-A0DF-9B34F346F9E2}"/>
    <cellStyle name="Normal 5 6 2 4 6" xfId="18003" xr:uid="{49571AC7-C455-4CF8-A678-C90EC0B6938E}"/>
    <cellStyle name="Normal 5 6 2 4 6 2" xfId="28760" xr:uid="{E4B44485-3985-481E-93C6-F455A63D4299}"/>
    <cellStyle name="Normal 5 6 2 5" xfId="1104" xr:uid="{4711E3DD-8F70-4CE9-99E3-B265134BB612}"/>
    <cellStyle name="Normal 5 6 2 5 2" xfId="1105" xr:uid="{3531168B-07A6-47FA-B484-894EFC262151}"/>
    <cellStyle name="Normal 5 6 2 5 3" xfId="1106" xr:uid="{680C9C88-5C88-4618-B523-0C8570579304}"/>
    <cellStyle name="Normal 5 6 2 5 3 2" xfId="1107" xr:uid="{213228A6-4231-404A-BC80-73479517901F}"/>
    <cellStyle name="Normal 5 6 2 5 3 2 2" xfId="1108" xr:uid="{1B36FA02-5CF3-4EF5-9F68-108C5676337D}"/>
    <cellStyle name="Normal 5 6 2 5 3 2 2 10" xfId="18238" xr:uid="{62BAA465-7B12-4182-A4E9-DF0931D7BF29}"/>
    <cellStyle name="Normal 5 6 2 5 3 2 2 10 2" xfId="28240" xr:uid="{6957F241-8138-4931-A1C5-C56AD78392D9}"/>
    <cellStyle name="Normal 5 6 2 5 3 2 2 2" xfId="1109" xr:uid="{192ECE8B-1755-4359-B925-56230F01CFD3}"/>
    <cellStyle name="Normal 5 6 2 5 3 2 2 2 2" xfId="14466" xr:uid="{A0379544-1644-4F47-B4F3-B90F8AC50F88}"/>
    <cellStyle name="Normal 5 6 2 5 3 2 2 2 3" xfId="14467" xr:uid="{0CF4C454-B314-45A2-9E30-E2836287B1EC}"/>
    <cellStyle name="Normal 5 6 2 5 3 2 2 2 3 2" xfId="14468" xr:uid="{D57940E3-41EE-4F50-A289-001F090D2359}"/>
    <cellStyle name="Normal 5 6 2 5 3 2 2 3" xfId="1110" xr:uid="{A1269DB7-DEB4-4322-AEC3-296061DA78BB}"/>
    <cellStyle name="Normal 5 6 2 5 3 2 2 4" xfId="1111" xr:uid="{7A23A8C6-F609-43F2-B94F-D2D21405C083}"/>
    <cellStyle name="Normal 5 6 2 5 3 2 2 5" xfId="1112" xr:uid="{5E0E53C2-CD97-4DA0-B8B0-F5F8CF236605}"/>
    <cellStyle name="Normal 5 6 2 5 3 2 2 5 2" xfId="1113" xr:uid="{4426D99D-0B33-4CF4-B785-D19CCC4C6879}"/>
    <cellStyle name="Normal 5 6 2 5 3 2 2 5 3" xfId="2651" xr:uid="{E21DDD09-DF17-4BC2-BAEA-4E3B53985186}"/>
    <cellStyle name="Normal 5 6 2 5 3 2 2 5 3 2" xfId="3246" xr:uid="{248E0FFE-B2BF-49E6-912A-46E76CF2A0BC}"/>
    <cellStyle name="Normal 5 6 2 5 3 2 2 5 3 3" xfId="4209" xr:uid="{9A305920-4DB0-4A2B-9016-EA9ADE622BAF}"/>
    <cellStyle name="Normal 5 6 2 5 3 2 2 5 3 3 2" xfId="5088" xr:uid="{D2964748-5B13-4A19-932F-FE10F3B3DD91}"/>
    <cellStyle name="Normal 5 6 2 5 3 2 2 5 3 3 3" xfId="4446" xr:uid="{0477C143-FEDF-4F59-BB81-B5511603129E}"/>
    <cellStyle name="Normal 5 6 2 5 3 2 2 5 3 3 4" xfId="8659" xr:uid="{C79F44AA-B488-472D-9E4F-5E6FCC567622}"/>
    <cellStyle name="Normal 5 6 2 5 3 2 2 5 3 3 4 2" xfId="5764" xr:uid="{0E9E27EF-16D2-459E-A322-ACC3EEC0EDFA}"/>
    <cellStyle name="Normal 5 6 2 5 3 2 2 5 3 3 4 2 2" xfId="9615" xr:uid="{5574AFCE-D2CE-4D3E-9CD7-1718F37F33B6}"/>
    <cellStyle name="Normal 5 6 2 5 3 2 2 5 3 3 4 2 3" xfId="12365" xr:uid="{0E27C715-794B-4B3D-86D7-B8877C5F8CC6}"/>
    <cellStyle name="Normal 5 6 2 5 3 2 2 5 3 3 4 2 3 2" xfId="22806" xr:uid="{66EB9C4E-0BFC-4352-9E12-F712B32AA2B6}"/>
    <cellStyle name="Normal 5 6 2 5 3 2 2 5 3 3 4 2 3 3" xfId="20303" xr:uid="{6BB0BF96-624D-496C-8EC1-474989EBC062}"/>
    <cellStyle name="Normal 5 6 2 5 3 2 2 5 3 3 4 2 3 3 2" xfId="25525" xr:uid="{3ED62882-BD5E-4637-999C-D434975E2CDF}"/>
    <cellStyle name="Normal 5 6 2 5 3 2 2 5 3 3 5" xfId="6520" xr:uid="{923DE8C9-75AC-4A01-8EA0-3308F25DF50F}"/>
    <cellStyle name="Normal 5 6 2 5 3 2 2 5 3 3 5 2" xfId="10266" xr:uid="{6D159A83-CB15-4E5A-8D01-7BF128FA6D64}"/>
    <cellStyle name="Normal 5 6 2 5 3 2 2 5 3 3 5 3" xfId="12160" xr:uid="{C48E0F5C-8858-480E-A44C-81BB66161E47}"/>
    <cellStyle name="Normal 5 6 2 5 3 2 2 5 3 3 5 3 2" xfId="22607" xr:uid="{754C4609-8D27-4632-8896-08E42C28BF06}"/>
    <cellStyle name="Normal 5 6 2 5 3 2 2 5 3 3 5 3 3" xfId="20831" xr:uid="{47744BD9-1469-4F1F-A703-E272A5F4811C}"/>
    <cellStyle name="Normal 5 6 2 5 3 2 2 5 3 3 5 3 3 2" xfId="26053" xr:uid="{BFD26BC3-FED4-4261-B8BD-07264F83F59B}"/>
    <cellStyle name="Normal 5 6 2 5 3 2 2 5 3 3 6" xfId="18986" xr:uid="{34FC1941-9333-4BB1-A936-D871914A4EB8}"/>
    <cellStyle name="Normal 5 6 2 5 3 2 2 5 3 3 6 2" xfId="24208" xr:uid="{C704A008-7676-46E1-AE6E-5D1F4AB59EDC}"/>
    <cellStyle name="Normal 5 6 2 5 3 2 2 5 3 4" xfId="6045" xr:uid="{B7AC1209-7FAB-46F2-8D40-59A424A2AD30}"/>
    <cellStyle name="Normal 5 6 2 5 3 2 2 5 3 4 2" xfId="7522" xr:uid="{696019EA-8CCB-4B00-B64B-ABCE62DF1BC7}"/>
    <cellStyle name="Normal 5 6 2 5 3 2 2 5 3 4 3" xfId="13207" xr:uid="{E8EB5D03-D811-4AFD-8432-2C433C3148C9}"/>
    <cellStyle name="Normal 5 6 2 5 3 2 2 5 3 4 3 2" xfId="16645" xr:uid="{C169B18E-A278-482C-826E-78E765880CF0}"/>
    <cellStyle name="Normal 5 6 2 5 3 2 2 5 3 4 4" xfId="19138" xr:uid="{D091EFC0-CD32-43CE-A777-6FFA72AD5165}"/>
    <cellStyle name="Normal 5 6 2 5 3 2 2 5 3 4 4 2" xfId="24360" xr:uid="{0D34BA9D-1C3D-48F9-B848-F0E9654B815C}"/>
    <cellStyle name="Normal 5 6 2 5 3 2 2 5 3 5" xfId="6666" xr:uid="{B78E9EA4-8189-473C-BE5D-96333374ABFE}"/>
    <cellStyle name="Normal 5 6 2 5 3 2 2 5 3 5 2" xfId="10412" xr:uid="{528278EA-4893-49A9-B611-F6DE7D8AED13}"/>
    <cellStyle name="Normal 5 6 2 5 3 2 2 5 3 5 3" xfId="11857" xr:uid="{8DFAC1F4-5BA9-443E-995C-3AC20DAA110F}"/>
    <cellStyle name="Normal 5 6 2 5 3 2 2 5 3 5 3 2" xfId="22305" xr:uid="{9DF0E22E-D736-42D1-BA5C-85EAC4DD8815}"/>
    <cellStyle name="Normal 5 6 2 5 3 2 2 5 3 5 3 3" xfId="20977" xr:uid="{937F2AD9-03F7-468D-B9FD-26FF90563BE1}"/>
    <cellStyle name="Normal 5 6 2 5 3 2 2 5 3 5 3 3 2" xfId="26199" xr:uid="{27CCC212-8EAB-455F-9C45-E45A986C89A8}"/>
    <cellStyle name="Normal 5 6 2 5 3 2 2 5 4" xfId="5643" xr:uid="{F78BC1B7-D738-4550-A5E6-D345D22F9FD2}"/>
    <cellStyle name="Normal 5 6 2 5 3 2 2 5 4 2" xfId="8962" xr:uid="{74FD98CB-C9A1-4B64-90D7-FF2F0AE52524}"/>
    <cellStyle name="Normal 5 6 2 5 3 2 2 5 4 3" xfId="11446" xr:uid="{16CE9462-61EA-49CB-B588-62D7E5562054}"/>
    <cellStyle name="Normal 5 6 2 5 3 2 2 5 4 3 2" xfId="22004" xr:uid="{1574E3E1-3479-44FE-97F1-E6D1319DD702}"/>
    <cellStyle name="Normal 5 6 2 5 3 2 2 5 4 3 3" xfId="20183" xr:uid="{ACD7076C-77B1-48A3-AAC9-3AFF3B6B9CB4}"/>
    <cellStyle name="Normal 5 6 2 5 3 2 2 5 4 3 3 2" xfId="25405" xr:uid="{3281A958-282B-4B7F-A41B-445087543412}"/>
    <cellStyle name="Normal 5 6 2 5 3 2 2 5 5" xfId="15550" xr:uid="{93DBDC20-705C-4A92-834A-A885E494D4DC}"/>
    <cellStyle name="Normal 5 6 2 5 3 2 2 5 6" xfId="17657" xr:uid="{64059E90-F87E-4DD2-A077-15CA3070484D}"/>
    <cellStyle name="Normal 5 6 2 5 3 2 2 5 6 2" xfId="27267" xr:uid="{BA8B4137-8F2F-4914-B52E-F2612E2C3542}"/>
    <cellStyle name="Normal 5 6 2 5 3 2 2 5 6 3" xfId="28506" xr:uid="{BDDE9BF7-ED4E-4343-A203-FF890ECA4F3E}"/>
    <cellStyle name="Normal 5 6 2 5 3 2 2 5 6 4" xfId="27951" xr:uid="{26D9F56A-38B6-4B1A-976C-CA5F07542AB9}"/>
    <cellStyle name="Normal 5 6 2 5 3 2 2 5 7" xfId="18391" xr:uid="{E2EA52DB-B95A-44EA-A79F-54B22E3F9D0A}"/>
    <cellStyle name="Normal 5 6 2 5 3 2 2 5 7 2" xfId="28166" xr:uid="{CCEC703F-84B3-47F2-B4F1-638A5E7155EB}"/>
    <cellStyle name="Normal 5 6 2 5 3 2 2 6" xfId="2498" xr:uid="{1CEBC09E-25F5-44BD-B5A6-16D1921C4005}"/>
    <cellStyle name="Normal 5 6 2 5 3 2 2 6 2" xfId="3093" xr:uid="{3716B0BF-50A8-4FE2-8753-8741D3E0C2CE}"/>
    <cellStyle name="Normal 5 6 2 5 3 2 2 6 3" xfId="4056" xr:uid="{3CC7EAD3-76EB-4F85-BDF1-74DCB509E760}"/>
    <cellStyle name="Normal 5 6 2 5 3 2 2 6 3 2" xfId="4771" xr:uid="{96DB53EB-4BA1-4789-9410-05FF5F7D652D}"/>
    <cellStyle name="Normal 5 6 2 5 3 2 2 6 3 3" xfId="3494" xr:uid="{7CE2964D-8215-4037-9250-7B685CC2DF39}"/>
    <cellStyle name="Normal 5 6 2 5 3 2 2 6 3 4" xfId="8358" xr:uid="{D72CF38A-8BC9-45D3-8432-1E8871CA820C}"/>
    <cellStyle name="Normal 5 6 2 5 3 2 2 6 3 4 2" xfId="6525" xr:uid="{D66ADDF3-E14B-492E-996D-D78C0E21FC01}"/>
    <cellStyle name="Normal 5 6 2 5 3 2 2 6 3 4 2 2" xfId="10271" xr:uid="{496236CF-BDD3-4FD7-B420-E4124BBFFAA3}"/>
    <cellStyle name="Normal 5 6 2 5 3 2 2 6 3 4 2 3" xfId="16789" xr:uid="{A537128A-5347-49CA-A992-88665AC31433}"/>
    <cellStyle name="Normal 5 6 2 5 3 2 2 6 3 4 2 3 2" xfId="23323" xr:uid="{1C035DD3-4252-4F08-9881-52F87910504E}"/>
    <cellStyle name="Normal 5 6 2 5 3 2 2 6 3 4 2 3 3" xfId="20836" xr:uid="{5B075D22-DFB5-4458-8B7B-0B0DFB9E5B2C}"/>
    <cellStyle name="Normal 5 6 2 5 3 2 2 6 3 4 2 3 3 2" xfId="26058" xr:uid="{EB142268-CA4D-40C5-BA0F-C15948DEC947}"/>
    <cellStyle name="Normal 5 6 2 5 3 2 2 6 3 5" xfId="6237" xr:uid="{16E70CEE-7C0B-4FA8-A3D4-1661868A361C}"/>
    <cellStyle name="Normal 5 6 2 5 3 2 2 6 3 5 2" xfId="9986" xr:uid="{16D83C14-7EBD-4C89-9EFD-38762DF991DD}"/>
    <cellStyle name="Normal 5 6 2 5 3 2 2 6 3 5 3" xfId="11296" xr:uid="{D1198D30-29BB-4A20-A600-F14F743641D0}"/>
    <cellStyle name="Normal 5 6 2 5 3 2 2 6 3 5 3 2" xfId="21854" xr:uid="{C9CE9598-4AB0-46C3-ACB6-8505E204A55B}"/>
    <cellStyle name="Normal 5 6 2 5 3 2 2 6 3 5 3 3" xfId="20551" xr:uid="{D8B1286E-E477-4E3D-9FA6-B91787718C7D}"/>
    <cellStyle name="Normal 5 6 2 5 3 2 2 6 3 5 3 3 2" xfId="25773" xr:uid="{73550FD0-C5FD-438A-8F46-8A4E10E04AB6}"/>
    <cellStyle name="Normal 5 6 2 5 3 2 2 6 3 6" xfId="16075" xr:uid="{FBF53697-CA1B-49A9-8384-BA4BE5E4C274}"/>
    <cellStyle name="Normal 5 6 2 5 3 2 2 6 3 7" xfId="18833" xr:uid="{016ED360-7590-4B05-B3D8-57FE7E336A1C}"/>
    <cellStyle name="Normal 5 6 2 5 3 2 2 6 3 7 2" xfId="24055" xr:uid="{F1003CB9-82DF-41E6-850E-06653D4E6990}"/>
    <cellStyle name="Normal 5 6 2 5 3 2 2 6 4" xfId="7279" xr:uid="{2AE5D23B-154D-42E6-9D30-117B6523D534}"/>
    <cellStyle name="Normal 5 6 2 5 3 2 2 6 4 2" xfId="8238" xr:uid="{599D8E20-62E4-4F91-9884-37C77576305C}"/>
    <cellStyle name="Normal 5 6 2 5 3 2 2 6 4 3" xfId="13156" xr:uid="{6E879A3D-5264-4CCD-B12E-7C55C2B64BF9}"/>
    <cellStyle name="Normal 5 6 2 5 3 2 2 6 4 3 2" xfId="16599" xr:uid="{7C1A37CF-6788-4C7B-8214-F5FEEF85C8DE}"/>
    <cellStyle name="Normal 5 6 2 5 3 2 2 6 4 4" xfId="19581" xr:uid="{6701E1CE-4965-43B6-90E0-3CFD60CD7233}"/>
    <cellStyle name="Normal 5 6 2 5 3 2 2 6 4 4 2" xfId="24803" xr:uid="{242C0B7E-33C2-4DBB-A56A-4A9F6FABDAD2}"/>
    <cellStyle name="Normal 5 6 2 5 3 2 2 6 5" xfId="9394" xr:uid="{DCF6D12C-227F-4621-9DBC-24A9AD842E8D}"/>
    <cellStyle name="Normal 5 6 2 5 3 2 2 6 5 2" xfId="11108" xr:uid="{5C9BEB99-56A3-41A5-905C-8D160484D4F8}"/>
    <cellStyle name="Normal 5 6 2 5 3 2 2 6 5 3" xfId="11409" xr:uid="{EE291CC8-30A9-4E89-82D5-740185B87C56}"/>
    <cellStyle name="Normal 5 6 2 5 3 2 2 6 5 3 2" xfId="21967" xr:uid="{01A25FCB-63F8-4C66-97B0-694710B21241}"/>
    <cellStyle name="Normal 5 6 2 5 3 2 2 6 5 3 3" xfId="21673" xr:uid="{BDB36AE3-C982-4834-88A6-9883C338F47E}"/>
    <cellStyle name="Normal 5 6 2 5 3 2 2 6 5 3 3 2" xfId="26895" xr:uid="{5DEBCCEF-D73F-4FA3-A994-CB42CA66533F}"/>
    <cellStyle name="Normal 5 6 2 5 3 2 2 7" xfId="5642" xr:uid="{A7E622CB-016C-4CF1-84D6-0DF6411D2293}"/>
    <cellStyle name="Normal 5 6 2 5 3 2 2 7 2" xfId="8961" xr:uid="{D88ABE42-20E5-4181-AEBE-198C44761C2E}"/>
    <cellStyle name="Normal 5 6 2 5 3 2 2 7 3" xfId="16221" xr:uid="{E62127A5-B585-42ED-8F3C-4966C3560B49}"/>
    <cellStyle name="Normal 5 6 2 5 3 2 2 7 3 2" xfId="17369" xr:uid="{ADBC3954-7680-4954-9683-C6C351F182EA}"/>
    <cellStyle name="Normal 5 6 2 5 3 2 2 7 3 3" xfId="20182" xr:uid="{4082498B-7AB4-4753-8782-33CE0BFB3508}"/>
    <cellStyle name="Normal 5 6 2 5 3 2 2 7 3 3 2" xfId="25404" xr:uid="{98F400E1-1D82-4D4E-BA1A-7E6E93BFC8B9}"/>
    <cellStyle name="Normal 5 6 2 5 3 2 2 8" xfId="15549" xr:uid="{7BE71350-F2E1-4B24-844B-1D662EC02FDE}"/>
    <cellStyle name="Normal 5 6 2 5 3 2 2 9" xfId="17656" xr:uid="{D1AB7132-3F99-49AF-926C-4802CD5DD0D2}"/>
    <cellStyle name="Normal 5 6 2 5 3 2 2 9 2" xfId="27266" xr:uid="{C9CAEB57-6EFD-41B1-BA6C-36929423197B}"/>
    <cellStyle name="Normal 5 6 2 5 3 2 2 9 3" xfId="28505" xr:uid="{B6B3F25D-D808-4759-9D51-B82941ECBEF4}"/>
    <cellStyle name="Normal 5 6 2 5 3 2 2 9 4" xfId="27952" xr:uid="{F181997C-872F-429E-B716-DCB9D1E4F8FC}"/>
    <cellStyle name="Normal 5 6 2 5 3 3" xfId="2334" xr:uid="{27B36772-5DF9-4DFD-AB42-FEE7B8D53070}"/>
    <cellStyle name="Normal 5 6 2 5 3 3 2" xfId="2929" xr:uid="{CB9DF379-60D1-44A9-9629-D24EBF3B6C7F}"/>
    <cellStyle name="Normal 5 6 2 5 3 3 3" xfId="3892" xr:uid="{12596221-12EB-438E-A2B9-84F4C01BA8C6}"/>
    <cellStyle name="Normal 5 6 2 5 3 3 3 2" xfId="4570" xr:uid="{A2975E2F-69E4-436E-B1D0-9BB98097AECF}"/>
    <cellStyle name="Normal 5 6 2 5 3 3 3 3" xfId="3557" xr:uid="{EE000A7D-A9DE-410D-86EC-7EA3E2B2AF5A}"/>
    <cellStyle name="Normal 5 6 2 5 3 3 3 4" xfId="8721" xr:uid="{85D7832C-D726-4A9A-906A-7F909DA4FA84}"/>
    <cellStyle name="Normal 5 6 2 5 3 3 3 4 2" xfId="6216" xr:uid="{EA30D0DE-53D2-4573-A7A1-4AF52EF5C967}"/>
    <cellStyle name="Normal 5 6 2 5 3 3 3 4 2 2" xfId="9965" xr:uid="{5D77C1EB-0812-4469-BB62-24E4049C9655}"/>
    <cellStyle name="Normal 5 6 2 5 3 3 3 4 2 3" xfId="11671" xr:uid="{C1B217CE-F4E0-49C3-9CE0-CF2447CAE2E8}"/>
    <cellStyle name="Normal 5 6 2 5 3 3 3 4 2 3 2" xfId="22120" xr:uid="{0D90635D-AEBC-4A81-8663-6C4FA8104CA9}"/>
    <cellStyle name="Normal 5 6 2 5 3 3 3 4 2 3 3" xfId="20530" xr:uid="{77D528F8-BBC2-457C-8DF7-8C7D51EA4F9A}"/>
    <cellStyle name="Normal 5 6 2 5 3 3 3 4 2 3 3 2" xfId="25752" xr:uid="{2670C0CE-1451-4D4D-A17D-3C85B9692AB1}"/>
    <cellStyle name="Normal 5 6 2 5 3 3 3 5" xfId="6756" xr:uid="{30E16418-35B7-4EB7-9871-AC92F735E73F}"/>
    <cellStyle name="Normal 5 6 2 5 3 3 3 5 2" xfId="10500" xr:uid="{E28F87CD-1575-4C82-A087-E6E5008459FF}"/>
    <cellStyle name="Normal 5 6 2 5 3 3 3 5 3" xfId="11755" xr:uid="{C0AB4EDE-8DFE-484F-919B-2FA38BBA126D}"/>
    <cellStyle name="Normal 5 6 2 5 3 3 3 5 3 2" xfId="22203" xr:uid="{57BC0C48-FA90-437E-8D1C-9C64E45196B1}"/>
    <cellStyle name="Normal 5 6 2 5 3 3 3 5 3 3" xfId="21065" xr:uid="{188D42BB-CFE6-40F5-BE27-319B0455950B}"/>
    <cellStyle name="Normal 5 6 2 5 3 3 3 5 3 3 2" xfId="26287" xr:uid="{9C7A580D-64D4-463D-B933-083707901103}"/>
    <cellStyle name="Normal 5 6 2 5 3 3 3 6" xfId="15915" xr:uid="{CD2B42FD-4AF9-4F02-BD41-B67C2BC1BC30}"/>
    <cellStyle name="Normal 5 6 2 5 3 3 3 7" xfId="18669" xr:uid="{3505B9FF-8A8D-4673-BDB8-143B7EEDF38F}"/>
    <cellStyle name="Normal 5 6 2 5 3 3 3 7 2" xfId="23891" xr:uid="{889A3A2D-812C-423D-B455-B8E2796E76BA}"/>
    <cellStyle name="Normal 5 6 2 5 3 3 4" xfId="7193" xr:uid="{337FC765-F9A9-4260-BAD8-D970372A734D}"/>
    <cellStyle name="Normal 5 6 2 5 3 3 4 2" xfId="8152" xr:uid="{8B39F329-EA26-4DCD-A38B-640F525E1F53}"/>
    <cellStyle name="Normal 5 6 2 5 3 3 4 3" xfId="13110" xr:uid="{0E9D3EA8-E336-4FCE-80E0-99E87F98E4BA}"/>
    <cellStyle name="Normal 5 6 2 5 3 3 4 3 2" xfId="16557" xr:uid="{24599E1D-13CE-4D03-9E33-E36D0A546B11}"/>
    <cellStyle name="Normal 5 6 2 5 3 3 4 4" xfId="19495" xr:uid="{FE2A5FBD-0012-4F69-86EB-C0B35A294F93}"/>
    <cellStyle name="Normal 5 6 2 5 3 3 4 4 2" xfId="24717" xr:uid="{992D65D6-27A0-48F5-8EB6-06A7543807E8}"/>
    <cellStyle name="Normal 5 6 2 5 3 3 5" xfId="5788" xr:uid="{6BBE3BF1-643E-4379-AFCB-DFC39054E3D2}"/>
    <cellStyle name="Normal 5 6 2 5 3 3 5 2" xfId="9942" xr:uid="{490586D0-20ED-4752-A6AA-872D8A983CFB}"/>
    <cellStyle name="Normal 5 6 2 5 3 3 5 3" xfId="11482" xr:uid="{3032C137-2C99-43FB-B2F2-F943ED016A40}"/>
    <cellStyle name="Normal 5 6 2 5 3 3 5 3 2" xfId="22040" xr:uid="{1ACF786B-2BFA-4AC6-9BD2-B8786B356484}"/>
    <cellStyle name="Normal 5 6 2 5 3 3 5 3 3" xfId="20327" xr:uid="{4DE5A420-8B89-43E6-8480-6FF739380E31}"/>
    <cellStyle name="Normal 5 6 2 5 3 3 5 3 3 2" xfId="25549" xr:uid="{B217403C-0345-4D96-8683-5162A17D1963}"/>
    <cellStyle name="Normal 5 6 2 5 3 4" xfId="5641" xr:uid="{F72BB7C4-1FF1-47A1-90AB-0AD69911C4CD}"/>
    <cellStyle name="Normal 5 6 2 5 3 4 2" xfId="8960" xr:uid="{74A121D1-EF6D-4EC1-B6F1-E30A99AB09BC}"/>
    <cellStyle name="Normal 5 6 2 5 3 4 3" xfId="14469" xr:uid="{E9B0C32F-E51C-4B93-A1E3-9A6EAABF217E}"/>
    <cellStyle name="Normal 5 6 2 5 3 4 3 2" xfId="14470" xr:uid="{F6158B23-B001-4A5A-B11C-8BCF2FE04CB5}"/>
    <cellStyle name="Normal 5 6 2 5 3 4 3 3" xfId="16825" xr:uid="{0E9D7D17-65C1-4891-A67F-A9A25F2DAE82}"/>
    <cellStyle name="Normal 5 6 2 5 3 4 3 4" xfId="20181" xr:uid="{EBFFD905-8BF8-40B8-AB75-E6A4845A348C}"/>
    <cellStyle name="Normal 5 6 2 5 3 4 3 4 2" xfId="25403" xr:uid="{30E8846C-EE97-492C-AB1B-58FB6A0C6142}"/>
    <cellStyle name="Normal 5 6 2 5 3 5" xfId="15256" xr:uid="{E057F44A-FB62-4AD0-8FD7-5A8FEF6A7787}"/>
    <cellStyle name="Normal 5 6 2 5 3 6" xfId="15548" xr:uid="{E58A289E-B5A8-4FB0-B8A5-B10BD92BFF42}"/>
    <cellStyle name="Normal 5 6 2 5 3 7" xfId="17655" xr:uid="{DB7A0FDC-2EC8-4A74-929F-50FF0D05FB24}"/>
    <cellStyle name="Normal 5 6 2 5 3 7 2" xfId="27265" xr:uid="{210B2947-B64F-448D-A1A2-5AEFAE47C528}"/>
    <cellStyle name="Normal 5 6 2 5 3 7 3" xfId="28504" xr:uid="{E2C700C2-B03B-4B3C-9E20-792177858788}"/>
    <cellStyle name="Normal 5 6 2 5 3 7 4" xfId="27953" xr:uid="{B81C9AF0-4AB2-46DD-8EFF-8A5B5299C658}"/>
    <cellStyle name="Normal 5 6 2 5 3 8" xfId="18074" xr:uid="{8DF17ABA-993C-4982-98F4-25A0E6A0620D}"/>
    <cellStyle name="Normal 5 6 2 5 3 8 2" xfId="27651" xr:uid="{72AC32A2-57EC-4E39-846E-2DB48F57B434}"/>
    <cellStyle name="Normal 5 6 2 5 4" xfId="14471" xr:uid="{4919B55E-E73D-46B5-89D5-9A2678A94171}"/>
    <cellStyle name="Normal 5 6 2 5 4 2" xfId="14472" xr:uid="{BF21E9A6-48F0-4586-9E1D-1072BFB674BB}"/>
    <cellStyle name="Normal 5 6 2 6" xfId="2194" xr:uid="{88494B5C-DE7D-4030-954E-74B5314A8469}"/>
    <cellStyle name="Normal 5 6 2 6 2" xfId="2789" xr:uid="{5F04D884-DD51-442B-908A-932B35EEC607}"/>
    <cellStyle name="Normal 5 6 2 6 3" xfId="3752" xr:uid="{20847D97-FBB6-4036-8E66-92F05A3254B1}"/>
    <cellStyle name="Normal 5 6 2 6 3 2" xfId="4708" xr:uid="{8DD45F24-0013-4ADD-815E-002AEE086C62}"/>
    <cellStyle name="Normal 5 6 2 6 3 3" xfId="4316" xr:uid="{C42D66A0-40C9-4A18-B09F-062BBC8170FD}"/>
    <cellStyle name="Normal 5 6 2 6 3 4" xfId="7767" xr:uid="{9E4A8F67-DE58-4F51-91B6-35F12896D73C}"/>
    <cellStyle name="Normal 5 6 2 6 3 4 2" xfId="6840" xr:uid="{A5AB29E1-373C-444A-97E8-B5589719A237}"/>
    <cellStyle name="Normal 5 6 2 6 3 4 2 2" xfId="10584" xr:uid="{100F7FE6-6133-4AEC-BA51-BCCD736779E0}"/>
    <cellStyle name="Normal 5 6 2 6 3 4 2 3" xfId="11405" xr:uid="{8225325F-FBFB-4C2A-8D35-592C3520AD28}"/>
    <cellStyle name="Normal 5 6 2 6 3 4 2 3 2" xfId="21963" xr:uid="{B1BE44F7-16BB-4CD0-AECC-8B5F9E98EA13}"/>
    <cellStyle name="Normal 5 6 2 6 3 4 2 3 3" xfId="21149" xr:uid="{1A3DC4DD-9660-4E5D-8BF6-0D47B63212A3}"/>
    <cellStyle name="Normal 5 6 2 6 3 4 2 3 3 2" xfId="26371" xr:uid="{CB11A77C-CA28-4C64-8BAD-2FEC0FE9BA54}"/>
    <cellStyle name="Normal 5 6 2 6 3 5" xfId="6426" xr:uid="{C2D155FC-620C-4A62-8AF6-11588F63065C}"/>
    <cellStyle name="Normal 5 6 2 6 3 5 2" xfId="10172" xr:uid="{84C41D46-BA49-4DBD-8F83-6B68B6204269}"/>
    <cellStyle name="Normal 5 6 2 6 3 5 3" xfId="11633" xr:uid="{9A548C87-8102-4C07-8031-BB3F190EE019}"/>
    <cellStyle name="Normal 5 6 2 6 3 5 3 2" xfId="22082" xr:uid="{2DEE5DC7-4CCB-44A5-AA1B-856586678757}"/>
    <cellStyle name="Normal 5 6 2 6 3 5 3 3" xfId="20737" xr:uid="{259C234D-B8B7-4E08-BECE-18722D38297E}"/>
    <cellStyle name="Normal 5 6 2 6 3 5 3 3 2" xfId="25959" xr:uid="{710AB7FD-5942-469B-82AD-9A85F2728F73}"/>
    <cellStyle name="Normal 5 6 2 6 3 6" xfId="18529" xr:uid="{A6C53A5B-3880-4120-8EBC-6DF7323AE440}"/>
    <cellStyle name="Normal 5 6 2 6 3 6 2" xfId="23751" xr:uid="{483607A9-A996-42CD-B6BA-D15CA2289CC0}"/>
    <cellStyle name="Normal 5 6 2 6 4" xfId="6079" xr:uid="{5FD46497-BFF6-410D-BF94-AE9091AC853F}"/>
    <cellStyle name="Normal 5 6 2 6 4 2" xfId="7554" xr:uid="{4CDE2D99-BF64-47CA-8C0E-E568D1AD0C07}"/>
    <cellStyle name="Normal 5 6 2 6 4 3" xfId="13030" xr:uid="{B84C9EC4-9F07-4CC4-B54D-E3B818344BEC}"/>
    <cellStyle name="Normal 5 6 2 6 4 3 2" xfId="16483" xr:uid="{B0A9C085-8044-40B5-8D56-5A299B822B65}"/>
    <cellStyle name="Normal 5 6 2 6 4 4" xfId="19172" xr:uid="{B1819D2B-7451-46E8-916F-C25619E02A91}"/>
    <cellStyle name="Normal 5 6 2 6 4 4 2" xfId="24394" xr:uid="{65623755-0755-43BC-86C1-3276DF84A4D3}"/>
    <cellStyle name="Normal 5 6 2 6 5" xfId="7937" xr:uid="{DC74EB0E-4FA4-425A-8E31-2DC511E3E6B5}"/>
    <cellStyle name="Normal 5 6 2 6 5 2" xfId="10896" xr:uid="{46ED6EEA-2865-46C2-B6CB-EF218EB36886}"/>
    <cellStyle name="Normal 5 6 2 6 5 3" xfId="16918" xr:uid="{ED4A308A-6B51-4C14-AA2E-9AFB390F1621}"/>
    <cellStyle name="Normal 5 6 2 6 5 3 2" xfId="23391" xr:uid="{58648D2B-FC93-4249-9F05-5921B0EAAE5C}"/>
    <cellStyle name="Normal 5 6 2 6 5 3 3" xfId="21461" xr:uid="{F206F326-7F39-4EF7-BC3B-361365B8EC1B}"/>
    <cellStyle name="Normal 5 6 2 6 5 3 3 2" xfId="26683" xr:uid="{C10D44D9-FFE9-4817-AED9-413C1307F4D2}"/>
    <cellStyle name="Normal 5 6 2 7" xfId="17934" xr:uid="{5009DB75-1041-48F3-BF82-32E52BA05D0C}"/>
    <cellStyle name="Normal 5 6 2 7 2" xfId="28880" xr:uid="{4F64C48E-A40E-4BFF-9966-9D082E8DBAC0}"/>
    <cellStyle name="Normal 5 6 3" xfId="1114" xr:uid="{822D1384-ABEE-4E45-A2B1-26B38D6E9434}"/>
    <cellStyle name="Normal 5 6 4" xfId="1115" xr:uid="{5482612B-0FDD-4CCC-81A3-0515EB0158D9}"/>
    <cellStyle name="Normal 5 6 4 2" xfId="1116" xr:uid="{B55D2AEE-0CF2-4BB1-A52C-6038193E6769}"/>
    <cellStyle name="Normal 5 6 4 3" xfId="1117" xr:uid="{F89E0B19-0484-49F8-864A-480E5783AEAD}"/>
    <cellStyle name="Normal 5 6 4 3 2" xfId="14473" xr:uid="{A7147469-38AB-43D1-A2F7-22D3D7926B43}"/>
    <cellStyle name="Normal 5 6 4 3 2 2" xfId="14474" xr:uid="{A0F8F36D-7ABE-45C4-9161-8AC59184E9CC}"/>
    <cellStyle name="Normal 5 6 4 3 3" xfId="14475" xr:uid="{23E13543-24D5-4D1F-828D-705032A00D28}"/>
    <cellStyle name="Normal 5 6 4 4" xfId="1118" xr:uid="{C12EDE3C-3876-43CA-A0CD-6D4968992AE5}"/>
    <cellStyle name="Normal 5 6 4 4 2" xfId="1119" xr:uid="{8A993651-8488-40E4-B6C0-ED8A93D6B68F}"/>
    <cellStyle name="Normal 5 6 4 4 3" xfId="1120" xr:uid="{2A9E1E05-D1BE-4141-9A6E-CBB2A8391D9D}"/>
    <cellStyle name="Normal 5 6 4 4 3 2" xfId="1121" xr:uid="{8DFFB5ED-99D2-43CD-BB94-0AD0F41B7813}"/>
    <cellStyle name="Normal 5 6 4 4 3 2 2" xfId="1122" xr:uid="{EA56807E-03B7-4DC6-9FB0-E4F6A6857002}"/>
    <cellStyle name="Normal 5 6 4 4 3 2 2 10" xfId="18239" xr:uid="{9E160DC6-F1EC-47EF-9D90-CE98A2D2638D}"/>
    <cellStyle name="Normal 5 6 4 4 3 2 2 10 2" xfId="27706" xr:uid="{614EF44F-52E2-4A8F-A08C-305015586D31}"/>
    <cellStyle name="Normal 5 6 4 4 3 2 2 2" xfId="1123" xr:uid="{C654B86A-EB95-4359-A792-F58395966712}"/>
    <cellStyle name="Normal 5 6 4 4 3 2 2 2 2" xfId="14476" xr:uid="{80078BD4-E891-4082-8DD7-B7ACB175F549}"/>
    <cellStyle name="Normal 5 6 4 4 3 2 2 2 3" xfId="14477" xr:uid="{491E1A86-6B2E-475F-80F8-6579669073CB}"/>
    <cellStyle name="Normal 5 6 4 4 3 2 2 2 3 2" xfId="14478" xr:uid="{B6693AF4-8079-4BF3-A0D1-A2BC89AB3D18}"/>
    <cellStyle name="Normal 5 6 4 4 3 2 2 3" xfId="1124" xr:uid="{947D7DC8-3A0C-4781-9F83-52D8FF3C3157}"/>
    <cellStyle name="Normal 5 6 4 4 3 2 2 4" xfId="1125" xr:uid="{B0E465A0-B9D6-4EC4-8B52-4AA104FBCE12}"/>
    <cellStyle name="Normal 5 6 4 4 3 2 2 5" xfId="1126" xr:uid="{94BA86D9-D8AA-457C-A86D-4FF010D7F952}"/>
    <cellStyle name="Normal 5 6 4 4 3 2 2 5 2" xfId="1127" xr:uid="{001E7C3B-5ACD-47CB-9AEE-4E7CD62102D9}"/>
    <cellStyle name="Normal 5 6 4 4 3 2 2 5 3" xfId="2652" xr:uid="{8CA5710B-A3BD-4A43-8781-B3670B546787}"/>
    <cellStyle name="Normal 5 6 4 4 3 2 2 5 3 2" xfId="3247" xr:uid="{3A677E7B-2B81-4C2C-8709-240918846D50}"/>
    <cellStyle name="Normal 5 6 4 4 3 2 2 5 3 3" xfId="4210" xr:uid="{716A6BBD-C4D2-4483-B739-C17E7D60DD54}"/>
    <cellStyle name="Normal 5 6 4 4 3 2 2 5 3 3 2" xfId="4848" xr:uid="{CB6E87E4-36F7-44DC-B951-B07FFF6A5CDE}"/>
    <cellStyle name="Normal 5 6 4 4 3 2 2 5 3 3 3" xfId="4447" xr:uid="{0F0FFBD0-FFF6-4BA2-973E-E516E576AD3C}"/>
    <cellStyle name="Normal 5 6 4 4 3 2 2 5 3 3 4" xfId="8602" xr:uid="{B0A0BB57-A9AC-4ABE-B9AD-1FE3698A0FF7}"/>
    <cellStyle name="Normal 5 6 4 4 3 2 2 5 3 3 4 2" xfId="6808" xr:uid="{475A8134-0E46-4F7A-9484-732C5E186B25}"/>
    <cellStyle name="Normal 5 6 4 4 3 2 2 5 3 3 4 2 2" xfId="10552" xr:uid="{D804869F-E666-4713-B21C-E9FFF8C25B01}"/>
    <cellStyle name="Normal 5 6 4 4 3 2 2 5 3 3 4 2 3" xfId="12059" xr:uid="{7CF0447A-14B0-4757-99A3-03C9CCB28001}"/>
    <cellStyle name="Normal 5 6 4 4 3 2 2 5 3 3 4 2 3 2" xfId="22506" xr:uid="{B7388F2D-B9D7-4A3B-815B-AD29E9DAA553}"/>
    <cellStyle name="Normal 5 6 4 4 3 2 2 5 3 3 4 2 3 3" xfId="21117" xr:uid="{219DE54C-4A07-44E1-859B-7148172D6C13}"/>
    <cellStyle name="Normal 5 6 4 4 3 2 2 5 3 3 4 2 3 3 2" xfId="26339" xr:uid="{83037DC7-44DA-44EC-80CA-DDE32169DBFD}"/>
    <cellStyle name="Normal 5 6 4 4 3 2 2 5 3 3 5" xfId="6369" xr:uid="{397AF176-504B-48E9-8E57-05E5890CBBD3}"/>
    <cellStyle name="Normal 5 6 4 4 3 2 2 5 3 3 5 2" xfId="10115" xr:uid="{58E30FBE-AE46-49D4-9CCE-0076A489752C}"/>
    <cellStyle name="Normal 5 6 4 4 3 2 2 5 3 3 5 3" xfId="12748" xr:uid="{16552AFF-C239-401F-8E11-B4BF2C5B79F1}"/>
    <cellStyle name="Normal 5 6 4 4 3 2 2 5 3 3 5 3 2" xfId="23187" xr:uid="{168E6514-5B67-4A63-9F1A-F4479707C40C}"/>
    <cellStyle name="Normal 5 6 4 4 3 2 2 5 3 3 5 3 3" xfId="20680" xr:uid="{0EAA0B81-CFAF-4978-9A25-0482530E1B6C}"/>
    <cellStyle name="Normal 5 6 4 4 3 2 2 5 3 3 5 3 3 2" xfId="25902" xr:uid="{9ED36315-C6D6-4468-A56A-F6D6EA76E301}"/>
    <cellStyle name="Normal 5 6 4 4 3 2 2 5 3 3 6" xfId="18987" xr:uid="{FAFB10D6-7E31-4967-A6A7-C6ABFDA88B48}"/>
    <cellStyle name="Normal 5 6 4 4 3 2 2 5 3 3 6 2" xfId="24209" xr:uid="{B293E915-43D3-43D0-B835-9C84838B6F2C}"/>
    <cellStyle name="Normal 5 6 4 4 3 2 2 5 3 4" xfId="7080" xr:uid="{C9903A09-7254-4D61-A1EF-41C1FF209B63}"/>
    <cellStyle name="Normal 5 6 4 4 3 2 2 5 3 4 2" xfId="8039" xr:uid="{59306D20-625D-4BEE-8126-92D320AD97CB}"/>
    <cellStyle name="Normal 5 6 4 4 3 2 2 5 3 4 3" xfId="13135" xr:uid="{FFCCF724-A886-4B5C-8EA4-0D87CF3258D3}"/>
    <cellStyle name="Normal 5 6 4 4 3 2 2 5 3 4 3 2" xfId="16581" xr:uid="{6F732280-1B4D-4106-8E23-1B8491EB5A9B}"/>
    <cellStyle name="Normal 5 6 4 4 3 2 2 5 3 4 4" xfId="19382" xr:uid="{6E556E69-7A11-4075-95E7-00E125D81BA0}"/>
    <cellStyle name="Normal 5 6 4 4 3 2 2 5 3 4 4 2" xfId="24604" xr:uid="{E0CEC135-9C94-434A-81A8-67459636C79B}"/>
    <cellStyle name="Normal 5 6 4 4 3 2 2 5 3 5" xfId="6551" xr:uid="{C6375F4F-A7FC-4D73-AAA5-163FCD09B5E0}"/>
    <cellStyle name="Normal 5 6 4 4 3 2 2 5 3 5 2" xfId="10297" xr:uid="{7A118833-DD07-4A9F-9479-21AC476CE704}"/>
    <cellStyle name="Normal 5 6 4 4 3 2 2 5 3 5 3" xfId="12617" xr:uid="{2413F204-8516-449C-8565-68A46DCDF9C6}"/>
    <cellStyle name="Normal 5 6 4 4 3 2 2 5 3 5 3 2" xfId="23057" xr:uid="{BC1D58AA-BF38-47AA-8EF1-E2AB50A507E7}"/>
    <cellStyle name="Normal 5 6 4 4 3 2 2 5 3 5 3 3" xfId="20862" xr:uid="{BD48C98D-29FB-4E80-A466-DA981B49C89A}"/>
    <cellStyle name="Normal 5 6 4 4 3 2 2 5 3 5 3 3 2" xfId="26084" xr:uid="{3D37361B-1B7A-4848-8F26-8219E6ACE05F}"/>
    <cellStyle name="Normal 5 6 4 4 3 2 2 5 4" xfId="5648" xr:uid="{294439F4-053B-4E25-B174-8E6EA1A62A00}"/>
    <cellStyle name="Normal 5 6 4 4 3 2 2 5 4 2" xfId="8965" xr:uid="{7C72040D-0BED-4E47-9787-EE095589A339}"/>
    <cellStyle name="Normal 5 6 4 4 3 2 2 5 4 3" xfId="11646" xr:uid="{1B6FFA1E-8B26-442C-A14F-D8F49A493D91}"/>
    <cellStyle name="Normal 5 6 4 4 3 2 2 5 4 3 2" xfId="22095" xr:uid="{934A6AF2-8B76-4E55-AC6B-F1C3EA987C2A}"/>
    <cellStyle name="Normal 5 6 4 4 3 2 2 5 4 3 3" xfId="20188" xr:uid="{F940FBBD-73A6-4C8E-A1B4-BC14711DD5AA}"/>
    <cellStyle name="Normal 5 6 4 4 3 2 2 5 4 3 3 2" xfId="25410" xr:uid="{BACCC17B-0F0A-4782-94FD-206D20278C32}"/>
    <cellStyle name="Normal 5 6 4 4 3 2 2 5 5" xfId="15553" xr:uid="{EF0743F7-6C0E-404F-B157-A902ED1AE416}"/>
    <cellStyle name="Normal 5 6 4 4 3 2 2 5 6" xfId="17660" xr:uid="{F94EB7A5-DFAC-4409-86C7-248E318E701D}"/>
    <cellStyle name="Normal 5 6 4 4 3 2 2 5 6 2" xfId="27270" xr:uid="{BCD93931-ED77-4D1D-BFE4-9C0F30072DEF}"/>
    <cellStyle name="Normal 5 6 4 4 3 2 2 5 6 3" xfId="28509" xr:uid="{EEA8A3C0-9D1C-49DE-962B-A1569D88E4E1}"/>
    <cellStyle name="Normal 5 6 4 4 3 2 2 5 6 4" xfId="27948" xr:uid="{AE8C34D6-959E-4534-9F8F-BC81756244BA}"/>
    <cellStyle name="Normal 5 6 4 4 3 2 2 5 7" xfId="18392" xr:uid="{8F53B56C-5F6B-4197-AB95-1493DB90C119}"/>
    <cellStyle name="Normal 5 6 4 4 3 2 2 5 7 2" xfId="28159" xr:uid="{168E2F26-0AC3-41FB-98A0-29AA0D0DFCE4}"/>
    <cellStyle name="Normal 5 6 4 4 3 2 2 6" xfId="2499" xr:uid="{6E88BB16-8A9E-48F9-82E6-7E92BC580B62}"/>
    <cellStyle name="Normal 5 6 4 4 3 2 2 6 2" xfId="3094" xr:uid="{88935EBC-FBF9-4B8C-8297-02DCEE710344}"/>
    <cellStyle name="Normal 5 6 4 4 3 2 2 6 3" xfId="4057" xr:uid="{F5F6F555-4526-443F-9D49-E78ED9533921}"/>
    <cellStyle name="Normal 5 6 4 4 3 2 2 6 3 2" xfId="4978" xr:uid="{E9D97A87-7F04-4A2D-B683-376C89E48722}"/>
    <cellStyle name="Normal 5 6 4 4 3 2 2 6 3 3" xfId="3425" xr:uid="{7E8D8E8C-904E-461A-AB73-060ED929C25D}"/>
    <cellStyle name="Normal 5 6 4 4 3 2 2 6 3 4" xfId="8611" xr:uid="{9E3240E0-63B1-427F-BAD8-CC911881E21F}"/>
    <cellStyle name="Normal 5 6 4 4 3 2 2 6 3 4 2" xfId="6680" xr:uid="{55046112-1C7E-4A8A-9C67-2362A91B02FE}"/>
    <cellStyle name="Normal 5 6 4 4 3 2 2 6 3 4 2 2" xfId="10425" xr:uid="{6F81B277-9B72-439F-B67D-EF27419E73C0}"/>
    <cellStyle name="Normal 5 6 4 4 3 2 2 6 3 4 2 3" xfId="16951" xr:uid="{A49EE168-9597-4A4C-8021-70550E31564E}"/>
    <cellStyle name="Normal 5 6 4 4 3 2 2 6 3 4 2 3 2" xfId="23424" xr:uid="{BBA31AD4-E04F-498E-9045-095B2AD2ADBB}"/>
    <cellStyle name="Normal 5 6 4 4 3 2 2 6 3 4 2 3 3" xfId="20990" xr:uid="{D0957554-1938-4A40-A0EF-32D1449143B5}"/>
    <cellStyle name="Normal 5 6 4 4 3 2 2 6 3 4 2 3 3 2" xfId="26212" xr:uid="{21EA6940-AB61-458F-85B8-8999D92BD7AC}"/>
    <cellStyle name="Normal 5 6 4 4 3 2 2 6 3 5" xfId="6782" xr:uid="{86841319-10AF-4D0C-8802-A0A6A784E417}"/>
    <cellStyle name="Normal 5 6 4 4 3 2 2 6 3 5 2" xfId="10526" xr:uid="{6AD708B4-76F3-4F7C-BEA9-8FDDF7772EA2}"/>
    <cellStyle name="Normal 5 6 4 4 3 2 2 6 3 5 3" xfId="16942" xr:uid="{591F2501-8272-4591-8CBA-B652B8740F95}"/>
    <cellStyle name="Normal 5 6 4 4 3 2 2 6 3 5 3 2" xfId="23415" xr:uid="{19AA24D0-84F7-4DD8-A6FA-2B981D812BE5}"/>
    <cellStyle name="Normal 5 6 4 4 3 2 2 6 3 5 3 3" xfId="21091" xr:uid="{46818FE6-F8CE-4C4B-A30B-B382B7666DD4}"/>
    <cellStyle name="Normal 5 6 4 4 3 2 2 6 3 5 3 3 2" xfId="26313" xr:uid="{EADAD171-5800-4562-87A9-BBC2C1CC276E}"/>
    <cellStyle name="Normal 5 6 4 4 3 2 2 6 3 6" xfId="16076" xr:uid="{A84C95FC-C683-497C-9D35-960BA117E6C2}"/>
    <cellStyle name="Normal 5 6 4 4 3 2 2 6 3 7" xfId="18834" xr:uid="{D22A584F-63B5-44FD-BB63-5ADD713CA4D4}"/>
    <cellStyle name="Normal 5 6 4 4 3 2 2 6 3 7 2" xfId="24056" xr:uid="{54859031-8EEC-4DCC-8573-95FCEB63F246}"/>
    <cellStyle name="Normal 5 6 4 4 3 2 2 6 4" xfId="6073" xr:uid="{5A3AA584-9687-4E06-89C7-8B156BB69FE8}"/>
    <cellStyle name="Normal 5 6 4 4 3 2 2 6 4 2" xfId="7540" xr:uid="{E5FFCDBE-C14B-474A-B06C-B8CC1611A31D}"/>
    <cellStyle name="Normal 5 6 4 4 3 2 2 6 4 3" xfId="13136" xr:uid="{27B2DB6A-A494-4BFD-8E9D-EA0254C07D58}"/>
    <cellStyle name="Normal 5 6 4 4 3 2 2 6 4 3 2" xfId="16582" xr:uid="{8E2C435F-FC8F-4D49-B811-FC8FEEC635C1}"/>
    <cellStyle name="Normal 5 6 4 4 3 2 2 6 4 4" xfId="19166" xr:uid="{72B6E9CE-2DA4-4972-911F-7DF457108829}"/>
    <cellStyle name="Normal 5 6 4 4 3 2 2 6 4 4 2" xfId="24388" xr:uid="{64EF5344-1822-43C1-9293-35F19B95C71D}"/>
    <cellStyle name="Normal 5 6 4 4 3 2 2 6 5" xfId="7925" xr:uid="{18002255-B068-4D55-9F2D-472DDAC86CB9}"/>
    <cellStyle name="Normal 5 6 4 4 3 2 2 6 5 2" xfId="10884" xr:uid="{74D01AD9-E31E-4C78-8972-C590256F5CDF}"/>
    <cellStyle name="Normal 5 6 4 4 3 2 2 6 5 3" xfId="11803" xr:uid="{0387915A-64FA-4FBF-989C-8F9E146EF6E5}"/>
    <cellStyle name="Normal 5 6 4 4 3 2 2 6 5 3 2" xfId="22251" xr:uid="{F15C8AFD-471A-4F30-AA31-BC875608E4B9}"/>
    <cellStyle name="Normal 5 6 4 4 3 2 2 6 5 3 3" xfId="21449" xr:uid="{761CD967-D0A7-48A3-ABE8-07A886015DBB}"/>
    <cellStyle name="Normal 5 6 4 4 3 2 2 6 5 3 3 2" xfId="26671" xr:uid="{64DA0A07-B816-4ED1-97DC-EFD7FF21068E}"/>
    <cellStyle name="Normal 5 6 4 4 3 2 2 7" xfId="5645" xr:uid="{5E91F4D5-1CA8-44D3-BCC1-C4428E93FC02}"/>
    <cellStyle name="Normal 5 6 4 4 3 2 2 7 2" xfId="8964" xr:uid="{DC945E01-1019-436E-A654-FCB5CFDAABF4}"/>
    <cellStyle name="Normal 5 6 4 4 3 2 2 7 3" xfId="16222" xr:uid="{7A4E4633-26FD-4C99-94F4-7079DFD2B208}"/>
    <cellStyle name="Normal 5 6 4 4 3 2 2 7 3 2" xfId="17370" xr:uid="{5093875C-DB04-49CF-BF64-10D9D195C9D6}"/>
    <cellStyle name="Normal 5 6 4 4 3 2 2 7 3 3" xfId="20185" xr:uid="{C21599ED-76D2-4BA4-846C-97CAA07B78A6}"/>
    <cellStyle name="Normal 5 6 4 4 3 2 2 7 3 3 2" xfId="25407" xr:uid="{E630337B-4189-4B55-9E78-78084AE0DF84}"/>
    <cellStyle name="Normal 5 6 4 4 3 2 2 8" xfId="15552" xr:uid="{87C780F4-AB5D-4D58-89FF-80997E3FF7F0}"/>
    <cellStyle name="Normal 5 6 4 4 3 2 2 9" xfId="17659" xr:uid="{67703FA7-31CA-4DBB-BB34-49A088BF4204}"/>
    <cellStyle name="Normal 5 6 4 4 3 2 2 9 2" xfId="27269" xr:uid="{B621FB18-2747-44A3-908E-83033FA76994}"/>
    <cellStyle name="Normal 5 6 4 4 3 2 2 9 3" xfId="28508" xr:uid="{7112D193-A4E5-4F28-8BC8-3473CA5BCD1F}"/>
    <cellStyle name="Normal 5 6 4 4 3 2 2 9 4" xfId="27949" xr:uid="{C0B2B3C2-9B9F-4251-B2FF-4261095B2D72}"/>
    <cellStyle name="Normal 5 6 4 4 3 3" xfId="2380" xr:uid="{88BAB46C-0AC0-4BA6-88D4-BC67A030980F}"/>
    <cellStyle name="Normal 5 6 4 4 3 3 2" xfId="2975" xr:uid="{F79B6C04-A24B-4335-B096-DD4E3D814F06}"/>
    <cellStyle name="Normal 5 6 4 4 3 3 3" xfId="3938" xr:uid="{9E50168C-7696-4047-8412-C38D451EAD85}"/>
    <cellStyle name="Normal 5 6 4 4 3 3 3 2" xfId="4605" xr:uid="{2E52F9F4-AB2B-4316-9728-D95B687D7D3D}"/>
    <cellStyle name="Normal 5 6 4 4 3 3 3 3" xfId="4362" xr:uid="{DC17DD8E-600C-4920-B42E-9C5B60262588}"/>
    <cellStyle name="Normal 5 6 4 4 3 3 3 4" xfId="8572" xr:uid="{6CCF317C-DC4E-42A2-9BB9-BF9C8B813194}"/>
    <cellStyle name="Normal 5 6 4 4 3 3 3 4 2" xfId="5846" xr:uid="{40D57540-B9FB-4BF6-B95D-AB4A0392F595}"/>
    <cellStyle name="Normal 5 6 4 4 3 3 3 4 2 2" xfId="9764" xr:uid="{CB74BE01-8C3D-4BF8-927E-D9CF99C74BD9}"/>
    <cellStyle name="Normal 5 6 4 4 3 3 3 4 2 3" xfId="12024" xr:uid="{E85F2C98-7249-43AE-83FB-F65BC20ED50F}"/>
    <cellStyle name="Normal 5 6 4 4 3 3 3 4 2 3 2" xfId="22472" xr:uid="{BE5EE4D5-3100-4D67-B4C7-0FDDF7FE015B}"/>
    <cellStyle name="Normal 5 6 4 4 3 3 3 4 2 3 3" xfId="20383" xr:uid="{C54951ED-635B-481A-B701-57E4B40D7F82}"/>
    <cellStyle name="Normal 5 6 4 4 3 3 3 4 2 3 3 2" xfId="25605" xr:uid="{85FF7217-9980-4983-B04F-7A0E79A0B5E3}"/>
    <cellStyle name="Normal 5 6 4 4 3 3 3 5" xfId="6645" xr:uid="{E8D7A1E1-24C6-4E41-9217-F273705E7B30}"/>
    <cellStyle name="Normal 5 6 4 4 3 3 3 5 2" xfId="10391" xr:uid="{E763B56E-EF6B-4DDD-9F34-A24D42C3D1F9}"/>
    <cellStyle name="Normal 5 6 4 4 3 3 3 5 3" xfId="12092" xr:uid="{B7F45842-A798-4507-BCE0-C752BB0F8381}"/>
    <cellStyle name="Normal 5 6 4 4 3 3 3 5 3 2" xfId="22539" xr:uid="{4E1B6E86-A54F-4DA4-A7AD-BC371374316C}"/>
    <cellStyle name="Normal 5 6 4 4 3 3 3 5 3 3" xfId="20956" xr:uid="{9D807981-FAFD-44B3-BC24-FC5CF49AB923}"/>
    <cellStyle name="Normal 5 6 4 4 3 3 3 5 3 3 2" xfId="26178" xr:uid="{CA85C071-4AE4-4E21-8492-3A1B44451A55}"/>
    <cellStyle name="Normal 5 6 4 4 3 3 3 6" xfId="15961" xr:uid="{743FBE81-3629-4C38-98FC-7692ACB2E988}"/>
    <cellStyle name="Normal 5 6 4 4 3 3 3 7" xfId="18715" xr:uid="{ADFC0947-C9A9-4D3E-84EE-AE38442B8D61}"/>
    <cellStyle name="Normal 5 6 4 4 3 3 3 7 2" xfId="23937" xr:uid="{D7B1C97B-B476-4376-A8A8-0BEA85D1ABC2}"/>
    <cellStyle name="Normal 5 6 4 4 3 3 4" xfId="7187" xr:uid="{C392077B-E6E8-4140-870D-7C804C1388AA}"/>
    <cellStyle name="Normal 5 6 4 4 3 3 4 2" xfId="8146" xr:uid="{1A3316A1-E271-4552-90C3-761D860A491D}"/>
    <cellStyle name="Normal 5 6 4 4 3 3 4 3" xfId="13112" xr:uid="{A5C4B539-E48F-44BE-B8D7-E1B359FF6BAC}"/>
    <cellStyle name="Normal 5 6 4 4 3 3 4 3 2" xfId="16559" xr:uid="{09909F9C-8507-4B4D-86E3-35A4A539FAA2}"/>
    <cellStyle name="Normal 5 6 4 4 3 3 4 4" xfId="19489" xr:uid="{0B5C65AE-C138-4623-8F6F-9652D06AFE8A}"/>
    <cellStyle name="Normal 5 6 4 4 3 3 4 4 2" xfId="24711" xr:uid="{F7BD011D-0242-4DE4-A147-0BE9E08B87B2}"/>
    <cellStyle name="Normal 5 6 4 4 3 3 5" xfId="9544" xr:uid="{31589C56-D109-49FC-A089-DBB17606AC56}"/>
    <cellStyle name="Normal 5 6 4 4 3 3 5 2" xfId="11257" xr:uid="{8524EA2F-6EFA-45AA-89F6-5B5F23C14288}"/>
    <cellStyle name="Normal 5 6 4 4 3 3 5 3" xfId="12812" xr:uid="{AEA5E64B-DCFB-45E2-83FC-C6AFA2BCBF26}"/>
    <cellStyle name="Normal 5 6 4 4 3 3 5 3 2" xfId="23250" xr:uid="{67BF87B7-A78F-45FE-B7EE-F029AA0461D1}"/>
    <cellStyle name="Normal 5 6 4 4 3 3 5 3 3" xfId="21822" xr:uid="{BE0DECE0-8CA9-4588-BA86-C0A3694A6482}"/>
    <cellStyle name="Normal 5 6 4 4 3 3 5 3 3 2" xfId="27044" xr:uid="{55603F37-D326-4768-A974-DF6A891847B3}"/>
    <cellStyle name="Normal 5 6 4 4 3 4" xfId="5644" xr:uid="{9AE2DE71-6C72-403F-9648-318DB1508A4E}"/>
    <cellStyle name="Normal 5 6 4 4 3 4 2" xfId="8963" xr:uid="{2FE0D815-FB06-41F9-A1C8-0BBE077DE358}"/>
    <cellStyle name="Normal 5 6 4 4 3 4 3" xfId="14479" xr:uid="{921455D9-1388-4A92-9BE7-4E8518ECB840}"/>
    <cellStyle name="Normal 5 6 4 4 3 4 3 2" xfId="14480" xr:uid="{8CEAF78E-6651-4CD8-8A5D-EE91DD3F16F2}"/>
    <cellStyle name="Normal 5 6 4 4 3 4 3 3" xfId="17232" xr:uid="{5FBB919F-CA4F-4097-BDDE-B4B106A7A7FA}"/>
    <cellStyle name="Normal 5 6 4 4 3 4 3 4" xfId="20184" xr:uid="{C9A89858-F73C-440E-B014-CA51BBA6BF93}"/>
    <cellStyle name="Normal 5 6 4 4 3 4 3 4 2" xfId="25406" xr:uid="{3D3EDAF0-995D-4DE3-96A4-83D64A3E903D}"/>
    <cellStyle name="Normal 5 6 4 4 3 5" xfId="15257" xr:uid="{C67D9230-E0A5-49CA-8DA3-3D6AD2E26AFD}"/>
    <cellStyle name="Normal 5 6 4 4 3 6" xfId="15551" xr:uid="{3531FF2F-0DA1-4EE1-B294-0BF089AB674D}"/>
    <cellStyle name="Normal 5 6 4 4 3 7" xfId="17658" xr:uid="{E03410D5-4FFD-4FDD-BF04-94E809E8209B}"/>
    <cellStyle name="Normal 5 6 4 4 3 7 2" xfId="27268" xr:uid="{5083B5EA-9680-4A31-8A93-05959F57C38E}"/>
    <cellStyle name="Normal 5 6 4 4 3 7 3" xfId="28507" xr:uid="{FAFC80EB-2D17-46CB-AADE-0660C240797F}"/>
    <cellStyle name="Normal 5 6 4 4 3 7 4" xfId="27950" xr:uid="{83B228B8-C0C5-4684-93C5-8DC6DCED0D9B}"/>
    <cellStyle name="Normal 5 6 4 4 3 8" xfId="18120" xr:uid="{188418FE-7C52-4EC3-910F-BA853FC7374B}"/>
    <cellStyle name="Normal 5 6 4 4 3 8 2" xfId="27704" xr:uid="{B3DDF0E5-23F7-462F-846C-225CCE51848E}"/>
    <cellStyle name="Normal 5 6 4 4 4" xfId="14481" xr:uid="{9A9F4683-690C-4DC1-97FE-E43447DFC126}"/>
    <cellStyle name="Normal 5 6 4 4 4 2" xfId="14482" xr:uid="{FF1C0980-97B4-41C5-8BA6-59FF1889EF44}"/>
    <cellStyle name="Normal 5 6 4 5" xfId="2240" xr:uid="{EF51A775-B165-4A18-B643-CA83ACBF8267}"/>
    <cellStyle name="Normal 5 6 4 5 2" xfId="2835" xr:uid="{8F1E3EAC-006F-48B2-827D-CA551E1DB1B7}"/>
    <cellStyle name="Normal 5 6 4 5 3" xfId="3798" xr:uid="{3589CA4F-DC02-46F9-AF49-42F3B41042EF}"/>
    <cellStyle name="Normal 5 6 4 5 3 2" xfId="4866" xr:uid="{0173992B-97CB-4E03-A3E3-92BF07E63ACA}"/>
    <cellStyle name="Normal 5 6 4 5 3 3" xfId="4364" xr:uid="{AA29B1F2-F132-4385-9B2E-DD28DC6F6C46}"/>
    <cellStyle name="Normal 5 6 4 5 3 4" xfId="8610" xr:uid="{41B31B38-5E27-45F3-8D63-E250942C93CD}"/>
    <cellStyle name="Normal 5 6 4 5 3 4 2" xfId="5140" xr:uid="{59BA09CA-23BE-430F-B413-C76740358B12}"/>
    <cellStyle name="Normal 5 6 4 5 3 4 2 2" xfId="9639" xr:uid="{29A5881F-D17F-41FB-9FF9-305C43C01FD7}"/>
    <cellStyle name="Normal 5 6 4 5 3 4 2 3" xfId="11694" xr:uid="{DEA0C269-1ECA-4B20-8A6C-343B7D96D67C}"/>
    <cellStyle name="Normal 5 6 4 5 3 4 2 3 2" xfId="22142" xr:uid="{A47FF0A7-F353-44A0-8ADD-7F2E8F58ADF2}"/>
    <cellStyle name="Normal 5 6 4 5 3 4 2 3 3" xfId="19680" xr:uid="{C25ECCD2-7B7C-4B26-AF5B-7BB725A7570B}"/>
    <cellStyle name="Normal 5 6 4 5 3 4 2 3 3 2" xfId="24902" xr:uid="{F2669031-D0FD-4E44-A5D8-0E75D0D4BCEF}"/>
    <cellStyle name="Normal 5 6 4 5 3 5" xfId="6416" xr:uid="{B53B3154-F522-4844-B313-67F5AEE2DDC8}"/>
    <cellStyle name="Normal 5 6 4 5 3 5 2" xfId="10162" xr:uid="{F9002CAE-2C83-4F7E-B705-86FAB1210A3A}"/>
    <cellStyle name="Normal 5 6 4 5 3 5 3" xfId="12669" xr:uid="{7BFC93EC-4995-435C-AB35-CBA942C460D9}"/>
    <cellStyle name="Normal 5 6 4 5 3 5 3 2" xfId="23108" xr:uid="{05AD0EE6-AA90-47F0-A250-504D284BAB3E}"/>
    <cellStyle name="Normal 5 6 4 5 3 5 3 3" xfId="20727" xr:uid="{CCC5DF9F-471F-4678-B932-E9F1FCFC91DB}"/>
    <cellStyle name="Normal 5 6 4 5 3 5 3 3 2" xfId="25949" xr:uid="{3E704C1A-B64C-4D42-A2AB-F2ED58F84E70}"/>
    <cellStyle name="Normal 5 6 4 5 3 6" xfId="18575" xr:uid="{1BF68D6D-DC72-4E9C-8C2C-AD55973AA1C0}"/>
    <cellStyle name="Normal 5 6 4 5 3 6 2" xfId="23797" xr:uid="{225A4338-B660-4454-A3FB-09FD1EC09F54}"/>
    <cellStyle name="Normal 5 6 4 5 4" xfId="6019" xr:uid="{FE94D6C8-81BF-4F84-8A19-BC26B64163DB}"/>
    <cellStyle name="Normal 5 6 4 5 4 2" xfId="7733" xr:uid="{865368D1-975A-4CE3-A806-4A14FAD09BD6}"/>
    <cellStyle name="Normal 5 6 4 5 4 3" xfId="12890" xr:uid="{8F6A25DD-ECC9-4ABA-85C6-7B1EE4739DED}"/>
    <cellStyle name="Normal 5 6 4 5 4 3 2" xfId="16362" xr:uid="{32C71D52-CCC3-46C4-B4AD-10325002DD5E}"/>
    <cellStyle name="Normal 5 6 4 5 4 4" xfId="19112" xr:uid="{C232DEBC-1F86-4C30-B8D6-1F4797629302}"/>
    <cellStyle name="Normal 5 6 4 5 4 4 2" xfId="24334" xr:uid="{0675F05A-8330-43BB-A550-A1AC181BEA68}"/>
    <cellStyle name="Normal 5 6 4 5 5" xfId="6521" xr:uid="{7FD4A685-5916-429E-9775-F6241D851605}"/>
    <cellStyle name="Normal 5 6 4 5 5 2" xfId="10267" xr:uid="{1C65DD4D-EC06-408A-B805-063A9E2785BA}"/>
    <cellStyle name="Normal 5 6 4 5 5 3" xfId="12375" xr:uid="{E64CF1FC-4410-44A6-881E-9AAEA8E9D108}"/>
    <cellStyle name="Normal 5 6 4 5 5 3 2" xfId="22816" xr:uid="{F3F62806-5937-4CF2-B071-6CC8B3266113}"/>
    <cellStyle name="Normal 5 6 4 5 5 3 3" xfId="20832" xr:uid="{059BF168-94A9-45AC-A000-220CFE4D4518}"/>
    <cellStyle name="Normal 5 6 4 5 5 3 3 2" xfId="26054" xr:uid="{17F24EC0-DB2D-4CA0-BC36-5548CC639192}"/>
    <cellStyle name="Normal 5 6 4 6" xfId="17980" xr:uid="{B8AE2B77-877D-4F21-97A2-4587E3E8B4EE}"/>
    <cellStyle name="Normal 5 6 4 6 2" xfId="28202" xr:uid="{E672ECF0-CFC0-4CE6-9D09-FE53D4757821}"/>
    <cellStyle name="Normal 5 6 5" xfId="1128" xr:uid="{962C7390-FE4C-4D4E-B731-358E0882ACBE}"/>
    <cellStyle name="Normal 5 6 5 2" xfId="1129" xr:uid="{DC368143-47CA-4921-91E4-23B7D8FC2743}"/>
    <cellStyle name="Normal 5 6 5 3" xfId="1130" xr:uid="{61386755-22ED-4575-850D-C8D898EA5C63}"/>
    <cellStyle name="Normal 5 6 5 3 2" xfId="1131" xr:uid="{6592735B-E737-4017-93AE-A90C7244B0EF}"/>
    <cellStyle name="Normal 5 6 5 3 2 2" xfId="1132" xr:uid="{17F0914E-1BF7-44CC-80A7-963CEC2CBAAE}"/>
    <cellStyle name="Normal 5 6 5 3 2 2 10" xfId="18240" xr:uid="{14CE4115-7C95-44EF-B77C-1768C96A899D}"/>
    <cellStyle name="Normal 5 6 5 3 2 2 10 2" xfId="28193" xr:uid="{E51714D2-E761-4197-8845-A64FBB4E2CFC}"/>
    <cellStyle name="Normal 5 6 5 3 2 2 2" xfId="1133" xr:uid="{D486C005-95B2-40DC-96D2-1C9E0D747AE2}"/>
    <cellStyle name="Normal 5 6 5 3 2 2 2 2" xfId="14483" xr:uid="{51A3693A-0110-46EC-AC99-2C1296E556D4}"/>
    <cellStyle name="Normal 5 6 5 3 2 2 2 3" xfId="14484" xr:uid="{1D191611-ACC8-48BA-B3DC-1729E3087CBC}"/>
    <cellStyle name="Normal 5 6 5 3 2 2 2 3 2" xfId="14485" xr:uid="{86867704-C226-4FF2-B4F5-5FE9B941A755}"/>
    <cellStyle name="Normal 5 6 5 3 2 2 3" xfId="1134" xr:uid="{EF5122A1-3082-4EE8-BC21-BE1294116631}"/>
    <cellStyle name="Normal 5 6 5 3 2 2 4" xfId="1135" xr:uid="{07A91085-320E-4B7E-8A1C-B56099A1522A}"/>
    <cellStyle name="Normal 5 6 5 3 2 2 5" xfId="1136" xr:uid="{8BFED612-2060-4F67-BFCB-4ADCB9AB238A}"/>
    <cellStyle name="Normal 5 6 5 3 2 2 5 2" xfId="1137" xr:uid="{7513D7DE-F617-4023-AE71-9A9D0FEFB203}"/>
    <cellStyle name="Normal 5 6 5 3 2 2 5 3" xfId="2653" xr:uid="{51657020-BB56-4B85-89CF-3C821D43C3F4}"/>
    <cellStyle name="Normal 5 6 5 3 2 2 5 3 2" xfId="3248" xr:uid="{DE2D4B38-9B39-4C3B-A798-2EE7F308D49E}"/>
    <cellStyle name="Normal 5 6 5 3 2 2 5 3 3" xfId="4211" xr:uid="{4C9E02CE-36DA-4E92-9339-F7A9B5218216}"/>
    <cellStyle name="Normal 5 6 5 3 2 2 5 3 3 2" xfId="4617" xr:uid="{44A8D84A-272E-45C8-B9DB-5BE7629978A3}"/>
    <cellStyle name="Normal 5 6 5 3 2 2 5 3 3 3" xfId="4448" xr:uid="{49DBD3A0-791F-4C57-8ABE-176FDF23AD74}"/>
    <cellStyle name="Normal 5 6 5 3 2 2 5 3 3 4" xfId="7484" xr:uid="{988B95C7-6B0A-4444-A5F3-BCA2551CF810}"/>
    <cellStyle name="Normal 5 6 5 3 2 2 5 3 3 4 2" xfId="6633" xr:uid="{64D8276C-F4AB-4EF8-951B-F4BB0F7FC26C}"/>
    <cellStyle name="Normal 5 6 5 3 2 2 5 3 3 4 2 2" xfId="10379" xr:uid="{A5AEE499-C679-4FF7-AF0D-43FEC3DDA3F9}"/>
    <cellStyle name="Normal 5 6 5 3 2 2 5 3 3 4 2 3" xfId="11280" xr:uid="{F3349443-5D6F-4580-B604-2E7C01727F04}"/>
    <cellStyle name="Normal 5 6 5 3 2 2 5 3 3 4 2 3 2" xfId="21838" xr:uid="{052334B0-D442-4DC8-8F00-0F7E7E20E4EA}"/>
    <cellStyle name="Normal 5 6 5 3 2 2 5 3 3 4 2 3 3" xfId="20944" xr:uid="{379AC338-88A9-42CD-A216-053A72749F79}"/>
    <cellStyle name="Normal 5 6 5 3 2 2 5 3 3 4 2 3 3 2" xfId="26166" xr:uid="{FC26618D-6970-4C74-AEF5-B1136D30AC2A}"/>
    <cellStyle name="Normal 5 6 5 3 2 2 5 3 3 5" xfId="5299" xr:uid="{C4C9F011-BFE6-45EA-A5F6-38B6F4C2D817}"/>
    <cellStyle name="Normal 5 6 5 3 2 2 5 3 3 5 2" xfId="9581" xr:uid="{1FB5DD06-024D-4EED-8224-1AA91AD06545}"/>
    <cellStyle name="Normal 5 6 5 3 2 2 5 3 3 5 3" xfId="11773" xr:uid="{83A3B8D3-81C4-4501-A224-4754D883A51F}"/>
    <cellStyle name="Normal 5 6 5 3 2 2 5 3 3 5 3 2" xfId="22221" xr:uid="{38DE228B-2C66-4D06-8A3A-0C44058DC8B2}"/>
    <cellStyle name="Normal 5 6 5 3 2 2 5 3 3 5 3 3" xfId="19839" xr:uid="{A6716B39-29A0-46AC-ADF8-7B9BD599B3B7}"/>
    <cellStyle name="Normal 5 6 5 3 2 2 5 3 3 5 3 3 2" xfId="25061" xr:uid="{19CE9AE7-6A4F-415E-94B5-9834184351F3}"/>
    <cellStyle name="Normal 5 6 5 3 2 2 5 3 3 6" xfId="18988" xr:uid="{7452F8AE-D857-4270-A062-EE3CAA4A897A}"/>
    <cellStyle name="Normal 5 6 5 3 2 2 5 3 3 6 2" xfId="24210" xr:uid="{201B4F6B-B679-4E75-A9BD-36E3B23AE7D6}"/>
    <cellStyle name="Normal 5 6 5 3 2 2 5 3 4" xfId="7241" xr:uid="{1AB2736F-A31E-4FBC-9983-E0A12FEA2A70}"/>
    <cellStyle name="Normal 5 6 5 3 2 2 5 3 4 2" xfId="8200" xr:uid="{63259848-BD82-486E-87C7-615530C13140}"/>
    <cellStyle name="Normal 5 6 5 3 2 2 5 3 4 3" xfId="13008" xr:uid="{19566FC9-8BE1-4173-BD39-5E80D71C2ACA}"/>
    <cellStyle name="Normal 5 6 5 3 2 2 5 3 4 3 2" xfId="16465" xr:uid="{0B102B63-69AD-4B48-BCCA-3856E72D454A}"/>
    <cellStyle name="Normal 5 6 5 3 2 2 5 3 4 4" xfId="19543" xr:uid="{6F26622B-D3E9-4E9C-8E6C-30073902A22A}"/>
    <cellStyle name="Normal 5 6 5 3 2 2 5 3 4 4 2" xfId="24765" xr:uid="{C0865E6B-34B8-4283-9E56-C85F16B9263F}"/>
    <cellStyle name="Normal 5 6 5 3 2 2 5 3 5" xfId="9361" xr:uid="{B816BBF4-58DF-4443-8D21-C7431D02675B}"/>
    <cellStyle name="Normal 5 6 5 3 2 2 5 3 5 2" xfId="11075" xr:uid="{81F85B8B-F30F-4BA4-89D6-552A291FB09E}"/>
    <cellStyle name="Normal 5 6 5 3 2 2 5 3 5 3" xfId="12284" xr:uid="{D37C87EF-6689-44CD-AC9E-EDB641D0695D}"/>
    <cellStyle name="Normal 5 6 5 3 2 2 5 3 5 3 2" xfId="22726" xr:uid="{36D1FD7E-6D89-44E9-9C14-AD24C160AB79}"/>
    <cellStyle name="Normal 5 6 5 3 2 2 5 3 5 3 3" xfId="21640" xr:uid="{7A3098EA-69F6-4033-BD50-B0CD8719AB0A}"/>
    <cellStyle name="Normal 5 6 5 3 2 2 5 3 5 3 3 2" xfId="26862" xr:uid="{A1ECEEDC-AFCF-4720-96DA-83487FC00605}"/>
    <cellStyle name="Normal 5 6 5 3 2 2 5 4" xfId="5653" xr:uid="{D98ACD77-819B-4985-B19C-5B4F654B30BF}"/>
    <cellStyle name="Normal 5 6 5 3 2 2 5 4 2" xfId="8968" xr:uid="{1E172DD3-1931-4286-BE1F-375B74EF4F39}"/>
    <cellStyle name="Normal 5 6 5 3 2 2 5 4 3" xfId="16775" xr:uid="{930A5F56-FAEB-4AC9-A687-8399F27DD3F0}"/>
    <cellStyle name="Normal 5 6 5 3 2 2 5 4 3 2" xfId="23309" xr:uid="{AE3B0FFA-8393-4FB9-B76E-C7DAA4DE26FD}"/>
    <cellStyle name="Normal 5 6 5 3 2 2 5 4 3 3" xfId="20193" xr:uid="{BD9481B7-DB1D-4D30-8EFC-DA50D2AFCAFF}"/>
    <cellStyle name="Normal 5 6 5 3 2 2 5 4 3 3 2" xfId="25415" xr:uid="{75D3ED5E-6B4A-413E-A6D0-2680D72ED5E3}"/>
    <cellStyle name="Normal 5 6 5 3 2 2 5 5" xfId="15556" xr:uid="{2AFDB593-7177-4579-80BB-C11F94F9B7E3}"/>
    <cellStyle name="Normal 5 6 5 3 2 2 5 6" xfId="17663" xr:uid="{9E201133-EFBC-4D09-9EEB-62A5F28FCFDA}"/>
    <cellStyle name="Normal 5 6 5 3 2 2 5 6 2" xfId="27273" xr:uid="{70623EB1-D91B-478C-B31C-3C7F2801637B}"/>
    <cellStyle name="Normal 5 6 5 3 2 2 5 6 3" xfId="28512" xr:uid="{59231EB6-4383-45A7-8900-EDDF8AC0CC9B}"/>
    <cellStyle name="Normal 5 6 5 3 2 2 5 6 4" xfId="27945" xr:uid="{A50D4D95-8CB0-4416-B0E4-3A54B73A0825}"/>
    <cellStyle name="Normal 5 6 5 3 2 2 5 7" xfId="18393" xr:uid="{EE50A406-0060-4A3C-8231-DFC4B57A09F5}"/>
    <cellStyle name="Normal 5 6 5 3 2 2 5 7 2" xfId="28764" xr:uid="{5A785698-499E-4261-B3FE-70B54033D883}"/>
    <cellStyle name="Normal 5 6 5 3 2 2 6" xfId="2500" xr:uid="{6677BD82-DEA8-4ED3-89C9-6DEF219220D8}"/>
    <cellStyle name="Normal 5 6 5 3 2 2 6 2" xfId="3095" xr:uid="{9D15B557-95A4-4242-BFEC-1D9D5F2411E7}"/>
    <cellStyle name="Normal 5 6 5 3 2 2 6 3" xfId="4058" xr:uid="{C9828D16-4844-4541-A244-F04F8B7257E3}"/>
    <cellStyle name="Normal 5 6 5 3 2 2 6 3 2" xfId="4893" xr:uid="{C90BA1A0-F4DE-4839-856B-BBF890D17596}"/>
    <cellStyle name="Normal 5 6 5 3 2 2 6 3 3" xfId="4349" xr:uid="{0516F442-B756-4FF6-A730-66DD22C8CC01}"/>
    <cellStyle name="Normal 5 6 5 3 2 2 6 3 4" xfId="7578" xr:uid="{CDBA836D-1D96-438A-BA43-DCCC2BE6F9F8}"/>
    <cellStyle name="Normal 5 6 5 3 2 2 6 3 4 2" xfId="7395" xr:uid="{91176B9A-CF91-415F-B9F3-40C24264CD7A}"/>
    <cellStyle name="Normal 5 6 5 3 2 2 6 3 4 2 2" xfId="10765" xr:uid="{A670F1EF-3525-40DB-AFE2-C32EBF77AA41}"/>
    <cellStyle name="Normal 5 6 5 3 2 2 6 3 4 2 3" xfId="17222" xr:uid="{0033673C-4399-4EF6-AFA6-826963A05304}"/>
    <cellStyle name="Normal 5 6 5 3 2 2 6 3 4 2 3 2" xfId="23693" xr:uid="{9DFAC3AB-52AB-44C7-B165-79C6ABFB4FC2}"/>
    <cellStyle name="Normal 5 6 5 3 2 2 6 3 4 2 3 3" xfId="21330" xr:uid="{8183DD8D-ACA6-4521-B10F-EB2D248CC1AD}"/>
    <cellStyle name="Normal 5 6 5 3 2 2 6 3 4 2 3 3 2" xfId="26552" xr:uid="{5E6409D1-AEE2-4D41-9194-3D2D977575D3}"/>
    <cellStyle name="Normal 5 6 5 3 2 2 6 3 5" xfId="6926" xr:uid="{770953D8-EAF5-4758-9858-3631F384CFC5}"/>
    <cellStyle name="Normal 5 6 5 3 2 2 6 3 5 2" xfId="10670" xr:uid="{F4F73888-A5E6-4B1C-857D-CCAF6743F630}"/>
    <cellStyle name="Normal 5 6 5 3 2 2 6 3 5 3" xfId="12149" xr:uid="{29BF4952-A1D4-46D8-A79B-ACFBDB7636B8}"/>
    <cellStyle name="Normal 5 6 5 3 2 2 6 3 5 3 2" xfId="22596" xr:uid="{AF313462-BFDE-4D79-95BD-0D3C2CECB09A}"/>
    <cellStyle name="Normal 5 6 5 3 2 2 6 3 5 3 3" xfId="21235" xr:uid="{3C0C9412-4216-49A4-892A-0839B52B7E6B}"/>
    <cellStyle name="Normal 5 6 5 3 2 2 6 3 5 3 3 2" xfId="26457" xr:uid="{45A8D1E6-A1DA-419A-B421-5C7AAD47C3F4}"/>
    <cellStyle name="Normal 5 6 5 3 2 2 6 3 6" xfId="16077" xr:uid="{EA7ABD25-F67E-40A2-B879-A7BBF9797EFA}"/>
    <cellStyle name="Normal 5 6 5 3 2 2 6 3 7" xfId="18835" xr:uid="{1FEAA469-CF27-41D7-B1A6-AAB802DD2D00}"/>
    <cellStyle name="Normal 5 6 5 3 2 2 6 3 7 2" xfId="24057" xr:uid="{15B258E5-47C0-4093-BCFA-3CE9F54F44C0}"/>
    <cellStyle name="Normal 5 6 5 3 2 2 6 4" xfId="6199" xr:uid="{156CCD08-43DC-4850-95FE-9A565E14C566}"/>
    <cellStyle name="Normal 5 6 5 3 2 2 6 4 2" xfId="7771" xr:uid="{363C9D41-62F2-4C44-8134-6345E2966199}"/>
    <cellStyle name="Normal 5 6 5 3 2 2 6 4 3" xfId="13051" xr:uid="{AEF6C155-2ABF-4211-80FA-559F45307C80}"/>
    <cellStyle name="Normal 5 6 5 3 2 2 6 4 3 2" xfId="16503" xr:uid="{CE77F9E4-5213-4AF7-8FC6-45806CFA2B3A}"/>
    <cellStyle name="Normal 5 6 5 3 2 2 6 4 4" xfId="19292" xr:uid="{BB0030F8-3E57-49E1-BB15-C2BF129F8CAC}"/>
    <cellStyle name="Normal 5 6 5 3 2 2 6 4 4 2" xfId="24514" xr:uid="{2B56C5D3-23FA-4054-B703-FFEEADE74D4C}"/>
    <cellStyle name="Normal 5 6 5 3 2 2 6 5" xfId="7941" xr:uid="{4E2505E0-8A68-48E0-B06F-DE400FDD3628}"/>
    <cellStyle name="Normal 5 6 5 3 2 2 6 5 2" xfId="10900" xr:uid="{0251532F-D95B-4AC8-B04E-DA413796590B}"/>
    <cellStyle name="Normal 5 6 5 3 2 2 6 5 3" xfId="12020" xr:uid="{B336025E-E91A-42A3-B890-20B74DB5FA86}"/>
    <cellStyle name="Normal 5 6 5 3 2 2 6 5 3 2" xfId="22468" xr:uid="{A808ADF7-B07F-48B3-8736-934B0D74B7AD}"/>
    <cellStyle name="Normal 5 6 5 3 2 2 6 5 3 3" xfId="21465" xr:uid="{5E1E204F-46A4-4EF6-A1D9-4FF5F0B4A1DA}"/>
    <cellStyle name="Normal 5 6 5 3 2 2 6 5 3 3 2" xfId="26687" xr:uid="{14D1FEBC-899B-4F35-944C-7AD38E8CDE23}"/>
    <cellStyle name="Normal 5 6 5 3 2 2 7" xfId="5650" xr:uid="{76DFEB38-3A40-4A26-9FA4-6B9E849923CA}"/>
    <cellStyle name="Normal 5 6 5 3 2 2 7 2" xfId="8967" xr:uid="{7DECF420-ACC2-4A71-9397-7F88056A63BF}"/>
    <cellStyle name="Normal 5 6 5 3 2 2 7 3" xfId="16223" xr:uid="{2F7E655B-F67B-4D4C-92A0-3F96E368E7C7}"/>
    <cellStyle name="Normal 5 6 5 3 2 2 7 3 2" xfId="17371" xr:uid="{EBF17C27-4DA0-4380-9988-DDE89C115DC2}"/>
    <cellStyle name="Normal 5 6 5 3 2 2 7 3 3" xfId="20190" xr:uid="{CD43A5A9-B356-4D04-891C-A19CCA627311}"/>
    <cellStyle name="Normal 5 6 5 3 2 2 7 3 3 2" xfId="25412" xr:uid="{129E7158-C2CF-4C84-BA8B-9184962D04D4}"/>
    <cellStyle name="Normal 5 6 5 3 2 2 8" xfId="15555" xr:uid="{25AB23FF-A0E7-4E77-A045-9897BF6746B0}"/>
    <cellStyle name="Normal 5 6 5 3 2 2 9" xfId="17662" xr:uid="{4A99E76B-ED33-4145-82E6-624A0157BD42}"/>
    <cellStyle name="Normal 5 6 5 3 2 2 9 2" xfId="27272" xr:uid="{C5409ECA-AA41-4A39-86F6-9C425B90CBDB}"/>
    <cellStyle name="Normal 5 6 5 3 2 2 9 3" xfId="28511" xr:uid="{36B62348-CE00-45F7-889A-CE30C183F6AF}"/>
    <cellStyle name="Normal 5 6 5 3 2 2 9 4" xfId="27946" xr:uid="{FD3F4102-ABDE-45DD-8E7A-30AAA4F087E9}"/>
    <cellStyle name="Normal 5 6 5 3 3" xfId="2311" xr:uid="{4E9222FA-6115-4D7A-B99A-D1A6BE38E492}"/>
    <cellStyle name="Normal 5 6 5 3 3 2" xfId="2906" xr:uid="{A16AC338-3579-4E37-9456-52166E6C159D}"/>
    <cellStyle name="Normal 5 6 5 3 3 3" xfId="3869" xr:uid="{158C9E79-D60F-4867-9A6B-B1E9B8845928}"/>
    <cellStyle name="Normal 5 6 5 3 3 3 2" xfId="5012" xr:uid="{2F643E99-3DC2-43D0-8F1D-5B09EBCB43B8}"/>
    <cellStyle name="Normal 5 6 5 3 3 3 3" xfId="3514" xr:uid="{FBD284A1-8ED9-4B87-92D3-7E1E4740F4DC}"/>
    <cellStyle name="Normal 5 6 5 3 3 3 4" xfId="8463" xr:uid="{0228EA4A-4F29-45B8-A883-54DF2555CA5B}"/>
    <cellStyle name="Normal 5 6 5 3 3 3 4 2" xfId="6985" xr:uid="{08476E04-F292-43C7-B442-853921A50B34}"/>
    <cellStyle name="Normal 5 6 5 3 3 3 4 2 2" xfId="10729" xr:uid="{A22AD563-3275-42AB-983D-70B5329EC844}"/>
    <cellStyle name="Normal 5 6 5 3 3 3 4 2 3" xfId="12779" xr:uid="{302D4632-2EA1-4868-9BEA-3EE56C71A51F}"/>
    <cellStyle name="Normal 5 6 5 3 3 3 4 2 3 2" xfId="23217" xr:uid="{AA44D096-43D5-476C-85D0-E2817BA2AEC5}"/>
    <cellStyle name="Normal 5 6 5 3 3 3 4 2 3 3" xfId="21294" xr:uid="{07A17265-4B35-4C4F-9B48-7DA2284827EC}"/>
    <cellStyle name="Normal 5 6 5 3 3 3 4 2 3 3 2" xfId="26516" xr:uid="{9CBCE0EC-F568-4BB9-BDBE-65F1BF7D916F}"/>
    <cellStyle name="Normal 5 6 5 3 3 3 5" xfId="5446" xr:uid="{B9572DAD-BCA0-48A1-91E9-0BB977F9E601}"/>
    <cellStyle name="Normal 5 6 5 3 3 3 5 2" xfId="9680" xr:uid="{68F9C8CB-A9FD-4315-86C8-905A1DAA1537}"/>
    <cellStyle name="Normal 5 6 5 3 3 3 5 3" xfId="12473" xr:uid="{DC825B18-BA47-45DD-B6B9-FA7405C7A747}"/>
    <cellStyle name="Normal 5 6 5 3 3 3 5 3 2" xfId="22914" xr:uid="{11473C68-F488-4CF7-A1E6-6F86146BECAA}"/>
    <cellStyle name="Normal 5 6 5 3 3 3 5 3 3" xfId="19986" xr:uid="{2B1D5875-CCCF-4705-B69B-26649E9538CC}"/>
    <cellStyle name="Normal 5 6 5 3 3 3 5 3 3 2" xfId="25208" xr:uid="{1B8B07D8-E204-4640-BA04-920D1BC77BF8}"/>
    <cellStyle name="Normal 5 6 5 3 3 3 6" xfId="15892" xr:uid="{71E16FFD-0EDA-475F-87F9-9A16BE47CBA8}"/>
    <cellStyle name="Normal 5 6 5 3 3 3 7" xfId="18646" xr:uid="{C7DC59CA-7857-4546-93C3-F51169F7DEAA}"/>
    <cellStyle name="Normal 5 6 5 3 3 3 7 2" xfId="23868" xr:uid="{F8C6457E-59FB-4929-829D-E6FF6256DEB3}"/>
    <cellStyle name="Normal 5 6 5 3 3 4" xfId="6049" xr:uid="{6B671BC3-F272-4CB6-B6B4-DAB469F75C0B}"/>
    <cellStyle name="Normal 5 6 5 3 3 4 2" xfId="7553" xr:uid="{2E5C9D35-7E21-4421-BFC3-609F0A803175}"/>
    <cellStyle name="Normal 5 6 5 3 3 4 3" xfId="13148" xr:uid="{E54A995C-B209-4C8E-BDE8-63AA4A3A3A1C}"/>
    <cellStyle name="Normal 5 6 5 3 3 4 3 2" xfId="16592" xr:uid="{9E8B9D14-FDAA-46C5-9F83-966FDE2D692C}"/>
    <cellStyle name="Normal 5 6 5 3 3 4 4" xfId="19142" xr:uid="{C9DB5CA5-0BD1-48BB-BE4D-103BC2A1E4CB}"/>
    <cellStyle name="Normal 5 6 5 3 3 4 4 2" xfId="24364" xr:uid="{CC428F0F-9244-466D-8B04-AE4C38B07ACA}"/>
    <cellStyle name="Normal 5 6 5 3 3 5" xfId="5715" xr:uid="{B78D45B0-1CD4-48E4-8F46-019BBF1CD301}"/>
    <cellStyle name="Normal 5 6 5 3 3 5 2" xfId="9917" xr:uid="{E5E36683-85E3-4BD2-BADD-8531894598BD}"/>
    <cellStyle name="Normal 5 6 5 3 3 5 3" xfId="12809" xr:uid="{028BFBC2-1B5F-4E1C-9E78-96F95A4C8079}"/>
    <cellStyle name="Normal 5 6 5 3 3 5 3 2" xfId="23247" xr:uid="{2C1EBE90-E864-4223-ABCB-F97EC5483398}"/>
    <cellStyle name="Normal 5 6 5 3 3 5 3 3" xfId="20255" xr:uid="{7B89D0A8-A24B-4A87-B647-790BE598D2F3}"/>
    <cellStyle name="Normal 5 6 5 3 3 5 3 3 2" xfId="25477" xr:uid="{A6F52740-B1B5-425E-8B05-4D969F3C61A9}"/>
    <cellStyle name="Normal 5 6 5 3 4" xfId="5649" xr:uid="{44BB85C2-DB7B-4B21-90D9-4654C748CD1F}"/>
    <cellStyle name="Normal 5 6 5 3 4 2" xfId="8966" xr:uid="{817527BA-E0E3-4C6B-A2D4-156861A4025F}"/>
    <cellStyle name="Normal 5 6 5 3 4 3" xfId="14486" xr:uid="{34FED783-2C43-4348-9B5C-2B7CC2FBF479}"/>
    <cellStyle name="Normal 5 6 5 3 4 3 2" xfId="14487" xr:uid="{3859794E-530E-4BA4-8118-48C9217798AA}"/>
    <cellStyle name="Normal 5 6 5 3 4 3 3" xfId="17233" xr:uid="{99D4DA0C-DDDF-4988-8E67-D7A6EC439D8F}"/>
    <cellStyle name="Normal 5 6 5 3 4 3 4" xfId="20189" xr:uid="{1CBE04B0-D598-40B5-9EA8-E88AC916D2DF}"/>
    <cellStyle name="Normal 5 6 5 3 4 3 4 2" xfId="25411" xr:uid="{76F7CF13-F497-4C3D-AF62-77DB53DEC19A}"/>
    <cellStyle name="Normal 5 6 5 3 5" xfId="15258" xr:uid="{822679D4-F565-42D4-97EE-769F743C196D}"/>
    <cellStyle name="Normal 5 6 5 3 6" xfId="15554" xr:uid="{22EBB03A-ED27-4F47-9AEF-22A3A5F569D6}"/>
    <cellStyle name="Normal 5 6 5 3 7" xfId="17661" xr:uid="{1EF0CA51-BCFA-4BD0-9483-2C74F620EC0A}"/>
    <cellStyle name="Normal 5 6 5 3 7 2" xfId="27271" xr:uid="{05E0B0BA-92DC-452D-86C9-0AF36D93052C}"/>
    <cellStyle name="Normal 5 6 5 3 7 3" xfId="28510" xr:uid="{8F6E8FEF-0887-418E-9BF7-7D740BBCFE77}"/>
    <cellStyle name="Normal 5 6 5 3 7 4" xfId="27947" xr:uid="{B9D2D042-8658-411C-927A-7884D214A404}"/>
    <cellStyle name="Normal 5 6 5 3 8" xfId="18051" xr:uid="{4DAD9B2C-C5A7-46B4-A282-34D2309B8A3C}"/>
    <cellStyle name="Normal 5 6 5 3 8 2" xfId="28770" xr:uid="{F00E8A10-5B67-469F-9B74-7F65D005D405}"/>
    <cellStyle name="Normal 5 6 5 4" xfId="14488" xr:uid="{813C14DC-AD2A-4E93-B6BE-0FC9D918D9DB}"/>
    <cellStyle name="Normal 5 6 5 4 2" xfId="14489" xr:uid="{8E4C2E45-9D77-4D19-8C8C-22F8B846E76C}"/>
    <cellStyle name="Normal 5 6 6" xfId="2171" xr:uid="{2D408F79-73D2-42B6-B774-00C0609879F3}"/>
    <cellStyle name="Normal 5 6 6 2" xfId="2766" xr:uid="{FE36A8F8-347A-4345-9E3A-D7B9D9C714A6}"/>
    <cellStyle name="Normal 5 6 6 3" xfId="3729" xr:uid="{4553E68D-3744-4A36-97AD-71D24290BC20}"/>
    <cellStyle name="Normal 5 6 6 3 2" xfId="4621" xr:uid="{C850C952-E28F-4EA9-87F6-B15802E536DB}"/>
    <cellStyle name="Normal 5 6 6 3 3" xfId="3627" xr:uid="{8134FE7A-9507-4991-9C1A-A37F27ABD960}"/>
    <cellStyle name="Normal 5 6 6 3 4" xfId="8616" xr:uid="{7BAF93B1-D5E4-452D-8B64-521D534C2686}"/>
    <cellStyle name="Normal 5 6 6 3 4 2" xfId="6784" xr:uid="{2EE6A48D-147D-4FC4-A9EF-476FCD11CC0A}"/>
    <cellStyle name="Normal 5 6 6 3 4 2 2" xfId="10528" xr:uid="{6B4FF774-CBB4-4472-9846-157D402A73F9}"/>
    <cellStyle name="Normal 5 6 6 3 4 2 3" xfId="16940" xr:uid="{027707E1-844A-426D-9123-4ED067493E5F}"/>
    <cellStyle name="Normal 5 6 6 3 4 2 3 2" xfId="23413" xr:uid="{8D38E25B-87CC-4F03-B7B2-5E5CCCF2624D}"/>
    <cellStyle name="Normal 5 6 6 3 4 2 3 3" xfId="21093" xr:uid="{273A7266-0FD2-4A44-8B36-4504E21B0A84}"/>
    <cellStyle name="Normal 5 6 6 3 4 2 3 3 2" xfId="26315" xr:uid="{6140ECBC-07A2-4B34-9160-B8B0A27B2D15}"/>
    <cellStyle name="Normal 5 6 6 3 5" xfId="6720" xr:uid="{852045CF-4BC7-4B63-A833-AD591F54BABE}"/>
    <cellStyle name="Normal 5 6 6 3 5 2" xfId="10465" xr:uid="{30E3300F-3FF1-4D01-846E-4086B6827D56}"/>
    <cellStyle name="Normal 5 6 6 3 5 3" xfId="12728" xr:uid="{AE7D8251-BE1E-4E6C-B86F-9BE301AA41F2}"/>
    <cellStyle name="Normal 5 6 6 3 5 3 2" xfId="23167" xr:uid="{5085F699-B466-48C7-88BB-EDB278579D00}"/>
    <cellStyle name="Normal 5 6 6 3 5 3 3" xfId="21030" xr:uid="{AE6646C4-C3BC-485B-B27B-17F5F3F7C820}"/>
    <cellStyle name="Normal 5 6 6 3 5 3 3 2" xfId="26252" xr:uid="{361B2020-CCE8-46E7-9218-817ED87D3281}"/>
    <cellStyle name="Normal 5 6 6 3 6" xfId="18506" xr:uid="{99DC036B-8B3E-4330-B1D8-A9F855301CC6}"/>
    <cellStyle name="Normal 5 6 6 3 6 2" xfId="23728" xr:uid="{CF44C35C-C05C-4711-8205-EBA1D49EE32C}"/>
    <cellStyle name="Normal 5 6 6 4" xfId="6022" xr:uid="{D6E04BA6-B366-47D3-878C-178D8A675210}"/>
    <cellStyle name="Normal 5 6 6 4 2" xfId="7692" xr:uid="{817048E8-F8AC-4256-BEF6-E0D29976E5EF}"/>
    <cellStyle name="Normal 5 6 6 4 3" xfId="13061" xr:uid="{CB96F918-79ED-4D74-AEC4-DDA17C482DFB}"/>
    <cellStyle name="Normal 5 6 6 4 3 2" xfId="16512" xr:uid="{B4687E26-2D6F-4053-80E0-9A6FD61E9478}"/>
    <cellStyle name="Normal 5 6 6 4 4" xfId="19115" xr:uid="{F7D1FF76-228C-4336-9C19-652AEFCFF0AC}"/>
    <cellStyle name="Normal 5 6 6 4 4 2" xfId="24337" xr:uid="{2E2E6303-1E59-462C-9177-5B6605D876A1}"/>
    <cellStyle name="Normal 5 6 6 5" xfId="6465" xr:uid="{97C8FE2C-631A-43DF-B01B-AC16B67121DF}"/>
    <cellStyle name="Normal 5 6 6 5 2" xfId="10211" xr:uid="{0857AF42-6BF4-4E6A-93F3-0EBD0F08378D}"/>
    <cellStyle name="Normal 5 6 6 5 3" xfId="12757" xr:uid="{97587A8C-9EA6-4EC8-9D70-5243D39CF201}"/>
    <cellStyle name="Normal 5 6 6 5 3 2" xfId="23196" xr:uid="{3D19B19A-8F7D-45A7-96DD-A31F54688089}"/>
    <cellStyle name="Normal 5 6 6 5 3 3" xfId="20776" xr:uid="{D769A037-CC96-4721-A809-01613A1A0C98}"/>
    <cellStyle name="Normal 5 6 6 5 3 3 2" xfId="25998" xr:uid="{FABA66F5-E4AD-447B-BECE-57D77D3C14C0}"/>
    <cellStyle name="Normal 5 6 7" xfId="17911" xr:uid="{1452F9DB-C052-4486-8126-49AAC0ADE553}"/>
    <cellStyle name="Normal 5 6 7 2" xfId="27694" xr:uid="{9600AA12-00AA-4843-BAE9-4B7B1840D8BF}"/>
    <cellStyle name="Normal 5 7" xfId="1138" xr:uid="{F06729B1-4769-487B-9B6C-180DBB14ADD6}"/>
    <cellStyle name="Normal 5 7 2" xfId="1139" xr:uid="{C5339BE4-8B0E-4DD6-A1EE-2B0C1823D265}"/>
    <cellStyle name="Normal 5 7 3" xfId="1140" xr:uid="{53E072F8-16EA-44A7-9312-D5B36C34ED77}"/>
    <cellStyle name="Normal 5 7 3 2" xfId="1141" xr:uid="{85619FF9-4859-466D-88E2-D5480E9868F4}"/>
    <cellStyle name="Normal 5 7 3 3" xfId="1142" xr:uid="{7A73BB8F-DD86-4F2A-9D1D-F0D8D090A330}"/>
    <cellStyle name="Normal 5 7 3 3 2" xfId="1143" xr:uid="{973E6AB3-0FDF-48C2-A4CA-C2757E398006}"/>
    <cellStyle name="Normal 5 7 3 3 3" xfId="1144" xr:uid="{1F33D596-FEF3-46E6-B0A8-B5C0CC4DD302}"/>
    <cellStyle name="Normal 5 7 3 3 4" xfId="1145" xr:uid="{BCC704A6-64AB-4BFE-8ACB-20FD3D56242E}"/>
    <cellStyle name="Normal 5 7 3 3 5" xfId="1146" xr:uid="{26543C51-7266-4393-9EEB-663DB9740209}"/>
    <cellStyle name="Normal 5 7 3 3 5 2" xfId="1147" xr:uid="{87102D3E-47AE-4BC7-BEB7-43A1D751EA44}"/>
    <cellStyle name="Normal 5 7 3 3 5 3" xfId="2734" xr:uid="{E705ADD6-63F1-42FB-96D0-CD5744EA6DBE}"/>
    <cellStyle name="Normal 5 7 3 3 5 3 2" xfId="3329" xr:uid="{D1501BE9-0807-4749-B263-D8C6E32BFF17}"/>
    <cellStyle name="Normal 5 7 3 3 5 3 3" xfId="4292" xr:uid="{498D5351-4EC2-4BA4-A186-C96C5168F5B3}"/>
    <cellStyle name="Normal 5 7 3 3 5 3 3 2" xfId="4875" xr:uid="{4086B2FE-9AC7-4A51-A1EE-6A8726E85717}"/>
    <cellStyle name="Normal 5 7 3 3 5 3 3 3" xfId="4529" xr:uid="{8561A76C-EC0E-4564-9682-A1352AE38C2F}"/>
    <cellStyle name="Normal 5 7 3 3 5 3 3 4" xfId="8405" xr:uid="{63C48E4F-218A-4ECC-B50B-1CE7A9A95A98}"/>
    <cellStyle name="Normal 5 7 3 3 5 3 3 4 2" xfId="9481" xr:uid="{1AA184B1-5C29-4591-8DD5-5BF14C251137}"/>
    <cellStyle name="Normal 5 7 3 3 5 3 3 4 2 2" xfId="11194" xr:uid="{EC281080-CFD5-49B6-A2AA-59D329E850E0}"/>
    <cellStyle name="Normal 5 7 3 3 5 3 3 4 2 3" xfId="12302" xr:uid="{7F7B127C-2821-4DCC-BE9C-6D413F02D8B1}"/>
    <cellStyle name="Normal 5 7 3 3 5 3 3 4 2 3 2" xfId="22744" xr:uid="{AD91EDB0-E1FE-4216-BE2E-FB08BFC28B5B}"/>
    <cellStyle name="Normal 5 7 3 3 5 3 3 4 2 3 3" xfId="21759" xr:uid="{65DF75F0-1848-4F4F-93E5-AD5D0B8662AC}"/>
    <cellStyle name="Normal 5 7 3 3 5 3 3 4 2 3 3 2" xfId="26981" xr:uid="{1AB4E42C-FEBF-471A-ADA8-04C1EF22FDB0}"/>
    <cellStyle name="Normal 5 7 3 3 5 3 3 5" xfId="5251" xr:uid="{541F1C4D-E55B-43DE-AFEE-E710CDCB20A1}"/>
    <cellStyle name="Normal 5 7 3 3 5 3 3 5 2" xfId="9677" xr:uid="{EF6EC42E-DB9C-4465-A285-F38A93A363CD}"/>
    <cellStyle name="Normal 5 7 3 3 5 3 3 5 3" xfId="11973" xr:uid="{727A6AB5-23CC-473A-8FA6-ACDE91A272B2}"/>
    <cellStyle name="Normal 5 7 3 3 5 3 3 5 3 2" xfId="22421" xr:uid="{A98AF45D-A5B4-4DF0-BB61-E70B6813F348}"/>
    <cellStyle name="Normal 5 7 3 3 5 3 3 5 3 3" xfId="19791" xr:uid="{5BFF723E-F987-4002-BAD4-16E75E5AA2E5}"/>
    <cellStyle name="Normal 5 7 3 3 5 3 3 5 3 3 2" xfId="25013" xr:uid="{3EEB5FC1-1A76-46BC-98F4-4EE6B318FB08}"/>
    <cellStyle name="Normal 5 7 3 3 5 3 3 6" xfId="19069" xr:uid="{70C60B20-C773-4EFF-A334-CAB4385B3D42}"/>
    <cellStyle name="Normal 5 7 3 3 5 3 3 6 2" xfId="24291" xr:uid="{9E512FD6-B4B7-41AF-A44D-8C6111534E89}"/>
    <cellStyle name="Normal 5 7 3 3 5 3 4" xfId="7222" xr:uid="{ECCF929B-81AD-4616-B293-A165208F74BF}"/>
    <cellStyle name="Normal 5 7 3 3 5 3 4 2" xfId="8181" xr:uid="{4C445511-1188-439F-8CA3-AEED1FAA748C}"/>
    <cellStyle name="Normal 5 7 3 3 5 3 4 3" xfId="13131" xr:uid="{05DFE9B9-54EF-48CC-B2E4-5D0E3FE55DD2}"/>
    <cellStyle name="Normal 5 7 3 3 5 3 4 3 2" xfId="16577" xr:uid="{8BED4958-ACEC-4501-8A7A-357A9965FBA1}"/>
    <cellStyle name="Normal 5 7 3 3 5 3 4 4" xfId="19524" xr:uid="{BBA61E48-D80B-4672-A45D-21CFF6B9ADEC}"/>
    <cellStyle name="Normal 5 7 3 3 5 3 4 4 2" xfId="24746" xr:uid="{59F26FEF-FCD8-4F4B-8156-662659688E3D}"/>
    <cellStyle name="Normal 5 7 3 3 5 3 5" xfId="9384" xr:uid="{2958CF22-F3DC-4B77-9684-0C3D95DCB2F9}"/>
    <cellStyle name="Normal 5 7 3 3 5 3 5 2" xfId="11098" xr:uid="{39E706E6-37E2-47D8-B9B7-D88B35B5A950}"/>
    <cellStyle name="Normal 5 7 3 3 5 3 5 3" xfId="12576" xr:uid="{5CFE29E3-435C-4AAF-87EC-783C5F7EF75E}"/>
    <cellStyle name="Normal 5 7 3 3 5 3 5 3 2" xfId="23017" xr:uid="{AD723101-A4A5-4B5A-9184-BBB9F3DA3D31}"/>
    <cellStyle name="Normal 5 7 3 3 5 3 5 3 3" xfId="21663" xr:uid="{8F30FD2C-DF16-4E86-93EC-9AD100FF3BE9}"/>
    <cellStyle name="Normal 5 7 3 3 5 3 5 3 3 2" xfId="26885" xr:uid="{34584AE4-54C2-4C46-9B31-02B846442D11}"/>
    <cellStyle name="Normal 5 7 3 3 5 4" xfId="5656" xr:uid="{173BA57C-F935-4080-B7C3-8F918005890D}"/>
    <cellStyle name="Normal 5 7 3 3 5 4 2" xfId="8969" xr:uid="{4B16E0E2-5397-4F52-A389-2CDD03D91F0F}"/>
    <cellStyle name="Normal 5 7 3 3 5 4 3" xfId="17159" xr:uid="{6C12B212-FF49-4706-B7F3-4859422582A5}"/>
    <cellStyle name="Normal 5 7 3 3 5 4 3 2" xfId="23631" xr:uid="{E127BE3B-84B8-4476-B7A4-9673F18615FB}"/>
    <cellStyle name="Normal 5 7 3 3 5 4 3 3" xfId="20196" xr:uid="{3272300F-5ED2-49FD-8C8C-1FE1060A79EB}"/>
    <cellStyle name="Normal 5 7 3 3 5 4 3 3 2" xfId="25418" xr:uid="{819B0682-3B19-499C-AF8F-194589862A50}"/>
    <cellStyle name="Normal 5 7 3 3 5 5" xfId="15557" xr:uid="{B8E47783-51DD-47DB-9714-7436FEC901EA}"/>
    <cellStyle name="Normal 5 7 3 3 5 6" xfId="17664" xr:uid="{99FE0548-CDBF-406D-9429-5C6291B05CCD}"/>
    <cellStyle name="Normal 5 7 3 3 5 6 2" xfId="27274" xr:uid="{8A5893D3-1F39-456F-BF64-7FA1EB1E275F}"/>
    <cellStyle name="Normal 5 7 3 3 5 6 3" xfId="28513" xr:uid="{399D5530-BD88-406C-8A73-5C8799129439}"/>
    <cellStyle name="Normal 5 7 3 3 5 6 4" xfId="27944" xr:uid="{79F4D3D5-A836-47A8-9547-D4DE707C8257}"/>
    <cellStyle name="Normal 5 7 3 3 5 7" xfId="18474" xr:uid="{8F9030EC-0812-46FE-9D94-716A7529737C}"/>
    <cellStyle name="Normal 5 7 3 3 5 7 2" xfId="28797" xr:uid="{F8B88148-9DAC-42C3-BFC6-99E31FBFC130}"/>
    <cellStyle name="Normal 5 7 3 3 6" xfId="2581" xr:uid="{C1DBCF7C-353A-449F-BDCB-3741E701FD20}"/>
    <cellStyle name="Normal 5 7 3 3 6 2" xfId="3176" xr:uid="{34BC111F-B363-410B-8AFF-9DDA1185C81B}"/>
    <cellStyle name="Normal 5 7 3 3 6 3" xfId="4139" xr:uid="{0E06E580-91AD-406D-86DE-A7F0F2EDD348}"/>
    <cellStyle name="Normal 5 7 3 3 6 3 2" xfId="5060" xr:uid="{9BFEF0AE-159C-4952-A44E-ADF8243EBEAF}"/>
    <cellStyle name="Normal 5 7 3 3 6 3 3" xfId="3608" xr:uid="{8CD351A2-9383-43D4-824A-10E2D12A995D}"/>
    <cellStyle name="Normal 5 7 3 3 6 3 4" xfId="8376" xr:uid="{B1E95A1A-9CC8-4B20-A231-F934E1D0FBA1}"/>
    <cellStyle name="Normal 5 7 3 3 6 3 4 2" xfId="7932" xr:uid="{BB23BFEA-B06F-4C64-9707-C2B06379E043}"/>
    <cellStyle name="Normal 5 7 3 3 6 3 4 2 2" xfId="10891" xr:uid="{4C6CCD30-E882-4FFF-AC1C-C0DBF82799A4}"/>
    <cellStyle name="Normal 5 7 3 3 6 3 4 2 3" xfId="16921" xr:uid="{B6037417-769F-4553-8755-DDB0626A7B85}"/>
    <cellStyle name="Normal 5 7 3 3 6 3 4 2 3 2" xfId="23394" xr:uid="{EB3CBA97-59A9-478E-B765-C838740F3FC2}"/>
    <cellStyle name="Normal 5 7 3 3 6 3 4 2 3 3" xfId="21456" xr:uid="{4297B219-8ACE-4115-B50B-2AEC3C97DE9E}"/>
    <cellStyle name="Normal 5 7 3 3 6 3 4 2 3 3 2" xfId="26678" xr:uid="{2A43149B-BAE1-4872-97CA-602A13492903}"/>
    <cellStyle name="Normal 5 7 3 3 6 3 5" xfId="5329" xr:uid="{990B6992-7B2E-4ADB-B41F-A56256311EAC}"/>
    <cellStyle name="Normal 5 7 3 3 6 3 5 2" xfId="9786" xr:uid="{E69CB30D-9F06-4EEA-BCC1-5399F56151CA}"/>
    <cellStyle name="Normal 5 7 3 3 6 3 5 3" xfId="17025" xr:uid="{65A4FCB8-69BF-40E8-A723-C571B4786AF5}"/>
    <cellStyle name="Normal 5 7 3 3 6 3 5 3 2" xfId="23498" xr:uid="{27A61DE0-4146-4915-A129-3257BD219ADA}"/>
    <cellStyle name="Normal 5 7 3 3 6 3 5 3 3" xfId="19869" xr:uid="{1005F308-4D4B-4FE3-8A7F-B93560F1E934}"/>
    <cellStyle name="Normal 5 7 3 3 6 3 5 3 3 2" xfId="25091" xr:uid="{A137CEF0-6F98-49FE-B4C5-39B0D2B7B998}"/>
    <cellStyle name="Normal 5 7 3 3 6 3 6" xfId="18916" xr:uid="{DE46E866-A6FD-44B7-8642-75A6CC67E8DF}"/>
    <cellStyle name="Normal 5 7 3 3 6 3 6 2" xfId="24138" xr:uid="{54F31638-C772-405C-9E3F-0A3D18F5221E}"/>
    <cellStyle name="Normal 5 7 3 3 6 4" xfId="6174" xr:uid="{7D7C2322-182E-45AF-A8FB-696A7146822F}"/>
    <cellStyle name="Normal 5 7 3 3 6 4 2" xfId="7483" xr:uid="{9E31C64D-86A0-4CE6-BF7B-58F9B84AC980}"/>
    <cellStyle name="Normal 5 7 3 3 6 4 3" xfId="12959" xr:uid="{51D848CA-A26E-48A9-B1CE-E68AD957434A}"/>
    <cellStyle name="Normal 5 7 3 3 6 4 3 2" xfId="16425" xr:uid="{93510538-3466-4FD7-BE7C-6919748956B9}"/>
    <cellStyle name="Normal 5 7 3 3 6 4 4" xfId="19267" xr:uid="{A47A23E7-AE6B-43B0-BF03-33E1C7FE5C02}"/>
    <cellStyle name="Normal 5 7 3 3 6 4 4 2" xfId="24489" xr:uid="{F0874C92-A871-41BB-B251-11BD6D34C8FE}"/>
    <cellStyle name="Normal 5 7 3 3 6 5" xfId="9468" xr:uid="{2BC387C7-7628-4DD5-AD11-DAE57C859F1F}"/>
    <cellStyle name="Normal 5 7 3 3 6 5 2" xfId="11181" xr:uid="{5F918801-E1DC-45A9-81ED-64CD7C4FBF35}"/>
    <cellStyle name="Normal 5 7 3 3 6 5 3" xfId="11330" xr:uid="{7D1EB15D-CE85-4F8E-9556-23B6DB2F9F64}"/>
    <cellStyle name="Normal 5 7 3 3 6 5 3 2" xfId="21888" xr:uid="{F601885B-E585-4866-A397-613406D043A8}"/>
    <cellStyle name="Normal 5 7 3 3 6 5 3 3" xfId="21746" xr:uid="{1DCAB3CB-884A-46BB-8B3D-A94A9F86A993}"/>
    <cellStyle name="Normal 5 7 3 3 6 5 3 3 2" xfId="26968" xr:uid="{F189E909-B985-403C-A108-BD5B8A2D138D}"/>
    <cellStyle name="Normal 5 7 3 3 7" xfId="18321" xr:uid="{3D941B25-07E0-4B65-9113-A45523954A96}"/>
    <cellStyle name="Normal 5 7 3 3 7 2" xfId="28920" xr:uid="{ED8BD21B-670B-46CC-930A-F92C2220C131}"/>
    <cellStyle name="Normal 5 7 4" xfId="1148" xr:uid="{E91CC665-5526-4602-B5F9-303D8B634B59}"/>
    <cellStyle name="Normal 5 7 4 2" xfId="1149" xr:uid="{E027AA1D-8E3C-4FCF-A4DE-E712C0D40A9C}"/>
    <cellStyle name="Normal 5 7 4 3" xfId="1150" xr:uid="{E8ADE8D2-9F61-44B5-B101-0C8CE7956D42}"/>
    <cellStyle name="Normal 5 7 4 3 2" xfId="1151" xr:uid="{09A2A4CF-CBD9-471F-A3B7-B027606ED269}"/>
    <cellStyle name="Normal 5 7 4 3 2 2" xfId="1152" xr:uid="{92613045-6F74-4F45-85CD-3CFC95F6CD85}"/>
    <cellStyle name="Normal 5 7 4 3 2 2 10" xfId="18241" xr:uid="{877F15CD-0772-42FD-9C25-D0C39AC5E119}"/>
    <cellStyle name="Normal 5 7 4 3 2 2 10 2" xfId="28874" xr:uid="{BD39A75D-E116-42F5-BBE3-A84EA800E639}"/>
    <cellStyle name="Normal 5 7 4 3 2 2 2" xfId="1153" xr:uid="{8439A649-8020-47D8-A574-A303753BFE1E}"/>
    <cellStyle name="Normal 5 7 4 3 2 2 2 2" xfId="14490" xr:uid="{FD14A77B-79A1-46A9-A0BB-4CFE1AE4C27E}"/>
    <cellStyle name="Normal 5 7 4 3 2 2 2 3" xfId="14491" xr:uid="{DC0A8F18-3F7E-4179-862A-8623364FB6AF}"/>
    <cellStyle name="Normal 5 7 4 3 2 2 2 3 2" xfId="14492" xr:uid="{9DEE26D9-A36D-4CAF-A807-C49926A8B2D1}"/>
    <cellStyle name="Normal 5 7 4 3 2 2 3" xfId="1154" xr:uid="{7013947E-4B0A-4840-8B1E-376C3C948A9A}"/>
    <cellStyle name="Normal 5 7 4 3 2 2 4" xfId="1155" xr:uid="{F7F33F50-216F-4F7F-BD54-21653318796F}"/>
    <cellStyle name="Normal 5 7 4 3 2 2 5" xfId="1156" xr:uid="{FDA278A0-129D-4D6E-9666-DE26F0F059C4}"/>
    <cellStyle name="Normal 5 7 4 3 2 2 5 2" xfId="1157" xr:uid="{B2EB95D1-1BC3-4925-8291-B62645D16878}"/>
    <cellStyle name="Normal 5 7 4 3 2 2 5 3" xfId="2654" xr:uid="{EC9128C4-3F40-4360-805E-236954B41239}"/>
    <cellStyle name="Normal 5 7 4 3 2 2 5 3 2" xfId="3249" xr:uid="{86D8ABCD-6C37-4187-825F-73070093B7A1}"/>
    <cellStyle name="Normal 5 7 4 3 2 2 5 3 3" xfId="4212" xr:uid="{5F30A993-9C9E-438A-B371-84B4C4F8EED1}"/>
    <cellStyle name="Normal 5 7 4 3 2 2 5 3 3 2" xfId="4827" xr:uid="{82E37EB7-8686-4B24-843F-192F5E2D1460}"/>
    <cellStyle name="Normal 5 7 4 3 2 2 5 3 3 3" xfId="4449" xr:uid="{3E410248-6706-4A24-A574-4DE1C8A5BB03}"/>
    <cellStyle name="Normal 5 7 4 3 2 2 5 3 3 4" xfId="8701" xr:uid="{90E92349-69AE-4D3C-AEC0-8A4BCB6F1848}"/>
    <cellStyle name="Normal 5 7 4 3 2 2 5 3 3 4 2" xfId="9319" xr:uid="{CC905B53-3E64-4445-97F3-C0A65F87E7E5}"/>
    <cellStyle name="Normal 5 7 4 3 2 2 5 3 3 4 2 2" xfId="11035" xr:uid="{DDBD06AC-07A4-4700-8AD7-71BBA5690CF6}"/>
    <cellStyle name="Normal 5 7 4 3 2 2 5 3 3 4 2 3" xfId="12542" xr:uid="{B54EB5B9-550D-4185-9F42-EA25C2B14C1C}"/>
    <cellStyle name="Normal 5 7 4 3 2 2 5 3 3 4 2 3 2" xfId="22983" xr:uid="{17CEC2C7-A20D-45D7-AB4F-657F8499C6BF}"/>
    <cellStyle name="Normal 5 7 4 3 2 2 5 3 3 4 2 3 3" xfId="21600" xr:uid="{0187C314-87FC-4648-8A0A-9E820D1F6721}"/>
    <cellStyle name="Normal 5 7 4 3 2 2 5 3 3 4 2 3 3 2" xfId="26822" xr:uid="{9A44C020-6C3B-485D-9D02-DFD132D5D344}"/>
    <cellStyle name="Normal 5 7 4 3 2 2 5 3 3 5" xfId="5297" xr:uid="{87BFE3F7-82F5-4A21-A09C-942464FDBBEF}"/>
    <cellStyle name="Normal 5 7 4 3 2 2 5 3 3 5 2" xfId="9787" xr:uid="{C058C173-6D57-4105-9E3E-4953393E6D0F}"/>
    <cellStyle name="Normal 5 7 4 3 2 2 5 3 3 5 3" xfId="17028" xr:uid="{20616D97-A449-4A81-A9F5-B9C5C066F423}"/>
    <cellStyle name="Normal 5 7 4 3 2 2 5 3 3 5 3 2" xfId="23501" xr:uid="{C6F51BC7-FCE2-4305-B9B1-03CBDC742609}"/>
    <cellStyle name="Normal 5 7 4 3 2 2 5 3 3 5 3 3" xfId="19837" xr:uid="{9CA02F95-F14B-46C6-B129-7F48DE8F81AC}"/>
    <cellStyle name="Normal 5 7 4 3 2 2 5 3 3 5 3 3 2" xfId="25059" xr:uid="{E0C72038-79E3-4CD2-8ECA-D23913954719}"/>
    <cellStyle name="Normal 5 7 4 3 2 2 5 3 3 6" xfId="18989" xr:uid="{40F7A48D-9843-4BED-9C59-50EA31F6145D}"/>
    <cellStyle name="Normal 5 7 4 3 2 2 5 3 3 6 2" xfId="24211" xr:uid="{E58A3057-4FB3-4DA0-838F-981E526B9322}"/>
    <cellStyle name="Normal 5 7 4 3 2 2 5 3 4" xfId="7229" xr:uid="{4843F303-E942-4B12-AFDB-BB24AC220AAC}"/>
    <cellStyle name="Normal 5 7 4 3 2 2 5 3 4 2" xfId="8188" xr:uid="{D3863468-F42D-4C0F-83EF-5F9AE9389B28}"/>
    <cellStyle name="Normal 5 7 4 3 2 2 5 3 4 3" xfId="12867" xr:uid="{E66193B5-7D57-42B5-9676-CEB139736FC2}"/>
    <cellStyle name="Normal 5 7 4 3 2 2 5 3 4 3 2" xfId="16340" xr:uid="{15682AD0-7ED7-4715-94F8-A7FA7C0A7A94}"/>
    <cellStyle name="Normal 5 7 4 3 2 2 5 3 4 4" xfId="19531" xr:uid="{C49C48C3-D953-4E76-8BC4-BFA4801648E8}"/>
    <cellStyle name="Normal 5 7 4 3 2 2 5 3 4 4 2" xfId="24753" xr:uid="{B0C12132-10B9-4181-BC25-5110612FD26B}"/>
    <cellStyle name="Normal 5 7 4 3 2 2 5 3 5" xfId="7664" xr:uid="{739FF63B-5B1E-4AD2-BEBA-5A3EF05FC51D}"/>
    <cellStyle name="Normal 5 7 4 3 2 2 5 3 5 2" xfId="10852" xr:uid="{44529D28-A192-49EB-AC19-DE5FD59FA044}"/>
    <cellStyle name="Normal 5 7 4 3 2 2 5 3 5 3" xfId="12582" xr:uid="{C07B1590-CC45-4071-9896-6F3EEC009F14}"/>
    <cellStyle name="Normal 5 7 4 3 2 2 5 3 5 3 2" xfId="23023" xr:uid="{D4A6E368-02DB-4A70-947A-4458AFF9BD65}"/>
    <cellStyle name="Normal 5 7 4 3 2 2 5 3 5 3 3" xfId="21417" xr:uid="{66E63050-997A-46C8-BB98-B15C45E64F00}"/>
    <cellStyle name="Normal 5 7 4 3 2 2 5 3 5 3 3 2" xfId="26639" xr:uid="{031B0D82-87B0-41D8-9945-F69B622F197D}"/>
    <cellStyle name="Normal 5 7 4 3 2 2 5 4" xfId="5659" xr:uid="{0570334B-C660-4337-8E5D-EA53C06548A5}"/>
    <cellStyle name="Normal 5 7 4 3 2 2 5 4 2" xfId="8972" xr:uid="{23145132-BF3E-45B9-AB34-1F94519A005A}"/>
    <cellStyle name="Normal 5 7 4 3 2 2 5 4 3" xfId="12800" xr:uid="{6D244EB7-6B84-42C0-BF65-419944EF5908}"/>
    <cellStyle name="Normal 5 7 4 3 2 2 5 4 3 2" xfId="23238" xr:uid="{ADCAD142-4571-417A-ABD8-25A0FE487F57}"/>
    <cellStyle name="Normal 5 7 4 3 2 2 5 4 3 3" xfId="20199" xr:uid="{AD117FA1-FD1D-45BF-8285-1E63F037B3FA}"/>
    <cellStyle name="Normal 5 7 4 3 2 2 5 4 3 3 2" xfId="25421" xr:uid="{2D01FC96-BBCD-4E7D-A39D-E70F30F46792}"/>
    <cellStyle name="Normal 5 7 4 3 2 2 5 5" xfId="15560" xr:uid="{EE629849-380F-402C-AEFD-64E879880C31}"/>
    <cellStyle name="Normal 5 7 4 3 2 2 5 6" xfId="17667" xr:uid="{4DAF4A05-F94B-4992-86F6-58B7F2B4BBE8}"/>
    <cellStyle name="Normal 5 7 4 3 2 2 5 6 2" xfId="27277" xr:uid="{0A554133-C64A-4527-8E38-A77DCCC08A45}"/>
    <cellStyle name="Normal 5 7 4 3 2 2 5 6 3" xfId="28516" xr:uid="{01E5D060-24DB-434C-88E7-F2D894FCCFA9}"/>
    <cellStyle name="Normal 5 7 4 3 2 2 5 6 4" xfId="27941" xr:uid="{E873068C-EED9-44F4-8401-8D19CA2E89B4}"/>
    <cellStyle name="Normal 5 7 4 3 2 2 5 7" xfId="18394" xr:uid="{7605E9D5-5B5B-4A60-A9F8-80AC3A28FD98}"/>
    <cellStyle name="Normal 5 7 4 3 2 2 5 7 2" xfId="28818" xr:uid="{43B26489-ACBD-4A13-859E-F0BE9030C5FB}"/>
    <cellStyle name="Normal 5 7 4 3 2 2 6" xfId="2501" xr:uid="{89995FDC-9E0E-47E4-ACDB-9DDA9CF8BB8C}"/>
    <cellStyle name="Normal 5 7 4 3 2 2 6 2" xfId="3096" xr:uid="{811084CD-28BB-45C1-84C8-7CC9E9E4FE10}"/>
    <cellStyle name="Normal 5 7 4 3 2 2 6 3" xfId="4059" xr:uid="{60AB70E5-AB9D-4597-9C17-DBEF82116230}"/>
    <cellStyle name="Normal 5 7 4 3 2 2 6 3 2" xfId="4753" xr:uid="{099ADFEE-94C5-4AA6-B373-04643BF5CB66}"/>
    <cellStyle name="Normal 5 7 4 3 2 2 6 3 3" xfId="3677" xr:uid="{5A6DF164-87E2-4254-8281-5789F56727F6}"/>
    <cellStyle name="Normal 5 7 4 3 2 2 6 3 4" xfId="7808" xr:uid="{E543DD94-1A96-418A-B628-BFD4C65479F1}"/>
    <cellStyle name="Normal 5 7 4 3 2 2 6 3 4 2" xfId="9199" xr:uid="{D7B1845B-C72E-4B11-9697-3CA1D2A6333E}"/>
    <cellStyle name="Normal 5 7 4 3 2 2 6 3 4 2 2" xfId="10917" xr:uid="{FA618C84-6529-4667-BACA-A45D92523E4F}"/>
    <cellStyle name="Normal 5 7 4 3 2 2 6 3 4 2 3" xfId="12162" xr:uid="{E04C80E3-263E-4345-B1EC-9129EF95E747}"/>
    <cellStyle name="Normal 5 7 4 3 2 2 6 3 4 2 3 2" xfId="22609" xr:uid="{106089B8-2DA7-4AD5-B8DF-3EAFCA8D1C7A}"/>
    <cellStyle name="Normal 5 7 4 3 2 2 6 3 4 2 3 3" xfId="21482" xr:uid="{D6C1B95F-50F8-4556-B712-01D02C8B9FEB}"/>
    <cellStyle name="Normal 5 7 4 3 2 2 6 3 4 2 3 3 2" xfId="26704" xr:uid="{AD77688D-5ABC-477C-8951-84110DE86C6F}"/>
    <cellStyle name="Normal 5 7 4 3 2 2 6 3 5" xfId="6697" xr:uid="{6BD5C24C-F220-4044-B1AA-DBD08AE48824}"/>
    <cellStyle name="Normal 5 7 4 3 2 2 6 3 5 2" xfId="10442" xr:uid="{21222CBF-3626-4A30-AF19-00CE521A9D93}"/>
    <cellStyle name="Normal 5 7 4 3 2 2 6 3 5 3" xfId="11411" xr:uid="{3D29A3AC-48E0-4510-8C5C-C88BC98A8E3A}"/>
    <cellStyle name="Normal 5 7 4 3 2 2 6 3 5 3 2" xfId="21969" xr:uid="{E2AFDAC5-3300-43E0-B875-EBFB07748D91}"/>
    <cellStyle name="Normal 5 7 4 3 2 2 6 3 5 3 3" xfId="21007" xr:uid="{AF797F8C-A3B0-4EBF-A308-1D793BFDC6C4}"/>
    <cellStyle name="Normal 5 7 4 3 2 2 6 3 5 3 3 2" xfId="26229" xr:uid="{32463C39-BCD9-4189-8AC0-84B6C7448704}"/>
    <cellStyle name="Normal 5 7 4 3 2 2 6 3 6" xfId="16078" xr:uid="{BD891E88-6240-4CEE-BFA4-5361F809B835}"/>
    <cellStyle name="Normal 5 7 4 3 2 2 6 3 7" xfId="18836" xr:uid="{9C1E6A35-7616-4846-85F0-9F73DFE5E4F5}"/>
    <cellStyle name="Normal 5 7 4 3 2 2 6 3 7 2" xfId="24058" xr:uid="{32D51ED5-959F-4DF9-8CC6-B4ED07D59FF1}"/>
    <cellStyle name="Normal 5 7 4 3 2 2 6 4" xfId="7081" xr:uid="{716C4F1F-D2F9-44E5-B4EF-EEE45C0A61D1}"/>
    <cellStyle name="Normal 5 7 4 3 2 2 6 4 2" xfId="8040" xr:uid="{00FD3C59-2E43-48DD-9D50-2BB98DA0CACF}"/>
    <cellStyle name="Normal 5 7 4 3 2 2 6 4 3" xfId="13079" xr:uid="{C13B9AE2-63DB-4ED7-9C3A-8EC51E995EA1}"/>
    <cellStyle name="Normal 5 7 4 3 2 2 6 4 3 2" xfId="16528" xr:uid="{C7903614-405C-48C1-9DA9-52B9C5A8E241}"/>
    <cellStyle name="Normal 5 7 4 3 2 2 6 4 4" xfId="19383" xr:uid="{65FB308B-AE08-4ABA-9E72-FE2FCD5F5543}"/>
    <cellStyle name="Normal 5 7 4 3 2 2 6 4 4 2" xfId="24605" xr:uid="{9701A4BD-9E39-4BD2-AC2A-E928B3823F43}"/>
    <cellStyle name="Normal 5 7 4 3 2 2 6 5" xfId="9322" xr:uid="{B0A9AB2B-5526-417E-A7A5-2E4E5E77E6F4}"/>
    <cellStyle name="Normal 5 7 4 3 2 2 6 5 2" xfId="11038" xr:uid="{26FB09A8-E485-4D92-A862-3CD67C1BC4BF}"/>
    <cellStyle name="Normal 5 7 4 3 2 2 6 5 3" xfId="16908" xr:uid="{C7C32E1B-D1A9-4D7B-9440-279E2B18B75C}"/>
    <cellStyle name="Normal 5 7 4 3 2 2 6 5 3 2" xfId="23381" xr:uid="{3C94CA57-0CD3-45BB-91BE-D04C7D1D00D8}"/>
    <cellStyle name="Normal 5 7 4 3 2 2 6 5 3 3" xfId="21603" xr:uid="{A8559033-727C-41D5-83E3-FAC58168D413}"/>
    <cellStyle name="Normal 5 7 4 3 2 2 6 5 3 3 2" xfId="26825" xr:uid="{30A59DB7-5E60-4F28-8169-729EA08C0F1F}"/>
    <cellStyle name="Normal 5 7 4 3 2 2 7" xfId="5658" xr:uid="{2FCF56BC-ACD9-42B1-957E-ABA69AEC0A0B}"/>
    <cellStyle name="Normal 5 7 4 3 2 2 7 2" xfId="8971" xr:uid="{C1289062-9CEA-4A1E-93D1-69CC998F5E3F}"/>
    <cellStyle name="Normal 5 7 4 3 2 2 7 3" xfId="16224" xr:uid="{07CB9556-67AE-4D2B-96E4-E814D6CA90F9}"/>
    <cellStyle name="Normal 5 7 4 3 2 2 7 3 2" xfId="17372" xr:uid="{694D59A7-7D26-4757-833C-9CE02063F08F}"/>
    <cellStyle name="Normal 5 7 4 3 2 2 7 3 3" xfId="20198" xr:uid="{60074EE9-1327-408C-9755-7E60B6499E80}"/>
    <cellStyle name="Normal 5 7 4 3 2 2 7 3 3 2" xfId="25420" xr:uid="{F674FFDD-F42C-40EF-BF15-36C63BE383B9}"/>
    <cellStyle name="Normal 5 7 4 3 2 2 8" xfId="15559" xr:uid="{643A8B14-83B6-46D1-A697-20899D0185F1}"/>
    <cellStyle name="Normal 5 7 4 3 2 2 9" xfId="17666" xr:uid="{D2C5B83C-7350-47BC-8F7D-EC7B0189FE34}"/>
    <cellStyle name="Normal 5 7 4 3 2 2 9 2" xfId="27276" xr:uid="{38D44B58-E585-4F61-9FA7-3163E4285BD4}"/>
    <cellStyle name="Normal 5 7 4 3 2 2 9 3" xfId="28515" xr:uid="{2C42C1C2-9E60-436E-A817-5D245B1A4334}"/>
    <cellStyle name="Normal 5 7 4 3 2 2 9 4" xfId="27942" xr:uid="{0D409479-442E-4FE1-8609-D1D0AC8A67EF}"/>
    <cellStyle name="Normal 5 7 4 3 3" xfId="2357" xr:uid="{077123E8-6E2D-492F-8B04-AB707916D83A}"/>
    <cellStyle name="Normal 5 7 4 3 3 2" xfId="2952" xr:uid="{CEE2C5A6-0259-4088-B971-66881B3DBEBC}"/>
    <cellStyle name="Normal 5 7 4 3 3 3" xfId="3915" xr:uid="{A88C946E-FC3C-47BD-8C9D-0C905C45C648}"/>
    <cellStyle name="Normal 5 7 4 3 3 3 2" xfId="4985" xr:uid="{AE43F1D5-1164-4B5A-9E49-568828A6ECD2}"/>
    <cellStyle name="Normal 5 7 4 3 3 3 3" xfId="3585" xr:uid="{531C9BD8-C9E5-45CE-BEAB-FA09BA2E5B38}"/>
    <cellStyle name="Normal 5 7 4 3 3 3 4" xfId="7624" xr:uid="{E97DFAF1-C29C-43DF-AADF-025C5BC5A27C}"/>
    <cellStyle name="Normal 5 7 4 3 3 3 4 2" xfId="5596" xr:uid="{3EDB0102-E609-4655-AA82-6ADF61A9537D}"/>
    <cellStyle name="Normal 5 7 4 3 3 3 4 2 2" xfId="9748" xr:uid="{80896EE1-7A25-4796-9E24-8C27F2B3AB1F}"/>
    <cellStyle name="Normal 5 7 4 3 3 3 4 2 3" xfId="17006" xr:uid="{46015536-F1B8-465E-8BBE-28BAE4B4C721}"/>
    <cellStyle name="Normal 5 7 4 3 3 3 4 2 3 2" xfId="23479" xr:uid="{0973D085-202C-4433-ABB4-442E2B3BC6EE}"/>
    <cellStyle name="Normal 5 7 4 3 3 3 4 2 3 3" xfId="20136" xr:uid="{CEA31E3B-00D3-46EB-ACF2-4B633A36EF05}"/>
    <cellStyle name="Normal 5 7 4 3 3 3 4 2 3 3 2" xfId="25358" xr:uid="{6E4772D4-C810-4837-9F08-0DCD5449575C}"/>
    <cellStyle name="Normal 5 7 4 3 3 3 5" xfId="6968" xr:uid="{D7473F13-3F5B-4DD3-A551-15C0FCA94F97}"/>
    <cellStyle name="Normal 5 7 4 3 3 3 5 2" xfId="10712" xr:uid="{8ECECE45-3192-4A5D-A17F-60BAF788B31E}"/>
    <cellStyle name="Normal 5 7 4 3 3 3 5 3" xfId="11408" xr:uid="{0704229C-9E0B-4BA9-B63F-DFECFAE98BAB}"/>
    <cellStyle name="Normal 5 7 4 3 3 3 5 3 2" xfId="21966" xr:uid="{2D551237-638D-4CC5-9B16-128D4017BD1E}"/>
    <cellStyle name="Normal 5 7 4 3 3 3 5 3 3" xfId="21277" xr:uid="{CA1390D3-53E0-4A53-9342-398BC020FAD8}"/>
    <cellStyle name="Normal 5 7 4 3 3 3 5 3 3 2" xfId="26499" xr:uid="{E9BE887A-4130-4485-9767-58DFBBE9ED2E}"/>
    <cellStyle name="Normal 5 7 4 3 3 3 6" xfId="15938" xr:uid="{FF287936-3E74-4690-9F1D-5A8A10B9CA26}"/>
    <cellStyle name="Normal 5 7 4 3 3 3 7" xfId="18692" xr:uid="{56E1FB2C-F319-49F6-A3F1-66429AA9918B}"/>
    <cellStyle name="Normal 5 7 4 3 3 3 7 2" xfId="23914" xr:uid="{F580B9B1-46CA-4F13-BDE1-0F1897E57D03}"/>
    <cellStyle name="Normal 5 7 4 3 3 4" xfId="7337" xr:uid="{3AA20585-1067-40F4-B42C-3DA797369666}"/>
    <cellStyle name="Normal 5 7 4 3 3 4 2" xfId="8296" xr:uid="{FA0BBDBA-B18C-44B1-BAC3-448D14635B60}"/>
    <cellStyle name="Normal 5 7 4 3 3 4 3" xfId="13222" xr:uid="{AB07FBB1-9EA0-49D0-B700-06B2969A221D}"/>
    <cellStyle name="Normal 5 7 4 3 3 4 3 2" xfId="16657" xr:uid="{006A448E-7C85-41A5-AFE3-7BEDA362D38D}"/>
    <cellStyle name="Normal 5 7 4 3 3 4 4" xfId="19639" xr:uid="{0C84AD91-C5FC-42C1-9E48-1BD811484194}"/>
    <cellStyle name="Normal 5 7 4 3 3 4 4 2" xfId="24861" xr:uid="{658468C7-B38D-4B3F-994B-E6F5534B4230}"/>
    <cellStyle name="Normal 5 7 4 3 3 5" xfId="9551" xr:uid="{989EC443-64BE-4E32-A9CE-32FBC3FD388F}"/>
    <cellStyle name="Normal 5 7 4 3 3 5 2" xfId="11264" xr:uid="{88B75064-14C0-4201-A585-649BC018F556}"/>
    <cellStyle name="Normal 5 7 4 3 3 5 3" xfId="11788" xr:uid="{227EBA06-1312-4F41-9ADE-8A511D2480D7}"/>
    <cellStyle name="Normal 5 7 4 3 3 5 3 2" xfId="22236" xr:uid="{18FDE801-CFA3-4BAD-8CC6-9F880CADD7A1}"/>
    <cellStyle name="Normal 5 7 4 3 3 5 3 3" xfId="21829" xr:uid="{D9DEFD5D-22C4-42E3-BAB8-F7449B70CCF1}"/>
    <cellStyle name="Normal 5 7 4 3 3 5 3 3 2" xfId="27051" xr:uid="{9C9D29F3-68D8-4381-9FD6-DFFECDD2F461}"/>
    <cellStyle name="Normal 5 7 4 3 4" xfId="5657" xr:uid="{78659879-586D-435D-871F-D341E45E9E27}"/>
    <cellStyle name="Normal 5 7 4 3 4 2" xfId="8970" xr:uid="{7FBF82FC-7FD1-4C73-982E-86CA6F21DE33}"/>
    <cellStyle name="Normal 5 7 4 3 4 3" xfId="14493" xr:uid="{8C01870E-1EE8-40BC-A96E-DB063E90E016}"/>
    <cellStyle name="Normal 5 7 4 3 4 3 2" xfId="14494" xr:uid="{5841C8FD-A6E6-4438-B44E-809E09CEA5E0}"/>
    <cellStyle name="Normal 5 7 4 3 4 3 3" xfId="17234" xr:uid="{6F1851C1-32DE-4869-AFF1-F6B9675721F5}"/>
    <cellStyle name="Normal 5 7 4 3 4 3 4" xfId="20197" xr:uid="{C8BFAD7B-6F83-4EFC-A4DD-755E1526F54B}"/>
    <cellStyle name="Normal 5 7 4 3 4 3 4 2" xfId="25419" xr:uid="{44EBF552-C4CC-4C66-95B3-F1C288A61E87}"/>
    <cellStyle name="Normal 5 7 4 3 5" xfId="15259" xr:uid="{66E8D35C-0065-4342-8BB5-EE668FB67F1A}"/>
    <cellStyle name="Normal 5 7 4 3 6" xfId="15558" xr:uid="{9F1A394C-66D6-42A4-B7F4-3C3F0FBFB7EB}"/>
    <cellStyle name="Normal 5 7 4 3 7" xfId="17665" xr:uid="{F76BF967-ABB8-4FB2-92F0-10E0FF73708C}"/>
    <cellStyle name="Normal 5 7 4 3 7 2" xfId="27275" xr:uid="{986CBB36-DF7B-4226-B42E-C1E06547DBE3}"/>
    <cellStyle name="Normal 5 7 4 3 7 3" xfId="28514" xr:uid="{6BA5670C-944A-4A8F-9014-0805B763C480}"/>
    <cellStyle name="Normal 5 7 4 3 7 4" xfId="27943" xr:uid="{4B305C8A-75B8-4EDB-A40D-9CEDAE281444}"/>
    <cellStyle name="Normal 5 7 4 3 8" xfId="18097" xr:uid="{8B72F981-C780-4ADE-81EC-1478B1C1A8B6}"/>
    <cellStyle name="Normal 5 7 4 3 8 2" xfId="28807" xr:uid="{F56C41B1-EB67-4879-B52B-54CCD8F32FFA}"/>
    <cellStyle name="Normal 5 7 4 4" xfId="14495" xr:uid="{DF3551F8-EC41-41DA-9460-B992C7C18C0A}"/>
    <cellStyle name="Normal 5 7 4 4 2" xfId="14496" xr:uid="{BC229798-F731-4957-B58A-DECA6A199DE7}"/>
    <cellStyle name="Normal 5 7 4 5" xfId="14497" xr:uid="{92B2ACEC-DF2D-4C91-83FF-12A01D7AA930}"/>
    <cellStyle name="Normal 5 7 4 5 2" xfId="14498" xr:uid="{397B8033-BF7E-497C-BEE2-3D0CE1ECB82B}"/>
    <cellStyle name="Normal 5 7 5" xfId="2217" xr:uid="{A8BF1AA4-F9F6-403A-B7E5-D056DA887AB3}"/>
    <cellStyle name="Normal 5 7 5 2" xfId="2812" xr:uid="{3332CEA9-AA5C-413C-95BF-754F9546C4BB}"/>
    <cellStyle name="Normal 5 7 5 3" xfId="3775" xr:uid="{CB5485F7-FD01-4439-B5AD-196C95F61989}"/>
    <cellStyle name="Normal 5 7 5 3 2" xfId="5120" xr:uid="{8A2A6D9C-4E90-4D6E-94D1-A09BA62D6BAD}"/>
    <cellStyle name="Normal 5 7 5 3 3" xfId="4341" xr:uid="{62FB7956-8AE2-4AA0-8D5E-623FF5247212}"/>
    <cellStyle name="Normal 5 7 5 3 4" xfId="7880" xr:uid="{00CCAF40-93A1-4A46-BB97-55C1B9329E4C}"/>
    <cellStyle name="Normal 5 7 5 3 4 2" xfId="6612" xr:uid="{3687F933-4697-4EA1-8AB9-014CB304F63A}"/>
    <cellStyle name="Normal 5 7 5 3 4 2 2" xfId="10358" xr:uid="{31D5D5BB-4BA0-404D-95F2-109C8184B594}"/>
    <cellStyle name="Normal 5 7 5 3 4 2 3" xfId="12609" xr:uid="{B70967FD-9733-4D12-8CB5-0197DD26BD6D}"/>
    <cellStyle name="Normal 5 7 5 3 4 2 3 2" xfId="23049" xr:uid="{E881171B-9C5A-4D52-A864-83AACE4A0387}"/>
    <cellStyle name="Normal 5 7 5 3 4 2 3 3" xfId="20923" xr:uid="{1F615F2A-A8F5-4A83-B633-2CFDA9BAA9C7}"/>
    <cellStyle name="Normal 5 7 5 3 4 2 3 3 2" xfId="26145" xr:uid="{3EA2F6A3-D4F2-4777-8FDE-4010AFA1B3BD}"/>
    <cellStyle name="Normal 5 7 5 3 5" xfId="6326" xr:uid="{9D714862-54AE-4AAE-B289-F7CEEB264B6F}"/>
    <cellStyle name="Normal 5 7 5 3 5 2" xfId="10074" xr:uid="{244558EA-D1C1-4C15-9489-8C8D927D6B9D}"/>
    <cellStyle name="Normal 5 7 5 3 5 3" xfId="16975" xr:uid="{52A6D869-8A25-45F7-8D25-570946C51289}"/>
    <cellStyle name="Normal 5 7 5 3 5 3 2" xfId="23448" xr:uid="{899DFEF6-EEC0-46EC-B12E-477E440FF1EE}"/>
    <cellStyle name="Normal 5 7 5 3 5 3 3" xfId="20639" xr:uid="{72486EAA-1C2C-4707-94FC-B434EFDABBAB}"/>
    <cellStyle name="Normal 5 7 5 3 5 3 3 2" xfId="25861" xr:uid="{8B07710D-F859-4BF9-8171-82C7B2E8C83A}"/>
    <cellStyle name="Normal 5 7 5 3 6" xfId="18552" xr:uid="{3C00C804-28A6-410C-9FC4-BFDB281BE54E}"/>
    <cellStyle name="Normal 5 7 5 3 6 2" xfId="23774" xr:uid="{45500514-643B-4CC9-A2E8-4FEE73E97DFC}"/>
    <cellStyle name="Normal 5 7 5 4" xfId="7022" xr:uid="{D8E7DF28-27FB-4010-AA7C-A49620168E9A}"/>
    <cellStyle name="Normal 5 7 5 4 2" xfId="7981" xr:uid="{18A80E7D-709C-4A55-97E6-58F939B620FA}"/>
    <cellStyle name="Normal 5 7 5 4 3" xfId="12916" xr:uid="{F1B87830-CE1D-4EE8-AA7B-91163130F516}"/>
    <cellStyle name="Normal 5 7 5 4 3 2" xfId="16385" xr:uid="{18A804B8-194D-4646-AA88-A4532B827B01}"/>
    <cellStyle name="Normal 5 7 5 4 4" xfId="19324" xr:uid="{635C4D95-0AD3-4F1E-8530-E4040FFFE46F}"/>
    <cellStyle name="Normal 5 7 5 4 4 2" xfId="24546" xr:uid="{8577F2A0-F0A7-43F6-B2F9-18D5D4ADABD1}"/>
    <cellStyle name="Normal 5 7 5 5" xfId="9416" xr:uid="{3729680F-0D7E-4138-AB58-357E5B69899F}"/>
    <cellStyle name="Normal 5 7 5 5 2" xfId="11129" xr:uid="{F076ABF6-0038-4A3D-8892-0965E41466B5}"/>
    <cellStyle name="Normal 5 7 5 5 3" xfId="16898" xr:uid="{8B39F788-8A8B-408A-9C4A-868883CB2578}"/>
    <cellStyle name="Normal 5 7 5 5 3 2" xfId="23371" xr:uid="{1DE4A636-F99E-4E5F-8910-935247BC1CF7}"/>
    <cellStyle name="Normal 5 7 5 5 3 3" xfId="21694" xr:uid="{9DCAE03F-5DDE-4B09-878E-733DCB98E46D}"/>
    <cellStyle name="Normal 5 7 5 5 3 3 2" xfId="26916" xr:uid="{49D07F55-E08D-4F84-86CC-49823EBC4B28}"/>
    <cellStyle name="Normal 5 7 6" xfId="17957" xr:uid="{872AA9C9-8BE8-4DF2-A361-763B00C91309}"/>
    <cellStyle name="Normal 5 7 6 2" xfId="27636" xr:uid="{CD297FBA-E895-47D4-B592-42EBD3B49FD9}"/>
    <cellStyle name="Normal 5 8" xfId="1158" xr:uid="{074E0800-3C33-4763-B101-E3EA41948899}"/>
    <cellStyle name="Normal 5 8 2" xfId="1159" xr:uid="{6DB0F5B1-ACD4-4280-9B92-C48AF91403C6}"/>
    <cellStyle name="Normal 5 8 3" xfId="1160" xr:uid="{82149202-5BCB-48D8-9EA5-88B7260AA776}"/>
    <cellStyle name="Normal 5 8 3 2" xfId="1161" xr:uid="{B4F9547C-CF9E-46D5-AE9A-91BA93D15C8C}"/>
    <cellStyle name="Normal 5 8 3 2 2" xfId="1162" xr:uid="{C3C92DE0-9BA5-40B7-847C-2E77310EE6BE}"/>
    <cellStyle name="Normal 5 8 3 2 2 10" xfId="18242" xr:uid="{A6F7A565-EFC0-46AB-80F0-80DE01546495}"/>
    <cellStyle name="Normal 5 8 3 2 2 10 2" xfId="27798" xr:uid="{1F5955F7-C088-46F6-A5B3-D0BED1304282}"/>
    <cellStyle name="Normal 5 8 3 2 2 2" xfId="1163" xr:uid="{238BDF1C-CD2C-4C0D-9736-D3EE2763D10D}"/>
    <cellStyle name="Normal 5 8 3 2 2 2 2" xfId="14499" xr:uid="{8B18EF53-809B-4B4A-91CE-D4AB8290AB85}"/>
    <cellStyle name="Normal 5 8 3 2 2 2 3" xfId="14500" xr:uid="{B1A94031-24CF-4270-B058-31966EED5C5B}"/>
    <cellStyle name="Normal 5 8 3 2 2 2 3 2" xfId="14501" xr:uid="{9574ADBE-0F3F-4731-AE5A-165837A79EFD}"/>
    <cellStyle name="Normal 5 8 3 2 2 3" xfId="1164" xr:uid="{1744E95B-035D-4490-B552-B253E4F434B1}"/>
    <cellStyle name="Normal 5 8 3 2 2 4" xfId="1165" xr:uid="{70854A3B-855C-4299-82E1-03F5B12E5D41}"/>
    <cellStyle name="Normal 5 8 3 2 2 5" xfId="1166" xr:uid="{FE92BB99-05E7-464D-9D7A-A97537B148A2}"/>
    <cellStyle name="Normal 5 8 3 2 2 5 2" xfId="1167" xr:uid="{C21709EF-516B-474A-AB3E-B770B4F7F9BB}"/>
    <cellStyle name="Normal 5 8 3 2 2 5 3" xfId="2655" xr:uid="{04E2F95B-235C-485E-8EF0-DFABB22972F3}"/>
    <cellStyle name="Normal 5 8 3 2 2 5 3 2" xfId="3250" xr:uid="{8AE69638-49E1-45F1-8759-4523309DC7CC}"/>
    <cellStyle name="Normal 5 8 3 2 2 5 3 3" xfId="4213" xr:uid="{BE37BF6F-4053-435C-931E-97C04A63E876}"/>
    <cellStyle name="Normal 5 8 3 2 2 5 3 3 2" xfId="4563" xr:uid="{F0F9B3A0-761E-42E4-A4BF-20639FA14E34}"/>
    <cellStyle name="Normal 5 8 3 2 2 5 3 3 3" xfId="4450" xr:uid="{09E4AC2A-C03F-41F2-924E-A7EB3CFDEA34}"/>
    <cellStyle name="Normal 5 8 3 2 2 5 3 3 4" xfId="8724" xr:uid="{C220BC8F-6A35-4CF2-B101-0F517B6C11F1}"/>
    <cellStyle name="Normal 5 8 3 2 2 5 3 3 4 2" xfId="6938" xr:uid="{C9CAF6E4-9946-4438-A280-16D864045C65}"/>
    <cellStyle name="Normal 5 8 3 2 2 5 3 3 4 2 2" xfId="10682" xr:uid="{567003EE-ACAB-467F-A66E-23DDC3926338}"/>
    <cellStyle name="Normal 5 8 3 2 2 5 3 3 4 2 3" xfId="11413" xr:uid="{1AD37692-4E18-48FF-A68F-F1694B255C06}"/>
    <cellStyle name="Normal 5 8 3 2 2 5 3 3 4 2 3 2" xfId="21971" xr:uid="{16CDC2A4-AF7C-4E6E-B826-A82FA762B0DF}"/>
    <cellStyle name="Normal 5 8 3 2 2 5 3 3 4 2 3 3" xfId="21247" xr:uid="{FD5D0D81-D735-49BA-9EA4-15BC868F0936}"/>
    <cellStyle name="Normal 5 8 3 2 2 5 3 3 4 2 3 3 2" xfId="26469" xr:uid="{4740BFA5-1408-49E8-B5EE-109954E8022C}"/>
    <cellStyle name="Normal 5 8 3 2 2 5 3 3 5" xfId="5296" xr:uid="{1EC67707-17C2-430A-9D63-EE9F9D09F2F3}"/>
    <cellStyle name="Normal 5 8 3 2 2 5 3 3 5 2" xfId="9819" xr:uid="{82EA9F8F-2182-41C9-A3E3-2959497EE0B2}"/>
    <cellStyle name="Normal 5 8 3 2 2 5 3 3 5 3" xfId="17029" xr:uid="{86D22B99-C9AF-4AC8-B736-5908619B4825}"/>
    <cellStyle name="Normal 5 8 3 2 2 5 3 3 5 3 2" xfId="23502" xr:uid="{F13CEDCC-4C6A-42BC-9C5B-DE209DD5A58B}"/>
    <cellStyle name="Normal 5 8 3 2 2 5 3 3 5 3 3" xfId="19836" xr:uid="{54A97224-A1BB-46DB-B7D4-B5F8B36D5F35}"/>
    <cellStyle name="Normal 5 8 3 2 2 5 3 3 5 3 3 2" xfId="25058" xr:uid="{F3CCE28F-A1A8-40B0-8B8C-F648321E85C8}"/>
    <cellStyle name="Normal 5 8 3 2 2 5 3 3 6" xfId="18990" xr:uid="{5A3FC76D-2797-43AD-80F9-050671191EA9}"/>
    <cellStyle name="Normal 5 8 3 2 2 5 3 3 6 2" xfId="24212" xr:uid="{3E2A0EA2-447A-4325-975E-5455676B3C85}"/>
    <cellStyle name="Normal 5 8 3 2 2 5 3 4" xfId="6202" xr:uid="{765863D6-372A-41E1-9684-400BD3C6D5A2}"/>
    <cellStyle name="Normal 5 8 3 2 2 5 3 4 2" xfId="7619" xr:uid="{66A813DC-3059-49C0-8323-3A24F1B04A0B}"/>
    <cellStyle name="Normal 5 8 3 2 2 5 3 4 3" xfId="12861" xr:uid="{C449EAD1-1B08-4FEA-92B6-31C1ADA800DD}"/>
    <cellStyle name="Normal 5 8 3 2 2 5 3 4 3 2" xfId="16336" xr:uid="{CEA23532-BEAD-4CEE-B806-60AAA6EC6F31}"/>
    <cellStyle name="Normal 5 8 3 2 2 5 3 4 4" xfId="19295" xr:uid="{DF529E6C-B85B-4B6E-BC43-5F1F0556651D}"/>
    <cellStyle name="Normal 5 8 3 2 2 5 3 4 4 2" xfId="24517" xr:uid="{180F4478-4154-40A4-8DCC-2E8B60138067}"/>
    <cellStyle name="Normal 5 8 3 2 2 5 3 5" xfId="6863" xr:uid="{FC137EEC-4720-45DD-986E-A8EE2ADE86D9}"/>
    <cellStyle name="Normal 5 8 3 2 2 5 3 5 2" xfId="10607" xr:uid="{EBEC61A8-3C4C-4D25-BD9E-60A5CF0D77E6}"/>
    <cellStyle name="Normal 5 8 3 2 2 5 3 5 3" xfId="11644" xr:uid="{AAEAA986-F16E-4417-99E8-44D24E7A3265}"/>
    <cellStyle name="Normal 5 8 3 2 2 5 3 5 3 2" xfId="22093" xr:uid="{B43878D8-3607-4FAF-A398-7F57A1764181}"/>
    <cellStyle name="Normal 5 8 3 2 2 5 3 5 3 3" xfId="21172" xr:uid="{BDE7D2A1-EA22-4834-8548-4EBABBAD58CD}"/>
    <cellStyle name="Normal 5 8 3 2 2 5 3 5 3 3 2" xfId="26394" xr:uid="{C16091F9-829F-45F2-92C5-0F463C92ECDA}"/>
    <cellStyle name="Normal 5 8 3 2 2 5 4" xfId="5662" xr:uid="{C6B3D598-37AA-4689-962D-7BCD571B0BE6}"/>
    <cellStyle name="Normal 5 8 3 2 2 5 4 2" xfId="8975" xr:uid="{55537764-2365-49B3-908E-4E378134FDBA}"/>
    <cellStyle name="Normal 5 8 3 2 2 5 4 3" xfId="12130" xr:uid="{EE806344-A59D-4AB7-AA21-B660C754B225}"/>
    <cellStyle name="Normal 5 8 3 2 2 5 4 3 2" xfId="22577" xr:uid="{47A63A3E-76FB-41F1-A663-8CDEF54E055F}"/>
    <cellStyle name="Normal 5 8 3 2 2 5 4 3 3" xfId="20202" xr:uid="{CA2BE9FB-7658-4FA7-9898-92E27FFD558B}"/>
    <cellStyle name="Normal 5 8 3 2 2 5 4 3 3 2" xfId="25424" xr:uid="{CA2FBA91-2FFC-4594-A605-D1E5507E489B}"/>
    <cellStyle name="Normal 5 8 3 2 2 5 5" xfId="15563" xr:uid="{B135E830-FAC6-4BEE-9EEB-953E4CC71DBE}"/>
    <cellStyle name="Normal 5 8 3 2 2 5 6" xfId="17670" xr:uid="{D039F4FE-F897-46BB-B5DC-A3C0B65A284E}"/>
    <cellStyle name="Normal 5 8 3 2 2 5 6 2" xfId="27280" xr:uid="{C39DD0CB-4823-4ECD-88BF-692283EA2F80}"/>
    <cellStyle name="Normal 5 8 3 2 2 5 6 3" xfId="28519" xr:uid="{35C04CC7-CFF4-4C05-A934-8EFD5834423B}"/>
    <cellStyle name="Normal 5 8 3 2 2 5 6 4" xfId="27510" xr:uid="{8B0E33C7-2238-482C-B419-4D855B59C1D6}"/>
    <cellStyle name="Normal 5 8 3 2 2 5 7" xfId="18395" xr:uid="{A32637CA-A370-47B9-BC83-9A3217F968CC}"/>
    <cellStyle name="Normal 5 8 3 2 2 5 7 2" xfId="28740" xr:uid="{78214B0E-F988-4531-92D6-1690DE0F5532}"/>
    <cellStyle name="Normal 5 8 3 2 2 6" xfId="2502" xr:uid="{8F96A167-8DF4-46A3-8D9A-6A7B17D21685}"/>
    <cellStyle name="Normal 5 8 3 2 2 6 2" xfId="3097" xr:uid="{AD56DA67-7598-4962-848E-6B62C3CA4864}"/>
    <cellStyle name="Normal 5 8 3 2 2 6 3" xfId="4060" xr:uid="{F72FE6EF-6ADC-4374-AE9B-818F41920524}"/>
    <cellStyle name="Normal 5 8 3 2 2 6 3 2" xfId="4938" xr:uid="{FEE8D164-3F00-41F4-A2B8-B18E7F6A2FB0}"/>
    <cellStyle name="Normal 5 8 3 2 2 6 3 3" xfId="3388" xr:uid="{9F63F2C8-9BE0-4D41-AFB1-9D84C54DAF95}"/>
    <cellStyle name="Normal 5 8 3 2 2 6 3 4" xfId="8363" xr:uid="{43F24762-04E2-4C92-9F50-2DEF245E3219}"/>
    <cellStyle name="Normal 5 8 3 2 2 6 3 4 2" xfId="9513" xr:uid="{DDDADD83-3C5A-4771-8D76-0A387EA7E47E}"/>
    <cellStyle name="Normal 5 8 3 2 2 6 3 4 2 2" xfId="11226" xr:uid="{DCD16E89-8CF6-451B-8DD8-7628B9CB0134}"/>
    <cellStyle name="Normal 5 8 3 2 2 6 3 4 2 3" xfId="12282" xr:uid="{142F8C5C-D27A-4F8B-BDF4-B78D89C8A0A2}"/>
    <cellStyle name="Normal 5 8 3 2 2 6 3 4 2 3 2" xfId="22724" xr:uid="{BBAEEAC6-C476-4F7B-81BF-C3F8233BC647}"/>
    <cellStyle name="Normal 5 8 3 2 2 6 3 4 2 3 3" xfId="21791" xr:uid="{94CC1F14-BFD3-46AC-8C81-296E1B4650A1}"/>
    <cellStyle name="Normal 5 8 3 2 2 6 3 4 2 3 3 2" xfId="27013" xr:uid="{6D93AD01-A991-4D38-A4B7-B5BBB98B6A7C}"/>
    <cellStyle name="Normal 5 8 3 2 2 6 3 5" xfId="6441" xr:uid="{F5B72246-4B8F-4E5D-9716-EA220D71159A}"/>
    <cellStyle name="Normal 5 8 3 2 2 6 3 5 2" xfId="10187" xr:uid="{6E59ADE1-9B75-4444-9F0B-F429BDA37801}"/>
    <cellStyle name="Normal 5 8 3 2 2 6 3 5 3" xfId="11448" xr:uid="{EA36049E-17D6-42FD-88D1-6D763AD1767E}"/>
    <cellStyle name="Normal 5 8 3 2 2 6 3 5 3 2" xfId="22006" xr:uid="{F23325F0-1C7A-4478-B3EF-E9934D70DB97}"/>
    <cellStyle name="Normal 5 8 3 2 2 6 3 5 3 3" xfId="20752" xr:uid="{039A21A4-8E1A-40BA-972B-F71BE997B67C}"/>
    <cellStyle name="Normal 5 8 3 2 2 6 3 5 3 3 2" xfId="25974" xr:uid="{4A753314-6F3A-441D-ADBB-E83AAD2810FC}"/>
    <cellStyle name="Normal 5 8 3 2 2 6 3 6" xfId="16079" xr:uid="{5C8B72CF-C700-4AF4-AF6D-DE5E67B4E88F}"/>
    <cellStyle name="Normal 5 8 3 2 2 6 3 7" xfId="18837" xr:uid="{580D62A5-DDCD-40F4-83E8-4D0EED2F4205}"/>
    <cellStyle name="Normal 5 8 3 2 2 6 3 7 2" xfId="24059" xr:uid="{C1DAFF41-B4F5-41D2-A6AC-954331D54192}"/>
    <cellStyle name="Normal 5 8 3 2 2 6 4" xfId="6151" xr:uid="{4A1664C4-15CA-46E5-BC5C-EFCC55DFE782}"/>
    <cellStyle name="Normal 5 8 3 2 2 6 4 2" xfId="7506" xr:uid="{1021F3A1-455A-4CF7-9CDB-9B52B144B930}"/>
    <cellStyle name="Normal 5 8 3 2 2 6 4 3" xfId="13125" xr:uid="{52C95512-3BEF-4387-A9AE-8F289364FC68}"/>
    <cellStyle name="Normal 5 8 3 2 2 6 4 3 2" xfId="16572" xr:uid="{CF75FA1B-C0B4-4C41-9C0E-0B53455DFB82}"/>
    <cellStyle name="Normal 5 8 3 2 2 6 4 4" xfId="19244" xr:uid="{11AA499C-316D-44C8-A75F-6C5285BBB1E1}"/>
    <cellStyle name="Normal 5 8 3 2 2 6 4 4 2" xfId="24466" xr:uid="{46014101-8B65-4A3C-9D9D-640B028D4871}"/>
    <cellStyle name="Normal 5 8 3 2 2 6 5" xfId="5156" xr:uid="{F4775699-6BE7-45D7-BB53-312F344C6EBB}"/>
    <cellStyle name="Normal 5 8 3 2 2 6 5 2" xfId="9692" xr:uid="{830BA20E-6B41-4141-A9B5-1552BD3EDC9C}"/>
    <cellStyle name="Normal 5 8 3 2 2 6 5 3" xfId="17115" xr:uid="{6995884C-1DEC-4976-BD4B-AD2D78F853E3}"/>
    <cellStyle name="Normal 5 8 3 2 2 6 5 3 2" xfId="23587" xr:uid="{7F403BC3-6838-476D-B1BD-5DE52747D7AB}"/>
    <cellStyle name="Normal 5 8 3 2 2 6 5 3 3" xfId="19696" xr:uid="{9A747162-931D-4FF1-B1DF-9D6E4CF60934}"/>
    <cellStyle name="Normal 5 8 3 2 2 6 5 3 3 2" xfId="24918" xr:uid="{DDC55699-ACA7-42C3-9B20-F4DF50B05337}"/>
    <cellStyle name="Normal 5 8 3 2 2 7" xfId="5661" xr:uid="{6767AAC8-2858-4DFB-A8E3-E27E3F4D984D}"/>
    <cellStyle name="Normal 5 8 3 2 2 7 2" xfId="8974" xr:uid="{C58A6011-F77B-4AE6-8E21-04BC3A2AA743}"/>
    <cellStyle name="Normal 5 8 3 2 2 7 3" xfId="16225" xr:uid="{99CDA302-25B4-40EB-8980-2AFE0588F89E}"/>
    <cellStyle name="Normal 5 8 3 2 2 7 3 2" xfId="17373" xr:uid="{2775F9D4-EE12-4D1A-91AA-737476DC1F71}"/>
    <cellStyle name="Normal 5 8 3 2 2 7 3 3" xfId="20201" xr:uid="{FB349107-EF96-469A-BC36-3FCDBCE24904}"/>
    <cellStyle name="Normal 5 8 3 2 2 7 3 3 2" xfId="25423" xr:uid="{10AA3176-36E9-4E61-AF9D-1C9157E34D8F}"/>
    <cellStyle name="Normal 5 8 3 2 2 8" xfId="15562" xr:uid="{B5883E35-0565-41A0-8CFB-A5B69C1DC6D5}"/>
    <cellStyle name="Normal 5 8 3 2 2 9" xfId="17669" xr:uid="{9089B1CA-C8B9-4604-8F27-AC18BF505235}"/>
    <cellStyle name="Normal 5 8 3 2 2 9 2" xfId="27279" xr:uid="{356093BA-6E31-4A30-B78F-B5A50DF99605}"/>
    <cellStyle name="Normal 5 8 3 2 2 9 3" xfId="28518" xr:uid="{8E746D29-EB5B-4D61-BAC0-67F8E29F7269}"/>
    <cellStyle name="Normal 5 8 3 2 2 9 4" xfId="27940" xr:uid="{208F8AB6-B185-4B72-8E32-1C998CA3EDF2}"/>
    <cellStyle name="Normal 5 8 3 3" xfId="2288" xr:uid="{834DA708-F501-4CEF-B26D-AE4A7AF42E95}"/>
    <cellStyle name="Normal 5 8 3 3 2" xfId="2883" xr:uid="{10FB1BB1-4B77-4749-A671-734DD8629D2D}"/>
    <cellStyle name="Normal 5 8 3 3 3" xfId="3846" xr:uid="{00CD4BF3-9CAB-44B1-9C17-281C30E0902E}"/>
    <cellStyle name="Normal 5 8 3 3 3 2" xfId="5073" xr:uid="{D64E2054-CB64-4072-8FD6-EEC963F70740}"/>
    <cellStyle name="Normal 5 8 3 3 3 3" xfId="3394" xr:uid="{42D56A8C-4790-4357-B1BF-B35256679F9A}"/>
    <cellStyle name="Normal 5 8 3 3 3 4" xfId="8437" xr:uid="{C5D98E9C-553F-4291-A8DD-69BC09D8CB7B}"/>
    <cellStyle name="Normal 5 8 3 3 3 4 2" xfId="6442" xr:uid="{086F9012-9935-4043-AF0E-478EC0F65F85}"/>
    <cellStyle name="Normal 5 8 3 3 3 4 2 2" xfId="10188" xr:uid="{75AD8259-1257-4F43-B465-56B6D2142F0B}"/>
    <cellStyle name="Normal 5 8 3 3 3 4 2 3" xfId="12278" xr:uid="{82E84B41-1D10-46CE-93BC-DFD2C90F8F7D}"/>
    <cellStyle name="Normal 5 8 3 3 3 4 2 3 2" xfId="22720" xr:uid="{6BFFEE60-51DF-4A12-9915-7FF43C823790}"/>
    <cellStyle name="Normal 5 8 3 3 3 4 2 3 3" xfId="20753" xr:uid="{74DBAC80-D173-42E5-B2F3-31B9C8F7E7EC}"/>
    <cellStyle name="Normal 5 8 3 3 3 4 2 3 3 2" xfId="25975" xr:uid="{D17DC33B-2BEB-403E-8243-17C55A4E8323}"/>
    <cellStyle name="Normal 5 8 3 3 3 5" xfId="5450" xr:uid="{12BC16DA-B3C1-4755-A558-45980F536015}"/>
    <cellStyle name="Normal 5 8 3 3 3 5 2" xfId="9884" xr:uid="{DD3B37F1-FA78-44BE-AFD2-F2356BD85435}"/>
    <cellStyle name="Normal 5 8 3 3 3 5 3" xfId="12006" xr:uid="{B1F6FAC2-3DFD-4465-8CF0-07F901520AAF}"/>
    <cellStyle name="Normal 5 8 3 3 3 5 3 2" xfId="22454" xr:uid="{33CF7D28-006A-4119-9C45-24DCF6C72E31}"/>
    <cellStyle name="Normal 5 8 3 3 3 5 3 3" xfId="19990" xr:uid="{0848566A-D190-4229-BA05-50C9DDA230C1}"/>
    <cellStyle name="Normal 5 8 3 3 3 5 3 3 2" xfId="25212" xr:uid="{E937ECE1-23CB-447A-A42B-B21CBE6093F9}"/>
    <cellStyle name="Normal 5 8 3 3 3 6" xfId="15870" xr:uid="{E0A06A3A-827B-423A-B9A7-9890CE5EB182}"/>
    <cellStyle name="Normal 5 8 3 3 3 7" xfId="18623" xr:uid="{BE200EDA-66FD-4ACB-AE67-D3E16520B97C}"/>
    <cellStyle name="Normal 5 8 3 3 3 7 2" xfId="23845" xr:uid="{FD268E76-F4A0-49D4-9695-4344AFE20D27}"/>
    <cellStyle name="Normal 5 8 3 3 4" xfId="7127" xr:uid="{964C0F43-75DA-449A-8CBD-FEA684D59263}"/>
    <cellStyle name="Normal 5 8 3 3 4 2" xfId="8086" xr:uid="{86FE5768-1BB1-476F-94AF-115D396F858C}"/>
    <cellStyle name="Normal 5 8 3 3 4 3" xfId="13117" xr:uid="{882C87FA-8A55-41CE-B5D6-3449050DB08D}"/>
    <cellStyle name="Normal 5 8 3 3 4 3 2" xfId="16564" xr:uid="{C43807B1-82FA-463F-88F0-35DE803945BE}"/>
    <cellStyle name="Normal 5 8 3 3 4 4" xfId="19429" xr:uid="{8CF9E987-A33A-4322-9B96-8268D73BD7A8}"/>
    <cellStyle name="Normal 5 8 3 3 4 4 2" xfId="24651" xr:uid="{06323785-E4CA-4431-BCA4-C0D13403F841}"/>
    <cellStyle name="Normal 5 8 3 3 5" xfId="6236" xr:uid="{1DD31185-92D4-4CA1-8BDD-D800DC449FA3}"/>
    <cellStyle name="Normal 5 8 3 3 5 2" xfId="9985" xr:uid="{E4B8EC5D-1CF1-4514-B61D-80A3B126A283}"/>
    <cellStyle name="Normal 5 8 3 3 5 3" xfId="12512" xr:uid="{DA3A90F1-9802-4273-BB57-13129394059E}"/>
    <cellStyle name="Normal 5 8 3 3 5 3 2" xfId="22953" xr:uid="{37ACFAB0-1325-4DAC-9603-BB4A2F592425}"/>
    <cellStyle name="Normal 5 8 3 3 5 3 3" xfId="20550" xr:uid="{CA791249-5EAF-422B-85F7-B8D125B1D707}"/>
    <cellStyle name="Normal 5 8 3 3 5 3 3 2" xfId="25772" xr:uid="{3E82DF9B-AACB-49A9-A216-5907359FED55}"/>
    <cellStyle name="Normal 5 8 3 4" xfId="5660" xr:uid="{9C478CAA-ED16-4BB6-9FE6-63A8D60FC985}"/>
    <cellStyle name="Normal 5 8 3 4 2" xfId="8973" xr:uid="{156BCD54-EE43-483A-A0BF-CEABECA57E64}"/>
    <cellStyle name="Normal 5 8 3 4 3" xfId="14502" xr:uid="{52645E03-AB08-4352-A41E-B505BBB8BC3B}"/>
    <cellStyle name="Normal 5 8 3 4 3 2" xfId="14503" xr:uid="{738420D7-ECAB-471A-81A9-2BC20491E7F5}"/>
    <cellStyle name="Normal 5 8 3 4 3 3" xfId="17235" xr:uid="{4976DD36-526E-4D74-BACD-70422FEFE0FE}"/>
    <cellStyle name="Normal 5 8 3 4 3 4" xfId="20200" xr:uid="{37B4649C-6FFC-44CC-B5C0-321ADA857360}"/>
    <cellStyle name="Normal 5 8 3 4 3 4 2" xfId="25422" xr:uid="{5CE22900-0122-4820-9DF9-65D1630BE250}"/>
    <cellStyle name="Normal 5 8 3 5" xfId="15260" xr:uid="{EC8024E7-9DBA-41FB-9F07-43E36A5ED5BC}"/>
    <cellStyle name="Normal 5 8 3 6" xfId="15561" xr:uid="{8BA9B41C-88AF-4A3F-B9BA-F85F85D258A4}"/>
    <cellStyle name="Normal 5 8 3 7" xfId="17668" xr:uid="{B92FB78F-2D34-4267-BA81-C8D1E697CBC6}"/>
    <cellStyle name="Normal 5 8 3 7 2" xfId="27278" xr:uid="{CCEC8D12-6D77-45C9-8B95-98EDE782F556}"/>
    <cellStyle name="Normal 5 8 3 7 3" xfId="28517" xr:uid="{C774C2DE-B922-4AE0-ADB2-B4DF16EA8CDC}"/>
    <cellStyle name="Normal 5 8 3 7 4" xfId="27939" xr:uid="{ED3817A2-41F2-4491-A3D8-500AA1498626}"/>
    <cellStyle name="Normal 5 8 3 8" xfId="18028" xr:uid="{24E640F5-6EEA-48E5-998D-48D64F90059B}"/>
    <cellStyle name="Normal 5 8 3 8 2" xfId="28978" xr:uid="{44E14563-0BE9-49EE-B21D-BD10A872CDC1}"/>
    <cellStyle name="Normal 5 8 4" xfId="14504" xr:uid="{92B93578-12A6-4C49-98F1-74687B26DB06}"/>
    <cellStyle name="Normal 5 8 4 2" xfId="14505" xr:uid="{E3978C80-7401-4682-BAE6-F7E5800B0E39}"/>
    <cellStyle name="Normal 5 9" xfId="2148" xr:uid="{167E298E-9E24-4F10-A3A4-9D023EC6BBF2}"/>
    <cellStyle name="Normal 5 9 2" xfId="2743" xr:uid="{D8E847E9-BB0F-4DC2-A8B3-EFA785D210FA}"/>
    <cellStyle name="Normal 5 9 3" xfId="3706" xr:uid="{15C8AF1A-6940-4A75-89B0-9958DCCE5D22}"/>
    <cellStyle name="Normal 5 9 3 2" xfId="4936" xr:uid="{DEE7CC95-4F7D-48A4-A468-7AFCF0B5D987}"/>
    <cellStyle name="Normal 5 9 3 3" xfId="3470" xr:uid="{D06DC56A-C708-49B9-A874-A892E3B085B5}"/>
    <cellStyle name="Normal 5 9 3 4" xfId="8631" xr:uid="{DD250AC1-6732-43E7-A00E-152FE51D915C}"/>
    <cellStyle name="Normal 5 9 3 4 2" xfId="7435" xr:uid="{7867F6F5-37DC-4D49-AA14-09EB9D8C1A9A}"/>
    <cellStyle name="Normal 5 9 3 4 2 2" xfId="10805" xr:uid="{34EDBE0E-2C36-4A97-89D5-F7FBC6944F61}"/>
    <cellStyle name="Normal 5 9 3 4 2 3" xfId="12487" xr:uid="{F4D7DE92-AA38-49A9-A9B3-5F07728F5D27}"/>
    <cellStyle name="Normal 5 9 3 4 2 3 2" xfId="22928" xr:uid="{1F2C2090-967A-43D3-921E-8758F0E363F7}"/>
    <cellStyle name="Normal 5 9 3 4 2 3 3" xfId="21370" xr:uid="{AD451365-8C42-4B79-BFB7-98B910F499D8}"/>
    <cellStyle name="Normal 5 9 3 4 2 3 3 2" xfId="26592" xr:uid="{12FAD002-0444-46F8-B31A-2DCF4EEF5E82}"/>
    <cellStyle name="Normal 5 9 3 5" xfId="5513" xr:uid="{EBF12E49-A75C-4350-96E9-266DBD0E3D8B}"/>
    <cellStyle name="Normal 5 9 3 5 2" xfId="9811" xr:uid="{7D887FFA-3513-4719-892E-EDFA096F8FD6}"/>
    <cellStyle name="Normal 5 9 3 5 3" xfId="17212" xr:uid="{21EE6267-0210-4CE9-98CB-71680DD68A75}"/>
    <cellStyle name="Normal 5 9 3 5 3 2" xfId="23683" xr:uid="{CCB61ACD-03AC-4ABA-8B34-66C9123370CC}"/>
    <cellStyle name="Normal 5 9 3 5 3 3" xfId="20053" xr:uid="{3D4D845F-4AD3-45BD-9BBF-49576A25AF78}"/>
    <cellStyle name="Normal 5 9 3 5 3 3 2" xfId="25275" xr:uid="{F35E9FD6-A277-4BC0-BBA4-4CE3A8BAD97E}"/>
    <cellStyle name="Normal 5 9 3 6" xfId="18483" xr:uid="{E469BD2D-6A66-40F5-98E7-25FD638C6A32}"/>
    <cellStyle name="Normal 5 9 3 6 2" xfId="23705" xr:uid="{175E0082-8C99-4D1F-9B50-0E28456BE523}"/>
    <cellStyle name="Normal 5 9 4" xfId="7013" xr:uid="{9DC06419-5471-4E1A-AD30-CD2615ED9948}"/>
    <cellStyle name="Normal 5 9 4 2" xfId="7972" xr:uid="{0EC30B8A-2C11-4C16-AE61-9FD43909D414}"/>
    <cellStyle name="Normal 5 9 4 3" xfId="13129" xr:uid="{A464E3E2-7796-444E-A5A3-52E0423F486D}"/>
    <cellStyle name="Normal 5 9 4 3 2" xfId="16575" xr:uid="{EAAAB3CD-BE7B-4AEB-8BAF-68B3A003F529}"/>
    <cellStyle name="Normal 5 9 4 4" xfId="19315" xr:uid="{87C9D595-FE50-43CA-9CA0-850291E7CD44}"/>
    <cellStyle name="Normal 5 9 4 4 2" xfId="24537" xr:uid="{AD0C1B54-9FF5-4B56-8080-BC939B15A2A0}"/>
    <cellStyle name="Normal 5 9 5" xfId="5188" xr:uid="{AD5FEC04-53F7-4B80-B3E7-D6E4BAB12DAD}"/>
    <cellStyle name="Normal 5 9 5 2" xfId="9590" xr:uid="{DB0DFC53-6113-4D43-BF81-8F88718C39BF}"/>
    <cellStyle name="Normal 5 9 5 3" xfId="12664" xr:uid="{2D3D8E9F-33DD-4F68-993C-AD7F53A7B1BB}"/>
    <cellStyle name="Normal 5 9 5 3 2" xfId="23103" xr:uid="{F6F65724-3B71-4216-85A4-7079F07CDA9C}"/>
    <cellStyle name="Normal 5 9 5 3 3" xfId="19728" xr:uid="{9352234C-80E6-488B-9243-9795DA729FB7}"/>
    <cellStyle name="Normal 5 9 5 3 3 2" xfId="24950" xr:uid="{15E77AEC-535D-4600-A91D-758784C51538}"/>
    <cellStyle name="Normal 6" xfId="1168" xr:uid="{77209B81-5DCF-4E98-B7E8-783EAA747B8F}"/>
    <cellStyle name="Normal 6 10" xfId="35344" xr:uid="{3BF86D5A-7A82-4A70-A00F-8D48BD404E28}"/>
    <cellStyle name="Normal 6 10 2" xfId="35253" xr:uid="{67ECF9A6-BFE4-4877-A981-1A4747DC5CE7}"/>
    <cellStyle name="Normal 6 11" xfId="29468" xr:uid="{53C6DF9B-D8D4-49DD-ABF5-02972911D0B7}"/>
    <cellStyle name="Normal 6 12" xfId="33156" xr:uid="{F6588A9E-E5FA-42CA-A62B-78A7C590D9A9}"/>
    <cellStyle name="Normal 6 2" xfId="1169" xr:uid="{21B0AF51-94C3-4EB5-9EB1-F0AC8DFE356E}"/>
    <cellStyle name="Normal 6 2 10" xfId="32428" xr:uid="{8C44F12C-0215-43BF-8F41-4AE69601A3A0}"/>
    <cellStyle name="Normal 6 2 11" xfId="32427" xr:uid="{2BB9EB6C-7016-49D8-BB08-8A0B1394EE6E}"/>
    <cellStyle name="Normal 6 2 2" xfId="32429" xr:uid="{0300DB0D-97F0-4593-8074-A99A733293C9}"/>
    <cellStyle name="Normal 6 2 2 2" xfId="29469" xr:uid="{11F6D84C-88CF-4564-A11F-6935BF4BF4F9}"/>
    <cellStyle name="Normal 6 2 2 2 2" xfId="33176" xr:uid="{779C3568-429D-4212-A98F-1F1CD6AFF31B}"/>
    <cellStyle name="Normal 6 2 2 2 2 2" xfId="29470" xr:uid="{25065FF4-11FF-4416-9ECD-2D1A9D925C05}"/>
    <cellStyle name="Normal 6 2 2 2 2 2 2" xfId="29471" xr:uid="{0EEEF584-99E7-48D8-AAB8-01DFE2AD8028}"/>
    <cellStyle name="Normal 6 2 2 2 2 2 2 2" xfId="29472" xr:uid="{84A3E78E-DC90-4969-94D9-433AA5A0FDBE}"/>
    <cellStyle name="Normal 6 2 2 2 2 2 2 2 2" xfId="34849" xr:uid="{729E0035-3A2F-4A3A-815F-69828D1E53E9}"/>
    <cellStyle name="Normal 6 2 2 2 2 2 2 2 2 2" xfId="35399" xr:uid="{DA9488A0-9987-4342-A58A-B0B6C7F3D84B}"/>
    <cellStyle name="Normal 6 2 2 2 2 2 2 2 2 2 2" xfId="29571" xr:uid="{3E8C8062-A130-4728-9243-F0D0642B8A91}"/>
    <cellStyle name="Normal 6 2 2 2 2 2 2 2 2 3" xfId="29699" xr:uid="{A2C581E1-718D-4F11-A90D-2630330812B8}"/>
    <cellStyle name="Normal 6 2 2 2 2 2 2 2 3" xfId="29618" xr:uid="{82043218-EAED-417E-B6AA-8447993E49BB}"/>
    <cellStyle name="Normal 6 2 2 2 2 2 2 2 3 2" xfId="32058" xr:uid="{36389DDE-8CB5-4D2E-9AA5-315CC3619653}"/>
    <cellStyle name="Normal 6 2 2 2 2 2 2 2 4" xfId="29902" xr:uid="{1054CE1B-D928-4ACC-BD69-E0AD73E29700}"/>
    <cellStyle name="Normal 6 2 2 2 2 2 2 3" xfId="32912" xr:uid="{E78ADD16-3AF9-4BA3-879E-C6F5355238E2}"/>
    <cellStyle name="Normal 6 2 2 2 2 2 2 3 2" xfId="29662" xr:uid="{27E173C4-189B-4CCF-A1EB-5E3694546400}"/>
    <cellStyle name="Normal 6 2 2 2 2 2 2 3 2 2" xfId="32799" xr:uid="{54894C32-05B4-4875-9ED6-1890F4BBABEF}"/>
    <cellStyle name="Normal 6 2 2 2 2 2 2 3 3" xfId="32542" xr:uid="{F2610E24-1156-48D4-B7E3-6C8BA9A023B2}"/>
    <cellStyle name="Normal 6 2 2 2 2 2 2 4" xfId="29273" xr:uid="{79C15C62-5D07-4459-BD01-12E8F3008112}"/>
    <cellStyle name="Normal 6 2 2 2 2 2 2 4 2" xfId="33622" xr:uid="{BF4CD2E7-AAC4-4251-AF84-40A723189D00}"/>
    <cellStyle name="Normal 6 2 2 2 2 2 2 5" xfId="34493" xr:uid="{4EC08B26-8B06-41CA-A6EE-6838E5F773B7}"/>
    <cellStyle name="Normal 6 2 2 2 2 2 3" xfId="31805" xr:uid="{D44BE8D4-29A5-4EBB-AD01-51BF5E4531CC}"/>
    <cellStyle name="Normal 6 2 2 2 2 2 3 2" xfId="30936" xr:uid="{669B7968-92C8-45D0-9FB6-C7F5A263F202}"/>
    <cellStyle name="Normal 6 2 2 2 2 2 3 2 2" xfId="33556" xr:uid="{BEEC76AA-91A0-4DFE-ACFE-8E2820F98888}"/>
    <cellStyle name="Normal 6 2 2 2 2 2 3 2 2 2" xfId="33467" xr:uid="{7E59D240-8B60-4B2E-AF19-FABA84FE4AF6}"/>
    <cellStyle name="Normal 6 2 2 2 2 2 3 2 3" xfId="33982" xr:uid="{B8164C1B-9CCE-4CB5-A2EE-705CAF4CB3D7}"/>
    <cellStyle name="Normal 6 2 2 2 2 2 3 3" xfId="32210" xr:uid="{AE59B87F-B010-4C0D-BA61-65472E53661C}"/>
    <cellStyle name="Normal 6 2 2 2 2 2 3 3 2" xfId="31945" xr:uid="{A5B5F54B-AA41-4022-8D72-34976651509D}"/>
    <cellStyle name="Normal 6 2 2 2 2 2 3 4" xfId="30369" xr:uid="{8EA8246E-01F5-40E1-806E-5BCD0582216A}"/>
    <cellStyle name="Normal 6 2 2 2 2 2 4" xfId="34332" xr:uid="{F13F86AE-D583-443E-8DC1-2CE348049F89}"/>
    <cellStyle name="Normal 6 2 2 2 2 2 4 2" xfId="34495" xr:uid="{123BE85B-52CE-4E1A-A432-F41689CA60A4}"/>
    <cellStyle name="Normal 6 2 2 2 2 2 4 2 2" xfId="30040" xr:uid="{0B5E37B9-270C-4897-BD53-3714DC198D79}"/>
    <cellStyle name="Normal 6 2 2 2 2 2 4 3" xfId="32609" xr:uid="{86E42628-55DE-472E-BE00-C36341708DEC}"/>
    <cellStyle name="Normal 6 2 2 2 2 2 5" xfId="29592" xr:uid="{7EDB2326-ACEB-4465-B97B-2D27425E2C30}"/>
    <cellStyle name="Normal 6 2 2 2 2 2 5 2" xfId="33421" xr:uid="{EE4CA709-C720-4987-9CED-05165A1CE4C6}"/>
    <cellStyle name="Normal 6 2 2 2 2 2 6" xfId="30958" xr:uid="{84C325C0-468F-488A-BD8D-D9F6CD6694E0}"/>
    <cellStyle name="Normal 6 2 2 2 2 3" xfId="34060" xr:uid="{63131C13-20AB-4C6B-9CE6-6A2B2D9E5A98}"/>
    <cellStyle name="Normal 6 2 2 2 2 3 2" xfId="29573" xr:uid="{009728F7-68A1-4E4E-9B19-536F5DA2AC2E}"/>
    <cellStyle name="Normal 6 2 2 2 2 3 2 2" xfId="35502" xr:uid="{BD41C70E-1B84-4AC5-A76E-187F27F95668}"/>
    <cellStyle name="Normal 6 2 2 2 2 3 2 2 2" xfId="33041" xr:uid="{CB966B61-34EA-4629-977C-7A093B2FB310}"/>
    <cellStyle name="Normal 6 2 2 2 2 3 2 2 2 2" xfId="34209" xr:uid="{9535CFA5-43B8-47A6-8BFD-AE227F2B1A0C}"/>
    <cellStyle name="Normal 6 2 2 2 2 3 2 2 3" xfId="29422" xr:uid="{B0C6DD79-6BF3-4BE2-84E4-7F7066D81623}"/>
    <cellStyle name="Normal 6 2 2 2 2 3 2 3" xfId="32909" xr:uid="{205ACC4E-F65C-451C-A4B0-9045EE413C99}"/>
    <cellStyle name="Normal 6 2 2 2 2 3 2 3 2" xfId="30861" xr:uid="{0B8BB62A-085D-4011-8844-F3146C1D8098}"/>
    <cellStyle name="Normal 6 2 2 2 2 3 2 4" xfId="33687" xr:uid="{1844D465-E482-460F-A5A1-7B728B60CDC1}"/>
    <cellStyle name="Normal 6 2 2 2 2 3 3" xfId="29452" xr:uid="{BDCB2B83-B1E6-461A-854F-B2CD0AEECCB8}"/>
    <cellStyle name="Normal 6 2 2 2 2 3 3 2" xfId="29908" xr:uid="{A0C975AF-D7F8-47B6-82EE-AAC9AEFC1ADC}"/>
    <cellStyle name="Normal 6 2 2 2 2 3 3 2 2" xfId="30059" xr:uid="{C8C8F20F-9A79-45BF-A05B-2E49CA37F6A9}"/>
    <cellStyle name="Normal 6 2 2 2 2 3 3 3" xfId="29786" xr:uid="{806D5628-9BE7-4A04-8EED-D86C412B02EB}"/>
    <cellStyle name="Normal 6 2 2 2 2 3 4" xfId="30872" xr:uid="{7B4CE50E-BD22-4627-95A3-1D0EDC0C518F}"/>
    <cellStyle name="Normal 6 2 2 2 2 3 4 2" xfId="33479" xr:uid="{B5D3D496-730D-4812-B547-F41FDBFB8551}"/>
    <cellStyle name="Normal 6 2 2 2 2 3 5" xfId="29744" xr:uid="{7D26C0CA-1F41-42EB-8B59-38E23A579019}"/>
    <cellStyle name="Normal 6 2 2 2 2 4" xfId="33413" xr:uid="{D99DED48-6E08-4BD4-A2C5-1242001AA063}"/>
    <cellStyle name="Normal 6 2 2 2 2 4 2" xfId="29002" xr:uid="{97A1AE85-B7E9-456E-8670-F0C7538A41D0}"/>
    <cellStyle name="Normal 6 2 2 2 2 4 2 2" xfId="32165" xr:uid="{2C5ED1DF-2173-4AAC-AEEA-D25C33FC18D5}"/>
    <cellStyle name="Normal 6 2 2 2 2 4 2 2 2" xfId="33693" xr:uid="{B396EBF9-D91E-46E3-A705-E7A20B1FC82D}"/>
    <cellStyle name="Normal 6 2 2 2 2 4 2 3" xfId="29663" xr:uid="{DBB17E04-3BA3-4B3F-A584-304C84212377}"/>
    <cellStyle name="Normal 6 2 2 2 2 4 3" xfId="30594" xr:uid="{A252F250-4C12-4605-9B85-9452089F094A}"/>
    <cellStyle name="Normal 6 2 2 2 2 4 3 2" xfId="30877" xr:uid="{CB86BAA2-DF7C-41B8-8D2D-37ACA8A99DB6}"/>
    <cellStyle name="Normal 6 2 2 2 2 4 4" xfId="30471" xr:uid="{D65848B7-2923-433D-8AF9-0D54654D924A}"/>
    <cellStyle name="Normal 6 2 2 2 2 5" xfId="34880" xr:uid="{DA504CC5-CC9D-478F-8910-EFAFBAED14CF}"/>
    <cellStyle name="Normal 6 2 2 2 2 5 2" xfId="30462" xr:uid="{DEDEC891-9899-4449-A0AA-CCC17B14EB97}"/>
    <cellStyle name="Normal 6 2 2 2 2 5 2 2" xfId="31326" xr:uid="{F5EC60B2-5551-45FE-AA64-C1D255845C1C}"/>
    <cellStyle name="Normal 6 2 2 2 2 5 3" xfId="33063" xr:uid="{C3340048-E166-480C-9702-4CF4278AAC1F}"/>
    <cellStyle name="Normal 6 2 2 2 2 6" xfId="32568" xr:uid="{A942D4F7-83F1-4224-B4A3-04C5C60459CC}"/>
    <cellStyle name="Normal 6 2 2 2 2 6 2" xfId="32168" xr:uid="{3A01979F-899C-49AA-8CD8-CF279B520F5E}"/>
    <cellStyle name="Normal 6 2 2 2 2 7" xfId="31905" xr:uid="{117D43F3-45A0-409C-BE18-DB76CF5B0179}"/>
    <cellStyle name="Normal 6 2 2 2 3" xfId="32654" xr:uid="{D1E20811-3340-419D-B254-647544D08686}"/>
    <cellStyle name="Normal 6 2 2 2 3 2" xfId="33023" xr:uid="{F74BDB27-5155-4A60-982A-D64D7D6B6108}"/>
    <cellStyle name="Normal 6 2 2 2 3 2 2" xfId="34887" xr:uid="{56200928-0399-4D67-90DC-BB19457BAD33}"/>
    <cellStyle name="Normal 6 2 2 2 3 2 2 2" xfId="30525" xr:uid="{A7343752-6FD1-4AD6-BC3D-7017FF169FE9}"/>
    <cellStyle name="Normal 6 2 2 2 3 2 2 2 2" xfId="29110" xr:uid="{072E424D-08B0-431B-9B18-AB1405AFA661}"/>
    <cellStyle name="Normal 6 2 2 2 3 2 2 2 2 2" xfId="34365" xr:uid="{07656526-7509-4B48-93EC-576C27C8A96F}"/>
    <cellStyle name="Normal 6 2 2 2 3 2 2 2 3" xfId="33720" xr:uid="{E1716449-F0F2-4A2E-B65E-E64134FD6105}"/>
    <cellStyle name="Normal 6 2 2 2 3 2 2 3" xfId="34230" xr:uid="{5952E9DB-D5C0-4E40-8A0C-46592A831436}"/>
    <cellStyle name="Normal 6 2 2 2 3 2 2 3 2" xfId="31035" xr:uid="{550F751C-7324-497E-A337-E4F65886713B}"/>
    <cellStyle name="Normal 6 2 2 2 3 2 2 4" xfId="31817" xr:uid="{6D1C03A3-A2F9-4B85-A6F7-FEFED613F269}"/>
    <cellStyle name="Normal 6 2 2 2 3 2 3" xfId="35397" xr:uid="{106F72A4-D908-4A87-8B71-8FD648DDDC02}"/>
    <cellStyle name="Normal 6 2 2 2 3 2 3 2" xfId="30757" xr:uid="{BAD069D3-F0AE-47CE-A5E8-A2319D54C3BC}"/>
    <cellStyle name="Normal 6 2 2 2 3 2 3 2 2" xfId="31106" xr:uid="{36F3F752-8697-42E1-A80D-B64E6839B974}"/>
    <cellStyle name="Normal 6 2 2 2 3 2 3 3" xfId="31427" xr:uid="{BEC2FC53-1D5B-41C9-952D-16CD4361FB5F}"/>
    <cellStyle name="Normal 6 2 2 2 3 2 4" xfId="34362" xr:uid="{F8450162-5996-4F10-97DC-2D4745CA068B}"/>
    <cellStyle name="Normal 6 2 2 2 3 2 4 2" xfId="33093" xr:uid="{D68A296A-9434-430C-9EA8-690572F5DD91}"/>
    <cellStyle name="Normal 6 2 2 2 3 2 5" xfId="31849" xr:uid="{439DC494-619B-4666-8E75-548F9E65511E}"/>
    <cellStyle name="Normal 6 2 2 2 3 3" xfId="35210" xr:uid="{5EB5A7AE-BC94-48A6-9343-64A8A09DDBEC}"/>
    <cellStyle name="Normal 6 2 2 2 3 3 2" xfId="32932" xr:uid="{E224A7C9-639D-4575-A281-EF25E925C5AA}"/>
    <cellStyle name="Normal 6 2 2 2 3 3 2 2" xfId="29930" xr:uid="{1B6CFD47-8ECD-47FD-A230-8F96482B40F0}"/>
    <cellStyle name="Normal 6 2 2 2 3 3 2 2 2" xfId="34167" xr:uid="{DF868B22-49C2-4E0E-AF12-77E0D2BB9B11}"/>
    <cellStyle name="Normal 6 2 2 2 3 3 2 3" xfId="29690" xr:uid="{969C1D3B-A4F0-4208-924D-26ADA4B9D362}"/>
    <cellStyle name="Normal 6 2 2 2 3 3 3" xfId="30671" xr:uid="{E301CA59-4F64-469D-8D1F-22170AA9BC0F}"/>
    <cellStyle name="Normal 6 2 2 2 3 3 3 2" xfId="34615" xr:uid="{BF3435FA-C375-48E0-8243-4B30593FFC37}"/>
    <cellStyle name="Normal 6 2 2 2 3 3 4" xfId="30820" xr:uid="{C6331568-0B60-4AEA-84B0-35DD1B4D893D}"/>
    <cellStyle name="Normal 6 2 2 2 3 4" xfId="32674" xr:uid="{8E49B115-3E7C-4D4A-B56C-CA9ED1FE895B}"/>
    <cellStyle name="Normal 6 2 2 2 3 4 2" xfId="32480" xr:uid="{369CC42D-EDA1-411A-BC79-6E285B78AEC6}"/>
    <cellStyle name="Normal 6 2 2 2 3 4 2 2" xfId="34120" xr:uid="{691E2EA4-BD6B-4715-B3FE-AB8102EB2BEB}"/>
    <cellStyle name="Normal 6 2 2 2 3 4 3" xfId="30350" xr:uid="{4E652F79-9E43-4771-9810-BF593C0E0BE0}"/>
    <cellStyle name="Normal 6 2 2 2 3 5" xfId="35029" xr:uid="{7ACCB27E-E1AD-4B2B-A8F3-B90970CF720B}"/>
    <cellStyle name="Normal 6 2 2 2 3 5 2" xfId="29586" xr:uid="{31DB41CF-3BFA-437A-9E66-5DA595FA9B0F}"/>
    <cellStyle name="Normal 6 2 2 2 3 6" xfId="34607" xr:uid="{F9A34E64-8190-44AC-9017-E28C63529394}"/>
    <cellStyle name="Normal 6 2 2 2 4" xfId="32118" xr:uid="{25FAC7D9-C15B-4785-86D7-1DD55C8CE6AC}"/>
    <cellStyle name="Normal 6 2 2 2 4 2" xfId="29065" xr:uid="{9B4A1DA3-039F-4514-B8D7-679BC1DEFBE6}"/>
    <cellStyle name="Normal 6 2 2 2 4 2 2" xfId="34330" xr:uid="{84454FBE-32CD-41E5-9EF4-6AE8428315EE}"/>
    <cellStyle name="Normal 6 2 2 2 4 2 2 2" xfId="29522" xr:uid="{26A1FEF9-DE3C-46FA-822A-E47FBC646310}"/>
    <cellStyle name="Normal 6 2 2 2 4 2 2 2 2" xfId="29775" xr:uid="{F14AC6D5-FCAD-4BA5-A489-C6D2B331CBD0}"/>
    <cellStyle name="Normal 6 2 2 2 4 2 2 3" xfId="35057" xr:uid="{E2CA80B3-76CF-4644-9420-3532B80DD8C8}"/>
    <cellStyle name="Normal 6 2 2 2 4 2 3" xfId="30571" xr:uid="{90EBDA04-457F-4F9E-A164-F73E42CDBAE7}"/>
    <cellStyle name="Normal 6 2 2 2 4 2 3 2" xfId="30143" xr:uid="{C711E173-74CA-4F5F-B9E4-324AB1D70AA1}"/>
    <cellStyle name="Normal 6 2 2 2 4 2 4" xfId="29309" xr:uid="{7DC670E8-8CE9-4D54-A148-3A843F949137}"/>
    <cellStyle name="Normal 6 2 2 2 4 3" xfId="34819" xr:uid="{831B8D08-B40F-4B18-BF8F-4A07EA28CF47}"/>
    <cellStyle name="Normal 6 2 2 2 4 3 2" xfId="29103" xr:uid="{22DE25CA-9E17-4AB1-A62D-8D755388C80A}"/>
    <cellStyle name="Normal 6 2 2 2 4 3 2 2" xfId="33891" xr:uid="{65CF2594-E6F8-4ED1-ABDE-EF48C9AA6481}"/>
    <cellStyle name="Normal 6 2 2 2 4 3 3" xfId="31394" xr:uid="{C3F7BAD4-1563-4662-8CE2-B4B7AF441807}"/>
    <cellStyle name="Normal 6 2 2 2 4 4" xfId="34789" xr:uid="{A2A3D28B-7CC0-4EC2-8578-38E2443040FB}"/>
    <cellStyle name="Normal 6 2 2 2 4 4 2" xfId="31526" xr:uid="{43521259-1E0A-43A7-955C-031196FA2AC3}"/>
    <cellStyle name="Normal 6 2 2 2 4 5" xfId="33367" xr:uid="{65F5A8FD-841D-40F3-BB54-789FAD7305EE}"/>
    <cellStyle name="Normal 6 2 2 2 5" xfId="30985" xr:uid="{11066FF0-F3A9-4179-A1D4-DE5189382C96}"/>
    <cellStyle name="Normal 6 2 2 2 5 2" xfId="31344" xr:uid="{9301E2C9-631E-450A-9013-70D7B1E0D540}"/>
    <cellStyle name="Normal 6 2 2 2 5 2 2" xfId="32283" xr:uid="{FFF2F5AE-B933-4B25-A4D0-C307AC0EAB35}"/>
    <cellStyle name="Normal 6 2 2 2 5 2 2 2" xfId="29769" xr:uid="{FF745661-945F-4225-885C-DA3CAA7EB390}"/>
    <cellStyle name="Normal 6 2 2 2 5 2 3" xfId="29350" xr:uid="{426BBA1B-86E2-4FB4-9439-ECB862860C44}"/>
    <cellStyle name="Normal 6 2 2 2 5 3" xfId="34134" xr:uid="{55DB41C3-F645-4B9A-B90C-09DC7CC1297D}"/>
    <cellStyle name="Normal 6 2 2 2 5 3 2" xfId="33083" xr:uid="{6C414828-25AD-4117-BE30-90519E06DAB8}"/>
    <cellStyle name="Normal 6 2 2 2 5 4" xfId="33810" xr:uid="{73753EA7-570B-41B4-8B08-19FC7758000B}"/>
    <cellStyle name="Normal 6 2 2 2 6" xfId="31900" xr:uid="{6CD84048-5EFC-4525-B466-37ED3CEB8B34}"/>
    <cellStyle name="Normal 6 2 2 2 6 2" xfId="35155" xr:uid="{0153563F-98BC-49E1-830C-3F9A7875A562}"/>
    <cellStyle name="Normal 6 2 2 2 6 2 2" xfId="33823" xr:uid="{6C65E574-29D4-43E2-9252-7EFED2688EF8}"/>
    <cellStyle name="Normal 6 2 2 2 6 3" xfId="33452" xr:uid="{186C0A0B-06C7-442D-997D-94597A98AAC8}"/>
    <cellStyle name="Normal 6 2 2 2 7" xfId="29986" xr:uid="{B80B9864-76E6-45EC-8E0E-D443ED3A2042}"/>
    <cellStyle name="Normal 6 2 2 2 7 2" xfId="31566" xr:uid="{AC4412C0-71F2-40EE-ACE8-B8F0EA4701C8}"/>
    <cellStyle name="Normal 6 2 2 2 8" xfId="34569" xr:uid="{B4388AB3-68B3-4C5B-83AC-DA44B0059E87}"/>
    <cellStyle name="Normal 6 2 2 3" xfId="34034" xr:uid="{A2F5A537-12AB-4C48-8D45-84D664542850}"/>
    <cellStyle name="Normal 6 2 2 3 2" xfId="35372" xr:uid="{FB6A9403-B436-4901-A9C5-4A3B1FD22299}"/>
    <cellStyle name="Normal 6 2 2 3 2 2" xfId="35118" xr:uid="{1CA106DA-AD41-4B77-A339-9CB7768C6103}"/>
    <cellStyle name="Normal 6 2 2 3 2 2 2" xfId="33130" xr:uid="{074EE394-FD7C-43D3-955E-0ABF6F168730}"/>
    <cellStyle name="Normal 6 2 2 3 2 2 2 2" xfId="30285" xr:uid="{D8A66AD3-05B1-4A9D-ABE0-F4558FA0A0E9}"/>
    <cellStyle name="Normal 6 2 2 3 2 2 2 2 2" xfId="33600" xr:uid="{B73C51B2-666C-47BF-8437-B112927ADFF0}"/>
    <cellStyle name="Normal 6 2 2 3 2 2 2 2 2 2" xfId="35092" xr:uid="{629E489D-3D64-4985-90BB-47DEF1A57547}"/>
    <cellStyle name="Normal 6 2 2 3 2 2 2 2 3" xfId="32406" xr:uid="{5DBBFF55-1B55-4B08-8303-A025EBD25CA9}"/>
    <cellStyle name="Normal 6 2 2 3 2 2 2 3" xfId="34553" xr:uid="{AC7DCBF3-7E68-4785-B464-DFE71FA41A08}"/>
    <cellStyle name="Normal 6 2 2 3 2 2 2 3 2" xfId="30645" xr:uid="{0E77381E-6ADB-4AD4-BFE4-5F6E4F1EF4F3}"/>
    <cellStyle name="Normal 6 2 2 3 2 2 2 4" xfId="30638" xr:uid="{86903936-6C54-44FA-AB8D-EDFE48D3A1FF}"/>
    <cellStyle name="Normal 6 2 2 3 2 2 3" xfId="29444" xr:uid="{0A128BE8-BE46-47D8-A435-F37128ECF938}"/>
    <cellStyle name="Normal 6 2 2 3 2 2 3 2" xfId="30304" xr:uid="{7C1FB441-1A38-4D9C-96DA-23ED5211B8C9}"/>
    <cellStyle name="Normal 6 2 2 3 2 2 3 2 2" xfId="30624" xr:uid="{7295CE01-C818-409D-BA15-4CD01AACE8EE}"/>
    <cellStyle name="Normal 6 2 2 3 2 2 3 3" xfId="30148" xr:uid="{63D18374-ECEF-4891-9201-868214C3B2E3}"/>
    <cellStyle name="Normal 6 2 2 3 2 2 4" xfId="32117" xr:uid="{749A3F43-0E20-4C75-AF37-CF63ABFE9EDA}"/>
    <cellStyle name="Normal 6 2 2 3 2 2 4 2" xfId="35582" xr:uid="{070FC7E0-C92A-48CE-A942-88A237B97EA5}"/>
    <cellStyle name="Normal 6 2 2 3 2 2 5" xfId="32863" xr:uid="{75510180-1A8A-4A5D-9AB0-9026CBAB53A7}"/>
    <cellStyle name="Normal 6 2 2 3 2 3" xfId="35352" xr:uid="{580FF475-C8B2-483B-9A36-42121FB45084}"/>
    <cellStyle name="Normal 6 2 2 3 2 3 2" xfId="30071" xr:uid="{C8CF7194-55C8-4D16-B582-7ECC26DBC9B1}"/>
    <cellStyle name="Normal 6 2 2 3 2 3 2 2" xfId="33879" xr:uid="{006A0B4D-8DAF-4BF3-BD7A-EFF3AA5D925F}"/>
    <cellStyle name="Normal 6 2 2 3 2 3 2 2 2" xfId="30485" xr:uid="{7A136F2D-6595-42A0-8916-B0D753690EAD}"/>
    <cellStyle name="Normal 6 2 2 3 2 3 2 3" xfId="32306" xr:uid="{663D2195-7D86-457B-90E2-B971FA1CB584}"/>
    <cellStyle name="Normal 6 2 2 3 2 3 3" xfId="29308" xr:uid="{97BFF9D4-9607-4931-B6EE-6D4177766E09}"/>
    <cellStyle name="Normal 6 2 2 3 2 3 3 2" xfId="33636" xr:uid="{5FF0B3D1-F601-4110-893D-234001382922}"/>
    <cellStyle name="Normal 6 2 2 3 2 3 4" xfId="30698" xr:uid="{69DC1097-0E60-4CBB-BC92-4253D8014685}"/>
    <cellStyle name="Normal 6 2 2 3 2 4" xfId="33811" xr:uid="{33156DF4-D74E-4362-A86A-2A86D25419D2}"/>
    <cellStyle name="Normal 6 2 2 3 2 4 2" xfId="33341" xr:uid="{A0CA411C-99BD-4C2C-A20D-E9381106A6B1}"/>
    <cellStyle name="Normal 6 2 2 3 2 4 2 2" xfId="30618" xr:uid="{03379E47-6BB4-48E1-8DC9-582ACE95002C}"/>
    <cellStyle name="Normal 6 2 2 3 2 4 3" xfId="34857" xr:uid="{8FE181FE-E5C9-4AEC-8EE7-BF604304EFB1}"/>
    <cellStyle name="Normal 6 2 2 3 2 5" xfId="31203" xr:uid="{7263C926-99A7-4C17-A648-3BE2D8BB7749}"/>
    <cellStyle name="Normal 6 2 2 3 2 5 2" xfId="31158" xr:uid="{5CE83F09-E954-4CA4-B0C8-61B914F61B9A}"/>
    <cellStyle name="Normal 6 2 2 3 2 6" xfId="30107" xr:uid="{6A74C2F5-E26C-4A41-AEC2-69D0522854B1}"/>
    <cellStyle name="Normal 6 2 2 3 3" xfId="32597" xr:uid="{97F19643-0E6D-4085-A833-33282A3E9AA4}"/>
    <cellStyle name="Normal 6 2 2 3 3 2" xfId="33018" xr:uid="{8504EFEF-E1EB-4082-9315-08B6F05B2779}"/>
    <cellStyle name="Normal 6 2 2 3 3 2 2" xfId="35220" xr:uid="{76DE5C87-AD67-46B3-8E6C-AA0B20BDC44A}"/>
    <cellStyle name="Normal 6 2 2 3 3 2 2 2" xfId="34539" xr:uid="{291B6389-E56B-4F56-8F8F-50A55AAF4DEB}"/>
    <cellStyle name="Normal 6 2 2 3 3 2 2 2 2" xfId="33312" xr:uid="{262F3739-1303-4B4A-8244-9254AC49494B}"/>
    <cellStyle name="Normal 6 2 2 3 3 2 2 3" xfId="29646" xr:uid="{EAD44CCC-DC3A-4C30-9342-D916742D90AF}"/>
    <cellStyle name="Normal 6 2 2 3 3 2 3" xfId="35302" xr:uid="{BD8529F1-12E7-445D-BF0A-C698694A88AA}"/>
    <cellStyle name="Normal 6 2 2 3 3 2 3 2" xfId="34902" xr:uid="{48921975-D509-4AC7-855B-191BB45ECF40}"/>
    <cellStyle name="Normal 6 2 2 3 3 2 4" xfId="31777" xr:uid="{1B7ABA80-9E00-4C59-A53E-C50B032C6BC5}"/>
    <cellStyle name="Normal 6 2 2 3 3 3" xfId="33981" xr:uid="{8234419A-942F-4F10-A64D-3645E63120B1}"/>
    <cellStyle name="Normal 6 2 2 3 3 3 2" xfId="31485" xr:uid="{DEC4496B-BF69-440F-B659-98B0052E03D4}"/>
    <cellStyle name="Normal 6 2 2 3 3 3 2 2" xfId="32803" xr:uid="{D22A4AF4-0529-4757-ABD6-36C640F5F505}"/>
    <cellStyle name="Normal 6 2 2 3 3 3 3" xfId="32647" xr:uid="{767225EB-34FC-4F71-910D-605A3A8331E0}"/>
    <cellStyle name="Normal 6 2 2 3 3 4" xfId="33721" xr:uid="{6DD65CE0-25AE-4A64-8034-B5084E50972C}"/>
    <cellStyle name="Normal 6 2 2 3 3 4 2" xfId="33166" xr:uid="{05A77963-F0D9-4369-9C05-68A02191D6DB}"/>
    <cellStyle name="Normal 6 2 2 3 3 5" xfId="31606" xr:uid="{54199040-B9C4-48EE-AF50-55B04069CA8A}"/>
    <cellStyle name="Normal 6 2 2 3 4" xfId="31771" xr:uid="{42471F9C-6FF9-4BB5-9B95-61603E6D08DD}"/>
    <cellStyle name="Normal 6 2 2 3 4 2" xfId="32867" xr:uid="{50786A12-8018-4507-B9EB-7F023E022F67}"/>
    <cellStyle name="Normal 6 2 2 3 4 2 2" xfId="29340" xr:uid="{A3265585-0B9A-462E-B740-716E3E85EC2B}"/>
    <cellStyle name="Normal 6 2 2 3 4 2 2 2" xfId="32913" xr:uid="{EA730DB4-273F-46E2-AE89-7B0351754B1A}"/>
    <cellStyle name="Normal 6 2 2 3 4 2 3" xfId="30170" xr:uid="{C4304941-E32D-4BEF-B8CF-7ABA614F2E41}"/>
    <cellStyle name="Normal 6 2 2 3 4 3" xfId="31700" xr:uid="{D34E8047-0232-46A3-B743-B1FEBF282E5A}"/>
    <cellStyle name="Normal 6 2 2 3 4 3 2" xfId="31112" xr:uid="{D236098D-A06C-4F21-8B63-39C1129E9C45}"/>
    <cellStyle name="Normal 6 2 2 3 4 4" xfId="30649" xr:uid="{E0DB4476-B4A5-4049-97D1-87FD1DD36EB0}"/>
    <cellStyle name="Normal 6 2 2 3 5" xfId="29742" xr:uid="{BCB63A96-75D2-4068-910D-AE18E50ECBF8}"/>
    <cellStyle name="Normal 6 2 2 3 5 2" xfId="29950" xr:uid="{BE1129A5-2B96-4BCA-9753-3B18890FB254}"/>
    <cellStyle name="Normal 6 2 2 3 5 2 2" xfId="30123" xr:uid="{703CE064-8606-4F5A-81F9-09B9F72B5516}"/>
    <cellStyle name="Normal 6 2 2 3 5 3" xfId="30001" xr:uid="{F2E86541-31A4-49A1-97C4-9C86A8B41E65}"/>
    <cellStyle name="Normal 6 2 2 3 6" xfId="32814" xr:uid="{50840179-7D79-4CE0-8F99-44A85798A993}"/>
    <cellStyle name="Normal 6 2 2 3 6 2" xfId="34298" xr:uid="{909DABA8-13B6-42A2-A50D-81AC8F90A15C}"/>
    <cellStyle name="Normal 6 2 2 3 7" xfId="33739" xr:uid="{C0200CAD-F66D-4318-A001-DFBFA833902D}"/>
    <cellStyle name="Normal 6 2 2 4" xfId="30741" xr:uid="{BCE3CB75-DDAB-4FD2-B767-3E4C38A5BDA3}"/>
    <cellStyle name="Normal 6 2 2 4 2" xfId="29056" xr:uid="{C4F4EAFD-B939-4014-911D-39D29415B6DB}"/>
    <cellStyle name="Normal 6 2 2 4 2 2" xfId="31480" xr:uid="{62B70036-8129-4CCB-820F-05C0BA7AB9BB}"/>
    <cellStyle name="Normal 6 2 2 4 2 2 2" xfId="30527" xr:uid="{BE944893-5259-4ADB-8206-515781270D42}"/>
    <cellStyle name="Normal 6 2 2 4 2 2 2 2" xfId="31386" xr:uid="{0870C7B9-3021-4580-B456-DEFF8D758ADF}"/>
    <cellStyle name="Normal 6 2 2 4 2 2 2 2 2" xfId="31894" xr:uid="{40B72C3C-5F7C-4658-91AE-1CB0E74594A5}"/>
    <cellStyle name="Normal 6 2 2 4 2 2 2 3" xfId="34267" xr:uid="{74A1FBF0-1DAB-4315-8E05-3481F597E5D9}"/>
    <cellStyle name="Normal 6 2 2 4 2 2 3" xfId="33806" xr:uid="{17357DF1-0ED4-4499-8E03-DF0C2285BC61}"/>
    <cellStyle name="Normal 6 2 2 4 2 2 3 2" xfId="30064" xr:uid="{488A59C2-4ADE-4B6C-BD18-AD4800D19124}"/>
    <cellStyle name="Normal 6 2 2 4 2 2 4" xfId="31521" xr:uid="{366523FF-D2E2-49D4-83B9-1979C07D4617}"/>
    <cellStyle name="Normal 6 2 2 4 2 3" xfId="33265" xr:uid="{FFA6AA92-6A0F-41E6-9A68-C6D23D884DD8}"/>
    <cellStyle name="Normal 6 2 2 4 2 3 2" xfId="35456" xr:uid="{0990A974-5D48-490B-92EF-196A646E5430}"/>
    <cellStyle name="Normal 6 2 2 4 2 3 2 2" xfId="31523" xr:uid="{4A24FC67-77A3-4C0D-AD78-A448D77EE3E6}"/>
    <cellStyle name="Normal 6 2 2 4 2 3 3" xfId="31070" xr:uid="{0F918547-B589-4B77-8676-5F96E1AFE84C}"/>
    <cellStyle name="Normal 6 2 2 4 2 4" xfId="30284" xr:uid="{E409E448-0F66-4E07-9D06-2544CE108F2E}"/>
    <cellStyle name="Normal 6 2 2 4 2 4 2" xfId="32928" xr:uid="{298679CA-C6EC-4BDF-BD3A-7EE4E57EE179}"/>
    <cellStyle name="Normal 6 2 2 4 2 5" xfId="34589" xr:uid="{86E57EB7-8191-42BA-BB81-A9FD06879BAB}"/>
    <cellStyle name="Normal 6 2 2 4 3" xfId="33075" xr:uid="{8DD21A0D-3ABF-4F22-80CE-854607F68163}"/>
    <cellStyle name="Normal 6 2 2 4 3 2" xfId="29832" xr:uid="{276AC903-C5A4-4AAA-AC32-57FDF629D3A0}"/>
    <cellStyle name="Normal 6 2 2 4 3 2 2" xfId="30404" xr:uid="{799B82C9-ED9F-497A-A9FB-B397945454C6}"/>
    <cellStyle name="Normal 6 2 2 4 3 2 2 2" xfId="35219" xr:uid="{9050D6A6-951C-4440-AFB4-D502F404B904}"/>
    <cellStyle name="Normal 6 2 2 4 3 2 3" xfId="32962" xr:uid="{76BBD7D7-3C26-4FE0-9B82-BFFC15472978}"/>
    <cellStyle name="Normal 6 2 2 4 3 3" xfId="34614" xr:uid="{AD11EF88-B8AE-46E0-83B9-3A24B3296CF1}"/>
    <cellStyle name="Normal 6 2 2 4 3 3 2" xfId="33170" xr:uid="{FF07635A-312C-48E3-A878-F13FBC773D28}"/>
    <cellStyle name="Normal 6 2 2 4 3 4" xfId="29101" xr:uid="{DB919F8B-08A2-4F9B-B9EA-BA2BC15FD3B8}"/>
    <cellStyle name="Normal 6 2 2 4 4" xfId="32519" xr:uid="{724BB4D2-6818-4FDF-9EE5-1CD7E988C6C5}"/>
    <cellStyle name="Normal 6 2 2 4 4 2" xfId="35163" xr:uid="{84835DC0-435F-48DF-9671-EA7C8DAF18E5}"/>
    <cellStyle name="Normal 6 2 2 4 4 2 2" xfId="33306" xr:uid="{D34E4DC7-7535-449F-8D07-F7FAE35107F1}"/>
    <cellStyle name="Normal 6 2 2 4 4 3" xfId="30003" xr:uid="{327FBFA0-FB46-4C51-A8EC-AF9C7DAF98FD}"/>
    <cellStyle name="Normal 6 2 2 4 5" xfId="31148" xr:uid="{A467294D-A580-4D69-BA7D-95D2865B9B76}"/>
    <cellStyle name="Normal 6 2 2 4 5 2" xfId="33871" xr:uid="{65286ACB-7DA7-4D0A-9433-25B9180D7E20}"/>
    <cellStyle name="Normal 6 2 2 4 6" xfId="33316" xr:uid="{7DB91E92-60C1-409D-9E6C-A1CAFBB9CABC}"/>
    <cellStyle name="Normal 6 2 2 5" xfId="29956" xr:uid="{CDAAD467-380D-4B62-A803-F0E9DFF7C524}"/>
    <cellStyle name="Normal 6 2 2 5 2" xfId="31693" xr:uid="{02A487D3-3B1D-409B-AC1B-6F58F434633C}"/>
    <cellStyle name="Normal 6 2 2 5 2 2" xfId="30761" xr:uid="{BF8A8D45-9873-4451-926B-C5E950B28237}"/>
    <cellStyle name="Normal 6 2 2 5 2 2 2" xfId="31542" xr:uid="{F622D6B3-4654-4707-945E-EF3BD858DD9E}"/>
    <cellStyle name="Normal 6 2 2 5 2 2 2 2" xfId="30168" xr:uid="{EED05CBD-FE19-4238-9824-7DA76E052F8A}"/>
    <cellStyle name="Normal 6 2 2 5 2 2 3" xfId="34862" xr:uid="{6CB75790-6C79-426C-A2A6-C592F4233908}"/>
    <cellStyle name="Normal 6 2 2 5 2 3" xfId="32390" xr:uid="{8CEE6A27-B2FB-4B83-B733-A7E189C26DBB}"/>
    <cellStyle name="Normal 6 2 2 5 2 3 2" xfId="29887" xr:uid="{E53960EE-BB6D-4403-AC55-770663B340CB}"/>
    <cellStyle name="Normal 6 2 2 5 2 4" xfId="31365" xr:uid="{ADD081FA-A0C8-4053-8D1D-139126AB7203}"/>
    <cellStyle name="Normal 6 2 2 5 3" xfId="31127" xr:uid="{0BB6AB44-206D-42D2-9F3E-25327176D62F}"/>
    <cellStyle name="Normal 6 2 2 5 3 2" xfId="34929" xr:uid="{5D5FCBAF-9ABD-41A2-B3B9-77B2AAC4DE39}"/>
    <cellStyle name="Normal 6 2 2 5 3 2 2" xfId="30392" xr:uid="{436F7B9C-7C8C-4EB8-8384-073D9E6045E3}"/>
    <cellStyle name="Normal 6 2 2 5 3 3" xfId="31253" xr:uid="{B048409B-0481-469D-AE75-7C496D406B4E}"/>
    <cellStyle name="Normal 6 2 2 5 4" xfId="31560" xr:uid="{6E4A30AB-75AD-4BE3-B15D-933E9EABEE19}"/>
    <cellStyle name="Normal 6 2 2 5 4 2" xfId="29059" xr:uid="{B1599ADC-2E98-41B1-B80A-B2357598DB85}"/>
    <cellStyle name="Normal 6 2 2 5 5" xfId="34562" xr:uid="{723F50EB-A9A8-47CC-B714-B239661B9B15}"/>
    <cellStyle name="Normal 6 2 2 6" xfId="30604" xr:uid="{80AC47B5-411C-46AA-8225-FF765BBCBEDF}"/>
    <cellStyle name="Normal 6 2 2 6 2" xfId="32121" xr:uid="{F22FF54A-D613-4F0A-B067-16CF5C78E32F}"/>
    <cellStyle name="Normal 6 2 2 6 2 2" xfId="29066" xr:uid="{6DF4EA60-8066-49A7-9067-A9758976F05C}"/>
    <cellStyle name="Normal 6 2 2 6 2 2 2" xfId="31007" xr:uid="{9BA51696-75F3-47FB-A6FD-15AB07E3C725}"/>
    <cellStyle name="Normal 6 2 2 6 2 3" xfId="29824" xr:uid="{1965E931-C069-4D61-B965-6407B5E22B92}"/>
    <cellStyle name="Normal 6 2 2 6 3" xfId="30803" xr:uid="{11D358D5-54BE-4FA4-8F5B-8F709F068BA8}"/>
    <cellStyle name="Normal 6 2 2 6 3 2" xfId="32813" xr:uid="{818B861E-D695-4DCC-96C7-39892CF7D21E}"/>
    <cellStyle name="Normal 6 2 2 6 4" xfId="34063" xr:uid="{92432001-44E0-4216-8064-4BAEA2424A8A}"/>
    <cellStyle name="Normal 6 2 2 7" xfId="32662" xr:uid="{872FD93E-EBA4-4C90-9FEF-44E951B0CAF7}"/>
    <cellStyle name="Normal 6 2 2 7 2" xfId="33960" xr:uid="{64C3D4A2-6AC9-4599-BB9B-A7E5E35D49BE}"/>
    <cellStyle name="Normal 6 2 2 7 2 2" xfId="33668" xr:uid="{EAE12ACC-8420-46E5-9D06-F49566E81B0A}"/>
    <cellStyle name="Normal 6 2 2 7 3" xfId="29311" xr:uid="{230EEF24-FDE6-429D-9A62-EDCC7588FF88}"/>
    <cellStyle name="Normal 6 2 2 8" xfId="35517" xr:uid="{9A3D3D91-41D7-46EB-93E5-7F7F3FBD980D}"/>
    <cellStyle name="Normal 6 2 2 8 2" xfId="32838" xr:uid="{AE8D2882-40E9-4497-9E28-7BB6D580E51C}"/>
    <cellStyle name="Normal 6 2 2 9" xfId="32242" xr:uid="{DCE9CFF4-83FF-4771-B3AE-B1FFEE313C14}"/>
    <cellStyle name="Normal 6 2 3" xfId="32228" xr:uid="{EC1E49A8-FDB9-4201-BB23-B859DD493327}"/>
    <cellStyle name="Normal 6 2 3 2" xfId="32321" xr:uid="{1891822D-B516-462A-9E37-3088ADF97388}"/>
    <cellStyle name="Normal 6 2 3 2 2" xfId="32550" xr:uid="{FF98F754-F86C-4797-AACE-A746D2A7E400}"/>
    <cellStyle name="Normal 6 2 3 2 2 2" xfId="34817" xr:uid="{7A8E5FE4-CEA9-450C-9510-9922BD181708}"/>
    <cellStyle name="Normal 6 2 3 2 2 2 2" xfId="30492" xr:uid="{D6F061CC-1B96-4705-BF5F-FC04FB85C96B}"/>
    <cellStyle name="Normal 6 2 3 2 2 2 2 2" xfId="29695" xr:uid="{7892EE89-D3EF-4789-A36E-D847F5C356DC}"/>
    <cellStyle name="Normal 6 2 3 2 2 2 2 2 2" xfId="29227" xr:uid="{95BE1730-2FD8-48BD-8058-92A1A4F32351}"/>
    <cellStyle name="Normal 6 2 3 2 2 2 2 2 2 2" xfId="30008" xr:uid="{3C7B0ABB-38D8-4248-9A8A-15749BB01F54}"/>
    <cellStyle name="Normal 6 2 3 2 2 2 2 2 3" xfId="35015" xr:uid="{A6F90ACD-71B0-4D12-A162-0CF251AE72BC}"/>
    <cellStyle name="Normal 6 2 3 2 2 2 2 3" xfId="29850" xr:uid="{082DDC41-FBCD-4872-BE2C-C478431BD9FE}"/>
    <cellStyle name="Normal 6 2 3 2 2 2 2 3 2" xfId="33901" xr:uid="{7CE1C0B7-1B25-44D9-9315-9035625B160F}"/>
    <cellStyle name="Normal 6 2 3 2 2 2 2 4" xfId="29800" xr:uid="{503FA450-DF54-43B6-B6E7-4D738C979283}"/>
    <cellStyle name="Normal 6 2 3 2 2 2 3" xfId="30010" xr:uid="{BC542E63-DB5C-46B6-BBB8-48CD2111006C}"/>
    <cellStyle name="Normal 6 2 3 2 2 2 3 2" xfId="32188" xr:uid="{E72517CB-B0C7-4FFA-A927-E8500E24B167}"/>
    <cellStyle name="Normal 6 2 3 2 2 2 3 2 2" xfId="30602" xr:uid="{DA4C075D-1B3C-4A36-BED0-A33AC9051C6C}"/>
    <cellStyle name="Normal 6 2 3 2 2 2 3 3" xfId="33274" xr:uid="{DB94FCB4-2D22-4877-B298-063835B522F5}"/>
    <cellStyle name="Normal 6 2 3 2 2 2 4" xfId="35205" xr:uid="{0F8A86D4-FACD-470F-B07F-DD2FAE0D6A75}"/>
    <cellStyle name="Normal 6 2 3 2 2 2 4 2" xfId="34728" xr:uid="{EFE309D2-C82B-413A-BFB3-21A0CBAE205E}"/>
    <cellStyle name="Normal 6 2 3 2 2 2 5" xfId="31423" xr:uid="{A61B9932-E505-4FDF-A302-E57E6C5B8240}"/>
    <cellStyle name="Normal 6 2 3 2 2 3" xfId="29074" xr:uid="{61D8AE22-9017-4881-99AF-EC6FA87F889A}"/>
    <cellStyle name="Normal 6 2 3 2 2 3 2" xfId="32627" xr:uid="{526B6D2D-19EE-4143-9B22-A3913EDB1F85}"/>
    <cellStyle name="Normal 6 2 3 2 2 3 2 2" xfId="33192" xr:uid="{2E92A075-CFF4-440A-8A22-40047DE5AF5B}"/>
    <cellStyle name="Normal 6 2 3 2 2 3 2 2 2" xfId="33771" xr:uid="{77D363B1-0E74-4555-B852-6045D3C03863}"/>
    <cellStyle name="Normal 6 2 3 2 2 3 2 3" xfId="31107" xr:uid="{18FE56D2-EBA1-40DC-A411-4AB5DB4D94F6}"/>
    <cellStyle name="Normal 6 2 3 2 2 3 3" xfId="34260" xr:uid="{05621BE1-1D6C-47ED-AE31-5E49C5AEA0FB}"/>
    <cellStyle name="Normal 6 2 3 2 2 3 3 2" xfId="29989" xr:uid="{2560C18C-1E38-4807-A30D-1C3178B8A971}"/>
    <cellStyle name="Normal 6 2 3 2 2 3 4" xfId="33048" xr:uid="{5B6D4CD8-B832-4573-8839-8EACCC84EFF7}"/>
    <cellStyle name="Normal 6 2 3 2 2 4" xfId="33632" xr:uid="{4068FE7D-2EF7-4735-A1BA-334AAE6AB24D}"/>
    <cellStyle name="Normal 6 2 3 2 2 4 2" xfId="33557" xr:uid="{1FD719E7-D727-497B-8F22-C46CD67B8FDE}"/>
    <cellStyle name="Normal 6 2 3 2 2 4 2 2" xfId="35063" xr:uid="{6B94C8EB-2DEA-47DF-BFE8-FA3446ED6E88}"/>
    <cellStyle name="Normal 6 2 3 2 2 4 3" xfId="33072" xr:uid="{53A0E86D-CE36-4C79-AD53-264F1683B55C}"/>
    <cellStyle name="Normal 6 2 3 2 2 5" xfId="30814" xr:uid="{9CFFAC16-8D0F-4B75-9958-60C497AC2238}"/>
    <cellStyle name="Normal 6 2 3 2 2 5 2" xfId="32119" xr:uid="{38D16C16-575B-4195-9218-D8BC4A04D3D4}"/>
    <cellStyle name="Normal 6 2 3 2 2 6" xfId="32167" xr:uid="{1F1DA5CB-7744-4539-BBF5-BDBC0C9C1A87}"/>
    <cellStyle name="Normal 6 2 3 2 3" xfId="30252" xr:uid="{55158679-132A-467D-B4E7-279A79DCB38A}"/>
    <cellStyle name="Normal 6 2 3 2 3 2" xfId="30104" xr:uid="{7477D18B-349D-4BD0-A3F4-F3BDEF21EAC1}"/>
    <cellStyle name="Normal 6 2 3 2 3 2 2" xfId="31242" xr:uid="{0ED93C32-F6B8-4B63-B909-6A665165484F}"/>
    <cellStyle name="Normal 6 2 3 2 3 2 2 2" xfId="31685" xr:uid="{780805FD-F43C-4561-81E6-A698A6E15520}"/>
    <cellStyle name="Normal 6 2 3 2 3 2 2 2 2" xfId="30784" xr:uid="{4413A89B-4D52-451F-ACEE-5263D960361D}"/>
    <cellStyle name="Normal 6 2 3 2 3 2 2 3" xfId="31161" xr:uid="{B49D5137-1757-42A8-9DAC-79C990D75B69}"/>
    <cellStyle name="Normal 6 2 3 2 3 2 3" xfId="29310" xr:uid="{1C17D95B-9115-4748-A182-90F37F0280AE}"/>
    <cellStyle name="Normal 6 2 3 2 3 2 3 2" xfId="35227" xr:uid="{AF6E61F7-E7D0-42CC-9179-2782103D70E8}"/>
    <cellStyle name="Normal 6 2 3 2 3 2 4" xfId="30356" xr:uid="{03902D1C-EDBD-4604-9518-76927AF8C8BD}"/>
    <cellStyle name="Normal 6 2 3 2 3 3" xfId="35593" xr:uid="{1AE4AE05-FD54-4D3C-8721-81CB3425766D}"/>
    <cellStyle name="Normal 6 2 3 2 3 3 2" xfId="35454" xr:uid="{10E9DECB-FF6C-42E1-8F3A-5C8CFF44B512}"/>
    <cellStyle name="Normal 6 2 3 2 3 3 2 2" xfId="30171" xr:uid="{ED8299D3-40A6-47E8-A11D-C542F5435346}"/>
    <cellStyle name="Normal 6 2 3 2 3 3 3" xfId="34583" xr:uid="{47903720-B5D2-409E-8D8B-036272BE8CA4}"/>
    <cellStyle name="Normal 6 2 3 2 3 4" xfId="31117" xr:uid="{CB870E03-634A-4F28-973A-6996CD56C766}"/>
    <cellStyle name="Normal 6 2 3 2 3 4 2" xfId="32200" xr:uid="{102E5533-1E34-4978-AB17-B71600D5E99E}"/>
    <cellStyle name="Normal 6 2 3 2 3 5" xfId="30408" xr:uid="{FF33C441-3426-4C80-9937-59CC90DDA4B3}"/>
    <cellStyle name="Normal 6 2 3 2 4" xfId="31087" xr:uid="{5F218A2C-EACA-4415-AA65-80CFFB4EB43F}"/>
    <cellStyle name="Normal 6 2 3 2 4 2" xfId="32469" xr:uid="{8BE411A2-61D4-4B07-A6D4-1BC0DBF96907}"/>
    <cellStyle name="Normal 6 2 3 2 4 2 2" xfId="34806" xr:uid="{D0420449-A13E-411A-B536-CCD341FC2DB7}"/>
    <cellStyle name="Normal 6 2 3 2 4 2 2 2" xfId="32821" xr:uid="{BEF22D06-4ADB-42CA-9245-A7BAEB40CCE7}"/>
    <cellStyle name="Normal 6 2 3 2 4 2 3" xfId="35407" xr:uid="{D7224B18-93CA-4A0B-95D3-833E5081F179}"/>
    <cellStyle name="Normal 6 2 3 2 4 3" xfId="34995" xr:uid="{FA90C068-C9CA-45B9-AD44-2D57F4FAC403}"/>
    <cellStyle name="Normal 6 2 3 2 4 3 2" xfId="34272" xr:uid="{93836E42-1FD6-4825-8C8F-1AFF071B1EDE}"/>
    <cellStyle name="Normal 6 2 3 2 4 4" xfId="32941" xr:uid="{CD3E7148-58E4-4BF6-80AA-90A62BC797B6}"/>
    <cellStyle name="Normal 6 2 3 2 5" xfId="31544" xr:uid="{774D3846-9406-453E-BD26-FBF7B2EB156A}"/>
    <cellStyle name="Normal 6 2 3 2 5 2" xfId="34460" xr:uid="{E3F5A119-B8FB-4773-993E-A39A24C036F8}"/>
    <cellStyle name="Normal 6 2 3 2 5 2 2" xfId="29700" xr:uid="{67357F75-BA33-4A42-945B-7E26040833EB}"/>
    <cellStyle name="Normal 6 2 3 2 5 3" xfId="32781" xr:uid="{28209B69-3863-48D7-B573-B36B9C363F79}"/>
    <cellStyle name="Normal 6 2 3 2 6" xfId="33295" xr:uid="{88EEBFB8-25E1-4D75-9C2D-FCB318369974}"/>
    <cellStyle name="Normal 6 2 3 2 6 2" xfId="33089" xr:uid="{D0C27303-21A8-4D2A-AC80-9DE8CD2ABCCA}"/>
    <cellStyle name="Normal 6 2 3 2 7" xfId="34191" xr:uid="{3C3C5F82-6F64-460C-B12D-8AF77156586F}"/>
    <cellStyle name="Normal 6 2 3 3" xfId="31078" xr:uid="{9BD4728B-17EC-46E6-9B8F-F28ADD3EE86C}"/>
    <cellStyle name="Normal 6 2 3 3 2" xfId="31368" xr:uid="{4B29BC17-E426-4645-8DC4-66FA92D24B04}"/>
    <cellStyle name="Normal 6 2 3 3 2 2" xfId="31820" xr:uid="{E10ACE99-12B9-496C-8435-770D96DD6A33}"/>
    <cellStyle name="Normal 6 2 3 3 2 2 2" xfId="30488" xr:uid="{C565EDFF-4AF7-448B-AC5B-CF4D170ACC4E}"/>
    <cellStyle name="Normal 6 2 3 3 2 2 2 2" xfId="33039" xr:uid="{841EE8F4-68DC-4197-8522-916A556598BF}"/>
    <cellStyle name="Normal 6 2 3 3 2 2 2 2 2" xfId="35317" xr:uid="{7EE2746A-5019-406D-86F5-44E69AB9B00B}"/>
    <cellStyle name="Normal 6 2 3 3 2 2 2 3" xfId="33641" xr:uid="{17ECAB90-B5F3-4FE0-9E76-EF72B128D11C}"/>
    <cellStyle name="Normal 6 2 3 3 2 2 3" xfId="30844" xr:uid="{1817AFFC-C217-41AA-8543-CEFF45E273AF}"/>
    <cellStyle name="Normal 6 2 3 3 2 2 3 2" xfId="30839" xr:uid="{B1D7CB73-4A57-439F-8AEA-5B4620C53464}"/>
    <cellStyle name="Normal 6 2 3 3 2 2 4" xfId="29445" xr:uid="{5CCA4DBA-2FA8-49A2-B18A-7544354C20B3}"/>
    <cellStyle name="Normal 6 2 3 3 2 3" xfId="32158" xr:uid="{47FB3E4C-42AA-4C9C-BE01-41CE55B92783}"/>
    <cellStyle name="Normal 6 2 3 3 2 3 2" xfId="30827" xr:uid="{6A620C59-B002-40D9-8487-081E5E532E59}"/>
    <cellStyle name="Normal 6 2 3 3 2 3 2 2" xfId="31627" xr:uid="{5089CDBB-839F-4CC1-9D29-4537D1196DD8}"/>
    <cellStyle name="Normal 6 2 3 3 2 3 3" xfId="32120" xr:uid="{E2B9440F-828E-443C-B751-DEC708D60964}"/>
    <cellStyle name="Normal 6 2 3 3 2 4" xfId="32166" xr:uid="{E1793830-E880-4E32-A344-444012C64DED}"/>
    <cellStyle name="Normal 6 2 3 3 2 4 2" xfId="34882" xr:uid="{982D6DE2-4903-4854-9F0E-6CC8CFD5BD89}"/>
    <cellStyle name="Normal 6 2 3 3 2 5" xfId="29870" xr:uid="{DE14EBA1-20C4-4710-A682-41AF3418B5C1}"/>
    <cellStyle name="Normal 6 2 3 3 3" xfId="30159" xr:uid="{B39583DD-C011-4A2B-B9FC-68F78D02C43E}"/>
    <cellStyle name="Normal 6 2 3 3 3 2" xfId="31333" xr:uid="{A31A52C6-8BDA-4F27-A4F2-9C03B4BBA628}"/>
    <cellStyle name="Normal 6 2 3 3 3 2 2" xfId="33273" xr:uid="{6A933B41-5FF2-4583-946C-F910DA737EA8}"/>
    <cellStyle name="Normal 6 2 3 3 3 2 2 2" xfId="34239" xr:uid="{8F34E5F2-D995-48CF-8BE3-D8CD86858F34}"/>
    <cellStyle name="Normal 6 2 3 3 3 2 3" xfId="35294" xr:uid="{B396A2B5-93EB-45D8-9048-3BCEEAA150C9}"/>
    <cellStyle name="Normal 6 2 3 3 3 3" xfId="33045" xr:uid="{40E57226-A4E9-40BC-9BA9-BA434F37F537}"/>
    <cellStyle name="Normal 6 2 3 3 3 3 2" xfId="33761" xr:uid="{DC248278-D414-4A17-A04B-1DB15A44F975}"/>
    <cellStyle name="Normal 6 2 3 3 3 4" xfId="29496" xr:uid="{792F2DA2-C06A-479C-B19F-0437AA9E94D3}"/>
    <cellStyle name="Normal 6 2 3 3 4" xfId="35101" xr:uid="{40F74FBB-E13D-4291-8E5C-17068C5E2A70}"/>
    <cellStyle name="Normal 6 2 3 3 4 2" xfId="34633" xr:uid="{2EE1EBB5-A90F-41EE-8C2A-AF935A30D35D}"/>
    <cellStyle name="Normal 6 2 3 3 4 2 2" xfId="32472" xr:uid="{CE2CE8D7-88FE-42E7-982B-983AA1FDFC9F}"/>
    <cellStyle name="Normal 6 2 3 3 4 3" xfId="33629" xr:uid="{D73832ED-E75C-422B-945D-68C0C2981273}"/>
    <cellStyle name="Normal 6 2 3 3 5" xfId="31870" xr:uid="{220D5581-2DBD-454E-AFD9-5CF5E6E3731E}"/>
    <cellStyle name="Normal 6 2 3 3 5 2" xfId="34413" xr:uid="{BAB6F49E-AE03-4D71-AEB0-A593A1349DC8}"/>
    <cellStyle name="Normal 6 2 3 3 6" xfId="32951" xr:uid="{CB2B344C-F175-48E8-B5F5-FB9F0A4393D3}"/>
    <cellStyle name="Normal 6 2 3 4" xfId="29242" xr:uid="{0390BD4B-AAF9-4C9A-BE78-062992141EC3}"/>
    <cellStyle name="Normal 6 2 3 4 2" xfId="33900" xr:uid="{262FFD0A-5D4F-4D5C-A7AD-47ACC17B5D3F}"/>
    <cellStyle name="Normal 6 2 3 4 2 2" xfId="30825" xr:uid="{7AE0C11D-6E6C-47CE-844D-51072C97272F}"/>
    <cellStyle name="Normal 6 2 3 4 2 2 2" xfId="34494" xr:uid="{0C793492-9A28-4EEB-82E8-FA167606127F}"/>
    <cellStyle name="Normal 6 2 3 4 2 2 2 2" xfId="29849" xr:uid="{B4EC8183-8D70-4EB2-ABA1-EDD3C75455B3}"/>
    <cellStyle name="Normal 6 2 3 4 2 2 3" xfId="31595" xr:uid="{7230BBAB-4E05-4A5C-BE92-5B2CB006C0C3}"/>
    <cellStyle name="Normal 6 2 3 4 2 3" xfId="34393" xr:uid="{D601EA4F-B11D-47CF-A0F0-C27D2EA50800}"/>
    <cellStyle name="Normal 6 2 3 4 2 3 2" xfId="33272" xr:uid="{19A0ACC3-1048-4F89-9502-2DBA6156CDFE}"/>
    <cellStyle name="Normal 6 2 3 4 2 4" xfId="29218" xr:uid="{FAF2AC36-C6EA-4870-AE46-BB963CCE213F}"/>
    <cellStyle name="Normal 6 2 3 4 3" xfId="33939" xr:uid="{FA2F7F3E-FEB6-46AE-90C9-31FE001CDF8B}"/>
    <cellStyle name="Normal 6 2 3 4 3 2" xfId="33944" xr:uid="{C29AA0AD-A66A-4877-9428-C3F9CF5DF83C}"/>
    <cellStyle name="Normal 6 2 3 4 3 2 2" xfId="30120" xr:uid="{65FE0B87-70FF-4BC8-BB63-4570B5D6372E}"/>
    <cellStyle name="Normal 6 2 3 4 3 3" xfId="32514" xr:uid="{C7E09277-7D14-4C63-B89E-3B0410B038CD}"/>
    <cellStyle name="Normal 6 2 3 4 4" xfId="34379" xr:uid="{ECE20F02-869B-475E-B4E1-D3CB2DCFF4C0}"/>
    <cellStyle name="Normal 6 2 3 4 4 2" xfId="30378" xr:uid="{AC3F7F6F-84CA-4971-B923-38ED2E8406F6}"/>
    <cellStyle name="Normal 6 2 3 4 5" xfId="32697" xr:uid="{CDEC1937-A6F6-42A4-A7A2-EEA22005D0EA}"/>
    <cellStyle name="Normal 6 2 3 5" xfId="34352" xr:uid="{4525B630-A78A-461F-B339-0991A362467F}"/>
    <cellStyle name="Normal 6 2 3 5 2" xfId="34815" xr:uid="{2862C34B-9B39-4991-9C9D-1AA78575461C}"/>
    <cellStyle name="Normal 6 2 3 5 2 2" xfId="34372" xr:uid="{4B5D7D7C-A946-4737-90C7-74825620921D}"/>
    <cellStyle name="Normal 6 2 3 5 2 2 2" xfId="33835" xr:uid="{6C005E4B-E408-4E57-A6DE-FFD5B37FF78C}"/>
    <cellStyle name="Normal 6 2 3 5 2 3" xfId="34075" xr:uid="{DD700854-7411-4D48-B196-63500D810915}"/>
    <cellStyle name="Normal 6 2 3 5 3" xfId="31518" xr:uid="{FDF118A5-55FE-46F8-A5CF-A13C73242821}"/>
    <cellStyle name="Normal 6 2 3 5 3 2" xfId="30850" xr:uid="{22219A5A-9AF9-45A3-8F11-E24C406A793E}"/>
    <cellStyle name="Normal 6 2 3 5 4" xfId="34990" xr:uid="{04E5E88A-F0F4-41E8-B8DD-0A089C102046}"/>
    <cellStyle name="Normal 6 2 3 6" xfId="30181" xr:uid="{BE4D3CD3-1EBD-4800-84FA-27D034D81D78}"/>
    <cellStyle name="Normal 6 2 3 6 2" xfId="31150" xr:uid="{12D7896B-F0DC-4F2D-83F5-2D67E6409D35}"/>
    <cellStyle name="Normal 6 2 3 6 2 2" xfId="31743" xr:uid="{3898F27E-7342-4D50-A419-5D5D4B618AFC}"/>
    <cellStyle name="Normal 6 2 3 6 3" xfId="34856" xr:uid="{987778BB-F619-477B-A364-D0307ADA05EC}"/>
    <cellStyle name="Normal 6 2 3 7" xfId="32666" xr:uid="{FDF82BFE-7929-4A85-997F-349DEEDBBFBF}"/>
    <cellStyle name="Normal 6 2 3 7 2" xfId="33284" xr:uid="{82C380E7-B82A-4552-80DA-FDB17B381407}"/>
    <cellStyle name="Normal 6 2 3 8" xfId="34124" xr:uid="{EDAA4ECC-AF89-4DE2-A1D9-FC6EFA76A036}"/>
    <cellStyle name="Normal 6 2 4" xfId="30151" xr:uid="{3237802A-9472-4B9A-892D-2933743A3387}"/>
    <cellStyle name="Normal 6 2 4 2" xfId="31569" xr:uid="{53C32978-24A7-48D8-911F-6532CFF8125B}"/>
    <cellStyle name="Normal 6 2 4 2 2" xfId="33506" xr:uid="{AF94F1E3-6A4B-4946-AD37-E24659E8A06E}"/>
    <cellStyle name="Normal 6 2 4 2 2 2" xfId="34693" xr:uid="{41B5EEB3-0242-4FA2-A21E-794C5F517C21}"/>
    <cellStyle name="Normal 6 2 4 2 2 2 2" xfId="33337" xr:uid="{E4D8CF5D-4889-4192-B581-A0DFB83EDB2D}"/>
    <cellStyle name="Normal 6 2 4 2 2 2 2 2" xfId="34518" xr:uid="{C4AD3FF8-8A3C-485A-867F-EA1A1E5F4C6C}"/>
    <cellStyle name="Normal 6 2 4 2 2 2 2 2 2" xfId="30634" xr:uid="{F77D771E-217F-49EB-8E77-7A398015E9FD}"/>
    <cellStyle name="Normal 6 2 4 2 2 2 2 3" xfId="34474" xr:uid="{03C98D2F-593C-4A1B-895E-56D647B90261}"/>
    <cellStyle name="Normal 6 2 4 2 2 2 3" xfId="30835" xr:uid="{6F317BBC-5D7B-4524-8F96-27BFDD904757}"/>
    <cellStyle name="Normal 6 2 4 2 2 2 3 2" xfId="31912" xr:uid="{42C56D10-16DA-4D3A-9304-0B9F3840EAFA}"/>
    <cellStyle name="Normal 6 2 4 2 2 2 4" xfId="32712" xr:uid="{38F20984-7A21-4B76-8663-4D07252B0592}"/>
    <cellStyle name="Normal 6 2 4 2 2 3" xfId="30644" xr:uid="{45CD1809-58D8-4703-B094-AC00781A73A0}"/>
    <cellStyle name="Normal 6 2 4 2 2 3 2" xfId="33440" xr:uid="{8B0FC808-4712-4C14-ADC7-307280CF21C9}"/>
    <cellStyle name="Normal 6 2 4 2 2 3 2 2" xfId="34700" xr:uid="{BFA5E60E-6299-46AE-A8AB-F04BB2D3B2D5}"/>
    <cellStyle name="Normal 6 2 4 2 2 3 3" xfId="33349" xr:uid="{31E13011-9094-443C-9C85-CF7B53810824}"/>
    <cellStyle name="Normal 6 2 4 2 2 4" xfId="29070" xr:uid="{3EAF0A3E-12DA-4335-AB22-6E93C2BED074}"/>
    <cellStyle name="Normal 6 2 4 2 2 4 2" xfId="30204" xr:uid="{E8E56291-04C4-4F85-86B0-77F79B817866}"/>
    <cellStyle name="Normal 6 2 4 2 2 5" xfId="29143" xr:uid="{01B959A0-0244-4E08-9091-6E5568C00E2B}"/>
    <cellStyle name="Normal 6 2 4 2 3" xfId="34895" xr:uid="{9758B3FC-4686-40B9-A55C-056C0BD27A45}"/>
    <cellStyle name="Normal 6 2 4 2 3 2" xfId="33580" xr:uid="{5575517C-0B9C-47F2-86B5-752B6A278B28}"/>
    <cellStyle name="Normal 6 2 4 2 3 2 2" xfId="29792" xr:uid="{41F91958-6149-4E4B-9FAB-05E34648D0FE}"/>
    <cellStyle name="Normal 6 2 4 2 3 2 2 2" xfId="31111" xr:uid="{38EFEA74-8B76-4316-B883-7019BBE28EA8}"/>
    <cellStyle name="Normal 6 2 4 2 3 2 3" xfId="29200" xr:uid="{19FAAABE-6FD2-44E1-8566-CB3089C4CD06}"/>
    <cellStyle name="Normal 6 2 4 2 3 3" xfId="33575" xr:uid="{C1BFE031-62F9-4EC5-A47A-1B84D5042D12}"/>
    <cellStyle name="Normal 6 2 4 2 3 3 2" xfId="30626" xr:uid="{925C4A8A-A927-4E68-9E94-A15F1B086985}"/>
    <cellStyle name="Normal 6 2 4 2 3 4" xfId="31847" xr:uid="{9DA22C10-48E9-4037-8350-3D3B31521234}"/>
    <cellStyle name="Normal 6 2 4 2 4" xfId="30953" xr:uid="{6AC804C0-9F09-4278-B3B3-EC7B36E133B8}"/>
    <cellStyle name="Normal 6 2 4 2 4 2" xfId="30616" xr:uid="{DFF94BAA-1978-4050-8605-E6BA55CB1118}"/>
    <cellStyle name="Normal 6 2 4 2 4 2 2" xfId="29527" xr:uid="{E23837FC-4DDC-4DA4-8FBE-C3500000485D}"/>
    <cellStyle name="Normal 6 2 4 2 4 3" xfId="32787" xr:uid="{E9363A28-22DF-4B60-8FC7-5B259CBB3083}"/>
    <cellStyle name="Normal 6 2 4 2 5" xfId="32604" xr:uid="{3B3ED8D5-36CA-4B92-AA63-C3B0B7CD444C}"/>
    <cellStyle name="Normal 6 2 4 2 5 2" xfId="31477" xr:uid="{D74EB838-0932-418A-B62E-5AC3A41C4842}"/>
    <cellStyle name="Normal 6 2 4 2 6" xfId="31533" xr:uid="{88CDC5EF-0AB4-4E4D-8CA0-2F37E10C4393}"/>
    <cellStyle name="Normal 6 2 4 3" xfId="33824" xr:uid="{E3E5292C-23E3-4B99-A728-302ADA21E9A2}"/>
    <cellStyle name="Normal 6 2 4 3 2" xfId="30005" xr:uid="{2E29975B-29FC-4A25-976F-603C1D0379D9}"/>
    <cellStyle name="Normal 6 2 4 3 2 2" xfId="34743" xr:uid="{C6A249D7-F5B3-482C-B499-47E19C6DB222}"/>
    <cellStyle name="Normal 6 2 4 3 2 2 2" xfId="29692" xr:uid="{6648AE31-8563-4720-A329-76FBED9EA629}"/>
    <cellStyle name="Normal 6 2 4 3 2 2 2 2" xfId="29666" xr:uid="{A1F838E5-8ACD-4E8D-A66B-0C1013C11B7B}"/>
    <cellStyle name="Normal 6 2 4 3 2 2 3" xfId="33794" xr:uid="{677074EF-B9D6-4EAF-935A-526CC80BBE48}"/>
    <cellStyle name="Normal 6 2 4 3 2 3" xfId="32327" xr:uid="{A7C845F0-3069-4008-990F-9FA4359E1E8C}"/>
    <cellStyle name="Normal 6 2 4 3 2 3 2" xfId="32552" xr:uid="{191345CA-38E7-4AC6-B250-8BFDB653CED5}"/>
    <cellStyle name="Normal 6 2 4 3 2 4" xfId="29942" xr:uid="{A871B7D4-9C92-4BB0-ADC9-88B22377124C}"/>
    <cellStyle name="Normal 6 2 4 3 3" xfId="32705" xr:uid="{129177B1-A054-403F-B0D8-6EF28BE67F6D}"/>
    <cellStyle name="Normal 6 2 4 3 3 2" xfId="35288" xr:uid="{176448E1-0719-41F9-9B54-9E2887CB6067}"/>
    <cellStyle name="Normal 6 2 4 3 3 2 2" xfId="32404" xr:uid="{8E7AE859-F715-4A6A-927F-94F04CA16676}"/>
    <cellStyle name="Normal 6 2 4 3 3 3" xfId="31332" xr:uid="{19CDFFC5-C793-4354-AFF4-6B07E6A6B09D}"/>
    <cellStyle name="Normal 6 2 4 3 4" xfId="32783" xr:uid="{208FBA53-43CD-49AE-96ED-8E510741E867}"/>
    <cellStyle name="Normal 6 2 4 3 4 2" xfId="30843" xr:uid="{A6E34C4E-9FA3-4759-9CEB-F0152DD06FAC}"/>
    <cellStyle name="Normal 6 2 4 3 5" xfId="31984" xr:uid="{189DB67D-CE9E-432A-B185-EE8F55F3310C}"/>
    <cellStyle name="Normal 6 2 4 4" xfId="31095" xr:uid="{7830D483-3E8E-445A-A94E-B879BEAE6481}"/>
    <cellStyle name="Normal 6 2 4 4 2" xfId="31920" xr:uid="{A6D27FA8-D403-451C-B8AA-C699E2BE0019}"/>
    <cellStyle name="Normal 6 2 4 4 2 2" xfId="31736" xr:uid="{37ACC7D5-134A-4755-98C2-9B443038B38F}"/>
    <cellStyle name="Normal 6 2 4 4 2 2 2" xfId="32124" xr:uid="{B2CDB2DE-388F-458F-8455-6713F397E8C5}"/>
    <cellStyle name="Normal 6 2 4 4 2 3" xfId="29069" xr:uid="{C2221AFF-B4D7-4E1A-9217-B1CF3E7D0915}"/>
    <cellStyle name="Normal 6 2 4 4 3" xfId="32826" xr:uid="{C92D1682-E5AF-44DB-A321-DC1745059FEA}"/>
    <cellStyle name="Normal 6 2 4 4 3 2" xfId="31548" xr:uid="{A4BE9CD0-2C2B-4D5D-8CC4-1962890099F1}"/>
    <cellStyle name="Normal 6 2 4 4 4" xfId="31982" xr:uid="{09A378B8-11AB-4803-ADBB-F12A36FD6A99}"/>
    <cellStyle name="Normal 6 2 4 5" xfId="30406" xr:uid="{F7A59EE8-7842-4028-84B5-6C73D2E42398}"/>
    <cellStyle name="Normal 6 2 4 5 2" xfId="33235" xr:uid="{51ECE213-5B28-4D90-A09C-2A16ED1B17EE}"/>
    <cellStyle name="Normal 6 2 4 5 2 2" xfId="33280" xr:uid="{5457B94A-DEBD-4E85-B99D-6A4956460C38}"/>
    <cellStyle name="Normal 6 2 4 5 3" xfId="32772" xr:uid="{EC4A016A-C611-4ACC-8F0A-10AD03C7413F}"/>
    <cellStyle name="Normal 6 2 4 6" xfId="33454" xr:uid="{35E061DA-3D90-4EBC-9CED-914295A73D96}"/>
    <cellStyle name="Normal 6 2 4 6 2" xfId="29314" xr:uid="{F50D5D9F-FE9F-4AEE-8BEF-611A56252995}"/>
    <cellStyle name="Normal 6 2 4 7" xfId="29581" xr:uid="{C24C4ED1-AF41-49D1-A67B-A7DD5A1C50B7}"/>
    <cellStyle name="Normal 6 2 5" xfId="29516" xr:uid="{C7513294-CE32-4531-967E-9A6D0AAB653D}"/>
    <cellStyle name="Normal 6 2 5 2" xfId="29176" xr:uid="{619B536C-EFFA-4D57-8FBA-C51958F5C321}"/>
    <cellStyle name="Normal 6 2 5 2 2" xfId="32226" xr:uid="{3AFCAFB1-6F17-4A5F-BB7E-60F36AA36B26}"/>
    <cellStyle name="Normal 6 2 5 2 2 2" xfId="32890" xr:uid="{BB3ABD20-5FF0-46A1-85C6-9831444DD0D4}"/>
    <cellStyle name="Normal 6 2 5 2 2 2 2" xfId="34005" xr:uid="{B19FEEE7-CC3F-4F22-A436-DBB1352E74E8}"/>
    <cellStyle name="Normal 6 2 5 2 2 2 2 2" xfId="34065" xr:uid="{C17C2C8D-D3A6-40B1-A5DB-447C20A0B3FB}"/>
    <cellStyle name="Normal 6 2 5 2 2 2 3" xfId="34394" xr:uid="{0065E8A8-61FE-4F5B-AC72-46B7C7C965D3}"/>
    <cellStyle name="Normal 6 2 5 2 2 3" xfId="29981" xr:uid="{ABE1BA55-A3C7-4D90-AF33-A1E5FF0178EE}"/>
    <cellStyle name="Normal 6 2 5 2 2 3 2" xfId="31625" xr:uid="{B6973F7E-ABBD-4C3C-BED7-EE7CE1E9F42B}"/>
    <cellStyle name="Normal 6 2 5 2 2 4" xfId="32541" xr:uid="{305477AB-015B-4A74-AE90-2099BF2F291E}"/>
    <cellStyle name="Normal 6 2 5 2 3" xfId="33363" xr:uid="{370C13E2-C08E-44D2-B645-5144DFDA928C}"/>
    <cellStyle name="Normal 6 2 5 2 3 2" xfId="33634" xr:uid="{D2E49854-F043-4CF3-8DA2-689FCE26F744}"/>
    <cellStyle name="Normal 6 2 5 2 3 2 2" xfId="30855" xr:uid="{182DD013-41EF-4C29-A1C2-A98FA3469A7F}"/>
    <cellStyle name="Normal 6 2 5 2 3 3" xfId="32262" xr:uid="{3D3549D5-8DFF-4C92-BF01-E141ECFE785B}"/>
    <cellStyle name="Normal 6 2 5 2 4" xfId="30942" xr:uid="{BC169604-03B0-4C53-A030-F6FB065D733E}"/>
    <cellStyle name="Normal 6 2 5 2 4 2" xfId="30558" xr:uid="{1BA61944-D849-472E-883C-16D578BC5AE3}"/>
    <cellStyle name="Normal 6 2 5 2 5" xfId="29509" xr:uid="{C56EFEF4-C17A-42B5-8CFC-75B211938A1E}"/>
    <cellStyle name="Normal 6 2 5 3" xfId="35276" xr:uid="{7D575840-27BB-4F2B-81B3-A9253D9BE431}"/>
    <cellStyle name="Normal 6 2 5 3 2" xfId="35019" xr:uid="{E57779BD-3FCD-4F0A-A2C4-C4375F64B29A}"/>
    <cellStyle name="Normal 6 2 5 3 2 2" xfId="29628" xr:uid="{D99CD9A0-3220-49C3-BECC-5ABA0F33B750}"/>
    <cellStyle name="Normal 6 2 5 3 2 2 2" xfId="32561" xr:uid="{AD41CCDC-E1B3-4C55-9684-2B9B9CBFFFFD}"/>
    <cellStyle name="Normal 6 2 5 3 2 3" xfId="32846" xr:uid="{60B82FF7-AFD4-475C-BB75-0DCB9A108D43}"/>
    <cellStyle name="Normal 6 2 5 3 3" xfId="35176" xr:uid="{F19618AA-1A33-4EC9-AADE-C192E9E6F8E0}"/>
    <cellStyle name="Normal 6 2 5 3 3 2" xfId="32505" xr:uid="{F34AE855-FDA3-4739-9E5C-953B183C8B2D}"/>
    <cellStyle name="Normal 6 2 5 3 4" xfId="30214" xr:uid="{0762DB76-6E34-4365-A603-F65C66A0CD6B}"/>
    <cellStyle name="Normal 6 2 5 4" xfId="32342" xr:uid="{3197A3C6-5CEE-480C-BA76-2395314AA998}"/>
    <cellStyle name="Normal 6 2 5 4 2" xfId="29806" xr:uid="{D64E0B38-42FF-40A9-9365-8C90C5629633}"/>
    <cellStyle name="Normal 6 2 5 4 2 2" xfId="29825" xr:uid="{8DCCBD29-DBCC-4D4A-BE75-6D0CA0AFF8C8}"/>
    <cellStyle name="Normal 6 2 5 4 3" xfId="29423" xr:uid="{CB7AF2E8-82DC-473B-B18A-ACDD93543AE5}"/>
    <cellStyle name="Normal 6 2 5 5" xfId="33091" xr:uid="{F4282F52-3F4C-42C8-BD4F-1DDA302C01F4}"/>
    <cellStyle name="Normal 6 2 5 5 2" xfId="29420" xr:uid="{806983D4-08AE-4B76-AC18-7F1A7DC2B79D}"/>
    <cellStyle name="Normal 6 2 5 6" xfId="31850" xr:uid="{884A25F3-DE39-4357-97C7-25DDDE2A6CD3}"/>
    <cellStyle name="Normal 6 2 6" xfId="32014" xr:uid="{7F9EC3D6-A834-4C33-AAF9-39BE8ED97A70}"/>
    <cellStyle name="Normal 6 2 6 2" xfId="33257" xr:uid="{86391860-1CCE-423C-9BC0-9570B7D195B4}"/>
    <cellStyle name="Normal 6 2 6 2 2" xfId="32123" xr:uid="{343B10C5-F00E-4087-85A6-5E9BA8ED04BA}"/>
    <cellStyle name="Normal 6 2 6 2 2 2" xfId="29068" xr:uid="{503216D6-EAAF-40F6-AEEE-F3101B30B463}"/>
    <cellStyle name="Normal 6 2 6 2 2 2 2" xfId="32271" xr:uid="{4884A6FD-3395-421C-B6BD-8E1253B38A8C}"/>
    <cellStyle name="Normal 6 2 6 2 2 3" xfId="31143" xr:uid="{908FC4C3-F6A6-465D-AF6A-AD4D91405E0A}"/>
    <cellStyle name="Normal 6 2 6 2 3" xfId="34673" xr:uid="{232AFAC9-8C3F-4548-AAAB-2FB9BD376D80}"/>
    <cellStyle name="Normal 6 2 6 2 3 2" xfId="32612" xr:uid="{98AEDED9-3779-4B28-AC4A-96E985CAF1AC}"/>
    <cellStyle name="Normal 6 2 6 2 4" xfId="31939" xr:uid="{5AE1751C-5AAA-4173-B962-EBFFBE5BFCE8}"/>
    <cellStyle name="Normal 6 2 6 3" xfId="31830" xr:uid="{62A71C59-C4BE-489C-8BF2-370C89011344}"/>
    <cellStyle name="Normal 6 2 6 3 2" xfId="29313" xr:uid="{96D10CCF-97CD-4D24-AC8D-834BE1AF80E6}"/>
    <cellStyle name="Normal 6 2 6 3 2 2" xfId="35297" xr:uid="{2ED61EE0-935D-48BB-AEAD-C4B1810C5F8A}"/>
    <cellStyle name="Normal 6 2 6 3 3" xfId="32899" xr:uid="{92AF5977-C465-4A94-9CA7-2B40F1DD16C3}"/>
    <cellStyle name="Normal 6 2 6 4" xfId="30899" xr:uid="{108C8499-A7BD-4990-A3E8-4504384EC683}"/>
    <cellStyle name="Normal 6 2 6 4 2" xfId="30569" xr:uid="{9485AC87-8771-4BBB-92CF-BF9C19067A63}"/>
    <cellStyle name="Normal 6 2 6 5" xfId="30254" xr:uid="{D16A9786-40DA-4C6F-AFB4-9F985BE9E09A}"/>
    <cellStyle name="Normal 6 2 7" xfId="32330" xr:uid="{F2C2E8B4-A0BA-44E1-8790-272C7A37441E}"/>
    <cellStyle name="Normal 6 2 7 2" xfId="29514" xr:uid="{55F39625-7638-4B56-BFE7-732E9E044261}"/>
    <cellStyle name="Normal 6 2 7 2 2" xfId="34748" xr:uid="{B74D0F51-AA6D-422B-91DD-ABE50481927E}"/>
    <cellStyle name="Normal 6 2 7 2 2 2" xfId="32767" xr:uid="{EC3D14AC-54DB-4F62-9099-258CB05ADC74}"/>
    <cellStyle name="Normal 6 2 7 2 3" xfId="34765" xr:uid="{E9AFC9AD-A68B-47B1-BCB0-99844E2C18B4}"/>
    <cellStyle name="Normal 6 2 7 3" xfId="32788" xr:uid="{5446963E-2F0D-4035-A109-D2BEE6EB4CFB}"/>
    <cellStyle name="Normal 6 2 7 3 2" xfId="35090" xr:uid="{87051816-B43B-4629-AE3F-A1535C1A7CAC}"/>
    <cellStyle name="Normal 6 2 7 4" xfId="31093" xr:uid="{8252674C-822C-4AAA-88F1-06B59472DF19}"/>
    <cellStyle name="Normal 6 2 8" xfId="29124" xr:uid="{8B2338BA-0744-4466-A65E-8F8875DFCF89}"/>
    <cellStyle name="Normal 6 2 8 2" xfId="32606" xr:uid="{561D5F44-2729-4E48-B3BD-A6CFFC1EFC9D}"/>
    <cellStyle name="Normal 6 2 8 2 2" xfId="33527" xr:uid="{4465F37A-4AF0-4428-9F28-14A2CDF4498F}"/>
    <cellStyle name="Normal 6 2 8 3" xfId="31541" xr:uid="{06B2C73A-5A2D-4FB7-804A-30C961AEEB3B}"/>
    <cellStyle name="Normal 6 2 9" xfId="33418" xr:uid="{BFBBFB62-4A4F-45D3-AF3C-1DD4EBD1F3A1}"/>
    <cellStyle name="Normal 6 2 9 2" xfId="33275" xr:uid="{4506DB1E-C0B0-4C06-A8B7-2E175A182B87}"/>
    <cellStyle name="Normal 6 3" xfId="1170" xr:uid="{55E64102-6887-44AE-AC6A-1691782A8ABF}"/>
    <cellStyle name="Normal 6 3 10" xfId="30864" xr:uid="{23A96694-56D5-4F2E-A94F-C90E8B90896E}"/>
    <cellStyle name="Normal 6 3 2" xfId="1171" xr:uid="{2961DD96-5453-4710-902A-659153BC5C17}"/>
    <cellStyle name="Normal 6 3 2 2" xfId="1172" xr:uid="{62A90B46-7022-4385-8C8D-88C41425EC0A}"/>
    <cellStyle name="Normal 6 3 2 2 2" xfId="33188" xr:uid="{C59AEDE4-C7B9-4B33-943F-72E963D9EFE4}"/>
    <cellStyle name="Normal 6 3 2 2 2 2" xfId="33946" xr:uid="{E4C6DF73-6445-4FD4-8FFE-A6BCD105AAAA}"/>
    <cellStyle name="Normal 6 3 2 2 2 2 2" xfId="33531" xr:uid="{B40AB404-8A31-406F-A8F0-AA270F2BECB2}"/>
    <cellStyle name="Normal 6 3 2 2 2 2 2 2" xfId="33020" xr:uid="{939BB1B3-0275-456B-955A-3E059670529A}"/>
    <cellStyle name="Normal 6 3 2 2 2 2 2 2 2" xfId="33841" xr:uid="{0B489AA5-7673-45FA-89B4-26B66E0A75B6}"/>
    <cellStyle name="Normal 6 3 2 2 2 2 2 2 2 2" xfId="31605" xr:uid="{8F8795CC-A7EE-4FEF-97F4-6542A1ADC201}"/>
    <cellStyle name="Normal 6 3 2 2 2 2 2 2 3" xfId="30377" xr:uid="{BE798681-93F0-410D-BD35-CBBF8E4BDC1A}"/>
    <cellStyle name="Normal 6 3 2 2 2 2 2 3" xfId="33791" xr:uid="{11A81849-1566-40DD-AD74-7563990CA6D8}"/>
    <cellStyle name="Normal 6 3 2 2 2 2 2 3 2" xfId="34632" xr:uid="{34CA8490-F0E7-41EC-91CC-3C7AFA63C533}"/>
    <cellStyle name="Normal 6 3 2 2 2 2 2 4" xfId="31941" xr:uid="{B60BE256-86A6-42EC-B0AD-C417E62863BA}"/>
    <cellStyle name="Normal 6 3 2 2 2 2 3" xfId="31609" xr:uid="{0BA1896B-FCF0-43B7-A64F-A54E40117E0F}"/>
    <cellStyle name="Normal 6 3 2 2 2 2 3 2" xfId="29446" xr:uid="{62F1B774-A426-4553-8C10-B9B38150321D}"/>
    <cellStyle name="Normal 6 3 2 2 2 2 3 2 2" xfId="33518" xr:uid="{AF269148-368B-481E-815F-76E864108226}"/>
    <cellStyle name="Normal 6 3 2 2 2 2 3 3" xfId="31943" xr:uid="{E3216059-C160-48F8-B778-B3E1B881D494}"/>
    <cellStyle name="Normal 6 3 2 2 2 2 4" xfId="34451" xr:uid="{4FCD3473-FE5F-40B4-9BD4-9AACBC13966B}"/>
    <cellStyle name="Normal 6 3 2 2 2 2 4 2" xfId="32122" xr:uid="{BBCB3E49-58D5-4351-B109-2D340727B5F2}"/>
    <cellStyle name="Normal 6 3 2 2 2 2 5" xfId="29067" xr:uid="{BEF63208-3FF7-4B04-BC96-B54E95039439}"/>
    <cellStyle name="Normal 6 3 2 2 2 3" xfId="32270" xr:uid="{4816BE42-8512-4F55-B5C3-14D4BDA79739}"/>
    <cellStyle name="Normal 6 3 2 2 2 3 2" xfId="30767" xr:uid="{EDC5FCBD-6E58-4F61-9C28-8160A3F2F730}"/>
    <cellStyle name="Normal 6 3 2 2 2 3 2 2" xfId="33485" xr:uid="{E6655071-E523-4604-B614-F96635EE0D91}"/>
    <cellStyle name="Normal 6 3 2 2 2 3 2 2 2" xfId="34937" xr:uid="{9D11DC04-0955-4A20-9530-285B7FE39325}"/>
    <cellStyle name="Normal 6 3 2 2 2 3 2 3" xfId="32459" xr:uid="{1B69829A-1427-4E94-B469-319FBADF20EF}"/>
    <cellStyle name="Normal 6 3 2 2 2 3 3" xfId="33445" xr:uid="{59C24BF2-CDDD-4373-B9E9-659395A08B32}"/>
    <cellStyle name="Normal 6 3 2 2 2 3 3 2" xfId="29312" xr:uid="{57A85AFC-304F-477F-8F6C-C0C45A823957}"/>
    <cellStyle name="Normal 6 3 2 2 2 3 4" xfId="33182" xr:uid="{D710E8DD-A006-4A06-9610-B6EBEFB0E3AF}"/>
    <cellStyle name="Normal 6 3 2 2 2 4" xfId="31712" xr:uid="{068C5941-D2D1-4A5A-88B9-47744731F56C}"/>
    <cellStyle name="Normal 6 3 2 2 2 4 2" xfId="34561" xr:uid="{95932DE4-6B9F-4098-BB53-411CF95A56EB}"/>
    <cellStyle name="Normal 6 3 2 2 2 4 2 2" xfId="29978" xr:uid="{9941E133-24F3-4A57-BC60-8F1B5E2D1FA4}"/>
    <cellStyle name="Normal 6 3 2 2 2 4 3" xfId="29552" xr:uid="{467ADFBD-F16C-4015-B3CA-472F4C05F40D}"/>
    <cellStyle name="Normal 6 3 2 2 2 5" xfId="32636" xr:uid="{6DE928FF-EB6F-435B-B47F-7D35226BBCF6}"/>
    <cellStyle name="Normal 6 3 2 2 2 5 2" xfId="31863" xr:uid="{B5E45A64-AB4B-4DCA-A335-22E6DEFACD55}"/>
    <cellStyle name="Normal 6 3 2 2 2 6" xfId="30984" xr:uid="{4A414EA7-F43E-4DC1-91A5-1AC0A25CDAC0}"/>
    <cellStyle name="Normal 6 3 2 2 3" xfId="34315" xr:uid="{193015BE-DDAA-4929-A953-DD914292557D}"/>
    <cellStyle name="Normal 6 3 2 2 3 2" xfId="34978" xr:uid="{E213235D-F720-487E-A9A0-DD23CEB4CFC9}"/>
    <cellStyle name="Normal 6 3 2 2 3 2 2" xfId="30407" xr:uid="{5A5FC683-9D69-4B90-A35F-11DF471B303A}"/>
    <cellStyle name="Normal 6 3 2 2 3 2 2 2" xfId="34335" xr:uid="{D3F0030E-EA46-4347-B600-4DAD202335E1}"/>
    <cellStyle name="Normal 6 3 2 2 3 2 2 2 2" xfId="30034" xr:uid="{1ACA7BF8-8861-44A8-8867-ADA34FBB21BE}"/>
    <cellStyle name="Normal 6 3 2 2 3 2 2 3" xfId="30368" xr:uid="{AA9E62A1-B754-4032-B5A1-99C00C8D5CBF}"/>
    <cellStyle name="Normal 6 3 2 2 3 2 3" xfId="30015" xr:uid="{97ACE967-E452-4FF2-BCFD-1D9D6106AFC1}"/>
    <cellStyle name="Normal 6 3 2 2 3 2 3 2" xfId="32493" xr:uid="{4AF65D41-80DA-4C6B-95F1-E4B2DAA29983}"/>
    <cellStyle name="Normal 6 3 2 2 3 2 4" xfId="29551" xr:uid="{D3FF425C-E378-4E04-8A36-381D37820E79}"/>
    <cellStyle name="Normal 6 3 2 2 3 3" xfId="29489" xr:uid="{782A0838-F33D-43D0-85A6-657D3FE2AAAD}"/>
    <cellStyle name="Normal 6 3 2 2 3 3 2" xfId="34238" xr:uid="{5D6E6731-08B8-4627-95A2-0387FCD898AE}"/>
    <cellStyle name="Normal 6 3 2 2 3 3 2 2" xfId="30105" xr:uid="{3C4CC678-E88F-49AF-B998-A8339729A13C}"/>
    <cellStyle name="Normal 6 3 2 2 3 3 3" xfId="31042" xr:uid="{F805ADE0-029D-4938-8322-0C902B951ADA}"/>
    <cellStyle name="Normal 6 3 2 2 3 4" xfId="33490" xr:uid="{10996D91-13C2-47D6-AEBA-97507CAF2A7D}"/>
    <cellStyle name="Normal 6 3 2 2 3 4 2" xfId="31284" xr:uid="{97803AC3-F034-4C71-9D93-D277442B3E1E}"/>
    <cellStyle name="Normal 6 3 2 2 3 5" xfId="31401" xr:uid="{7C48FBEF-D0E5-4301-8B9F-0880D1C225AE}"/>
    <cellStyle name="Normal 6 3 2 2 4" xfId="29266" xr:uid="{A7212F74-3183-481A-B000-87B1FA050231}"/>
    <cellStyle name="Normal 6 3 2 2 4 2" xfId="30115" xr:uid="{3725CA9C-B556-44A5-9A65-C0DC0D90663A}"/>
    <cellStyle name="Normal 6 3 2 2 4 2 2" xfId="29652" xr:uid="{8EC40C9E-7A56-43AD-8040-61802206B0AC}"/>
    <cellStyle name="Normal 6 3 2 2 4 2 2 2" xfId="29881" xr:uid="{BE046BA8-3622-4761-A698-4B14E5121E3A}"/>
    <cellStyle name="Normal 6 3 2 2 4 2 3" xfId="33842" xr:uid="{1D2C38D4-9970-48CE-8709-E21DD28D0E9E}"/>
    <cellStyle name="Normal 6 3 2 2 4 3" xfId="31622" xr:uid="{7241578C-75C3-40E1-B2B5-18B56712826F}"/>
    <cellStyle name="Normal 6 3 2 2 4 3 2" xfId="33686" xr:uid="{0C1C04EA-C447-4972-A662-59AD06F4C817}"/>
    <cellStyle name="Normal 6 3 2 2 4 4" xfId="31875" xr:uid="{44328AF9-A850-4B6E-80A0-B20B0DD71869}"/>
    <cellStyle name="Normal 6 3 2 2 5" xfId="31934" xr:uid="{D1D63DD0-396E-4188-885C-D60C3763A326}"/>
    <cellStyle name="Normal 6 3 2 2 5 2" xfId="34638" xr:uid="{DA7CE311-5D06-4B6F-843A-EC5DF0AE3EFB}"/>
    <cellStyle name="Normal 6 3 2 2 5 2 2" xfId="30443" xr:uid="{DBD98533-9C29-4E6E-B6F7-22C5A9E7B59D}"/>
    <cellStyle name="Normal 6 3 2 2 5 3" xfId="31306" xr:uid="{C707AEDF-6C90-4593-8080-BD07F7AEABC4}"/>
    <cellStyle name="Normal 6 3 2 2 6" xfId="32861" xr:uid="{45666D0E-4DBE-47CA-84F0-ADD92361BD4B}"/>
    <cellStyle name="Normal 6 3 2 2 6 2" xfId="34649" xr:uid="{42C447CD-2598-4EEA-A5F5-1EE80E852B2C}"/>
    <cellStyle name="Normal 6 3 2 2 7" xfId="31108" xr:uid="{DBF99864-2A3A-4C33-B8CE-081B7F486447}"/>
    <cellStyle name="Normal 6 3 2 2 8" xfId="33544" xr:uid="{09C357AB-07E2-47B5-8DA4-617CFF6D72D9}"/>
    <cellStyle name="Normal 6 3 2 3" xfId="1173" xr:uid="{20B5F07C-452E-40F3-AD0B-AB25E01D1C98}"/>
    <cellStyle name="Normal 6 3 2 3 2" xfId="34327" xr:uid="{CE923374-331F-463F-9260-1F1B07053262}"/>
    <cellStyle name="Normal 6 3 2 3 2 2" xfId="29594" xr:uid="{05A1DEF5-3CAD-44BD-8CE4-6802F8B10E82}"/>
    <cellStyle name="Normal 6 3 2 3 2 2 2" xfId="33969" xr:uid="{790D280F-545A-48C4-9F3F-B33359C8E5AC}"/>
    <cellStyle name="Normal 6 3 2 3 2 2 2 2" xfId="33715" xr:uid="{A74E28C5-C352-4679-8D6C-56C0B6DD7699}"/>
    <cellStyle name="Normal 6 3 2 3 2 2 2 2 2" xfId="34906" xr:uid="{C492FD7B-C2ED-4382-B0B0-4F255BFB07F9}"/>
    <cellStyle name="Normal 6 3 2 3 2 2 2 3" xfId="30330" xr:uid="{85B9164F-6C6F-4CCA-8CBB-C8E607C27452}"/>
    <cellStyle name="Normal 6 3 2 3 2 2 3" xfId="31057" xr:uid="{3EB0B4FE-9187-46A9-B105-050ABA23802B}"/>
    <cellStyle name="Normal 6 3 2 3 2 2 3 2" xfId="31692" xr:uid="{BDDE0ECB-A158-410E-88B3-7FC467874821}"/>
    <cellStyle name="Normal 6 3 2 3 2 2 4" xfId="29010" xr:uid="{321DFED9-45F0-4E00-A8A1-3A7B41364B7F}"/>
    <cellStyle name="Normal 6 3 2 3 2 3" xfId="29813" xr:uid="{92FCE2BD-EA81-4A2F-876A-E42E39728E0B}"/>
    <cellStyle name="Normal 6 3 2 3 2 3 2" xfId="33803" xr:uid="{3B39976B-F46A-43AC-8C00-1E604BCCD1E5}"/>
    <cellStyle name="Normal 6 3 2 3 2 3 2 2" xfId="30882" xr:uid="{C5457FD0-A830-44D8-B410-5C0CCA46C1F3}"/>
    <cellStyle name="Normal 6 3 2 3 2 3 3" xfId="34296" xr:uid="{2244A917-0078-478F-8E32-F1BFE97D998C}"/>
    <cellStyle name="Normal 6 3 2 3 2 4" xfId="33607" xr:uid="{FA3BEC16-97E7-4488-9DAF-99379F27B370}"/>
    <cellStyle name="Normal 6 3 2 3 2 4 2" xfId="32547" xr:uid="{50C5EA1C-D0CC-48CF-BA6B-A730DFA8D843}"/>
    <cellStyle name="Normal 6 3 2 3 2 5" xfId="31084" xr:uid="{ECC0E42F-2C17-431C-80C6-067C39493AE1}"/>
    <cellStyle name="Normal 6 3 2 3 3" xfId="30738" xr:uid="{13EC205A-62A3-40FD-A936-FC3476B8061C}"/>
    <cellStyle name="Normal 6 3 2 3 3 2" xfId="29199" xr:uid="{290D2B79-3B05-4905-9C97-950B0498836D}"/>
    <cellStyle name="Normal 6 3 2 3 3 2 2" xfId="35591" xr:uid="{3204FE43-693F-46BA-BCC3-D52E28B85540}"/>
    <cellStyle name="Normal 6 3 2 3 3 2 2 2" xfId="33096" xr:uid="{B4005735-08A6-4F84-B240-30EA95529FD0}"/>
    <cellStyle name="Normal 6 3 2 3 3 2 3" xfId="31278" xr:uid="{4F8D1C37-00E2-4C9D-B6BB-C6701B196B46}"/>
    <cellStyle name="Normal 6 3 2 3 3 3" xfId="29829" xr:uid="{434AF512-252B-44E3-AA5C-5F4A3F10ED88}"/>
    <cellStyle name="Normal 6 3 2 3 3 3 2" xfId="30030" xr:uid="{CD073095-7A08-4344-970F-2F494885FD52}"/>
    <cellStyle name="Normal 6 3 2 3 3 4" xfId="30599" xr:uid="{4D07A98E-CE8C-48FF-A964-A629928AF3B0}"/>
    <cellStyle name="Normal 6 3 2 3 4" xfId="35102" xr:uid="{BBCE71E9-DCF8-4AB3-B03F-AEEF1C65C2B2}"/>
    <cellStyle name="Normal 6 3 2 3 4 2" xfId="30849" xr:uid="{5189C974-AD03-4602-BC1C-B812A93BE84A}"/>
    <cellStyle name="Normal 6 3 2 3 4 2 2" xfId="32501" xr:uid="{275A2E62-8241-4FD1-B878-3500F04382EC}"/>
    <cellStyle name="Normal 6 3 2 3 4 3" xfId="32851" xr:uid="{F6DE1448-D257-4EF6-B346-D0D8DFACFBA7}"/>
    <cellStyle name="Normal 6 3 2 3 5" xfId="30961" xr:uid="{B8A17205-9C9A-4952-9026-211D572C2C12}"/>
    <cellStyle name="Normal 6 3 2 3 5 2" xfId="29364" xr:uid="{D7EEE109-C0D8-47C5-9897-E1F6FE9291B8}"/>
    <cellStyle name="Normal 6 3 2 3 6" xfId="29090" xr:uid="{4CB205A2-D38B-43D0-9261-6616B96A5595}"/>
    <cellStyle name="Normal 6 3 2 3 7" xfId="31515" xr:uid="{EFB57A12-816E-4571-B2CC-7F42C2BBDA8E}"/>
    <cellStyle name="Normal 6 3 2 4" xfId="1174" xr:uid="{CF82E48B-4C2A-4B33-BBA8-11099D9E03A2}"/>
    <cellStyle name="Normal 6 3 2 4 2" xfId="1175" xr:uid="{30A15FA8-1612-41AE-A516-46DBB572C899}"/>
    <cellStyle name="Normal 6 3 2 4 2 2" xfId="35296" xr:uid="{7B708910-1D58-4B1E-B751-7F8669E6E69D}"/>
    <cellStyle name="Normal 6 3 2 4 2 2 2" xfId="31793" xr:uid="{70AB77F0-D6CA-4FEC-B674-88FEAEE32016}"/>
    <cellStyle name="Normal 6 3 2 4 2 2 2 2" xfId="33718" xr:uid="{1C526C21-BD42-42C4-BBC6-9342E17688E1}"/>
    <cellStyle name="Normal 6 3 2 4 2 2 3" xfId="34126" xr:uid="{78DBC27D-DD40-4DDF-8AFF-B45B961471C6}"/>
    <cellStyle name="Normal 6 3 2 4 2 3" xfId="35522" xr:uid="{4F0E1475-99C2-4BE9-A29A-F54B7BF752D8}"/>
    <cellStyle name="Normal 6 3 2 4 2 3 2" xfId="33821" xr:uid="{81F66FD7-44BA-4B0C-934F-CF73273C31FB}"/>
    <cellStyle name="Normal 6 3 2 4 2 4" xfId="31985" xr:uid="{5CAD8A02-4B1B-4DFB-8004-A064E25A12D8}"/>
    <cellStyle name="Normal 6 3 2 4 2 5" xfId="30779" xr:uid="{4B4EF919-AAEE-4DF7-BD08-46AA7EA6F1FE}"/>
    <cellStyle name="Normal 6 3 2 4 3" xfId="1176" xr:uid="{11F89E20-B935-4998-8B7C-8A6FEFBC32D4}"/>
    <cellStyle name="Normal 6 3 2 4 3 2" xfId="14506" xr:uid="{79EFBB61-D684-45A1-B1F3-35BFBD7D9D0C}"/>
    <cellStyle name="Normal 6 3 2 4 3 2 2" xfId="31581" xr:uid="{6CFEC2FB-EC0F-4227-920B-7118EBD84BC1}"/>
    <cellStyle name="Normal 6 3 2 4 3 2 3" xfId="29771" xr:uid="{C860C33C-F881-4D06-874B-F4D6FAC47A64}"/>
    <cellStyle name="Normal 6 3 2 4 3 3" xfId="33987" xr:uid="{5B0F348E-7813-4A08-8432-2EAA56CC16D2}"/>
    <cellStyle name="Normal 6 3 2 4 3 4" xfId="31049" xr:uid="{B43D3C2B-67E8-4401-B540-BAE31B40AD0E}"/>
    <cellStyle name="Normal 6 3 2 4 4" xfId="1177" xr:uid="{F279D13A-4E76-4C91-8517-E2445B642E5E}"/>
    <cellStyle name="Normal 6 3 2 4 4 2" xfId="1178" xr:uid="{356D52EE-7604-475C-B146-6D3CC0334064}"/>
    <cellStyle name="Normal 6 3 2 4 4 2 2" xfId="30041" xr:uid="{4207E721-D669-4859-9005-656947678D60}"/>
    <cellStyle name="Normal 6 3 2 4 4 3" xfId="1179" xr:uid="{C2C53F71-A92B-4999-A67F-802ED6533C30}"/>
    <cellStyle name="Normal 6 3 2 4 4 3 2" xfId="1180" xr:uid="{454243F4-B502-4A87-91FE-AD0A36CA7CA9}"/>
    <cellStyle name="Normal 6 3 2 4 4 3 2 2" xfId="1181" xr:uid="{364808AC-3F52-45A1-A421-C9EC814F4568}"/>
    <cellStyle name="Normal 6 3 2 4 4 3 2 2 10" xfId="18243" xr:uid="{95565320-BC94-4854-8375-E426A4C21B5B}"/>
    <cellStyle name="Normal 6 3 2 4 4 3 2 2 10 2" xfId="28168" xr:uid="{3828406A-F95B-4D41-A474-0F6CC780DF78}"/>
    <cellStyle name="Normal 6 3 2 4 4 3 2 2 2" xfId="1182" xr:uid="{F00FFA47-DAED-43A9-841E-0A947C38182E}"/>
    <cellStyle name="Normal 6 3 2 4 4 3 2 2 2 2" xfId="14507" xr:uid="{38E36C31-74AE-40DE-91EA-22A39EDEB846}"/>
    <cellStyle name="Normal 6 3 2 4 4 3 2 2 2 3" xfId="14508" xr:uid="{C3C63341-04CE-44F1-84ED-A4B7764F415D}"/>
    <cellStyle name="Normal 6 3 2 4 4 3 2 2 2 3 2" xfId="14509" xr:uid="{C2124B5D-3487-407D-A9F0-570103FC856C}"/>
    <cellStyle name="Normal 6 3 2 4 4 3 2 2 3" xfId="1183" xr:uid="{8CB059F4-D2AA-4E4D-81D7-013C9A3A6835}"/>
    <cellStyle name="Normal 6 3 2 4 4 3 2 2 4" xfId="1184" xr:uid="{FEAE8300-C892-4568-B9BA-B6A32636BD8D}"/>
    <cellStyle name="Normal 6 3 2 4 4 3 2 2 5" xfId="1185" xr:uid="{D5D1225F-D640-4111-B06F-D2ECCA3928DD}"/>
    <cellStyle name="Normal 6 3 2 4 4 3 2 2 5 2" xfId="1186" xr:uid="{44C94DFB-5118-4FFD-BF12-2F921EAF477F}"/>
    <cellStyle name="Normal 6 3 2 4 4 3 2 2 5 3" xfId="2656" xr:uid="{03E79DEC-3042-4567-8BAE-B15D0116DDEF}"/>
    <cellStyle name="Normal 6 3 2 4 4 3 2 2 5 3 2" xfId="3251" xr:uid="{19587453-95FB-42DA-B7D5-7E01ADA043C0}"/>
    <cellStyle name="Normal 6 3 2 4 4 3 2 2 5 3 3" xfId="4214" xr:uid="{FE74D0E8-231C-4BCF-87A8-D51128A90600}"/>
    <cellStyle name="Normal 6 3 2 4 4 3 2 2 5 3 3 2" xfId="4537" xr:uid="{5285880D-2077-4586-94F7-57E7A21E4767}"/>
    <cellStyle name="Normal 6 3 2 4 4 3 2 2 5 3 3 3" xfId="4451" xr:uid="{4B7539D3-D7A9-49E6-9471-DFDBF115BE8F}"/>
    <cellStyle name="Normal 6 3 2 4 4 3 2 2 5 3 3 4" xfId="7495" xr:uid="{4367EFE3-1233-413C-8235-ED93CD2FA8C4}"/>
    <cellStyle name="Normal 6 3 2 4 4 3 2 2 5 3 3 4 2" xfId="6513" xr:uid="{2BD1361C-AE15-4451-AC10-34901E405D27}"/>
    <cellStyle name="Normal 6 3 2 4 4 3 2 2 5 3 3 4 2 2" xfId="10259" xr:uid="{87B35DD1-E9D5-446B-876C-AFBAE02D1E79}"/>
    <cellStyle name="Normal 6 3 2 4 4 3 2 2 5 3 3 4 2 3" xfId="16962" xr:uid="{7881AF39-37DD-4D30-938C-0AFAA3F58573}"/>
    <cellStyle name="Normal 6 3 2 4 4 3 2 2 5 3 3 4 2 3 2" xfId="23435" xr:uid="{963776B5-8B5E-4D49-8E92-7FA7D30D0B83}"/>
    <cellStyle name="Normal 6 3 2 4 4 3 2 2 5 3 3 4 2 3 3" xfId="20824" xr:uid="{8EFBEE3D-DB31-4836-A71A-E705DC05E612}"/>
    <cellStyle name="Normal 6 3 2 4 4 3 2 2 5 3 3 4 2 3 3 2" xfId="26046" xr:uid="{8FCD1DEA-653D-4124-A727-B4B49DF18D70}"/>
    <cellStyle name="Normal 6 3 2 4 4 3 2 2 5 3 3 5" xfId="5295" xr:uid="{CB61B2A6-7A71-4D56-B543-71A1F9596CFD}"/>
    <cellStyle name="Normal 6 3 2 4 4 3 2 2 5 3 3 5 2" xfId="9823" xr:uid="{16272FF0-7DC9-47B2-876F-5FE723D0A3F6}"/>
    <cellStyle name="Normal 6 3 2 4 4 3 2 2 5 3 3 5 3" xfId="11690" xr:uid="{1152ACAA-A814-421F-8028-FC5EEBA2F41A}"/>
    <cellStyle name="Normal 6 3 2 4 4 3 2 2 5 3 3 5 3 2" xfId="22138" xr:uid="{D1CBA201-7649-4FE5-BEA6-4371030C184E}"/>
    <cellStyle name="Normal 6 3 2 4 4 3 2 2 5 3 3 5 3 3" xfId="19835" xr:uid="{490E45C4-4C59-4011-ADEB-6D6F49A0C90F}"/>
    <cellStyle name="Normal 6 3 2 4 4 3 2 2 5 3 3 5 3 3 2" xfId="25057" xr:uid="{DBE02964-40E3-4673-AE47-628D7A970964}"/>
    <cellStyle name="Normal 6 3 2 4 4 3 2 2 5 3 3 6" xfId="18991" xr:uid="{9962922A-EF96-409F-B3EA-8D5037802DDE}"/>
    <cellStyle name="Normal 6 3 2 4 4 3 2 2 5 3 3 6 2" xfId="24213" xr:uid="{79A34138-23A2-4862-8649-F4C423F36CC1}"/>
    <cellStyle name="Normal 6 3 2 4 4 3 2 2 5 3 4" xfId="6193" xr:uid="{2121C4C1-F2E8-4B38-B25D-BB09E447038D}"/>
    <cellStyle name="Normal 6 3 2 4 4 3 2 2 5 3 4 2" xfId="7783" xr:uid="{327569A3-6AB8-4F91-B6BE-6A16B5E063CB}"/>
    <cellStyle name="Normal 6 3 2 4 4 3 2 2 5 3 4 3" xfId="12896" xr:uid="{A4206BBE-5945-4E70-871C-E1AA6D3497AD}"/>
    <cellStyle name="Normal 6 3 2 4 4 3 2 2 5 3 4 3 2" xfId="16366" xr:uid="{6B8152EF-01F1-4DD9-9C9D-2EEAD323E3DE}"/>
    <cellStyle name="Normal 6 3 2 4 4 3 2 2 5 3 4 4" xfId="19286" xr:uid="{A7855AF1-415A-482A-BF87-5DA7CD8003C4}"/>
    <cellStyle name="Normal 6 3 2 4 4 3 2 2 5 3 4 4 2" xfId="24508" xr:uid="{EC02E64B-60FF-4EF2-854A-0B94BF8F587C}"/>
    <cellStyle name="Normal 6 3 2 4 4 3 2 2 5 3 5" xfId="5855" xr:uid="{8BA18D42-7617-4FFF-A097-1365E8807B0E}"/>
    <cellStyle name="Normal 6 3 2 4 4 3 2 2 5 3 5 2" xfId="9881" xr:uid="{09616ED2-75A8-4F47-AB96-89104637D7F3}"/>
    <cellStyle name="Normal 6 3 2 4 4 3 2 2 5 3 5 3" xfId="11762" xr:uid="{6EC5D81C-93AE-4BE1-82AC-3D9F6F8AB2BD}"/>
    <cellStyle name="Normal 6 3 2 4 4 3 2 2 5 3 5 3 2" xfId="22210" xr:uid="{459287A1-16DE-4D9C-92EF-0F15D4B30B2B}"/>
    <cellStyle name="Normal 6 3 2 4 4 3 2 2 5 3 5 3 3" xfId="20392" xr:uid="{29125021-DC5C-4C3F-84B1-F3D03FFE3977}"/>
    <cellStyle name="Normal 6 3 2 4 4 3 2 2 5 3 5 3 3 2" xfId="25614" xr:uid="{4DDB45E2-2CDF-40D3-9C5A-FBA1E203657C}"/>
    <cellStyle name="Normal 6 3 2 4 4 3 2 2 5 4" xfId="5668" xr:uid="{A90482D7-24F8-471D-98AA-E032B85A1BD2}"/>
    <cellStyle name="Normal 6 3 2 4 4 3 2 2 5 4 2" xfId="8978" xr:uid="{4A887E27-CEEC-4B93-9173-73146243B08A}"/>
    <cellStyle name="Normal 6 3 2 4 4 3 2 2 5 4 3" xfId="12502" xr:uid="{6507E14A-09CF-403E-B80A-31564FB8D539}"/>
    <cellStyle name="Normal 6 3 2 4 4 3 2 2 5 4 3 2" xfId="22943" xr:uid="{B78906B8-FE20-410E-A98C-85BEAAD9B2F9}"/>
    <cellStyle name="Normal 6 3 2 4 4 3 2 2 5 4 3 3" xfId="20208" xr:uid="{4D411DFE-B9AD-4E24-8F14-4CFCB869BA1F}"/>
    <cellStyle name="Normal 6 3 2 4 4 3 2 2 5 4 3 3 2" xfId="25430" xr:uid="{EB0DFCE4-1419-44C3-BDCD-36986ABEB420}"/>
    <cellStyle name="Normal 6 3 2 4 4 3 2 2 5 5" xfId="15566" xr:uid="{2A3DDC95-BEA8-493D-97AF-18AADAF9FF40}"/>
    <cellStyle name="Normal 6 3 2 4 4 3 2 2 5 6" xfId="17673" xr:uid="{91AF88BD-E8D5-4832-A20E-07F16BF8A913}"/>
    <cellStyle name="Normal 6 3 2 4 4 3 2 2 5 6 2" xfId="27283" xr:uid="{465EEFD9-9361-47CE-89CF-71FB5DF9E0AB}"/>
    <cellStyle name="Normal 6 3 2 4 4 3 2 2 5 6 3" xfId="28522" xr:uid="{CBC6587E-4C67-42AA-8653-7D586B09A4C0}"/>
    <cellStyle name="Normal 6 3 2 4 4 3 2 2 5 6 4" xfId="27936" xr:uid="{0DFA3944-D8BF-4CBE-B113-EA6773F9A8A8}"/>
    <cellStyle name="Normal 6 3 2 4 4 3 2 2 5 7" xfId="18396" xr:uid="{448C5E98-0089-46E9-9341-60ED679DF692}"/>
    <cellStyle name="Normal 6 3 2 4 4 3 2 2 5 7 2" xfId="28975" xr:uid="{793DDBC4-E817-4925-9015-B6A44E574FAF}"/>
    <cellStyle name="Normal 6 3 2 4 4 3 2 2 6" xfId="2503" xr:uid="{9E918322-7530-4CF3-ABEB-41346BFAA6E8}"/>
    <cellStyle name="Normal 6 3 2 4 4 3 2 2 6 2" xfId="3098" xr:uid="{9B813A5A-F44F-41CA-8995-8C8F32EF7109}"/>
    <cellStyle name="Normal 6 3 2 4 4 3 2 2 6 3" xfId="4061" xr:uid="{1C36BCE8-E441-45AB-886D-6321B0F9A3C0}"/>
    <cellStyle name="Normal 6 3 2 4 4 3 2 2 6 3 2" xfId="4571" xr:uid="{69547AF5-330B-4A76-9CE3-153A991587B5}"/>
    <cellStyle name="Normal 6 3 2 4 4 3 2 2 6 3 3" xfId="3659" xr:uid="{2608C6DF-ACA9-4E87-AA93-970E983B4E5C}"/>
    <cellStyle name="Normal 6 3 2 4 4 3 2 2 6 3 4" xfId="8714" xr:uid="{2C15C0A6-FAA8-4C2B-B39C-CDD49780897D}"/>
    <cellStyle name="Normal 6 3 2 4 4 3 2 2 6 3 4 2" xfId="6246" xr:uid="{CE8B65C3-B29D-4A1A-8FED-1E64E1658E67}"/>
    <cellStyle name="Normal 6 3 2 4 4 3 2 2 6 3 4 2 2" xfId="9995" xr:uid="{6D428BA6-2A98-4F9B-A232-9B2B34D27444}"/>
    <cellStyle name="Normal 6 3 2 4 4 3 2 2 6 3 4 2 3" xfId="16983" xr:uid="{8C8AC196-7C96-45E5-923D-5FD701722E21}"/>
    <cellStyle name="Normal 6 3 2 4 4 3 2 2 6 3 4 2 3 2" xfId="23456" xr:uid="{DB7EE6C2-2F5B-4D30-A778-67BDA6AE8CB4}"/>
    <cellStyle name="Normal 6 3 2 4 4 3 2 2 6 3 4 2 3 3" xfId="20560" xr:uid="{4E36BF1E-ED1C-47A3-A66A-953891593CD4}"/>
    <cellStyle name="Normal 6 3 2 4 4 3 2 2 6 3 4 2 3 3 2" xfId="25782" xr:uid="{A0B15817-5672-4980-80CC-C7396BD64F4F}"/>
    <cellStyle name="Normal 6 3 2 4 4 3 2 2 6 3 5" xfId="6277" xr:uid="{5CA65023-175F-4105-9CC6-F155F1309D94}"/>
    <cellStyle name="Normal 6 3 2 4 4 3 2 2 6 3 5 2" xfId="10026" xr:uid="{1C41C616-88C0-4A5D-B414-D1268FF90B54}"/>
    <cellStyle name="Normal 6 3 2 4 4 3 2 2 6 3 5 3" xfId="11398" xr:uid="{192302A0-37EF-4C57-ADAC-DACE5626B1E7}"/>
    <cellStyle name="Normal 6 3 2 4 4 3 2 2 6 3 5 3 2" xfId="21956" xr:uid="{1F14D341-3D7A-46DC-A079-459598DC524D}"/>
    <cellStyle name="Normal 6 3 2 4 4 3 2 2 6 3 5 3 3" xfId="20591" xr:uid="{63639795-9620-4F4C-947C-E7924C840E7C}"/>
    <cellStyle name="Normal 6 3 2 4 4 3 2 2 6 3 5 3 3 2" xfId="25813" xr:uid="{60E8877A-8205-4FE7-BB70-BBBA5CB5640E}"/>
    <cellStyle name="Normal 6 3 2 4 4 3 2 2 6 3 6" xfId="16080" xr:uid="{D8B137C2-1811-41C0-9482-6ECDFEAEEA39}"/>
    <cellStyle name="Normal 6 3 2 4 4 3 2 2 6 3 7" xfId="18838" xr:uid="{539C16D7-2EA2-4CCA-8492-E0F403C23214}"/>
    <cellStyle name="Normal 6 3 2 4 4 3 2 2 6 3 7 2" xfId="24060" xr:uid="{DE3154B1-5996-4E4C-BE27-B1F370AFECB6}"/>
    <cellStyle name="Normal 6 3 2 4 4 3 2 2 6 4" xfId="7044" xr:uid="{331D233A-6F61-422B-99DA-F2EE5AF1810E}"/>
    <cellStyle name="Normal 6 3 2 4 4 3 2 2 6 4 2" xfId="8003" xr:uid="{8538346F-0786-42DE-A827-B16849FB2992}"/>
    <cellStyle name="Normal 6 3 2 4 4 3 2 2 6 4 3" xfId="13200" xr:uid="{E44B7732-B4ED-4C15-83B2-02879E8B73D9}"/>
    <cellStyle name="Normal 6 3 2 4 4 3 2 2 6 4 3 2" xfId="16639" xr:uid="{0ACDABBF-3784-435E-9FAE-18A9DA6C0EF1}"/>
    <cellStyle name="Normal 6 3 2 4 4 3 2 2 6 4 4" xfId="19346" xr:uid="{3D79E19B-559E-42E6-8D43-C32D90BA8E0F}"/>
    <cellStyle name="Normal 6 3 2 4 4 3 2 2 6 4 4 2" xfId="24568" xr:uid="{52173E63-A9A8-47F9-A894-E068EFC08FFF}"/>
    <cellStyle name="Normal 6 3 2 4 4 3 2 2 6 5" xfId="5137" xr:uid="{7841CFF5-B595-4114-8BA3-2FA8D4353A7D}"/>
    <cellStyle name="Normal 6 3 2 4 4 3 2 2 6 5 2" xfId="9715" xr:uid="{70E27691-4122-4077-B65E-44AFDFB1F40C}"/>
    <cellStyle name="Normal 6 3 2 4 4 3 2 2 6 5 3" xfId="11878" xr:uid="{66D8739F-EB29-4FE6-8739-35086B58076C}"/>
    <cellStyle name="Normal 6 3 2 4 4 3 2 2 6 5 3 2" xfId="22326" xr:uid="{2E87E792-1CBD-40E8-8CC5-66ED5D9D6051}"/>
    <cellStyle name="Normal 6 3 2 4 4 3 2 2 6 5 3 3" xfId="19677" xr:uid="{B9261F6D-4106-4458-AE7E-FBAEE5C1E52E}"/>
    <cellStyle name="Normal 6 3 2 4 4 3 2 2 6 5 3 3 2" xfId="24899" xr:uid="{71C5686B-78A1-454A-A009-3DF9462D91F6}"/>
    <cellStyle name="Normal 6 3 2 4 4 3 2 2 7" xfId="5667" xr:uid="{0597E8DE-A504-49CC-87F8-711D36EB1B3B}"/>
    <cellStyle name="Normal 6 3 2 4 4 3 2 2 7 2" xfId="8977" xr:uid="{526622D7-A03D-40EC-B982-E5329E1CE309}"/>
    <cellStyle name="Normal 6 3 2 4 4 3 2 2 7 3" xfId="16226" xr:uid="{B022E0AC-06EB-4600-B937-D6C73DFB1CE1}"/>
    <cellStyle name="Normal 6 3 2 4 4 3 2 2 7 3 2" xfId="17374" xr:uid="{54F6AB44-BFEB-4154-984A-4BB362CE9FFF}"/>
    <cellStyle name="Normal 6 3 2 4 4 3 2 2 7 3 3" xfId="20207" xr:uid="{0E489833-037A-4094-88DF-4BE8BFC410EC}"/>
    <cellStyle name="Normal 6 3 2 4 4 3 2 2 7 3 3 2" xfId="25429" xr:uid="{F1CE5E5B-1ED2-48D6-AAEE-2EAC9DD73993}"/>
    <cellStyle name="Normal 6 3 2 4 4 3 2 2 8" xfId="15565" xr:uid="{E070278D-E626-4DE9-B2DF-5B83192A56C0}"/>
    <cellStyle name="Normal 6 3 2 4 4 3 2 2 9" xfId="17672" xr:uid="{7ED63828-A55E-4461-B43F-8908832AB252}"/>
    <cellStyle name="Normal 6 3 2 4 4 3 2 2 9 2" xfId="27282" xr:uid="{BD7A7AC0-37D4-451F-BC53-4FB37AD222B4}"/>
    <cellStyle name="Normal 6 3 2 4 4 3 2 2 9 3" xfId="28521" xr:uid="{25733939-4C93-4EEC-84B0-E38CF673B7C6}"/>
    <cellStyle name="Normal 6 3 2 4 4 3 2 2 9 4" xfId="27937" xr:uid="{27C56B73-0F26-4BBE-9FD5-FE1E97DA80F6}"/>
    <cellStyle name="Normal 6 3 2 4 4 3 3" xfId="2410" xr:uid="{67F5370D-E87B-4669-81D9-011A18286B28}"/>
    <cellStyle name="Normal 6 3 2 4 4 3 3 2" xfId="3005" xr:uid="{EA70BB17-1A3A-4F93-B661-7D42E651ACE9}"/>
    <cellStyle name="Normal 6 3 2 4 4 3 3 3" xfId="3968" xr:uid="{F01ABE09-3079-4014-A395-DE94C735818A}"/>
    <cellStyle name="Normal 6 3 2 4 4 3 3 3 2" xfId="4559" xr:uid="{E76A93D9-BD70-4F65-BBB6-CF3ABAF30F68}"/>
    <cellStyle name="Normal 6 3 2 4 4 3 3 3 3" xfId="3681" xr:uid="{7E90F22F-C430-4F79-88B2-E45C8974B42D}"/>
    <cellStyle name="Normal 6 3 2 4 4 3 3 3 4" xfId="8442" xr:uid="{DEBF709A-806C-4533-8B10-248D423DD72D}"/>
    <cellStyle name="Normal 6 3 2 4 4 3 3 3 4 2" xfId="6602" xr:uid="{B3F243EC-4AD8-4F92-8727-FA1F75089827}"/>
    <cellStyle name="Normal 6 3 2 4 4 3 3 3 4 2 2" xfId="10348" xr:uid="{F80353DF-B785-42CF-9644-1B80D0F11DCF}"/>
    <cellStyle name="Normal 6 3 2 4 4 3 3 3 4 2 3" xfId="12258" xr:uid="{745B7C69-000E-4B71-8DAC-CB2B82C4CCAF}"/>
    <cellStyle name="Normal 6 3 2 4 4 3 3 3 4 2 3 2" xfId="22701" xr:uid="{4B706315-0EC8-4211-A566-A6262EBD1060}"/>
    <cellStyle name="Normal 6 3 2 4 4 3 3 3 4 2 3 3" xfId="20913" xr:uid="{922F310F-5801-4BCA-81A3-69BE71377671}"/>
    <cellStyle name="Normal 6 3 2 4 4 3 3 3 4 2 3 3 2" xfId="26135" xr:uid="{8CCE91B7-614C-4083-B7F9-6D5DFD8CE51F}"/>
    <cellStyle name="Normal 6 3 2 4 4 3 3 3 5" xfId="6925" xr:uid="{8EA79267-3E41-4A16-9207-A1802637FB91}"/>
    <cellStyle name="Normal 6 3 2 4 4 3 3 3 5 2" xfId="10669" xr:uid="{6F0940E0-1E2A-4357-90E6-ACD05C693B6A}"/>
    <cellStyle name="Normal 6 3 2 4 4 3 3 3 5 3" xfId="12637" xr:uid="{8EDB4968-165B-4BC8-B2C7-E9CB5ECA1819}"/>
    <cellStyle name="Normal 6 3 2 4 4 3 3 3 5 3 2" xfId="23077" xr:uid="{6F74F626-4EA2-43A5-ACD8-2B478F51BCF7}"/>
    <cellStyle name="Normal 6 3 2 4 4 3 3 3 5 3 3" xfId="21234" xr:uid="{9AFA7713-303F-417D-A608-860A38DCF450}"/>
    <cellStyle name="Normal 6 3 2 4 4 3 3 3 5 3 3 2" xfId="26456" xr:uid="{FD19F79F-CF8C-4FA3-B76E-6C0BB988A772}"/>
    <cellStyle name="Normal 6 3 2 4 4 3 3 3 6" xfId="15991" xr:uid="{5721A526-A83F-42F3-993D-BA886C75BD98}"/>
    <cellStyle name="Normal 6 3 2 4 4 3 3 3 7" xfId="18745" xr:uid="{6E8DA771-351D-419E-9D29-D198D93D47D1}"/>
    <cellStyle name="Normal 6 3 2 4 4 3 3 3 7 2" xfId="23967" xr:uid="{7B3A3513-B49D-4901-A228-46698BA5A4FF}"/>
    <cellStyle name="Normal 6 3 2 4 4 3 3 4" xfId="7319" xr:uid="{4B821C7F-9351-44E2-AEAC-DBAF09DA0794}"/>
    <cellStyle name="Normal 6 3 2 4 4 3 3 4 2" xfId="8278" xr:uid="{B1D3CBCA-7B22-4E66-835A-3F692FF6DECB}"/>
    <cellStyle name="Normal 6 3 2 4 4 3 3 4 3" xfId="13189" xr:uid="{9FA13408-A8ED-44AF-B511-74B93465CE71}"/>
    <cellStyle name="Normal 6 3 2 4 4 3 3 4 3 2" xfId="16630" xr:uid="{82D6A325-0169-4C80-8167-8D423A40165D}"/>
    <cellStyle name="Normal 6 3 2 4 4 3 3 4 4" xfId="19621" xr:uid="{596BB2C5-D846-4E8B-8B7E-39F3A9BEF458}"/>
    <cellStyle name="Normal 6 3 2 4 4 3 3 4 4 2" xfId="24843" xr:uid="{A5EABB9A-831C-47F5-B8C6-C80A4469EFCF}"/>
    <cellStyle name="Normal 6 3 2 4 4 3 3 5" xfId="6728" xr:uid="{4FFA1565-4E61-4C98-9E3D-7111F1E6D397}"/>
    <cellStyle name="Normal 6 3 2 4 4 3 3 5 2" xfId="10473" xr:uid="{DC53158E-7CE6-42A3-9C36-9ABAB4E145EF}"/>
    <cellStyle name="Normal 6 3 2 4 4 3 3 5 3" xfId="12214" xr:uid="{5C40766E-1F49-44DB-B67F-277E84B830DC}"/>
    <cellStyle name="Normal 6 3 2 4 4 3 3 5 3 2" xfId="22660" xr:uid="{789F7E8C-324E-4AC7-8EC1-673323FB7FF3}"/>
    <cellStyle name="Normal 6 3 2 4 4 3 3 5 3 3" xfId="21038" xr:uid="{5E525449-7B29-4FDD-A4C6-6745C86F4EAA}"/>
    <cellStyle name="Normal 6 3 2 4 4 3 3 5 3 3 2" xfId="26260" xr:uid="{9C7778A2-2C30-4106-AB07-4682E70D21B1}"/>
    <cellStyle name="Normal 6 3 2 4 4 3 4" xfId="5665" xr:uid="{2DF88014-AF15-40A8-9239-39ADC319217D}"/>
    <cellStyle name="Normal 6 3 2 4 4 3 4 2" xfId="8976" xr:uid="{250AA7B2-C64C-454E-8BF6-F68399271B79}"/>
    <cellStyle name="Normal 6 3 2 4 4 3 4 3" xfId="14510" xr:uid="{5CC1E290-37F4-40B2-9EA2-ACA4F2AB4C84}"/>
    <cellStyle name="Normal 6 3 2 4 4 3 4 3 2" xfId="14511" xr:uid="{B3EEA12D-54F2-4444-ACE8-5A1447DF70D7}"/>
    <cellStyle name="Normal 6 3 2 4 4 3 4 3 3" xfId="17236" xr:uid="{71CE20F9-8DEC-4C71-934F-3CE6F02FE068}"/>
    <cellStyle name="Normal 6 3 2 4 4 3 4 3 4" xfId="20205" xr:uid="{B1FD3500-F8B1-42E1-ACFD-4D4D78EA158D}"/>
    <cellStyle name="Normal 6 3 2 4 4 3 4 3 4 2" xfId="25427" xr:uid="{27AD4303-63B3-4943-AA49-B45384D5F20E}"/>
    <cellStyle name="Normal 6 3 2 4 4 3 5" xfId="15261" xr:uid="{8BA2EC5C-39BE-4A7F-9C85-68628EDC4365}"/>
    <cellStyle name="Normal 6 3 2 4 4 3 6" xfId="15564" xr:uid="{D9B05E77-E992-4F62-8D6B-E959BEC372ED}"/>
    <cellStyle name="Normal 6 3 2 4 4 3 7" xfId="17671" xr:uid="{4B693FC2-A9FB-4069-AD85-E8B7F40DD1A8}"/>
    <cellStyle name="Normal 6 3 2 4 4 3 7 2" xfId="27281" xr:uid="{E19B9DEA-BD73-48E0-A8E8-13260B9F28C3}"/>
    <cellStyle name="Normal 6 3 2 4 4 3 7 3" xfId="28520" xr:uid="{5C21C051-B39E-4B92-B7B0-63860A360E7E}"/>
    <cellStyle name="Normal 6 3 2 4 4 3 7 4" xfId="27938" xr:uid="{CD6593F0-340B-4EB7-B3D5-06852E84F7C9}"/>
    <cellStyle name="Normal 6 3 2 4 4 3 8" xfId="18150" xr:uid="{BDD22292-3D50-4BA8-983F-3E1A2542A292}"/>
    <cellStyle name="Normal 6 3 2 4 4 3 8 2" xfId="27774" xr:uid="{52218754-E8CB-42BB-BFD5-545F17E6C30C}"/>
    <cellStyle name="Normal 6 3 2 4 4 4" xfId="14512" xr:uid="{92FB47E2-7EF0-49A6-B857-019EA178E09C}"/>
    <cellStyle name="Normal 6 3 2 4 4 4 2" xfId="14513" xr:uid="{3649D919-C71E-48E3-913F-8E642C7509B4}"/>
    <cellStyle name="Normal 6 3 2 4 4 5" xfId="14514" xr:uid="{8164ACC8-1C61-49E4-8D8F-55522983C6C7}"/>
    <cellStyle name="Normal 6 3 2 4 4 5 2" xfId="14515" xr:uid="{A0909E6C-08A4-409C-A3EE-A0654EACA246}"/>
    <cellStyle name="Normal 6 3 2 4 4 6" xfId="31172" xr:uid="{0D77AFE9-65FE-40AA-BFAC-CF6ABC618106}"/>
    <cellStyle name="Normal 6 3 2 4 5" xfId="2270" xr:uid="{B59E3AED-9A82-4AC1-B49E-2A0A5F178FCF}"/>
    <cellStyle name="Normal 6 3 2 4 5 2" xfId="2865" xr:uid="{F017C0D7-81E6-4929-A4A4-4572F151BA3F}"/>
    <cellStyle name="Normal 6 3 2 4 5 3" xfId="3828" xr:uid="{8F9AAA17-9D18-4911-9E28-807110652DF5}"/>
    <cellStyle name="Normal 6 3 2 4 5 3 2" xfId="4945" xr:uid="{F5EBBFC3-6DB8-46EF-A5A9-DC823B1D3547}"/>
    <cellStyle name="Normal 6 3 2 4 5 3 3" xfId="4318" xr:uid="{57EC7401-1B72-4B05-B1F7-FCCD84F93C20}"/>
    <cellStyle name="Normal 6 3 2 4 5 3 4" xfId="7949" xr:uid="{5BE77409-28AF-4ABF-853C-F7DAD2970F8A}"/>
    <cellStyle name="Normal 6 3 2 4 5 3 4 2" xfId="6964" xr:uid="{720F52FD-A304-4ACA-A1F4-33E0F453175A}"/>
    <cellStyle name="Normal 6 3 2 4 5 3 4 2 2" xfId="10708" xr:uid="{DBBA5EC3-FFC9-4F4E-8FC0-987E0F3F915E}"/>
    <cellStyle name="Normal 6 3 2 4 5 3 4 2 3" xfId="12370" xr:uid="{0F86436B-EC9C-4C7A-A0F7-18FC58CBE900}"/>
    <cellStyle name="Normal 6 3 2 4 5 3 4 2 3 2" xfId="22811" xr:uid="{7F19A406-CD79-431F-8A71-3760EE48BB7E}"/>
    <cellStyle name="Normal 6 3 2 4 5 3 4 2 3 3" xfId="21273" xr:uid="{2CE94FEC-5D15-4756-A048-7B208F5C9D4B}"/>
    <cellStyle name="Normal 6 3 2 4 5 3 4 2 3 3 2" xfId="26495" xr:uid="{60049DA4-1DEE-461D-8A7C-7394E04CB7D4}"/>
    <cellStyle name="Normal 6 3 2 4 5 3 5" xfId="6920" xr:uid="{7C436B10-94CB-4C54-BC90-48D0DFCFD7DF}"/>
    <cellStyle name="Normal 6 3 2 4 5 3 5 2" xfId="10664" xr:uid="{A37206F7-4067-4302-961E-8FCA7825B2DB}"/>
    <cellStyle name="Normal 6 3 2 4 5 3 5 3" xfId="11820" xr:uid="{9BDE2BF4-F2CF-4CA0-8FF4-DA2A9320EAFA}"/>
    <cellStyle name="Normal 6 3 2 4 5 3 5 3 2" xfId="22268" xr:uid="{BFF74E14-BB65-44C3-9B08-5852F572466A}"/>
    <cellStyle name="Normal 6 3 2 4 5 3 5 3 3" xfId="21229" xr:uid="{6E5AB450-7F5C-4E59-8DE9-5400D8F23211}"/>
    <cellStyle name="Normal 6 3 2 4 5 3 5 3 3 2" xfId="26451" xr:uid="{6077482A-A0EA-410C-BE82-36A9A7270E57}"/>
    <cellStyle name="Normal 6 3 2 4 5 3 6" xfId="18605" xr:uid="{48ACAF33-D402-470C-8E25-EF44A724DAE9}"/>
    <cellStyle name="Normal 6 3 2 4 5 3 6 2" xfId="23827" xr:uid="{2F4E2A9D-5ABD-4EE9-92EB-BA2FBBFDB38A}"/>
    <cellStyle name="Normal 6 3 2 4 5 4" xfId="6047" xr:uid="{82AF213C-1EF3-4E27-BE50-CE3E2D4E6175}"/>
    <cellStyle name="Normal 6 3 2 4 5 4 2" xfId="7882" xr:uid="{F32EF823-72E6-4591-BC9D-E3D2FBFD19AE}"/>
    <cellStyle name="Normal 6 3 2 4 5 4 3" xfId="13234" xr:uid="{17B2CFEB-341D-435D-ADFD-EDB9E3F0132B}"/>
    <cellStyle name="Normal 6 3 2 4 5 4 3 2" xfId="16668" xr:uid="{7CABA463-A598-4FA7-BF91-5A54ED57AB52}"/>
    <cellStyle name="Normal 6 3 2 4 5 4 4" xfId="19140" xr:uid="{06A34F40-4EC0-4F7F-B208-0E9869A544CD}"/>
    <cellStyle name="Normal 6 3 2 4 5 4 4 2" xfId="24362" xr:uid="{824F4FE7-B9CC-491A-BF4E-1C38DB40ADFE}"/>
    <cellStyle name="Normal 6 3 2 4 5 5" xfId="9377" xr:uid="{9D2153CF-84C2-4801-8604-BC61230F3D55}"/>
    <cellStyle name="Normal 6 3 2 4 5 5 2" xfId="11091" xr:uid="{07D24AF4-AC94-444E-AACB-150FDBA10E05}"/>
    <cellStyle name="Normal 6 3 2 4 5 5 3" xfId="12035" xr:uid="{ADEB60FB-B915-4518-A4BA-1221BE4B099B}"/>
    <cellStyle name="Normal 6 3 2 4 5 5 3 2" xfId="22483" xr:uid="{960D3AF4-8EA6-4EDD-819E-24B540FADAD4}"/>
    <cellStyle name="Normal 6 3 2 4 5 5 3 3" xfId="21656" xr:uid="{B25BBE44-2FEB-43C8-8ABB-4FD112E751C8}"/>
    <cellStyle name="Normal 6 3 2 4 5 5 3 3 2" xfId="26878" xr:uid="{628E30D4-8518-4BBF-AC36-06B960C84667}"/>
    <cellStyle name="Normal 6 3 2 4 5 6" xfId="32637" xr:uid="{6764F7E9-99C6-44F9-93A0-EB9289C3BA9A}"/>
    <cellStyle name="Normal 6 3 2 4 6" xfId="18010" xr:uid="{6FB6C1F6-0F7E-434F-8050-654E7ABDB157}"/>
    <cellStyle name="Normal 6 3 2 4 6 2" xfId="27695" xr:uid="{A3CA0722-F88D-4CD7-A9A9-29126136FAAC}"/>
    <cellStyle name="Normal 6 3 2 4 7" xfId="32243" xr:uid="{23601BFA-5871-44B8-A69D-968DF7F4DB53}"/>
    <cellStyle name="Normal 6 3 2 5" xfId="1187" xr:uid="{2BCEDEAC-3329-40D5-91D8-E2279AC4DBA5}"/>
    <cellStyle name="Normal 6 3 2 5 2" xfId="1188" xr:uid="{3231A5EE-C005-48EE-A83A-1796273B8685}"/>
    <cellStyle name="Normal 6 3 2 5 2 2" xfId="32465" xr:uid="{266FC311-4687-4469-A77B-A0C555E980A7}"/>
    <cellStyle name="Normal 6 3 2 5 2 2 2" xfId="33947" xr:uid="{010EA64A-8226-44D1-BB2A-5DDD5F2BCF8D}"/>
    <cellStyle name="Normal 6 3 2 5 2 3" xfId="32770" xr:uid="{2D9E8C36-3F94-4D12-B491-AB1D53F94741}"/>
    <cellStyle name="Normal 6 3 2 5 2 4" xfId="29928" xr:uid="{7C1E34F1-33EF-4989-BE2F-061863A06A9B}"/>
    <cellStyle name="Normal 6 3 2 5 3" xfId="1189" xr:uid="{DEE4DECB-9B00-4156-88B0-8CC9A91FACE3}"/>
    <cellStyle name="Normal 6 3 2 5 3 2" xfId="1190" xr:uid="{1373DEB5-1FED-42C4-A842-C2E82629C2E9}"/>
    <cellStyle name="Normal 6 3 2 5 3 2 2" xfId="1191" xr:uid="{D3838747-E6F5-4C67-A125-720A531897CC}"/>
    <cellStyle name="Normal 6 3 2 5 3 2 2 10" xfId="18244" xr:uid="{C557BC71-0DD1-40E1-9EF3-111E4F158A9E}"/>
    <cellStyle name="Normal 6 3 2 5 3 2 2 10 2" xfId="27791" xr:uid="{23C037FB-D208-413C-A2A8-FA72C1DACB00}"/>
    <cellStyle name="Normal 6 3 2 5 3 2 2 2" xfId="1192" xr:uid="{ED33751B-C7D7-4E16-BEE1-F6A44EAAFFDE}"/>
    <cellStyle name="Normal 6 3 2 5 3 2 2 2 2" xfId="14516" xr:uid="{14AA705E-5B69-42E2-811C-41C49D68E83F}"/>
    <cellStyle name="Normal 6 3 2 5 3 2 2 2 3" xfId="14517" xr:uid="{A2F655A8-CEDE-4CB2-B856-98C7338603CB}"/>
    <cellStyle name="Normal 6 3 2 5 3 2 2 2 3 2" xfId="14518" xr:uid="{B5008328-6963-48D8-B6A4-9137F95E1F26}"/>
    <cellStyle name="Normal 6 3 2 5 3 2 2 3" xfId="1193" xr:uid="{2B115864-CADC-40CB-B630-1916539C0E51}"/>
    <cellStyle name="Normal 6 3 2 5 3 2 2 4" xfId="1194" xr:uid="{FE1F593D-A995-4B54-8A4A-9A8F5D7C4740}"/>
    <cellStyle name="Normal 6 3 2 5 3 2 2 5" xfId="1195" xr:uid="{F0915DA2-35F1-4492-9A06-61D34AA7D9A0}"/>
    <cellStyle name="Normal 6 3 2 5 3 2 2 5 2" xfId="1196" xr:uid="{8D13F29C-1D9A-425D-B85C-A79653EC5C1D}"/>
    <cellStyle name="Normal 6 3 2 5 3 2 2 5 3" xfId="2657" xr:uid="{F3669AB5-E8AF-4F6F-931A-6BF2EB9497D9}"/>
    <cellStyle name="Normal 6 3 2 5 3 2 2 5 3 2" xfId="3252" xr:uid="{A788284B-BC45-419F-ABB9-7988E195B247}"/>
    <cellStyle name="Normal 6 3 2 5 3 2 2 5 3 3" xfId="4215" xr:uid="{442EAFE5-2154-4E63-94C6-842E2A2B6003}"/>
    <cellStyle name="Normal 6 3 2 5 3 2 2 5 3 3 2" xfId="4857" xr:uid="{700F80EF-96FA-4316-84FB-BEE470521FB9}"/>
    <cellStyle name="Normal 6 3 2 5 3 2 2 5 3 3 3" xfId="4452" xr:uid="{3726D2F7-ADF1-4F5B-B85F-13E4019237E8}"/>
    <cellStyle name="Normal 6 3 2 5 3 2 2 5 3 3 4" xfId="8409" xr:uid="{5F081401-789E-4F18-B52C-6B064767C1BE}"/>
    <cellStyle name="Normal 6 3 2 5 3 2 2 5 3 3 4 2" xfId="6370" xr:uid="{7BF180D0-DF9F-40F7-9C16-0A045A669C3E}"/>
    <cellStyle name="Normal 6 3 2 5 3 2 2 5 3 3 4 2 2" xfId="10116" xr:uid="{12ADA86C-4AE9-42AA-BFA4-918EEE82A2B1}"/>
    <cellStyle name="Normal 6 3 2 5 3 2 2 5 3 3 4 2 3" xfId="12736" xr:uid="{B00705F4-AD8B-49C4-9AD8-5BA3A3392127}"/>
    <cellStyle name="Normal 6 3 2 5 3 2 2 5 3 3 4 2 3 2" xfId="23175" xr:uid="{85D79263-6CFE-41C1-9DD1-6B4AC69EB44F}"/>
    <cellStyle name="Normal 6 3 2 5 3 2 2 5 3 3 4 2 3 3" xfId="20681" xr:uid="{BA833284-9C26-4109-9FDD-784FF742E603}"/>
    <cellStyle name="Normal 6 3 2 5 3 2 2 5 3 3 4 2 3 3 2" xfId="25903" xr:uid="{462F2BB0-896E-4100-B117-CD708B7A7644}"/>
    <cellStyle name="Normal 6 3 2 5 3 2 2 5 3 3 5" xfId="5294" xr:uid="{F40378AA-B9AA-48BC-8651-3DF9DE92854D}"/>
    <cellStyle name="Normal 6 3 2 5 3 2 2 5 3 3 5 2" xfId="9565" xr:uid="{517F8888-240C-4FA7-850F-B85A4F34BC10}"/>
    <cellStyle name="Normal 6 3 2 5 3 2 2 5 3 3 5 3" xfId="11479" xr:uid="{9368B97A-63FA-48C0-A188-4720125DD3E9}"/>
    <cellStyle name="Normal 6 3 2 5 3 2 2 5 3 3 5 3 2" xfId="22037" xr:uid="{6B3889A1-B028-4FC0-95F1-E37D6224738E}"/>
    <cellStyle name="Normal 6 3 2 5 3 2 2 5 3 3 5 3 3" xfId="19834" xr:uid="{3A0D4DEF-3A52-4123-B498-32538D8D31DE}"/>
    <cellStyle name="Normal 6 3 2 5 3 2 2 5 3 3 5 3 3 2" xfId="25056" xr:uid="{A2E02DA8-72A8-47E9-8729-7C3218062A95}"/>
    <cellStyle name="Normal 6 3 2 5 3 2 2 5 3 3 6" xfId="18992" xr:uid="{C8CADE0A-8672-4D80-BB81-023017360BC2}"/>
    <cellStyle name="Normal 6 3 2 5 3 2 2 5 3 3 6 2" xfId="24214" xr:uid="{A51C28B6-5124-4BD9-940B-C7974A82F614}"/>
    <cellStyle name="Normal 6 3 2 5 3 2 2 5 3 4" xfId="7094" xr:uid="{34D045FC-06AB-471A-A9BF-4F8123732A3F}"/>
    <cellStyle name="Normal 6 3 2 5 3 2 2 5 3 4 2" xfId="8053" xr:uid="{72A69CE9-0F6B-4AF4-8373-B351F6ACF00E}"/>
    <cellStyle name="Normal 6 3 2 5 3 2 2 5 3 4 3" xfId="13048" xr:uid="{49340E0B-5BC4-4E32-8172-753797364F81}"/>
    <cellStyle name="Normal 6 3 2 5 3 2 2 5 3 4 3 2" xfId="16500" xr:uid="{47BFB502-9C99-4979-B0FB-3A03ED79AA18}"/>
    <cellStyle name="Normal 6 3 2 5 3 2 2 5 3 4 4" xfId="19396" xr:uid="{3A1A943B-53E6-4189-B850-DC3F055434DB}"/>
    <cellStyle name="Normal 6 3 2 5 3 2 2 5 3 4 4 2" xfId="24618" xr:uid="{D2371D95-2641-42A3-BA41-24563D596EF5}"/>
    <cellStyle name="Normal 6 3 2 5 3 2 2 5 3 5" xfId="9456" xr:uid="{AA0BF4BC-2A1D-42C0-A53B-81C885CAC5F2}"/>
    <cellStyle name="Normal 6 3 2 5 3 2 2 5 3 5 2" xfId="11169" xr:uid="{7AD828B1-9D52-40A7-82AD-9C18F9B7C293}"/>
    <cellStyle name="Normal 6 3 2 5 3 2 2 5 3 5 3" xfId="11983" xr:uid="{4288E1BC-BC90-433B-B05C-C4D602C370D7}"/>
    <cellStyle name="Normal 6 3 2 5 3 2 2 5 3 5 3 2" xfId="22431" xr:uid="{4CA8B2C2-4C1A-44C7-B156-B043A733D7BD}"/>
    <cellStyle name="Normal 6 3 2 5 3 2 2 5 3 5 3 3" xfId="21734" xr:uid="{EF604A98-F0C1-4A9C-9EDC-ED9CE1E805F5}"/>
    <cellStyle name="Normal 6 3 2 5 3 2 2 5 3 5 3 3 2" xfId="26956" xr:uid="{988A7051-38C6-4688-9731-D7183CA4580A}"/>
    <cellStyle name="Normal 6 3 2 5 3 2 2 5 4" xfId="5672" xr:uid="{2EAE38B4-6F0E-4210-8C13-99B289D7C4E8}"/>
    <cellStyle name="Normal 6 3 2 5 3 2 2 5 4 2" xfId="8981" xr:uid="{5DF78094-1349-44DD-9C83-16BEC6BDFEB2}"/>
    <cellStyle name="Normal 6 3 2 5 3 2 2 5 4 3" xfId="17209" xr:uid="{33750275-D069-4ED5-BC54-DE439F7789A7}"/>
    <cellStyle name="Normal 6 3 2 5 3 2 2 5 4 3 2" xfId="23680" xr:uid="{08C680F8-749C-4841-99EB-3506BA3A019D}"/>
    <cellStyle name="Normal 6 3 2 5 3 2 2 5 4 3 3" xfId="20212" xr:uid="{30E8BFB2-8286-4E97-8FF5-A3F28A0D2878}"/>
    <cellStyle name="Normal 6 3 2 5 3 2 2 5 4 3 3 2" xfId="25434" xr:uid="{D024D702-561F-423C-AE07-230C75BBA3CE}"/>
    <cellStyle name="Normal 6 3 2 5 3 2 2 5 5" xfId="15569" xr:uid="{640C5636-BE43-4F94-B729-FFAEDE0F649F}"/>
    <cellStyle name="Normal 6 3 2 5 3 2 2 5 6" xfId="17676" xr:uid="{13A5D5DC-58E7-4871-BB3D-67649D96B6D7}"/>
    <cellStyle name="Normal 6 3 2 5 3 2 2 5 6 2" xfId="27286" xr:uid="{1BC0E046-4D6B-4F11-9150-F740916F6820}"/>
    <cellStyle name="Normal 6 3 2 5 3 2 2 5 6 3" xfId="28525" xr:uid="{F800808E-9F04-41F2-B276-6A5728BD0CE2}"/>
    <cellStyle name="Normal 6 3 2 5 3 2 2 5 6 4" xfId="27933" xr:uid="{2AE1DFCF-4FE8-4CC2-B494-912352DE7BFF}"/>
    <cellStyle name="Normal 6 3 2 5 3 2 2 5 7" xfId="18397" xr:uid="{364F5530-9414-4940-8476-8CB5DB2E0C99}"/>
    <cellStyle name="Normal 6 3 2 5 3 2 2 5 7 2" xfId="28970" xr:uid="{FB4B1E05-E693-4AB2-A5A4-8C54464EC1DA}"/>
    <cellStyle name="Normal 6 3 2 5 3 2 2 6" xfId="2504" xr:uid="{2C042671-238B-4CF7-9872-4E6C12909A73}"/>
    <cellStyle name="Normal 6 3 2 5 3 2 2 6 2" xfId="3099" xr:uid="{F93CE337-B527-440A-8615-2714D77021CD}"/>
    <cellStyle name="Normal 6 3 2 5 3 2 2 6 3" xfId="4062" xr:uid="{4554B4A7-4418-4579-8036-2A70D8C19D87}"/>
    <cellStyle name="Normal 6 3 2 5 3 2 2 6 3 2" xfId="4881" xr:uid="{066A2733-788F-400E-A3E6-D44B201B5FA3}"/>
    <cellStyle name="Normal 6 3 2 5 3 2 2 6 3 3" xfId="3440" xr:uid="{5D17B1C2-1A25-4323-8667-9B1223323450}"/>
    <cellStyle name="Normal 6 3 2 5 3 2 2 6 3 4" xfId="7950" xr:uid="{3BB381C0-322F-409F-BA6A-FDCD55075C99}"/>
    <cellStyle name="Normal 6 3 2 5 3 2 2 6 3 4 2" xfId="9220" xr:uid="{10A67D01-5607-4EA2-8E0E-B3905F1BDEC6}"/>
    <cellStyle name="Normal 6 3 2 5 3 2 2 6 3 4 2 2" xfId="10938" xr:uid="{34AE63F5-31A5-44C7-84C1-A7EFD242BA08}"/>
    <cellStyle name="Normal 6 3 2 5 3 2 2 6 3 4 2 3" xfId="12634" xr:uid="{C1B838BD-E39F-409F-8091-78C57A11BC7E}"/>
    <cellStyle name="Normal 6 3 2 5 3 2 2 6 3 4 2 3 2" xfId="23074" xr:uid="{946F5082-BD8A-452F-9B6C-EA5FD61AC5FC}"/>
    <cellStyle name="Normal 6 3 2 5 3 2 2 6 3 4 2 3 3" xfId="21503" xr:uid="{1B5F136A-688F-4BED-BAC9-2DC1923169E3}"/>
    <cellStyle name="Normal 6 3 2 5 3 2 2 6 3 4 2 3 3 2" xfId="26725" xr:uid="{242D1E0F-B4AC-46DD-9147-70E43C2CD2FB}"/>
    <cellStyle name="Normal 6 3 2 5 3 2 2 6 3 5" xfId="6568" xr:uid="{0E31C59E-471F-4D13-B6FC-5B1DB777DFE1}"/>
    <cellStyle name="Normal 6 3 2 5 3 2 2 6 3 5 2" xfId="10314" xr:uid="{611D47AE-D9B0-4A7B-956B-8A315521C519}"/>
    <cellStyle name="Normal 6 3 2 5 3 2 2 6 3 5 3" xfId="11674" xr:uid="{18C566F1-A9A9-4780-BFFC-3DB08FD14DA2}"/>
    <cellStyle name="Normal 6 3 2 5 3 2 2 6 3 5 3 2" xfId="22123" xr:uid="{6ECD36C3-8DDB-45E4-A295-1953094374FD}"/>
    <cellStyle name="Normal 6 3 2 5 3 2 2 6 3 5 3 3" xfId="20879" xr:uid="{5D5D4636-3648-40A9-BCC3-8D540F173BB4}"/>
    <cellStyle name="Normal 6 3 2 5 3 2 2 6 3 5 3 3 2" xfId="26101" xr:uid="{C8EC6B13-C8B5-4044-B3C0-E01F1E40A2CC}"/>
    <cellStyle name="Normal 6 3 2 5 3 2 2 6 3 6" xfId="16081" xr:uid="{6217CAC9-4B8E-4984-A2EF-000A2E83C22B}"/>
    <cellStyle name="Normal 6 3 2 5 3 2 2 6 3 7" xfId="18839" xr:uid="{43F3BF5D-7639-4D84-95AE-88D27D7E824C}"/>
    <cellStyle name="Normal 6 3 2 5 3 2 2 6 3 7 2" xfId="24061" xr:uid="{07ADD16F-49C5-4EA6-99EB-6EC3DE601CF8}"/>
    <cellStyle name="Normal 6 3 2 5 3 2 2 6 4" xfId="6145" xr:uid="{712C5798-AD52-4C4F-B4C8-A1735E5423EF}"/>
    <cellStyle name="Normal 6 3 2 5 3 2 2 6 4 2" xfId="7785" xr:uid="{BCDCFA3D-D114-434D-9854-96A4E0150F6B}"/>
    <cellStyle name="Normal 6 3 2 5 3 2 2 6 4 3" xfId="13276" xr:uid="{8EFD853D-4FBB-4594-9B65-8A8248BC5ED5}"/>
    <cellStyle name="Normal 6 3 2 5 3 2 2 6 4 3 2" xfId="16707" xr:uid="{F185302E-2545-4956-8D50-04B3883D0294}"/>
    <cellStyle name="Normal 6 3 2 5 3 2 2 6 4 4" xfId="19238" xr:uid="{216DAA68-C38E-4678-83A8-269031489E82}"/>
    <cellStyle name="Normal 6 3 2 5 3 2 2 6 4 4 2" xfId="24460" xr:uid="{D978EC0E-0409-40AB-8152-393312E7D306}"/>
    <cellStyle name="Normal 6 3 2 5 3 2 2 6 5" xfId="6306" xr:uid="{30E7938F-48CB-4218-9CBE-FB2DECD17F08}"/>
    <cellStyle name="Normal 6 3 2 5 3 2 2 6 5 2" xfId="10055" xr:uid="{D06533E9-1EB2-4608-A693-A41AA2732D0E}"/>
    <cellStyle name="Normal 6 3 2 5 3 2 2 6 5 3" xfId="12165" xr:uid="{FC81AED4-B0E7-41C2-A6DD-8064D501BFAC}"/>
    <cellStyle name="Normal 6 3 2 5 3 2 2 6 5 3 2" xfId="22612" xr:uid="{F0CA8694-87B5-4C77-B519-6464DF0D520C}"/>
    <cellStyle name="Normal 6 3 2 5 3 2 2 6 5 3 3" xfId="20620" xr:uid="{4B4D8453-B670-4A1F-8CA0-4BB0EA5BB08C}"/>
    <cellStyle name="Normal 6 3 2 5 3 2 2 6 5 3 3 2" xfId="25842" xr:uid="{3E31AA30-91B8-490A-98E5-F9DC8FB2870E}"/>
    <cellStyle name="Normal 6 3 2 5 3 2 2 7" xfId="5670" xr:uid="{4D889DF8-C728-49D0-9F4F-BB0AFD3B68DE}"/>
    <cellStyle name="Normal 6 3 2 5 3 2 2 7 2" xfId="8980" xr:uid="{42DBF79C-CC00-4424-90C7-829C305B53BD}"/>
    <cellStyle name="Normal 6 3 2 5 3 2 2 7 3" xfId="16227" xr:uid="{7A286CE2-C5D7-453D-A9F5-B953B67C40F9}"/>
    <cellStyle name="Normal 6 3 2 5 3 2 2 7 3 2" xfId="17375" xr:uid="{83912688-276E-4DD7-AA53-A005C13FA30F}"/>
    <cellStyle name="Normal 6 3 2 5 3 2 2 7 3 3" xfId="20210" xr:uid="{D57DA342-6738-49C6-AEA3-41AB96243336}"/>
    <cellStyle name="Normal 6 3 2 5 3 2 2 7 3 3 2" xfId="25432" xr:uid="{54931207-25ED-492A-BE80-7ACF7CE3A80D}"/>
    <cellStyle name="Normal 6 3 2 5 3 2 2 8" xfId="15568" xr:uid="{FDF768AF-4DC2-4DE4-B835-9C37171A52AF}"/>
    <cellStyle name="Normal 6 3 2 5 3 2 2 9" xfId="17675" xr:uid="{76C06915-B822-41EA-AC67-0C638FB6E844}"/>
    <cellStyle name="Normal 6 3 2 5 3 2 2 9 2" xfId="27285" xr:uid="{6E101517-5176-4DE4-914C-209807025971}"/>
    <cellStyle name="Normal 6 3 2 5 3 2 2 9 3" xfId="28524" xr:uid="{2C0F55CB-684E-47CC-838D-8D6EA060DEC6}"/>
    <cellStyle name="Normal 6 3 2 5 3 2 2 9 4" xfId="27934" xr:uid="{433D6B1E-8BCB-48E3-9898-DAB26D1C0519}"/>
    <cellStyle name="Normal 6 3 2 5 3 2 3" xfId="30791" xr:uid="{FAB35E1A-1608-445A-8D70-CD13FB07A857}"/>
    <cellStyle name="Normal 6 3 2 5 3 3" xfId="2341" xr:uid="{500B9344-F931-4DB9-8471-6D0350706F47}"/>
    <cellStyle name="Normal 6 3 2 5 3 3 2" xfId="2936" xr:uid="{B4463FF7-1333-4E2C-8209-F9500AFC6D68}"/>
    <cellStyle name="Normal 6 3 2 5 3 3 3" xfId="3899" xr:uid="{33D9CC43-86F0-4799-B29A-736432AE5FA6}"/>
    <cellStyle name="Normal 6 3 2 5 3 3 3 2" xfId="4842" xr:uid="{B9E422CE-BE6D-4909-94BA-641AAEF32031}"/>
    <cellStyle name="Normal 6 3 2 5 3 3 3 3" xfId="4331" xr:uid="{CC993DDB-3ADA-483F-B466-B14F33877543}"/>
    <cellStyle name="Normal 6 3 2 5 3 3 3 4" xfId="7633" xr:uid="{F8E79698-7868-4280-A993-CE03C971763E}"/>
    <cellStyle name="Normal 6 3 2 5 3 3 3 4 2" xfId="6317" xr:uid="{8C581BCC-57BE-4542-8A5C-7CEB70B44728}"/>
    <cellStyle name="Normal 6 3 2 5 3 3 3 4 2 2" xfId="10065" xr:uid="{EE83B333-A0AE-45FB-9A8B-0537CC96C7D7}"/>
    <cellStyle name="Normal 6 3 2 5 3 3 3 4 2 3" xfId="16978" xr:uid="{BE1975EA-4570-491C-BDC9-55769C0C0D41}"/>
    <cellStyle name="Normal 6 3 2 5 3 3 3 4 2 3 2" xfId="23451" xr:uid="{E498AB3D-F1DA-4AAA-B5BD-B3774AE8A1FF}"/>
    <cellStyle name="Normal 6 3 2 5 3 3 3 4 2 3 3" xfId="20630" xr:uid="{AFC2C6D3-4477-41D6-92E1-D596CCE32DE7}"/>
    <cellStyle name="Normal 6 3 2 5 3 3 3 4 2 3 3 2" xfId="25852" xr:uid="{18E2F351-660B-468C-995B-347485777A05}"/>
    <cellStyle name="Normal 6 3 2 5 3 3 3 5" xfId="5432" xr:uid="{39137F7A-8F34-4E39-9D91-4B9AFF5753A8}"/>
    <cellStyle name="Normal 6 3 2 5 3 3 3 5 2" xfId="9910" xr:uid="{18B89827-60C6-4E9A-B3AD-63B07C02F6FC}"/>
    <cellStyle name="Normal 6 3 2 5 3 3 3 5 3" xfId="17013" xr:uid="{BE12049A-E293-47FD-9CB3-489DB004D32B}"/>
    <cellStyle name="Normal 6 3 2 5 3 3 3 5 3 2" xfId="23486" xr:uid="{75FAAC8D-54D7-44E9-B759-96C713ED3F8D}"/>
    <cellStyle name="Normal 6 3 2 5 3 3 3 5 3 3" xfId="19972" xr:uid="{40909502-EB5D-4384-8DAF-510A397250A9}"/>
    <cellStyle name="Normal 6 3 2 5 3 3 3 5 3 3 2" xfId="25194" xr:uid="{46D2FDBD-52CF-45AB-B762-08E2561C8A75}"/>
    <cellStyle name="Normal 6 3 2 5 3 3 3 6" xfId="15922" xr:uid="{C4BE3A2B-51E1-4847-A1BB-86A980BE497D}"/>
    <cellStyle name="Normal 6 3 2 5 3 3 3 7" xfId="18676" xr:uid="{E3CED99D-6B63-48BC-9696-14C8F3F4243C}"/>
    <cellStyle name="Normal 6 3 2 5 3 3 3 7 2" xfId="23898" xr:uid="{F3E144CF-9807-4946-90BA-43499CE0748C}"/>
    <cellStyle name="Normal 6 3 2 5 3 3 4" xfId="7280" xr:uid="{E30F0715-F8FD-4794-B2BF-31743310BE53}"/>
    <cellStyle name="Normal 6 3 2 5 3 3 4 2" xfId="8239" xr:uid="{67E61443-0067-406F-96B9-4A5984061108}"/>
    <cellStyle name="Normal 6 3 2 5 3 3 4 3" xfId="12968" xr:uid="{9EFB8BEE-9A1D-4A14-B8FB-753B29AE65E0}"/>
    <cellStyle name="Normal 6 3 2 5 3 3 4 3 2" xfId="16432" xr:uid="{56BC341B-F2D3-4515-9351-764260102DF9}"/>
    <cellStyle name="Normal 6 3 2 5 3 3 4 4" xfId="19582" xr:uid="{935FA091-E882-40C8-AB2E-BFEFE43F8930}"/>
    <cellStyle name="Normal 6 3 2 5 3 3 4 4 2" xfId="24804" xr:uid="{B2AAF3D2-C560-415A-832D-B0552A2E319F}"/>
    <cellStyle name="Normal 6 3 2 5 3 3 5" xfId="9265" xr:uid="{8E32A586-9792-4055-A77A-4E65538B4974}"/>
    <cellStyle name="Normal 6 3 2 5 3 3 5 2" xfId="10982" xr:uid="{1B254672-07A2-47CB-A6DF-44A20ED1288B}"/>
    <cellStyle name="Normal 6 3 2 5 3 3 5 3" xfId="16910" xr:uid="{EB07320E-369E-44BA-88E5-9E0BF9D32598}"/>
    <cellStyle name="Normal 6 3 2 5 3 3 5 3 2" xfId="23383" xr:uid="{78B1E350-C7BA-4B59-9185-6EE061A67150}"/>
    <cellStyle name="Normal 6 3 2 5 3 3 5 3 3" xfId="21547" xr:uid="{18087DDD-85B3-4FBF-8EBB-E8C70A4A1A98}"/>
    <cellStyle name="Normal 6 3 2 5 3 3 5 3 3 2" xfId="26769" xr:uid="{A5A68458-732B-4F63-BDA7-C7C901D8EB3E}"/>
    <cellStyle name="Normal 6 3 2 5 3 4" xfId="5669" xr:uid="{CE7548A5-612D-4FEF-B348-C6CA6525DCED}"/>
    <cellStyle name="Normal 6 3 2 5 3 4 2" xfId="8979" xr:uid="{DBB909CB-FEEC-4871-9FF1-1B83C31A2CDD}"/>
    <cellStyle name="Normal 6 3 2 5 3 4 3" xfId="14519" xr:uid="{5EF4727C-7063-45C9-A2A5-1428882EE92E}"/>
    <cellStyle name="Normal 6 3 2 5 3 4 3 2" xfId="14520" xr:uid="{4F37F616-6D4C-4341-A6F8-89F5DDC6B973}"/>
    <cellStyle name="Normal 6 3 2 5 3 4 3 3" xfId="17237" xr:uid="{ABFB0C89-B4C1-4D7F-AEA5-A4119577113A}"/>
    <cellStyle name="Normal 6 3 2 5 3 4 3 4" xfId="20209" xr:uid="{9CFD89DA-D07F-42A4-8EED-99AA4FE9E3E8}"/>
    <cellStyle name="Normal 6 3 2 5 3 4 3 4 2" xfId="25431" xr:uid="{5BD70847-8320-4FA4-8074-3D63A051A474}"/>
    <cellStyle name="Normal 6 3 2 5 3 5" xfId="15262" xr:uid="{6DDE5AFE-CFB9-4331-A38F-8D56ECCD1E81}"/>
    <cellStyle name="Normal 6 3 2 5 3 6" xfId="15567" xr:uid="{B4D694F4-A992-4C72-9716-CF84C7691DEA}"/>
    <cellStyle name="Normal 6 3 2 5 3 7" xfId="17674" xr:uid="{3ACEBBED-5E00-4125-BDBC-1E055435106E}"/>
    <cellStyle name="Normal 6 3 2 5 3 7 2" xfId="27284" xr:uid="{B3A5495F-7CA2-4C75-8E40-250C520A919B}"/>
    <cellStyle name="Normal 6 3 2 5 3 7 3" xfId="28523" xr:uid="{8CF77A3A-5991-4B83-A056-D1F4426E844C}"/>
    <cellStyle name="Normal 6 3 2 5 3 7 4" xfId="27935" xr:uid="{3944EC7E-693B-4F5F-BC55-D65F553600E5}"/>
    <cellStyle name="Normal 6 3 2 5 3 8" xfId="18081" xr:uid="{BA0F40DC-F24B-43F5-AB56-D65722A8F8D5}"/>
    <cellStyle name="Normal 6 3 2 5 3 8 2" xfId="27575" xr:uid="{651052BE-BCE4-4103-AD4B-77433F0ACB0A}"/>
    <cellStyle name="Normal 6 3 2 5 3 9" xfId="34122" xr:uid="{CE999558-8311-472B-9023-6C26F87569C5}"/>
    <cellStyle name="Normal 6 3 2 5 4" xfId="14521" xr:uid="{961AA8DB-7919-454A-A6C6-229D75CEEF12}"/>
    <cellStyle name="Normal 6 3 2 5 4 2" xfId="14522" xr:uid="{34333CB7-0DB6-47A1-928B-87DD5A519E13}"/>
    <cellStyle name="Normal 6 3 2 5 4 3" xfId="34468" xr:uid="{843096A6-0B6D-4E9A-A853-9E20489C4BD2}"/>
    <cellStyle name="Normal 6 3 2 5 5" xfId="32127" xr:uid="{6655C4B1-90E1-466D-AF30-59DD514C885A}"/>
    <cellStyle name="Normal 6 3 2 6" xfId="2201" xr:uid="{D61CD951-1708-49F3-909E-982150D3340B}"/>
    <cellStyle name="Normal 6 3 2 6 2" xfId="2796" xr:uid="{44AD0D28-F8D0-4470-AECD-2EB1676A1809}"/>
    <cellStyle name="Normal 6 3 2 6 2 2" xfId="29317" xr:uid="{52951AFB-E0A6-48EF-A55F-63AB97D22330}"/>
    <cellStyle name="Normal 6 3 2 6 2 3" xfId="35104" xr:uid="{20DF9AFC-B445-46B9-A9D1-352AB9FC9965}"/>
    <cellStyle name="Normal 6 3 2 6 3" xfId="3759" xr:uid="{4BC5BC1B-79C9-4673-A288-8F1746D4CCFC}"/>
    <cellStyle name="Normal 6 3 2 6 3 2" xfId="5020" xr:uid="{5D248D73-96B9-4A3C-8BCB-C71B773CD071}"/>
    <cellStyle name="Normal 6 3 2 6 3 3" xfId="3600" xr:uid="{370C1DF4-277E-44EB-83D7-4B46075CECFF}"/>
    <cellStyle name="Normal 6 3 2 6 3 4" xfId="8415" xr:uid="{7517E4DD-6667-4F8B-B2E5-FC2CAFFD3DC6}"/>
    <cellStyle name="Normal 6 3 2 6 3 4 2" xfId="9252" xr:uid="{5B4C8D4B-AA79-4DD0-876C-75E210CB1ED9}"/>
    <cellStyle name="Normal 6 3 2 6 3 4 2 2" xfId="10969" xr:uid="{BD050328-D027-405D-A170-16AB47B67C4A}"/>
    <cellStyle name="Normal 6 3 2 6 3 4 2 3" xfId="11760" xr:uid="{70A38ED3-547E-4BD5-B937-4F6FA6E4DB67}"/>
    <cellStyle name="Normal 6 3 2 6 3 4 2 3 2" xfId="22208" xr:uid="{E413AB11-7A59-4BE0-AE60-527FDDA5C03A}"/>
    <cellStyle name="Normal 6 3 2 6 3 4 2 3 3" xfId="21534" xr:uid="{AF0AF1D5-2F44-4B1C-AFF8-41763CDDC900}"/>
    <cellStyle name="Normal 6 3 2 6 3 4 2 3 3 2" xfId="26756" xr:uid="{5455FF6E-6298-4121-89D2-406999D8F578}"/>
    <cellStyle name="Normal 6 3 2 6 3 5" xfId="6826" xr:uid="{1CB2777D-B43C-4578-9088-647E343553AD}"/>
    <cellStyle name="Normal 6 3 2 6 3 5 2" xfId="10570" xr:uid="{1955460C-BFDB-4990-B848-479A74939459}"/>
    <cellStyle name="Normal 6 3 2 6 3 5 3" xfId="12575" xr:uid="{0B7D2E69-A9A2-4182-8703-9BC577310B9B}"/>
    <cellStyle name="Normal 6 3 2 6 3 5 3 2" xfId="23016" xr:uid="{3FC515E4-77A3-4DA9-B58F-084DD1B5A826}"/>
    <cellStyle name="Normal 6 3 2 6 3 5 3 3" xfId="21135" xr:uid="{10D45DF6-B5C0-44B7-832F-8714844FF9EF}"/>
    <cellStyle name="Normal 6 3 2 6 3 5 3 3 2" xfId="26357" xr:uid="{90EA0D58-4868-481E-A8A7-6761D4C07499}"/>
    <cellStyle name="Normal 6 3 2 6 3 6" xfId="18536" xr:uid="{AB6045E2-215F-410C-8684-95CED1B050C2}"/>
    <cellStyle name="Normal 6 3 2 6 3 6 2" xfId="23758" xr:uid="{DD61E507-5523-4AB8-B6A9-DC691944DBF5}"/>
    <cellStyle name="Normal 6 3 2 6 3 7" xfId="30074" xr:uid="{BAC31609-0AC1-4BD4-9832-4581B4F0E25C}"/>
    <cellStyle name="Normal 6 3 2 6 4" xfId="7111" xr:uid="{82811933-D36E-4E0A-AED4-F14573D64281}"/>
    <cellStyle name="Normal 6 3 2 6 4 2" xfId="8070" xr:uid="{2B6A6127-3D3C-4EA3-BC04-C730FFB7ABF5}"/>
    <cellStyle name="Normal 6 3 2 6 4 3" xfId="12942" xr:uid="{A0447A40-0D0B-480C-9917-8C5BEEA8D0ED}"/>
    <cellStyle name="Normal 6 3 2 6 4 3 2" xfId="16408" xr:uid="{B720F1E8-910E-4C2D-A919-223E739683F6}"/>
    <cellStyle name="Normal 6 3 2 6 4 4" xfId="19413" xr:uid="{8EA8316C-0D28-4E50-8508-D89CCEA2FD63}"/>
    <cellStyle name="Normal 6 3 2 6 4 4 2" xfId="24635" xr:uid="{5C1BA291-D55F-4EAC-B861-E14BB3F87EEB}"/>
    <cellStyle name="Normal 6 3 2 6 5" xfId="6618" xr:uid="{4C8D22BF-5611-4A18-B609-D31CC982C11A}"/>
    <cellStyle name="Normal 6 3 2 6 5 2" xfId="10364" xr:uid="{97FB49FA-44D6-4D10-95EB-DF60D180CC20}"/>
    <cellStyle name="Normal 6 3 2 6 5 3" xfId="11385" xr:uid="{E32C8D97-561E-4326-8E77-E18F13D1035B}"/>
    <cellStyle name="Normal 6 3 2 6 5 3 2" xfId="21943" xr:uid="{E34206AA-E784-4DA1-9D19-23F01B8811F8}"/>
    <cellStyle name="Normal 6 3 2 6 5 3 3" xfId="20929" xr:uid="{4DC9371B-720A-4410-8E4F-EF84DC71294F}"/>
    <cellStyle name="Normal 6 3 2 6 5 3 3 2" xfId="26151" xr:uid="{8EC66A22-DC5A-42D5-9970-FF9D4B1A1A70}"/>
    <cellStyle name="Normal 6 3 2 6 6" xfId="33922" xr:uid="{F628D961-F60E-43D6-9308-50F7BA2893B7}"/>
    <cellStyle name="Normal 6 3 2 7" xfId="17941" xr:uid="{EFD8FB75-926C-48D3-BCED-B1363F08EEEB}"/>
    <cellStyle name="Normal 6 3 2 7 2" xfId="28953" xr:uid="{E3AF840D-4D44-49DE-9FB5-466309440F76}"/>
    <cellStyle name="Normal 6 3 2 7 2 2" xfId="33422" xr:uid="{415FCE07-1647-4860-8706-0BC386647A56}"/>
    <cellStyle name="Normal 6 3 2 7 3" xfId="29555" xr:uid="{C49989A4-17AF-4B56-88FE-6B78F43F993A}"/>
    <cellStyle name="Normal 6 3 2 8" xfId="30733" xr:uid="{113A74D9-371F-4089-8AEA-A185A833E7D3}"/>
    <cellStyle name="Normal 6 3 2 9" xfId="32640" xr:uid="{3EE65472-00EB-490D-B87B-F6BCFDBBC5C3}"/>
    <cellStyle name="Normal 6 3 3" xfId="1197" xr:uid="{40BCBAFD-782E-4001-A9E8-6EF5F01ABC16}"/>
    <cellStyle name="Normal 6 3 3 2" xfId="31298" xr:uid="{6BD31E40-7FB3-4254-AFFE-9B4479543346}"/>
    <cellStyle name="Normal 6 3 3 2 2" xfId="32628" xr:uid="{B98E24C2-3237-47F2-9840-463BE3077712}"/>
    <cellStyle name="Normal 6 3 3 2 2 2" xfId="33241" xr:uid="{D41B863E-0332-4B3E-913D-C5D10EA43D19}"/>
    <cellStyle name="Normal 6 3 3 2 2 2 2" xfId="34265" xr:uid="{1B0219A7-E430-481F-9DDF-1C6A0CA567FA}"/>
    <cellStyle name="Normal 6 3 3 2 2 2 2 2" xfId="34421" xr:uid="{92A381A8-63A6-4CA5-A0F3-CF5F9BC628C7}"/>
    <cellStyle name="Normal 6 3 3 2 2 2 2 2 2" xfId="30353" xr:uid="{14AE9D6F-4A10-4C35-AAB2-D84D8F34072A}"/>
    <cellStyle name="Normal 6 3 3 2 2 2 2 3" xfId="32961" xr:uid="{1585C714-4903-42DB-8550-DD1D1480A51D}"/>
    <cellStyle name="Normal 6 3 3 2 2 2 3" xfId="35087" xr:uid="{4962C180-88AB-44C8-B49F-04B1C2AE7457}"/>
    <cellStyle name="Normal 6 3 3 2 2 2 3 2" xfId="31171" xr:uid="{6B16CFA6-2DB2-49AE-B4A1-47C88130F97C}"/>
    <cellStyle name="Normal 6 3 3 2 2 2 4" xfId="33342" xr:uid="{E3EB9ED3-24EE-4DBC-84A2-433AEB6081A8}"/>
    <cellStyle name="Normal 6 3 3 2 2 3" xfId="34605" xr:uid="{8B2A6CEE-B794-410B-BDEC-A82CF213E37B}"/>
    <cellStyle name="Normal 6 3 3 2 2 3 2" xfId="33878" xr:uid="{CDC672B6-6997-46B5-9FB4-ACDAED2DBEFE}"/>
    <cellStyle name="Normal 6 3 3 2 2 3 2 2" xfId="29605" xr:uid="{DA46DA07-7141-41D8-9103-B631BD30E256}"/>
    <cellStyle name="Normal 6 3 3 2 2 3 3" xfId="29561" xr:uid="{F82DD21F-7869-4CA0-9FD4-2B8BDAC48683}"/>
    <cellStyle name="Normal 6 3 3 2 2 4" xfId="34505" xr:uid="{B125AEA3-C131-42D0-98BB-7A85FCF37B13}"/>
    <cellStyle name="Normal 6 3 3 2 2 4 2" xfId="32335" xr:uid="{BC741EEA-FD24-4BFC-B3C4-80CBA3362ED2}"/>
    <cellStyle name="Normal 6 3 3 2 2 5" xfId="35553" xr:uid="{36C71861-3E6B-45E8-9029-D96ADE72D845}"/>
    <cellStyle name="Normal 6 3 3 2 3" xfId="29073" xr:uid="{C6252F41-F008-4EAA-A695-47B21E5CDB25}"/>
    <cellStyle name="Normal 6 3 3 2 3 2" xfId="30870" xr:uid="{0180F079-F1BA-443A-B015-DB5854262C92}"/>
    <cellStyle name="Normal 6 3 3 2 3 2 2" xfId="29141" xr:uid="{2016F36B-4017-4360-96AF-B4A82675BFC5}"/>
    <cellStyle name="Normal 6 3 3 2 3 2 2 2" xfId="30766" xr:uid="{809C5F3B-CFAB-492D-88B8-FEAD4A9A81A9}"/>
    <cellStyle name="Normal 6 3 3 2 3 2 3" xfId="35209" xr:uid="{265E7C90-81F8-4F48-86AA-04B029001422}"/>
    <cellStyle name="Normal 6 3 3 2 3 3" xfId="33034" xr:uid="{66C4189F-220C-4AC2-A433-AC6453475416}"/>
    <cellStyle name="Normal 6 3 3 2 3 3 2" xfId="30786" xr:uid="{A7801FBB-8E79-491E-8384-F5E6957C6FC5}"/>
    <cellStyle name="Normal 6 3 3 2 3 4" xfId="29585" xr:uid="{7923B90B-FD91-412E-88BB-BB7A423521B6}"/>
    <cellStyle name="Normal 6 3 3 2 4" xfId="31491" xr:uid="{6DFE1C51-5D23-4C1A-99DD-F2921ABFB113}"/>
    <cellStyle name="Normal 6 3 3 2 4 2" xfId="35319" xr:uid="{A5E09252-8FC0-4B4E-89CE-48759E4EBF1F}"/>
    <cellStyle name="Normal 6 3 3 2 4 2 2" xfId="32481" xr:uid="{422CE54B-8562-42A4-82C8-FCD3CCA57214}"/>
    <cellStyle name="Normal 6 3 3 2 4 3" xfId="34147" xr:uid="{8FD7BCB0-7151-4AF6-94FA-940742A7C9FE}"/>
    <cellStyle name="Normal 6 3 3 2 5" xfId="34723" xr:uid="{9D8AC38F-33D9-4B33-B187-8527D70B04ED}"/>
    <cellStyle name="Normal 6 3 3 2 5 2" xfId="32126" xr:uid="{EDD31EF1-1E9C-4F3E-B690-9BB82C438307}"/>
    <cellStyle name="Normal 6 3 3 2 6" xfId="29716" xr:uid="{1C71C40F-7B0C-44F1-9688-6A4F7C822394}"/>
    <cellStyle name="Normal 6 3 3 3" xfId="34761" xr:uid="{5579D543-11EA-4F23-9EB4-E1C93045813F}"/>
    <cellStyle name="Normal 6 3 3 3 2" xfId="34002" xr:uid="{EC3C939C-BE8E-443E-B205-403935E22D8F}"/>
    <cellStyle name="Normal 6 3 3 3 2 2" xfId="31739" xr:uid="{9F5BA78E-03F9-40BF-BFB4-95F689C9AC10}"/>
    <cellStyle name="Normal 6 3 3 3 2 2 2" xfId="30581" xr:uid="{DC52941D-2334-4AD5-B154-EC0D5241DEB0}"/>
    <cellStyle name="Normal 6 3 3 3 2 2 2 2" xfId="32738" xr:uid="{814CB3C4-D949-494D-9E60-6924A5A8B1A0}"/>
    <cellStyle name="Normal 6 3 3 3 2 2 3" xfId="34202" xr:uid="{ECD24EDF-E3A5-45E7-BE03-98785661420F}"/>
    <cellStyle name="Normal 6 3 3 3 2 3" xfId="29316" xr:uid="{58866DC9-4EC2-45F1-9C28-E678B0D90290}"/>
    <cellStyle name="Normal 6 3 3 3 2 3 2" xfId="29918" xr:uid="{79E3E025-F51E-4B96-B186-9267C7949305}"/>
    <cellStyle name="Normal 6 3 3 3 2 4" xfId="34681" xr:uid="{6739AE51-95EE-4E72-8D54-3498FB28C655}"/>
    <cellStyle name="Normal 6 3 3 3 3" xfId="29979" xr:uid="{F9DDFF19-CFD5-443A-9B15-D5BA2F6E4ADD}"/>
    <cellStyle name="Normal 6 3 3 3 3 2" xfId="34690" xr:uid="{5C404738-AE69-472B-9A5B-C84A15D18E03}"/>
    <cellStyle name="Normal 6 3 3 3 3 2 2" xfId="31737" xr:uid="{ED9C538C-36A4-4B90-85B3-CF719DAB26FC}"/>
    <cellStyle name="Normal 6 3 3 3 3 3" xfId="29278" xr:uid="{EE0D1C09-B4BB-4F6C-A637-8C9B20AB950E}"/>
    <cellStyle name="Normal 6 3 3 3 4" xfId="29357" xr:uid="{A8AB4EAF-81D0-445A-BBB7-0814DFCEFB89}"/>
    <cellStyle name="Normal 6 3 3 3 4 2" xfId="35157" xr:uid="{DE1A5136-1A39-4D01-963E-A26AB0A1226C}"/>
    <cellStyle name="Normal 6 3 3 3 5" xfId="32829" xr:uid="{A38C9CA4-D15C-4EA0-A4DF-B72852F65665}"/>
    <cellStyle name="Normal 6 3 3 4" xfId="31359" xr:uid="{0B562B36-83D9-4CCC-AFC0-FABE1D1AF916}"/>
    <cellStyle name="Normal 6 3 3 4 2" xfId="34382" xr:uid="{1A6E3AE7-F2AB-4FB8-BD36-D87381B726CE}"/>
    <cellStyle name="Normal 6 3 3 4 2 2" xfId="35589" xr:uid="{0B8500D0-506B-4B1E-B92B-75F2CCC1E339}"/>
    <cellStyle name="Normal 6 3 3 4 2 2 2" xfId="34023" xr:uid="{34DD5CBD-C956-4314-8571-4CD7D4C68D6E}"/>
    <cellStyle name="Normal 6 3 3 4 2 3" xfId="29125" xr:uid="{A0E4637C-D4AD-4912-B7E1-4AB484B1986A}"/>
    <cellStyle name="Normal 6 3 3 4 3" xfId="33230" xr:uid="{BFE1456C-2F46-4B45-A718-D7EAB57CF125}"/>
    <cellStyle name="Normal 6 3 3 4 3 2" xfId="34706" xr:uid="{136ECFD9-6CDF-446B-A040-74328B755199}"/>
    <cellStyle name="Normal 6 3 3 4 4" xfId="29081" xr:uid="{0FF336AE-8528-4F92-8A29-EF404183098A}"/>
    <cellStyle name="Normal 6 3 3 5" xfId="35563" xr:uid="{F974A1D8-C3E5-4BF2-A1FB-46BBA8203A16}"/>
    <cellStyle name="Normal 6 3 3 5 2" xfId="32943" xr:uid="{31A1D872-35F9-4B21-B93C-BC4E85A10F20}"/>
    <cellStyle name="Normal 6 3 3 5 2 2" xfId="33516" xr:uid="{2BAB3CDC-C8F6-436D-B328-5FF6AFC0CBD6}"/>
    <cellStyle name="Normal 6 3 3 5 3" xfId="29913" xr:uid="{EFC4EE6A-8ED8-4BAB-8230-DCC4656C5EA7}"/>
    <cellStyle name="Normal 6 3 3 6" xfId="31043" xr:uid="{7FDEF7E5-21D5-4533-8830-50663C660CFF}"/>
    <cellStyle name="Normal 6 3 3 6 2" xfId="30716" xr:uid="{301EF206-49CB-4FD6-8811-9DBBCB96E09C}"/>
    <cellStyle name="Normal 6 3 3 7" xfId="31120" xr:uid="{A7AD5FE9-956F-4B75-AA43-690A18413976}"/>
    <cellStyle name="Normal 6 3 3 8" xfId="32527" xr:uid="{D477B298-B080-44C2-933E-B9A70778913E}"/>
    <cellStyle name="Normal 6 3 4" xfId="1198" xr:uid="{0D28AC7D-60DD-430B-A2DB-D22284999C39}"/>
    <cellStyle name="Normal 6 3 4 2" xfId="1199" xr:uid="{31691D30-44AF-4F00-B00D-724C0321543A}"/>
    <cellStyle name="Normal 6 3 4 2 2" xfId="29841" xr:uid="{7371A0D9-5BF3-4E6F-B585-B55F7E5E15F8}"/>
    <cellStyle name="Normal 6 3 4 2 2 2" xfId="32376" xr:uid="{B9600F85-3C0E-4AB3-969C-E0DAF67314B4}"/>
    <cellStyle name="Normal 6 3 4 2 2 2 2" xfId="30303" xr:uid="{34070AA9-5A25-4AF0-B755-4C10FACF0E54}"/>
    <cellStyle name="Normal 6 3 4 2 2 2 2 2" xfId="32000" xr:uid="{4660BEDA-93E5-412D-B297-C5C296FB2602}"/>
    <cellStyle name="Normal 6 3 4 2 2 2 3" xfId="30007" xr:uid="{345F5644-736A-406E-B9FD-5CB3F574921C}"/>
    <cellStyle name="Normal 6 3 4 2 2 3" xfId="32739" xr:uid="{A974B1B6-1FD3-45F9-BEC5-D4E80352C8F2}"/>
    <cellStyle name="Normal 6 3 4 2 2 3 2" xfId="32585" xr:uid="{43F22332-1C4D-4AE0-B176-20E1781B94CB}"/>
    <cellStyle name="Normal 6 3 4 2 2 4" xfId="29447" xr:uid="{536F33FC-009D-4978-AD37-78B2911B65DB}"/>
    <cellStyle name="Normal 6 3 4 2 3" xfId="32973" xr:uid="{EAEF1CA7-6FCD-4A8A-A6D7-1D2DC5037876}"/>
    <cellStyle name="Normal 6 3 4 2 3 2" xfId="32741" xr:uid="{F67B9733-0800-41F0-8558-43B46E8AFD07}"/>
    <cellStyle name="Normal 6 3 4 2 3 2 2" xfId="32842" xr:uid="{1E358AE8-9D8D-4D45-BDF6-BEA52E915651}"/>
    <cellStyle name="Normal 6 3 4 2 3 3" xfId="32125" xr:uid="{D224F453-3666-4132-8CBE-939EB2A5322E}"/>
    <cellStyle name="Normal 6 3 4 2 4" xfId="29595" xr:uid="{2DBD0FD5-F061-48F4-BEB5-68607F7CE222}"/>
    <cellStyle name="Normal 6 3 4 2 4 2" xfId="33571" xr:uid="{0DB23BA5-81E1-4CA3-A37D-C5B5A533A547}"/>
    <cellStyle name="Normal 6 3 4 2 5" xfId="31598" xr:uid="{D680BC63-9197-4C06-9F56-429A0FCA01B5}"/>
    <cellStyle name="Normal 6 3 4 2 6" xfId="35289" xr:uid="{48657D97-3DCD-4812-AE9B-A0E12543921C}"/>
    <cellStyle name="Normal 6 3 4 3" xfId="1200" xr:uid="{3BE53348-1385-400A-90ED-C032E092A4BE}"/>
    <cellStyle name="Normal 6 3 4 3 2" xfId="14523" xr:uid="{D5A23C32-CC33-452C-9417-9BEB7792F65B}"/>
    <cellStyle name="Normal 6 3 4 3 2 2" xfId="14524" xr:uid="{6F947E27-339F-4483-B2C9-3285E7318236}"/>
    <cellStyle name="Normal 6 3 4 3 2 2 2" xfId="30611" xr:uid="{6A177366-25B1-42CB-BDDE-E1C66B9ECD14}"/>
    <cellStyle name="Normal 6 3 4 3 2 2 3" xfId="33525" xr:uid="{8916B7E4-8FC4-4D36-922D-6212D5BD79FA}"/>
    <cellStyle name="Normal 6 3 4 3 2 3" xfId="29315" xr:uid="{141E1E74-7918-4FF7-83F9-256EC46317D4}"/>
    <cellStyle name="Normal 6 3 4 3 2 4" xfId="34431" xr:uid="{C3541087-A4D8-485D-B398-3FEB0E880D96}"/>
    <cellStyle name="Normal 6 3 4 3 3" xfId="14525" xr:uid="{5CB5C868-A271-454A-8FCF-40793A07F2A8}"/>
    <cellStyle name="Normal 6 3 4 3 3 2" xfId="29556" xr:uid="{440B36E4-AAB6-4634-86F2-3CBF28E4B022}"/>
    <cellStyle name="Normal 6 3 4 3 3 3" xfId="29709" xr:uid="{EAB536B8-DBCD-4EC5-88E9-2547F9435250}"/>
    <cellStyle name="Normal 6 3 4 3 4" xfId="32021" xr:uid="{339EA6BE-D524-4824-BC24-D1E3880D65A4}"/>
    <cellStyle name="Normal 6 3 4 3 5" xfId="31269" xr:uid="{94DECC82-2E7C-49D1-BFCC-B4F166C326E1}"/>
    <cellStyle name="Normal 6 3 4 4" xfId="1201" xr:uid="{EE537073-A2F8-4F99-A278-DA06C1F50A8F}"/>
    <cellStyle name="Normal 6 3 4 4 2" xfId="1202" xr:uid="{50608309-CBF8-4661-8FFB-1C8CF58CA863}"/>
    <cellStyle name="Normal 6 3 4 4 2 2" xfId="30472" xr:uid="{8E4FC5A5-9561-403F-8BDA-F996A741B415}"/>
    <cellStyle name="Normal 6 3 4 4 2 3" xfId="35587" xr:uid="{F5E8E76E-77DA-4028-8EE0-0CDD0966039E}"/>
    <cellStyle name="Normal 6 3 4 4 3" xfId="1203" xr:uid="{7DC30260-3280-49A8-BA89-FC0E85CE14E9}"/>
    <cellStyle name="Normal 6 3 4 4 3 2" xfId="1204" xr:uid="{FEA8C555-3400-4C5B-BEFA-EF44D0516436}"/>
    <cellStyle name="Normal 6 3 4 4 3 2 2" xfId="1205" xr:uid="{F53271BB-ACFD-4005-BC26-9749E846B620}"/>
    <cellStyle name="Normal 6 3 4 4 3 2 2 10" xfId="18245" xr:uid="{9E13A0CB-9EBE-40A0-82B2-C239C5CC0134}"/>
    <cellStyle name="Normal 6 3 4 4 3 2 2 10 2" xfId="27758" xr:uid="{2F40B520-D7DB-4A1E-B885-2BB668A73BD7}"/>
    <cellStyle name="Normal 6 3 4 4 3 2 2 2" xfId="1206" xr:uid="{9E3FC837-90AB-411D-8C70-5430AE58C3ED}"/>
    <cellStyle name="Normal 6 3 4 4 3 2 2 2 2" xfId="14526" xr:uid="{DAB5BA50-E6B2-4058-8C64-0A71B16EF37A}"/>
    <cellStyle name="Normal 6 3 4 4 3 2 2 2 3" xfId="14527" xr:uid="{0051AF49-3731-47F1-9AA3-469AB18765DC}"/>
    <cellStyle name="Normal 6 3 4 4 3 2 2 2 3 2" xfId="14528" xr:uid="{732DC6BD-BE3E-4B41-AB4A-63B30EE8A60C}"/>
    <cellStyle name="Normal 6 3 4 4 3 2 2 3" xfId="1207" xr:uid="{7DAD63AA-AA92-4477-BCE0-3FADD36F8215}"/>
    <cellStyle name="Normal 6 3 4 4 3 2 2 4" xfId="1208" xr:uid="{BADE33DF-BE5D-4734-BF25-42879B91E31E}"/>
    <cellStyle name="Normal 6 3 4 4 3 2 2 5" xfId="1209" xr:uid="{FB7FF27E-08D3-4632-A903-F794161E4F30}"/>
    <cellStyle name="Normal 6 3 4 4 3 2 2 5 2" xfId="1210" xr:uid="{E4D7133C-1DFE-4A9A-937E-6877DF5723DA}"/>
    <cellStyle name="Normal 6 3 4 4 3 2 2 5 3" xfId="2658" xr:uid="{2AF9B59A-4957-4F1B-900F-082F2D75B89D}"/>
    <cellStyle name="Normal 6 3 4 4 3 2 2 5 3 2" xfId="3253" xr:uid="{03E948C6-0E4D-4E76-B11B-F8BFC3F2EBB1}"/>
    <cellStyle name="Normal 6 3 4 4 3 2 2 5 3 3" xfId="4216" xr:uid="{5BB6047F-07AF-4812-8D6D-B75FCAC53E90}"/>
    <cellStyle name="Normal 6 3 4 4 3 2 2 5 3 3 2" xfId="4732" xr:uid="{3BE5F25C-3951-41A0-AD2D-14A8A65A566E}"/>
    <cellStyle name="Normal 6 3 4 4 3 2 2 5 3 3 3" xfId="4453" xr:uid="{AE4709F5-E7AA-4CBA-BCE2-47A1FA5B51A8}"/>
    <cellStyle name="Normal 6 3 4 4 3 2 2 5 3 3 4" xfId="8438" xr:uid="{BA9ED474-2391-41EE-80D6-293270E5ECEF}"/>
    <cellStyle name="Normal 6 3 4 4 3 2 2 5 3 3 4 2" xfId="6519" xr:uid="{13BB890F-26B1-4C85-B8C0-90CB00EA8807}"/>
    <cellStyle name="Normal 6 3 4 4 3 2 2 5 3 3 4 2 2" xfId="10265" xr:uid="{27FCE27B-DB10-44CE-BB1A-8EE4A7A6203D}"/>
    <cellStyle name="Normal 6 3 4 4 3 2 2 5 3 3 4 2 3" xfId="12650" xr:uid="{9B4A06C0-4D83-474B-BAF2-E94DF1D76ED4}"/>
    <cellStyle name="Normal 6 3 4 4 3 2 2 5 3 3 4 2 3 2" xfId="23090" xr:uid="{E307D9AD-03C8-4949-AEDA-8F06E5613FF6}"/>
    <cellStyle name="Normal 6 3 4 4 3 2 2 5 3 3 4 2 3 3" xfId="20830" xr:uid="{5054A0FB-DF7E-4D35-8623-512C7FA19240}"/>
    <cellStyle name="Normal 6 3 4 4 3 2 2 5 3 3 4 2 3 3 2" xfId="26052" xr:uid="{BC6B6652-083D-4FE0-937F-10D0C6ED852E}"/>
    <cellStyle name="Normal 6 3 4 4 3 2 2 5 3 3 5" xfId="5293" xr:uid="{AC818F6A-6D56-4AB9-A771-B4D2B63572C1}"/>
    <cellStyle name="Normal 6 3 4 4 3 2 2 5 3 3 5 2" xfId="9672" xr:uid="{76611809-B41D-4FDB-A32C-9793E289FD15}"/>
    <cellStyle name="Normal 6 3 4 4 3 2 2 5 3 3 5 3" xfId="11478" xr:uid="{7C657522-DD50-4E98-B157-C446F190122B}"/>
    <cellStyle name="Normal 6 3 4 4 3 2 2 5 3 3 5 3 2" xfId="22036" xr:uid="{38E708DD-1C2A-4090-B008-FCC5139FBB92}"/>
    <cellStyle name="Normal 6 3 4 4 3 2 2 5 3 3 5 3 3" xfId="19833" xr:uid="{7500E7A4-0E1D-468A-8EAC-28DCA36C6799}"/>
    <cellStyle name="Normal 6 3 4 4 3 2 2 5 3 3 5 3 3 2" xfId="25055" xr:uid="{0F066BC7-8C06-43BE-A9FA-FB8F442FB092}"/>
    <cellStyle name="Normal 6 3 4 4 3 2 2 5 3 3 6" xfId="18993" xr:uid="{84C5F905-C1A4-40AE-BF1F-55980D9519DC}"/>
    <cellStyle name="Normal 6 3 4 4 3 2 2 5 3 3 6 2" xfId="24215" xr:uid="{D3269C7C-D8FB-4776-B283-7F3300704F97}"/>
    <cellStyle name="Normal 6 3 4 4 3 2 2 5 3 4" xfId="5990" xr:uid="{02CFBC45-CA8F-4862-93C9-D93E1177F97B}"/>
    <cellStyle name="Normal 6 3 4 4 3 2 2 5 3 4 2" xfId="7724" xr:uid="{2B97C180-771F-46F0-B3DA-5C2315D9D1C0}"/>
    <cellStyle name="Normal 6 3 4 4 3 2 2 5 3 4 3" xfId="13272" xr:uid="{AC81CADA-FB65-4F8C-A7B2-E56952A743A8}"/>
    <cellStyle name="Normal 6 3 4 4 3 2 2 5 3 4 3 2" xfId="16703" xr:uid="{9BF1494D-B7FF-46D2-9A47-C7D109652E27}"/>
    <cellStyle name="Normal 6 3 4 4 3 2 2 5 3 4 4" xfId="19083" xr:uid="{BCDEEBD5-BA58-466E-95A3-99372ED6B224}"/>
    <cellStyle name="Normal 6 3 4 4 3 2 2 5 3 4 4 2" xfId="24305" xr:uid="{9F6B0446-7EE7-45F1-8FCE-DD93E47C4DFF}"/>
    <cellStyle name="Normal 6 3 4 4 3 2 2 5 3 5" xfId="5750" xr:uid="{6A709A79-25AA-4482-9D2C-47106CA889ED}"/>
    <cellStyle name="Normal 6 3 4 4 3 2 2 5 3 5 2" xfId="9709" xr:uid="{58D87BEE-309D-46FF-8592-1EC2FF9970B4}"/>
    <cellStyle name="Normal 6 3 4 4 3 2 2 5 3 5 3" xfId="13333" xr:uid="{CF2148BA-5BD8-4AC2-9ACB-4F0D9C4ADD33}"/>
    <cellStyle name="Normal 6 3 4 4 3 2 2 5 3 5 3 2" xfId="23283" xr:uid="{F3CE2467-1CFE-4F4A-8F36-06DF54FD71A7}"/>
    <cellStyle name="Normal 6 3 4 4 3 2 2 5 3 5 3 3" xfId="20289" xr:uid="{9027765E-3BE1-4612-A69E-7D29308D80AB}"/>
    <cellStyle name="Normal 6 3 4 4 3 2 2 5 3 5 3 3 2" xfId="25511" xr:uid="{B350D482-6AA9-4265-A712-0AC72FF18F74}"/>
    <cellStyle name="Normal 6 3 4 4 3 2 2 5 4" xfId="5676" xr:uid="{C78E9443-5181-4E71-B5F0-09B853359117}"/>
    <cellStyle name="Normal 6 3 4 4 3 2 2 5 4 2" xfId="8984" xr:uid="{B6717229-A5CD-4809-AAC0-CCEF2B26BFEE}"/>
    <cellStyle name="Normal 6 3 4 4 3 2 2 5 4 3" xfId="12384" xr:uid="{D0D865E3-B230-486C-828F-B25BB8C99FC5}"/>
    <cellStyle name="Normal 6 3 4 4 3 2 2 5 4 3 2" xfId="22825" xr:uid="{A28DB02F-CF3E-4E6C-A722-268D343925FB}"/>
    <cellStyle name="Normal 6 3 4 4 3 2 2 5 4 3 3" xfId="20216" xr:uid="{6D28B198-7D76-4E3A-A545-AA00EB0C6555}"/>
    <cellStyle name="Normal 6 3 4 4 3 2 2 5 4 3 3 2" xfId="25438" xr:uid="{0F66BA24-D401-424B-9B2F-22E672E19160}"/>
    <cellStyle name="Normal 6 3 4 4 3 2 2 5 5" xfId="15572" xr:uid="{FD5FD4DE-9FDE-46FB-A6C6-70E3B521C60C}"/>
    <cellStyle name="Normal 6 3 4 4 3 2 2 5 6" xfId="17679" xr:uid="{1DE31B79-F830-4BA3-82C2-15A9FFB1AC64}"/>
    <cellStyle name="Normal 6 3 4 4 3 2 2 5 6 2" xfId="27289" xr:uid="{FA35D301-DC9C-406B-8953-C3DC9E0A2F5B}"/>
    <cellStyle name="Normal 6 3 4 4 3 2 2 5 6 3" xfId="28528" xr:uid="{FE0BD051-F608-43B4-893E-00EDF7E3A69F}"/>
    <cellStyle name="Normal 6 3 4 4 3 2 2 5 6 4" xfId="27930" xr:uid="{01D6F164-53A8-4020-8995-A7031EC973DA}"/>
    <cellStyle name="Normal 6 3 4 4 3 2 2 5 7" xfId="18398" xr:uid="{13995C90-43D1-4827-A4E4-695093D4535D}"/>
    <cellStyle name="Normal 6 3 4 4 3 2 2 5 7 2" xfId="28242" xr:uid="{3C58FDAF-1A08-4462-A516-1420407D2BF8}"/>
    <cellStyle name="Normal 6 3 4 4 3 2 2 6" xfId="2505" xr:uid="{AF03FCB1-DB03-4E07-BD71-7BC4E4166FF7}"/>
    <cellStyle name="Normal 6 3 4 4 3 2 2 6 2" xfId="3100" xr:uid="{9925DA73-FBB3-4ADE-A426-B861F9C0EA7E}"/>
    <cellStyle name="Normal 6 3 4 4 3 2 2 6 3" xfId="4063" xr:uid="{795334F1-91A0-4B42-9C32-1E05CD314FFB}"/>
    <cellStyle name="Normal 6 3 4 4 3 2 2 6 3 2" xfId="4548" xr:uid="{986C0E6D-4723-401B-A6C9-E4A353C880AE}"/>
    <cellStyle name="Normal 6 3 4 4 3 2 2 6 3 3" xfId="3529" xr:uid="{7F2FB072-6C2E-424D-9D8A-347F03743D92}"/>
    <cellStyle name="Normal 6 3 4 4 3 2 2 6 3 4" xfId="7895" xr:uid="{AD2E711D-FC11-4EBB-AE86-5DF93B89E540}"/>
    <cellStyle name="Normal 6 3 4 4 3 2 2 6 3 4 2" xfId="9310" xr:uid="{37B52B15-256D-4ADB-AE07-3276B7085404}"/>
    <cellStyle name="Normal 6 3 4 4 3 2 2 6 3 4 2 2" xfId="11026" xr:uid="{39322A3C-7FFA-4227-A9B5-D5E21F6EDE14}"/>
    <cellStyle name="Normal 6 3 4 4 3 2 2 6 3 4 2 3" xfId="11334" xr:uid="{4F508A8D-979F-483F-921B-3E369C67D5FC}"/>
    <cellStyle name="Normal 6 3 4 4 3 2 2 6 3 4 2 3 2" xfId="21892" xr:uid="{22923B38-0D53-466F-A67E-D571D30AD0BE}"/>
    <cellStyle name="Normal 6 3 4 4 3 2 2 6 3 4 2 3 3" xfId="21591" xr:uid="{0B216E2F-6A91-4113-A03E-9BCA9F143035}"/>
    <cellStyle name="Normal 6 3 4 4 3 2 2 6 3 4 2 3 3 2" xfId="26813" xr:uid="{6380C2BB-73C8-4621-A2E1-D0E24AE556A9}"/>
    <cellStyle name="Normal 6 3 4 4 3 2 2 6 3 5" xfId="6856" xr:uid="{F4EA4C22-4E4F-4366-BC56-A44D751076DA}"/>
    <cellStyle name="Normal 6 3 4 4 3 2 2 6 3 5 2" xfId="10600" xr:uid="{448F3457-1D2D-416C-A462-4A17010193E5}"/>
    <cellStyle name="Normal 6 3 4 4 3 2 2 6 3 5 3" xfId="12692" xr:uid="{40B5BB3D-1859-4BFC-9F1F-3DF75936412D}"/>
    <cellStyle name="Normal 6 3 4 4 3 2 2 6 3 5 3 2" xfId="23131" xr:uid="{42D82230-ED2D-4900-BE3F-7FF05EFF7ADF}"/>
    <cellStyle name="Normal 6 3 4 4 3 2 2 6 3 5 3 3" xfId="21165" xr:uid="{AC094959-F2EA-4886-9832-C3FE90A6023C}"/>
    <cellStyle name="Normal 6 3 4 4 3 2 2 6 3 5 3 3 2" xfId="26387" xr:uid="{E7470D9C-1946-409D-8EC8-B3897919F794}"/>
    <cellStyle name="Normal 6 3 4 4 3 2 2 6 3 6" xfId="16082" xr:uid="{42204EE8-413D-4FE8-9371-C60F73293593}"/>
    <cellStyle name="Normal 6 3 4 4 3 2 2 6 3 7" xfId="18840" xr:uid="{96470129-055C-4396-BBDD-9E86A5248B6B}"/>
    <cellStyle name="Normal 6 3 4 4 3 2 2 6 3 7 2" xfId="24062" xr:uid="{2297B5A7-7132-447C-AEC4-D59BD0FEC099}"/>
    <cellStyle name="Normal 6 3 4 4 3 2 2 6 4" xfId="7301" xr:uid="{DC5440C1-7A06-480F-988C-5D942D17598C}"/>
    <cellStyle name="Normal 6 3 4 4 3 2 2 6 4 2" xfId="8260" xr:uid="{CBEAED40-AB3E-491F-AC13-93F7061563F5}"/>
    <cellStyle name="Normal 6 3 4 4 3 2 2 6 4 3" xfId="12908" xr:uid="{A45437DA-1E6D-435D-8271-B0549541069E}"/>
    <cellStyle name="Normal 6 3 4 4 3 2 2 6 4 3 2" xfId="16377" xr:uid="{CF91FD1A-E76D-431F-B820-C5BA01A3A117}"/>
    <cellStyle name="Normal 6 3 4 4 3 2 2 6 4 4" xfId="19603" xr:uid="{088F108E-0ABA-4CEE-92E9-6C953E23CF51}"/>
    <cellStyle name="Normal 6 3 4 4 3 2 2 6 4 4 2" xfId="24825" xr:uid="{46F8127C-DC1E-4AA0-A6E6-65B465251CAE}"/>
    <cellStyle name="Normal 6 3 4 4 3 2 2 6 5" xfId="6658" xr:uid="{C0693770-5225-4EAE-BE73-20F8DB29E530}"/>
    <cellStyle name="Normal 6 3 4 4 3 2 2 6 5 2" xfId="10404" xr:uid="{B76E1764-0351-48E5-BCEE-A7C89EE856D6}"/>
    <cellStyle name="Normal 6 3 4 4 3 2 2 6 5 3" xfId="12347" xr:uid="{B6FEB2F4-EC7D-4E78-A17F-6104F13127FA}"/>
    <cellStyle name="Normal 6 3 4 4 3 2 2 6 5 3 2" xfId="22788" xr:uid="{1E64FD80-4FE4-4BA1-BDCF-CFEEDBFE1F97}"/>
    <cellStyle name="Normal 6 3 4 4 3 2 2 6 5 3 3" xfId="20969" xr:uid="{BF8BD92C-D0A4-4404-81D9-59642F9BC905}"/>
    <cellStyle name="Normal 6 3 4 4 3 2 2 6 5 3 3 2" xfId="26191" xr:uid="{DA241E9A-8D6A-45E1-AC76-8A33C0AEE579}"/>
    <cellStyle name="Normal 6 3 4 4 3 2 2 7" xfId="5675" xr:uid="{DEAE6988-27A5-4495-88EA-934952D782E5}"/>
    <cellStyle name="Normal 6 3 4 4 3 2 2 7 2" xfId="8983" xr:uid="{3A75077C-2849-4624-8ACC-580867D106D2}"/>
    <cellStyle name="Normal 6 3 4 4 3 2 2 7 3" xfId="16228" xr:uid="{5F0E24E1-3B91-46DD-B551-1C55A99B4F90}"/>
    <cellStyle name="Normal 6 3 4 4 3 2 2 7 3 2" xfId="17376" xr:uid="{BB1F3D84-D30D-431E-BE0F-8FFDFDCB22FC}"/>
    <cellStyle name="Normal 6 3 4 4 3 2 2 7 3 3" xfId="20215" xr:uid="{E2E70362-3D3F-4B99-92BC-4509B84B0346}"/>
    <cellStyle name="Normal 6 3 4 4 3 2 2 7 3 3 2" xfId="25437" xr:uid="{EC245B81-3FB7-4638-9691-3DD63CF82C0A}"/>
    <cellStyle name="Normal 6 3 4 4 3 2 2 8" xfId="15571" xr:uid="{798E9ADD-8628-4835-8CAA-1946BBE06421}"/>
    <cellStyle name="Normal 6 3 4 4 3 2 2 9" xfId="17678" xr:uid="{C60CB722-F8EF-434B-883F-8EAAE10FBA07}"/>
    <cellStyle name="Normal 6 3 4 4 3 2 2 9 2" xfId="27288" xr:uid="{4AE09378-ACDB-459F-848B-4DBF858F502E}"/>
    <cellStyle name="Normal 6 3 4 4 3 2 2 9 3" xfId="28527" xr:uid="{268D7BCE-D904-49AC-BEB6-09F826810325}"/>
    <cellStyle name="Normal 6 3 4 4 3 2 2 9 4" xfId="27931" xr:uid="{146F6934-3005-4AD7-960A-559B5ADE59ED}"/>
    <cellStyle name="Normal 6 3 4 4 3 3" xfId="2387" xr:uid="{F5ECD555-98C6-4F09-9200-B9AFF3D9541A}"/>
    <cellStyle name="Normal 6 3 4 4 3 3 2" xfId="2982" xr:uid="{AE5A13DA-23CB-4154-A271-86301E2FF8E5}"/>
    <cellStyle name="Normal 6 3 4 4 3 3 3" xfId="3945" xr:uid="{24F75B6C-C9EF-4B68-86A9-4913EBE9465D}"/>
    <cellStyle name="Normal 6 3 4 4 3 3 3 2" xfId="4948" xr:uid="{DC8EB023-7A17-4A3F-A755-9DD6DBE79588}"/>
    <cellStyle name="Normal 6 3 4 4 3 3 3 3" xfId="3393" xr:uid="{FDE45B4A-65D1-49AB-BF1A-069E10C65130}"/>
    <cellStyle name="Normal 6 3 4 4 3 3 3 4" xfId="8579" xr:uid="{86DEE32F-F2C8-4724-BA26-2907EC04C73D}"/>
    <cellStyle name="Normal 6 3 4 4 3 3 3 4 2" xfId="6354" xr:uid="{2B9BF480-2A50-4A78-8F40-E0F7BCB6DE21}"/>
    <cellStyle name="Normal 6 3 4 4 3 3 3 4 2 2" xfId="10102" xr:uid="{0A8FF78A-8A92-4C26-BCFE-1FD521ED73B4}"/>
    <cellStyle name="Normal 6 3 4 4 3 3 3 4 2 3" xfId="11630" xr:uid="{10760BE4-7185-43A6-B051-3D155D407DD7}"/>
    <cellStyle name="Normal 6 3 4 4 3 3 3 4 2 3 2" xfId="22079" xr:uid="{AE6D4AD5-DAFE-4724-B24B-ADD16BAEC771}"/>
    <cellStyle name="Normal 6 3 4 4 3 3 3 4 2 3 3" xfId="20667" xr:uid="{AE8AC2E4-905F-4075-8023-FAF7C98BD942}"/>
    <cellStyle name="Normal 6 3 4 4 3 3 3 4 2 3 3 2" xfId="25889" xr:uid="{17F3C63F-294B-4D66-BEDF-4A37986CD4E1}"/>
    <cellStyle name="Normal 6 3 4 4 3 3 3 5" xfId="6263" xr:uid="{1D9E31FD-3E79-4C5F-9369-61B4FC58F5A2}"/>
    <cellStyle name="Normal 6 3 4 4 3 3 3 5 2" xfId="10012" xr:uid="{234CF156-7EA7-44F5-AB40-B170862EE581}"/>
    <cellStyle name="Normal 6 3 4 4 3 3 3 5 3" xfId="12508" xr:uid="{62E4E36F-6227-4664-ACD1-30273D804F73}"/>
    <cellStyle name="Normal 6 3 4 4 3 3 3 5 3 2" xfId="22949" xr:uid="{6611B872-6862-4175-A542-F2301DF7D9E9}"/>
    <cellStyle name="Normal 6 3 4 4 3 3 3 5 3 3" xfId="20577" xr:uid="{F125B146-7908-43E4-8248-797BD4149831}"/>
    <cellStyle name="Normal 6 3 4 4 3 3 3 5 3 3 2" xfId="25799" xr:uid="{5D0BE0C5-069A-4E78-BABE-19A33DFCF5C8}"/>
    <cellStyle name="Normal 6 3 4 4 3 3 3 6" xfId="15968" xr:uid="{92492EE4-B1CB-4F7E-A2DC-1B87D2E725E2}"/>
    <cellStyle name="Normal 6 3 4 4 3 3 3 7" xfId="18722" xr:uid="{97BB16E9-5064-4A28-8942-D3EEF91111CA}"/>
    <cellStyle name="Normal 6 3 4 4 3 3 3 7 2" xfId="23944" xr:uid="{C51190CA-2BF7-4BDB-B1FB-C506FD39E759}"/>
    <cellStyle name="Normal 6 3 4 4 3 3 4" xfId="7046" xr:uid="{2F0B9F03-ED9B-4421-A157-9E1509289E7F}"/>
    <cellStyle name="Normal 6 3 4 4 3 3 4 2" xfId="8005" xr:uid="{FA40CE31-74BE-4326-A500-3A7EC30F5FE3}"/>
    <cellStyle name="Normal 6 3 4 4 3 3 4 3" xfId="13233" xr:uid="{D9F0D385-2D3B-4A78-A294-D109CEA4F8D1}"/>
    <cellStyle name="Normal 6 3 4 4 3 3 4 3 2" xfId="16667" xr:uid="{0CE976E1-F43A-4013-8D65-F92A2B075B0E}"/>
    <cellStyle name="Normal 6 3 4 4 3 3 4 4" xfId="19348" xr:uid="{F585438B-C2A8-4F36-B735-B4FBA453DD38}"/>
    <cellStyle name="Normal 6 3 4 4 3 3 4 4 2" xfId="24570" xr:uid="{86A1A5C3-8115-47AB-BE19-1FF11913036D}"/>
    <cellStyle name="Normal 6 3 4 4 3 3 5" xfId="6729" xr:uid="{A27B9499-2BBF-441A-9CF1-FD211F7F628A}"/>
    <cellStyle name="Normal 6 3 4 4 3 3 5 2" xfId="10474" xr:uid="{53A1C0F0-7D7F-4B2A-AA38-F5737BB67128}"/>
    <cellStyle name="Normal 6 3 4 4 3 3 5 3" xfId="12548" xr:uid="{7AB039D7-F15D-445F-B66E-52B71DCCAE6E}"/>
    <cellStyle name="Normal 6 3 4 4 3 3 5 3 2" xfId="22989" xr:uid="{ECD74FC7-C526-44BB-BB5F-E94F12CF2EC2}"/>
    <cellStyle name="Normal 6 3 4 4 3 3 5 3 3" xfId="21039" xr:uid="{A9822951-9818-49C0-A772-2F38610B4EE3}"/>
    <cellStyle name="Normal 6 3 4 4 3 3 5 3 3 2" xfId="26261" xr:uid="{FBB39000-514F-49D3-937F-89942FEF4376}"/>
    <cellStyle name="Normal 6 3 4 4 3 4" xfId="5674" xr:uid="{7EA4EB21-8BF1-446F-8C96-F7044A651497}"/>
    <cellStyle name="Normal 6 3 4 4 3 4 2" xfId="8982" xr:uid="{557E766E-55F0-48B0-BCB7-F42AB7C25FB0}"/>
    <cellStyle name="Normal 6 3 4 4 3 4 3" xfId="14529" xr:uid="{83D992C2-2265-4D38-A25B-0EE0D4167552}"/>
    <cellStyle name="Normal 6 3 4 4 3 4 3 2" xfId="14530" xr:uid="{144F4DE9-D1E9-4DA9-B8E3-5271A7D564FC}"/>
    <cellStyle name="Normal 6 3 4 4 3 4 3 3" xfId="17238" xr:uid="{C7F45F1C-EB52-4B5F-9B6D-1328B2882E87}"/>
    <cellStyle name="Normal 6 3 4 4 3 4 3 4" xfId="20214" xr:uid="{692E9D12-1D0B-436C-9956-70EA18EA6C7E}"/>
    <cellStyle name="Normal 6 3 4 4 3 4 3 4 2" xfId="25436" xr:uid="{52C77CCF-074F-4084-8CF6-AE1BB917B155}"/>
    <cellStyle name="Normal 6 3 4 4 3 5" xfId="15263" xr:uid="{24630E7A-5843-43C8-8311-A548D6126DDB}"/>
    <cellStyle name="Normal 6 3 4 4 3 6" xfId="15570" xr:uid="{FA4CF754-D0A8-40F6-BCFD-2DF4ECC7C258}"/>
    <cellStyle name="Normal 6 3 4 4 3 7" xfId="17677" xr:uid="{F7B55071-CB45-407F-91C3-E253ADD88526}"/>
    <cellStyle name="Normal 6 3 4 4 3 7 2" xfId="27287" xr:uid="{47E82393-7544-4712-B12B-DF0B3DEC342B}"/>
    <cellStyle name="Normal 6 3 4 4 3 7 3" xfId="28526" xr:uid="{4528157D-F34D-42FE-9DF6-B24DB8A13CF4}"/>
    <cellStyle name="Normal 6 3 4 4 3 7 4" xfId="27932" xr:uid="{31952910-6B41-42AD-8108-ABA20532361B}"/>
    <cellStyle name="Normal 6 3 4 4 3 8" xfId="18127" xr:uid="{48894087-84EE-4E8D-A274-028ABB6B8AFC}"/>
    <cellStyle name="Normal 6 3 4 4 3 8 2" xfId="28900" xr:uid="{5D436ACC-A345-424B-8595-69C2E837CA49}"/>
    <cellStyle name="Normal 6 3 4 4 3 9" xfId="33889" xr:uid="{9FBC3069-E644-4167-8505-3D9A4449774B}"/>
    <cellStyle name="Normal 6 3 4 4 4" xfId="14531" xr:uid="{2404D1B3-AFF5-43A9-A3C7-8E4DFFE89C2A}"/>
    <cellStyle name="Normal 6 3 4 4 4 2" xfId="14532" xr:uid="{8FE621F3-02F5-4BD8-BD43-A6B6D9169ED3}"/>
    <cellStyle name="Normal 6 3 4 4 5" xfId="31663" xr:uid="{9CB8706F-3153-4018-A2C5-9D39F27E954C}"/>
    <cellStyle name="Normal 6 3 4 5" xfId="2247" xr:uid="{38F73D83-B25A-4089-8A0F-029C1F1091A4}"/>
    <cellStyle name="Normal 6 3 4 5 2" xfId="2842" xr:uid="{8829AF7B-47CF-4481-9562-9CFFED26DB7C}"/>
    <cellStyle name="Normal 6 3 4 5 2 2" xfId="30793" xr:uid="{D6181CEE-6C52-4FA7-BACA-6FAA4D69E617}"/>
    <cellStyle name="Normal 6 3 4 5 3" xfId="3805" xr:uid="{EA4FB618-2554-4713-86F5-641F8917DE55}"/>
    <cellStyle name="Normal 6 3 4 5 3 2" xfId="4738" xr:uid="{02198537-5072-43C0-8437-56C7A5F7AEA7}"/>
    <cellStyle name="Normal 6 3 4 5 3 3" xfId="3363" xr:uid="{E1452BAD-44D3-438E-BDB6-92AE4BF1243E}"/>
    <cellStyle name="Normal 6 3 4 5 3 4" xfId="8377" xr:uid="{6528BE5B-2688-486E-99FD-87EAACA92662}"/>
    <cellStyle name="Normal 6 3 4 5 3 4 2" xfId="9269" xr:uid="{3F67AD59-ECB0-49C6-81A7-4CC0426EF39E}"/>
    <cellStyle name="Normal 6 3 4 5 3 4 2 2" xfId="10986" xr:uid="{057304B9-669B-4926-9F8A-44704E0C2111}"/>
    <cellStyle name="Normal 6 3 4 5 3 4 2 3" xfId="12394" xr:uid="{BCE4C0C4-996E-4265-8994-03285BB7362C}"/>
    <cellStyle name="Normal 6 3 4 5 3 4 2 3 2" xfId="22835" xr:uid="{AE99785B-036E-475D-A261-C6AFC8211837}"/>
    <cellStyle name="Normal 6 3 4 5 3 4 2 3 3" xfId="21551" xr:uid="{9032128E-ADA3-471B-963F-CC479926C541}"/>
    <cellStyle name="Normal 6 3 4 5 3 4 2 3 3 2" xfId="26773" xr:uid="{8A1FC014-FDB6-463F-8D2B-43E3500B391E}"/>
    <cellStyle name="Normal 6 3 4 5 3 5" xfId="6825" xr:uid="{DE2DBE67-1FC9-4D92-8D84-E898AC6DD851}"/>
    <cellStyle name="Normal 6 3 4 5 3 5 2" xfId="10569" xr:uid="{E8FDED2C-251E-4EE6-9C9B-1F6C5F263BDF}"/>
    <cellStyle name="Normal 6 3 4 5 3 5 3" xfId="12610" xr:uid="{64EFADF5-882A-4AB7-B899-C5E005A88F5C}"/>
    <cellStyle name="Normal 6 3 4 5 3 5 3 2" xfId="23050" xr:uid="{6DED15B9-518D-4C70-9207-6D609821C0AE}"/>
    <cellStyle name="Normal 6 3 4 5 3 5 3 3" xfId="21134" xr:uid="{2831C81E-65E7-4506-AEE3-6F9019BB101C}"/>
    <cellStyle name="Normal 6 3 4 5 3 5 3 3 2" xfId="26356" xr:uid="{A7B5F07D-1D6D-491A-80F9-6BA9A2350440}"/>
    <cellStyle name="Normal 6 3 4 5 3 6" xfId="18582" xr:uid="{5180CF34-F8C5-4617-AC51-26786EC45EBB}"/>
    <cellStyle name="Normal 6 3 4 5 3 6 2" xfId="23804" xr:uid="{D21187AE-442C-44A0-9EE8-0B8BBCFFC0FD}"/>
    <cellStyle name="Normal 6 3 4 5 4" xfId="6156" xr:uid="{904D72B7-550B-442A-AE4D-E7C475C47024}"/>
    <cellStyle name="Normal 6 3 4 5 4 2" xfId="7729" xr:uid="{708144A2-64F1-42E6-8CE3-CC9B819A54F1}"/>
    <cellStyle name="Normal 6 3 4 5 4 3" xfId="13128" xr:uid="{3EAE0A8F-2653-413E-BED1-DE34D7A5FB36}"/>
    <cellStyle name="Normal 6 3 4 5 4 3 2" xfId="16574" xr:uid="{86AECBF5-BE39-4D32-8D80-0BCBBB2C7740}"/>
    <cellStyle name="Normal 6 3 4 5 4 4" xfId="19249" xr:uid="{8217383D-3882-4889-A172-0E5E656BA1E0}"/>
    <cellStyle name="Normal 6 3 4 5 4 4 2" xfId="24471" xr:uid="{7FA6AA69-96D5-4AD5-82B2-64D3A356CF9F}"/>
    <cellStyle name="Normal 6 3 4 5 5" xfId="5133" xr:uid="{B1925204-D081-4DE7-A0AA-5E8BD57549C3}"/>
    <cellStyle name="Normal 6 3 4 5 5 2" xfId="9825" xr:uid="{9347A35C-B1C7-4C46-B73F-2334D3FB5689}"/>
    <cellStyle name="Normal 6 3 4 5 5 3" xfId="17114" xr:uid="{E0507238-9252-4529-94D0-78BEAD685837}"/>
    <cellStyle name="Normal 6 3 4 5 5 3 2" xfId="23586" xr:uid="{3F6D8928-51F3-4895-8A79-140C919A5B8B}"/>
    <cellStyle name="Normal 6 3 4 5 5 3 3" xfId="19673" xr:uid="{E50DAB1C-0228-4E61-976F-5AAB68855611}"/>
    <cellStyle name="Normal 6 3 4 5 5 3 3 2" xfId="24895" xr:uid="{AC5501D2-F2EB-405B-B0B4-07205842992B}"/>
    <cellStyle name="Normal 6 3 4 5 6" xfId="33683" xr:uid="{52B921BA-5D95-441E-83D8-E76629760495}"/>
    <cellStyle name="Normal 6 3 4 6" xfId="17987" xr:uid="{A452ECC3-51ED-4C6F-BFA0-13395D2FCF9B}"/>
    <cellStyle name="Normal 6 3 4 6 2" xfId="27693" xr:uid="{2BAB143D-C487-4406-91DC-5EC93705A139}"/>
    <cellStyle name="Normal 6 3 4 6 3" xfId="32528" xr:uid="{B8AB0956-1DFF-49ED-93D4-1318806378F9}"/>
    <cellStyle name="Normal 6 3 4 7" xfId="30875" xr:uid="{50202F9A-79C6-4293-9237-DDCABE7549AC}"/>
    <cellStyle name="Normal 6 3 5" xfId="1211" xr:uid="{B1ADF0B8-7A86-4A67-AEED-61120F8D4573}"/>
    <cellStyle name="Normal 6 3 5 2" xfId="1212" xr:uid="{779F9F37-69C1-48BB-8EAC-957EF8EC0EDF}"/>
    <cellStyle name="Normal 6 3 5 2 2" xfId="32731" xr:uid="{E0A78E25-1D9E-4A86-847A-7AF655B50D57}"/>
    <cellStyle name="Normal 6 3 5 2 2 2" xfId="30745" xr:uid="{2D763F04-236B-4191-9585-16B01FD7035F}"/>
    <cellStyle name="Normal 6 3 5 2 2 2 2" xfId="29809" xr:uid="{9DD134AA-F62A-4E99-8C6E-14F989864941}"/>
    <cellStyle name="Normal 6 3 5 2 2 3" xfId="35390" xr:uid="{ACB0264C-CBE9-41FA-A8CD-9AAC850DE7B4}"/>
    <cellStyle name="Normal 6 3 5 2 3" xfId="30017" xr:uid="{D69FF8D0-60CD-4BB5-8B94-87D4A63B3984}"/>
    <cellStyle name="Normal 6 3 5 2 3 2" xfId="32685" xr:uid="{D5B9533D-087B-48A5-B2DC-CDEDC47B24CA}"/>
    <cellStyle name="Normal 6 3 5 2 4" xfId="31183" xr:uid="{A3778576-8A64-46DC-83BE-11B9BB8460FC}"/>
    <cellStyle name="Normal 6 3 5 2 5" xfId="30306" xr:uid="{341837CE-3908-4ADA-B20A-78884BC592FA}"/>
    <cellStyle name="Normal 6 3 5 3" xfId="1213" xr:uid="{73204B65-8F16-4CED-8A68-D54A5A8E0882}"/>
    <cellStyle name="Normal 6 3 5 3 2" xfId="1214" xr:uid="{0A8E52F0-1A13-470E-9F6B-8E29C3CC4C0B}"/>
    <cellStyle name="Normal 6 3 5 3 2 2" xfId="1215" xr:uid="{54D99518-C7FF-4F1D-A281-A241E739B410}"/>
    <cellStyle name="Normal 6 3 5 3 2 2 10" xfId="18246" xr:uid="{4454EA86-AB01-46A9-BC72-5594DF9F7F3C}"/>
    <cellStyle name="Normal 6 3 5 3 2 2 10 2" xfId="27745" xr:uid="{932F3466-A695-40C9-BD15-39200D4764EB}"/>
    <cellStyle name="Normal 6 3 5 3 2 2 11" xfId="34448" xr:uid="{7A7212B3-92FA-4817-BA83-FF3A58435AA2}"/>
    <cellStyle name="Normal 6 3 5 3 2 2 2" xfId="1216" xr:uid="{6247B6E0-044F-4660-9D4A-A13D4865E728}"/>
    <cellStyle name="Normal 6 3 5 3 2 2 2 2" xfId="14533" xr:uid="{6616E5E4-41F3-4583-93D3-5B7D9E59A5F6}"/>
    <cellStyle name="Normal 6 3 5 3 2 2 2 3" xfId="14534" xr:uid="{8F03A3FF-4383-48B7-9594-6C77B17E0CED}"/>
    <cellStyle name="Normal 6 3 5 3 2 2 2 3 2" xfId="14535" xr:uid="{321C99F2-521F-4123-94A7-D264C13AA48F}"/>
    <cellStyle name="Normal 6 3 5 3 2 2 3" xfId="1217" xr:uid="{F1807106-068F-4892-8DDA-6FD04C1C90A3}"/>
    <cellStyle name="Normal 6 3 5 3 2 2 4" xfId="1218" xr:uid="{B165BD1F-82A5-4FB1-B4CB-4054D5149B7A}"/>
    <cellStyle name="Normal 6 3 5 3 2 2 5" xfId="1219" xr:uid="{0428D934-0FE2-4C73-919B-86E0BE3C91F8}"/>
    <cellStyle name="Normal 6 3 5 3 2 2 5 2" xfId="1220" xr:uid="{E8CAC1C3-E7EB-4623-832A-969F0274D62E}"/>
    <cellStyle name="Normal 6 3 5 3 2 2 5 3" xfId="2659" xr:uid="{AD7E0C02-3AD7-43ED-AA37-E48EB22DDBE5}"/>
    <cellStyle name="Normal 6 3 5 3 2 2 5 3 2" xfId="3254" xr:uid="{9EEDD343-AFCA-4B9C-B113-F2DCF5B26AE2}"/>
    <cellStyle name="Normal 6 3 5 3 2 2 5 3 3" xfId="4217" xr:uid="{5CBD3728-4E05-4951-98D6-56C4958CEB38}"/>
    <cellStyle name="Normal 6 3 5 3 2 2 5 3 3 2" xfId="4587" xr:uid="{06194C09-BE60-4D62-BC28-7F41167B0796}"/>
    <cellStyle name="Normal 6 3 5 3 2 2 5 3 3 3" xfId="4454" xr:uid="{37B9F357-C1DD-4F70-8706-AE3CF68B6A64}"/>
    <cellStyle name="Normal 6 3 5 3 2 2 5 3 3 4" xfId="8660" xr:uid="{646B70BA-9D8E-4DE8-AC24-F7483CFDA3C0}"/>
    <cellStyle name="Normal 6 3 5 3 2 2 5 3 3 4 2" xfId="6660" xr:uid="{B490ABBA-778F-4CDC-B7D4-456C532BB538}"/>
    <cellStyle name="Normal 6 3 5 3 2 2 5 3 3 4 2 2" xfId="10406" xr:uid="{1AC7CE5E-BA85-4835-9BDA-28231C6EF9DE}"/>
    <cellStyle name="Normal 6 3 5 3 2 2 5 3 3 4 2 3" xfId="12665" xr:uid="{BE9CC984-254B-4F38-836F-6FB1AA1871D7}"/>
    <cellStyle name="Normal 6 3 5 3 2 2 5 3 3 4 2 3 2" xfId="23104" xr:uid="{F76EE323-3EF1-45D5-907E-3ADD04DDDE19}"/>
    <cellStyle name="Normal 6 3 5 3 2 2 5 3 3 4 2 3 3" xfId="20971" xr:uid="{96DBE2C9-F7F6-4B77-BD0D-83974D34812C}"/>
    <cellStyle name="Normal 6 3 5 3 2 2 5 3 3 4 2 3 3 2" xfId="26193" xr:uid="{43713080-406C-4097-B572-ABF1E414E51C}"/>
    <cellStyle name="Normal 6 3 5 3 2 2 5 3 3 5" xfId="5292" xr:uid="{78B59EFE-EF9D-4B77-9C04-1865999935E6}"/>
    <cellStyle name="Normal 6 3 5 3 2 2 5 3 3 5 2" xfId="9735" xr:uid="{88ECE84E-D837-4D56-A437-4B9C819ED566}"/>
    <cellStyle name="Normal 6 3 5 3 2 2 5 3 3 5 3" xfId="11477" xr:uid="{75D40749-34D1-4FEA-B003-79378302CF84}"/>
    <cellStyle name="Normal 6 3 5 3 2 2 5 3 3 5 3 2" xfId="22035" xr:uid="{F5EEBA14-5171-4AB3-A7A0-540411406E40}"/>
    <cellStyle name="Normal 6 3 5 3 2 2 5 3 3 5 3 3" xfId="19832" xr:uid="{1BE3AD6F-9719-43FF-9DFC-F721C4884F16}"/>
    <cellStyle name="Normal 6 3 5 3 2 2 5 3 3 5 3 3 2" xfId="25054" xr:uid="{ED66DD66-0502-4494-A70B-1CA52C97EFCF}"/>
    <cellStyle name="Normal 6 3 5 3 2 2 5 3 3 6" xfId="18994" xr:uid="{A19D5AD5-53F5-4910-8B60-4454FFBB5C91}"/>
    <cellStyle name="Normal 6 3 5 3 2 2 5 3 3 6 2" xfId="24216" xr:uid="{79ABAE66-39EB-47E8-A6B6-9F44B76F2EE2}"/>
    <cellStyle name="Normal 6 3 5 3 2 2 5 3 4" xfId="6012" xr:uid="{D4AF0DAC-5F43-4748-9243-CDA4812E04DE}"/>
    <cellStyle name="Normal 6 3 5 3 2 2 5 3 4 2" xfId="7698" xr:uid="{D3E31057-2821-4434-9E85-BBDA669AE76C}"/>
    <cellStyle name="Normal 6 3 5 3 2 2 5 3 4 3" xfId="13026" xr:uid="{29579492-6D54-4ED6-9F5F-E35E93BC3F9B}"/>
    <cellStyle name="Normal 6 3 5 3 2 2 5 3 4 3 2" xfId="16481" xr:uid="{410406C9-541A-4934-A5FA-1792990B6231}"/>
    <cellStyle name="Normal 6 3 5 3 2 2 5 3 4 4" xfId="19105" xr:uid="{CDF31212-80FC-4EC3-8E9D-4EE1229747B8}"/>
    <cellStyle name="Normal 6 3 5 3 2 2 5 3 4 4 2" xfId="24327" xr:uid="{5C9DCCBD-89F5-48F1-BDB6-AFCA277B7606}"/>
    <cellStyle name="Normal 6 3 5 3 2 2 5 3 5" xfId="9374" xr:uid="{4195935C-D572-444E-9FCB-4F99B7568286}"/>
    <cellStyle name="Normal 6 3 5 3 2 2 5 3 5 2" xfId="11088" xr:uid="{096C45AE-2B4A-42EF-BD0D-1CA539484A7C}"/>
    <cellStyle name="Normal 6 3 5 3 2 2 5 3 5 3" xfId="17148" xr:uid="{BC5888E0-5F1C-4250-B70C-27DFE936CE7C}"/>
    <cellStyle name="Normal 6 3 5 3 2 2 5 3 5 3 2" xfId="23620" xr:uid="{1F2B17C1-E53B-492B-A6D1-0820E3AA9418}"/>
    <cellStyle name="Normal 6 3 5 3 2 2 5 3 5 3 3" xfId="21653" xr:uid="{34A82D11-35C2-4CCC-91D9-B0B7F466C8E2}"/>
    <cellStyle name="Normal 6 3 5 3 2 2 5 3 5 3 3 2" xfId="26875" xr:uid="{0AE70F67-0C5F-488C-99CB-06E38D40AC77}"/>
    <cellStyle name="Normal 6 3 5 3 2 2 5 4" xfId="5679" xr:uid="{EAAC264A-BB75-4B04-A6B6-0631A8D94AE8}"/>
    <cellStyle name="Normal 6 3 5 3 2 2 5 4 2" xfId="8987" xr:uid="{3D2977F8-6E3F-4F2B-87DE-EF9A55B373E6}"/>
    <cellStyle name="Normal 6 3 5 3 2 2 5 4 3" xfId="12277" xr:uid="{9901249D-F5DB-46AD-ADBB-CFD0249E116D}"/>
    <cellStyle name="Normal 6 3 5 3 2 2 5 4 3 2" xfId="22719" xr:uid="{CE5B3FC3-F952-4D57-B1BB-6BC4CD8DE7CF}"/>
    <cellStyle name="Normal 6 3 5 3 2 2 5 4 3 3" xfId="20219" xr:uid="{E5FF99F4-F241-4044-B270-C8BF14CE3EEF}"/>
    <cellStyle name="Normal 6 3 5 3 2 2 5 4 3 3 2" xfId="25441" xr:uid="{22C3D51A-08E3-4AF3-9A6E-76DADAC14382}"/>
    <cellStyle name="Normal 6 3 5 3 2 2 5 5" xfId="15575" xr:uid="{7D5929D9-8EE6-43E0-A908-684AD23C0C37}"/>
    <cellStyle name="Normal 6 3 5 3 2 2 5 6" xfId="17682" xr:uid="{4807E0B6-6AAB-4FCA-A92D-CBE66248B098}"/>
    <cellStyle name="Normal 6 3 5 3 2 2 5 6 2" xfId="27292" xr:uid="{C7045C59-C096-4394-B741-6022D3A16731}"/>
    <cellStyle name="Normal 6 3 5 3 2 2 5 6 3" xfId="28531" xr:uid="{C1DF21FF-29F9-4892-8A59-F8AFCE5492C2}"/>
    <cellStyle name="Normal 6 3 5 3 2 2 5 6 4" xfId="27927" xr:uid="{CAE4DB4D-C6B1-4FF5-88D0-FCAD99A29FED}"/>
    <cellStyle name="Normal 6 3 5 3 2 2 5 7" xfId="18399" xr:uid="{46378795-ECC8-491B-8874-5D5CBE8D4118}"/>
    <cellStyle name="Normal 6 3 5 3 2 2 5 7 2" xfId="27608" xr:uid="{77B59DDC-2FFD-4A9C-AD5C-D16D60EB5FAC}"/>
    <cellStyle name="Normal 6 3 5 3 2 2 6" xfId="2506" xr:uid="{78B5DB61-CF48-4727-B9A3-E20EEDEEF9BD}"/>
    <cellStyle name="Normal 6 3 5 3 2 2 6 2" xfId="3101" xr:uid="{389FD2B3-EC3F-4211-97F7-759F1738ECC0}"/>
    <cellStyle name="Normal 6 3 5 3 2 2 6 3" xfId="4064" xr:uid="{0E1DB37A-E380-4279-BDB2-B1A39B8C6C83}"/>
    <cellStyle name="Normal 6 3 5 3 2 2 6 3 2" xfId="5061" xr:uid="{2995734F-CB27-4D77-B163-6DBCE86AB795}"/>
    <cellStyle name="Normal 6 3 5 3 2 2 6 3 3" xfId="3540" xr:uid="{93DECDB3-EBB7-409D-AB78-8B77B772344B}"/>
    <cellStyle name="Normal 6 3 5 3 2 2 6 3 4" xfId="8369" xr:uid="{9D20B447-8E75-4DB6-882F-AA56CC9EA7EF}"/>
    <cellStyle name="Normal 6 3 5 3 2 2 6 3 4 2" xfId="5804" xr:uid="{2D8BD276-9EF9-4689-9A20-DFB4570D63A2}"/>
    <cellStyle name="Normal 6 3 5 3 2 2 6 3 4 2 2" xfId="9625" xr:uid="{7FA5DDF0-574E-408D-B48A-620303DC98FA}"/>
    <cellStyle name="Normal 6 3 5 3 2 2 6 3 4 2 3" xfId="11991" xr:uid="{D8169BBD-049D-4B1F-A98B-37AE355A0372}"/>
    <cellStyle name="Normal 6 3 5 3 2 2 6 3 4 2 3 2" xfId="22439" xr:uid="{DCCAD2BD-A303-45BB-9C79-3F87ACFB9635}"/>
    <cellStyle name="Normal 6 3 5 3 2 2 6 3 4 2 3 3" xfId="20342" xr:uid="{B9C27B8E-61C5-4F9C-9396-233435548E88}"/>
    <cellStyle name="Normal 6 3 5 3 2 2 6 3 4 2 3 3 2" xfId="25564" xr:uid="{A7193D0F-DDD9-4ADC-9755-F5F3B03ABA35}"/>
    <cellStyle name="Normal 6 3 5 3 2 2 6 3 5" xfId="6709" xr:uid="{29C1177E-3DAA-4286-B28B-7F19893257C0}"/>
    <cellStyle name="Normal 6 3 5 3 2 2 6 3 5 2" xfId="10454" xr:uid="{D316BEB8-E916-4223-941B-A9BC366A7A27}"/>
    <cellStyle name="Normal 6 3 5 3 2 2 6 3 5 3" xfId="11335" xr:uid="{19652D2D-41FC-4FBC-ACCB-28CAAD880267}"/>
    <cellStyle name="Normal 6 3 5 3 2 2 6 3 5 3 2" xfId="21893" xr:uid="{813E4763-5DEE-4C69-A48E-D98928EC2E90}"/>
    <cellStyle name="Normal 6 3 5 3 2 2 6 3 5 3 3" xfId="21019" xr:uid="{0CDA0A90-3F24-4044-A601-CE5B6AD286ED}"/>
    <cellStyle name="Normal 6 3 5 3 2 2 6 3 5 3 3 2" xfId="26241" xr:uid="{C6FA1DE0-2B9E-48F3-9168-9A27B700A6C7}"/>
    <cellStyle name="Normal 6 3 5 3 2 2 6 3 6" xfId="16083" xr:uid="{B31C65F2-6E13-4FCC-B89D-22D2BCA0A3E1}"/>
    <cellStyle name="Normal 6 3 5 3 2 2 6 3 7" xfId="18841" xr:uid="{5FF48D6F-8060-448A-92ED-70EB98E144FC}"/>
    <cellStyle name="Normal 6 3 5 3 2 2 6 3 7 2" xfId="24063" xr:uid="{266D5FE5-76AE-43B2-94B7-6E33E129EFB5}"/>
    <cellStyle name="Normal 6 3 5 3 2 2 6 4" xfId="7036" xr:uid="{0BE7E60C-2569-41CD-ACC0-3D1186002864}"/>
    <cellStyle name="Normal 6 3 5 3 2 2 6 4 2" xfId="7995" xr:uid="{888C437F-AADA-4386-B5B4-C57C56E674B7}"/>
    <cellStyle name="Normal 6 3 5 3 2 2 6 4 3" xfId="13104" xr:uid="{01E9286B-A420-4BDB-9A21-BCE70A2F8362}"/>
    <cellStyle name="Normal 6 3 5 3 2 2 6 4 3 2" xfId="16551" xr:uid="{BE388230-C726-46E6-955B-A7ECB93014AA}"/>
    <cellStyle name="Normal 6 3 5 3 2 2 6 4 4" xfId="19338" xr:uid="{422A1E41-70BB-4689-8413-0F073B97299A}"/>
    <cellStyle name="Normal 6 3 5 3 2 2 6 4 4 2" xfId="24560" xr:uid="{63DF6F9D-81FF-4A08-BC65-B3239945C79F}"/>
    <cellStyle name="Normal 6 3 5 3 2 2 6 5" xfId="7419" xr:uid="{0F75D4C0-B2C6-419F-8FAD-4DB671D6E47D}"/>
    <cellStyle name="Normal 6 3 5 3 2 2 6 5 2" xfId="10789" xr:uid="{7813A1E5-AA00-41B1-998A-75F4E3DFA9F9}"/>
    <cellStyle name="Normal 6 3 5 3 2 2 6 5 3" xfId="11776" xr:uid="{B15D5CA7-F702-4978-8275-6C4C786198AF}"/>
    <cellStyle name="Normal 6 3 5 3 2 2 6 5 3 2" xfId="22224" xr:uid="{E9D1E232-02E2-4543-B4DD-ECD2F4F4D6DC}"/>
    <cellStyle name="Normal 6 3 5 3 2 2 6 5 3 3" xfId="21354" xr:uid="{E35F0EA0-79F9-486B-9B5D-61D9633E84B8}"/>
    <cellStyle name="Normal 6 3 5 3 2 2 6 5 3 3 2" xfId="26576" xr:uid="{BAC2AA08-4852-4DA4-BFC2-34A2FE2049AA}"/>
    <cellStyle name="Normal 6 3 5 3 2 2 7" xfId="5678" xr:uid="{3AE503C6-F3FA-497C-864F-2CE010759CE4}"/>
    <cellStyle name="Normal 6 3 5 3 2 2 7 2" xfId="8986" xr:uid="{7C325C32-712C-414D-9298-BC424C57E23F}"/>
    <cellStyle name="Normal 6 3 5 3 2 2 7 3" xfId="16229" xr:uid="{11F9BBE2-A814-450C-86A2-2E801382199E}"/>
    <cellStyle name="Normal 6 3 5 3 2 2 7 3 2" xfId="17377" xr:uid="{DD41D1C2-6AA0-4B5E-88DC-9BE4947B637E}"/>
    <cellStyle name="Normal 6 3 5 3 2 2 7 3 3" xfId="20218" xr:uid="{38CB5AEB-353B-4D24-B8EA-9510D0D0DCD4}"/>
    <cellStyle name="Normal 6 3 5 3 2 2 7 3 3 2" xfId="25440" xr:uid="{48A549E8-BD79-4DA1-B6AC-42D65584DB25}"/>
    <cellStyle name="Normal 6 3 5 3 2 2 8" xfId="15574" xr:uid="{DC42D37A-CA0C-46D3-9275-A60CA3E46A51}"/>
    <cellStyle name="Normal 6 3 5 3 2 2 9" xfId="17681" xr:uid="{CA8524F9-7E76-4C25-8B6C-2F5014D8A12A}"/>
    <cellStyle name="Normal 6 3 5 3 2 2 9 2" xfId="27291" xr:uid="{B3A42153-10EE-4614-8409-FD0D33DA23E1}"/>
    <cellStyle name="Normal 6 3 5 3 2 2 9 3" xfId="28530" xr:uid="{79484225-E917-4DAE-AD77-52866173BA8F}"/>
    <cellStyle name="Normal 6 3 5 3 2 2 9 4" xfId="27928" xr:uid="{E4FB46F7-E74A-4C97-A566-D414A8AEBA19}"/>
    <cellStyle name="Normal 6 3 5 3 2 3" xfId="30149" xr:uid="{3073C4AC-4D42-49CA-9A31-20A50DDEE285}"/>
    <cellStyle name="Normal 6 3 5 3 3" xfId="2318" xr:uid="{85115B75-7915-48C2-B18A-6E52327402B9}"/>
    <cellStyle name="Normal 6 3 5 3 3 2" xfId="2913" xr:uid="{79E92796-6BDA-4089-92BA-995A95C1CC66}"/>
    <cellStyle name="Normal 6 3 5 3 3 3" xfId="3876" xr:uid="{7CD4260E-C096-4E66-8245-C9D6E3185585}"/>
    <cellStyle name="Normal 6 3 5 3 3 3 2" xfId="4855" xr:uid="{B3BFD4C0-6B92-4A23-9B8B-5F89D7F3E020}"/>
    <cellStyle name="Normal 6 3 5 3 3 3 3" xfId="3564" xr:uid="{EC4A35FC-D0A3-4F03-869E-BA3A13C0269B}"/>
    <cellStyle name="Normal 6 3 5 3 3 3 4" xfId="7579" xr:uid="{79B54D34-B10D-4AB9-93D6-37836F0374DB}"/>
    <cellStyle name="Normal 6 3 5 3 3 3 4 2" xfId="6469" xr:uid="{1AA9F2B2-FA8F-494B-81F1-722809C830D3}"/>
    <cellStyle name="Normal 6 3 5 3 3 3 4 2 2" xfId="10215" xr:uid="{214F3EC6-F059-46C3-B2EF-3D714C4F6DA6}"/>
    <cellStyle name="Normal 6 3 5 3 3 3 4 2 3" xfId="17093" xr:uid="{5DEC2D96-2F64-450F-B04D-0D896643F5B1}"/>
    <cellStyle name="Normal 6 3 5 3 3 3 4 2 3 2" xfId="23565" xr:uid="{313B1810-033D-4A24-9D0F-7C374ECAF6E1}"/>
    <cellStyle name="Normal 6 3 5 3 3 3 4 2 3 3" xfId="20780" xr:uid="{D4442FC5-E7AF-459E-A25C-914338210CEA}"/>
    <cellStyle name="Normal 6 3 5 3 3 3 4 2 3 3 2" xfId="26002" xr:uid="{E69C99AB-16DC-4CC7-93B8-BADD4C7E99BF}"/>
    <cellStyle name="Normal 6 3 5 3 3 3 5" xfId="6852" xr:uid="{BE3F2130-D2BE-40CF-AE23-F3C391CF121F}"/>
    <cellStyle name="Normal 6 3 5 3 3 3 5 2" xfId="10596" xr:uid="{F1C77849-1EA0-44B2-904C-FF5EB6950664}"/>
    <cellStyle name="Normal 6 3 5 3 3 3 5 3" xfId="12696" xr:uid="{6834F954-B78E-4168-B93C-A5B8FF9FF721}"/>
    <cellStyle name="Normal 6 3 5 3 3 3 5 3 2" xfId="23135" xr:uid="{59685EB3-DD84-4DAB-BB43-E9620FBD1A88}"/>
    <cellStyle name="Normal 6 3 5 3 3 3 5 3 3" xfId="21161" xr:uid="{EC5FF15A-B9FE-4FB5-B1C5-927AC0F06A31}"/>
    <cellStyle name="Normal 6 3 5 3 3 3 5 3 3 2" xfId="26383" xr:uid="{3C83B226-72CC-440F-AED9-F3E04AF7110F}"/>
    <cellStyle name="Normal 6 3 5 3 3 3 6" xfId="15899" xr:uid="{F468B3CD-5183-416F-AD8F-27A9DC009D91}"/>
    <cellStyle name="Normal 6 3 5 3 3 3 7" xfId="18653" xr:uid="{2F63F59D-12B7-4C3E-B233-4F954BE4B152}"/>
    <cellStyle name="Normal 6 3 5 3 3 3 7 2" xfId="23875" xr:uid="{E5A85851-22E5-4898-9356-DA7BA93F2E4C}"/>
    <cellStyle name="Normal 6 3 5 3 3 4" xfId="7248" xr:uid="{89D38418-5EA3-4448-B8C4-7C51D0E204D6}"/>
    <cellStyle name="Normal 6 3 5 3 3 4 2" xfId="8207" xr:uid="{29E66F5A-8842-44A8-AAAC-2B9A72C1DBCF}"/>
    <cellStyle name="Normal 6 3 5 3 3 4 3" xfId="12919" xr:uid="{81C20C37-FE44-49E2-BDB3-0CF7A75325C5}"/>
    <cellStyle name="Normal 6 3 5 3 3 4 3 2" xfId="16388" xr:uid="{7AD3B9F2-4B4A-4682-9E49-A4B0A8FFEF49}"/>
    <cellStyle name="Normal 6 3 5 3 3 4 4" xfId="19550" xr:uid="{E715B4B9-A42A-47E7-920C-214075303B0A}"/>
    <cellStyle name="Normal 6 3 5 3 3 4 4 2" xfId="24772" xr:uid="{258DAEB8-34ED-4D24-8154-DB003BBB19AD}"/>
    <cellStyle name="Normal 6 3 5 3 3 5" xfId="9488" xr:uid="{3C39C8B4-F01F-4680-A167-8A296F3F0BEB}"/>
    <cellStyle name="Normal 6 3 5 3 3 5 2" xfId="11201" xr:uid="{E9FE4299-5985-4DE5-BA5A-D112239CC245}"/>
    <cellStyle name="Normal 6 3 5 3 3 5 3" xfId="12433" xr:uid="{55D4E859-4E55-414E-B016-1246905E898D}"/>
    <cellStyle name="Normal 6 3 5 3 3 5 3 2" xfId="22874" xr:uid="{90447A51-86D8-4F8B-890D-DDD71665345D}"/>
    <cellStyle name="Normal 6 3 5 3 3 5 3 3" xfId="21766" xr:uid="{59E2A10C-2092-4593-BA7D-E94E45582065}"/>
    <cellStyle name="Normal 6 3 5 3 3 5 3 3 2" xfId="26988" xr:uid="{36B82E91-F067-44B5-B709-F30B13BEEF3A}"/>
    <cellStyle name="Normal 6 3 5 3 3 6" xfId="33069" xr:uid="{4C9290DB-0A1B-4456-B86F-385931F8D6C8}"/>
    <cellStyle name="Normal 6 3 5 3 4" xfId="5677" xr:uid="{4A0398E3-BD3E-4026-BA2E-19A54737B08F}"/>
    <cellStyle name="Normal 6 3 5 3 4 2" xfId="8985" xr:uid="{2D75FC23-9C0F-4845-881C-4389876778A6}"/>
    <cellStyle name="Normal 6 3 5 3 4 3" xfId="14536" xr:uid="{DAB23FF5-E282-4A9F-A43D-9B57B3FB2F1D}"/>
    <cellStyle name="Normal 6 3 5 3 4 3 2" xfId="14537" xr:uid="{D47C5C5A-755D-42E3-9063-F9F1B4C3AF30}"/>
    <cellStyle name="Normal 6 3 5 3 4 3 3" xfId="17239" xr:uid="{737B0990-5759-4B12-B120-4D6363BE7180}"/>
    <cellStyle name="Normal 6 3 5 3 4 3 4" xfId="20217" xr:uid="{E5C0BA25-8DDD-4DF8-8028-F9E0A92AABAB}"/>
    <cellStyle name="Normal 6 3 5 3 4 3 4 2" xfId="25439" xr:uid="{C2F2AF0C-0DD1-4917-8FBA-C0842F217C5E}"/>
    <cellStyle name="Normal 6 3 5 3 5" xfId="15264" xr:uid="{E42DB0D3-4961-4587-ABFE-971CF60F53E3}"/>
    <cellStyle name="Normal 6 3 5 3 6" xfId="15573" xr:uid="{EA0CB094-AB8C-4069-9532-A8266B0E8CB3}"/>
    <cellStyle name="Normal 6 3 5 3 7" xfId="17680" xr:uid="{534E9988-A7F5-434B-8607-C16DDC78C9C6}"/>
    <cellStyle name="Normal 6 3 5 3 7 2" xfId="27290" xr:uid="{E7A00785-42C5-4E51-9DF7-739BAA7A90A5}"/>
    <cellStyle name="Normal 6 3 5 3 7 3" xfId="28529" xr:uid="{657C0602-23F1-4ABE-A52A-E1F36B072E21}"/>
    <cellStyle name="Normal 6 3 5 3 7 4" xfId="27929" xr:uid="{C1375C69-D213-419B-B41C-CE5B8310C58A}"/>
    <cellStyle name="Normal 6 3 5 3 8" xfId="18058" xr:uid="{95066CBC-66DF-4EC6-8A11-2D270A311106}"/>
    <cellStyle name="Normal 6 3 5 3 8 2" xfId="27778" xr:uid="{823E40C5-E60A-4049-95C5-30C03DD9AA79}"/>
    <cellStyle name="Normal 6 3 5 3 9" xfId="30288" xr:uid="{FF9A6D5E-8AA1-4A69-AC7A-6A0956E83E82}"/>
    <cellStyle name="Normal 6 3 5 4" xfId="14538" xr:uid="{B6A6A39D-8BB5-46E8-AA34-514F2923B986}"/>
    <cellStyle name="Normal 6 3 5 4 2" xfId="14539" xr:uid="{4EC1C731-9FD3-41D8-877B-47370F6D5182}"/>
    <cellStyle name="Normal 6 3 5 4 2 2" xfId="30798" xr:uid="{AB23DA3F-4F23-42EB-84B4-2EAC9DFDF938}"/>
    <cellStyle name="Normal 6 3 5 4 3" xfId="32508" xr:uid="{876FB727-7357-4C8B-84E5-1A814CFD8535}"/>
    <cellStyle name="Normal 6 3 5 5" xfId="33390" xr:uid="{DC3ED536-5F26-4EA4-9076-B6293648D081}"/>
    <cellStyle name="Normal 6 3 5 6" xfId="33433" xr:uid="{BE998C85-03B3-42EE-8A7E-79C0B09E0E50}"/>
    <cellStyle name="Normal 6 3 6" xfId="2178" xr:uid="{84958607-AA38-4709-96F1-94839EA33DD7}"/>
    <cellStyle name="Normal 6 3 6 2" xfId="2773" xr:uid="{A7F76F9A-2B8F-4C0B-AE02-B7BA3E81A78C}"/>
    <cellStyle name="Normal 6 3 6 2 2" xfId="35022" xr:uid="{40A83B1F-944C-4A8E-9696-E7B00AFEC437}"/>
    <cellStyle name="Normal 6 3 6 2 2 2" xfId="33047" xr:uid="{A72BA112-5B2E-4BBE-B9AB-46B76BAB5082}"/>
    <cellStyle name="Normal 6 3 6 2 3" xfId="34875" xr:uid="{4B0D7B68-A4C2-4C03-8D06-8D7F06A1D4C3}"/>
    <cellStyle name="Normal 6 3 6 2 4" xfId="34483" xr:uid="{C94CE1AB-139C-427C-9D94-A7AB5CC7C632}"/>
    <cellStyle name="Normal 6 3 6 3" xfId="3736" xr:uid="{EA7EC395-D4D0-4E93-BD65-DEC27FBA5E4A}"/>
    <cellStyle name="Normal 6 3 6 3 2" xfId="4583" xr:uid="{8BC96FCB-D7DD-492E-8E91-F205173AC49D}"/>
    <cellStyle name="Normal 6 3 6 3 2 2" xfId="32732" xr:uid="{1E71A101-9FE9-4613-9354-3B77535AB5D6}"/>
    <cellStyle name="Normal 6 3 6 3 3" xfId="3504" xr:uid="{30B38718-44E4-48EF-BAC8-6B3BB4ED79BF}"/>
    <cellStyle name="Normal 6 3 6 3 4" xfId="7465" xr:uid="{D23C0BEA-421A-48A5-A2B5-EDCDCD3964C9}"/>
    <cellStyle name="Normal 6 3 6 3 4 2" xfId="7410" xr:uid="{4179A833-13C3-4310-970F-5C4596B71D2B}"/>
    <cellStyle name="Normal 6 3 6 3 4 2 2" xfId="10780" xr:uid="{B8BA32CB-F531-469D-90A3-93C7570C9A16}"/>
    <cellStyle name="Normal 6 3 6 3 4 2 3" xfId="11505" xr:uid="{FE856CEC-4B88-4E60-A51A-896AC6E0FDA0}"/>
    <cellStyle name="Normal 6 3 6 3 4 2 3 2" xfId="22063" xr:uid="{B6F2319E-5EBB-4D30-95E3-046562F5493A}"/>
    <cellStyle name="Normal 6 3 6 3 4 2 3 3" xfId="21345" xr:uid="{BB3B83F7-10C0-4592-BE03-D08AFE220654}"/>
    <cellStyle name="Normal 6 3 6 3 4 2 3 3 2" xfId="26567" xr:uid="{AB00C248-FA2B-4FD9-AD5F-BE457AE884FB}"/>
    <cellStyle name="Normal 6 3 6 3 5" xfId="6347" xr:uid="{2ADADF62-5A83-4CFD-819D-810E3FA8B911}"/>
    <cellStyle name="Normal 6 3 6 3 5 2" xfId="10095" xr:uid="{ED359F91-2BAF-435A-A356-70FE4F573915}"/>
    <cellStyle name="Normal 6 3 6 3 5 3" xfId="12399" xr:uid="{11CD73D6-9489-4E70-A70A-DAE25931193D}"/>
    <cellStyle name="Normal 6 3 6 3 5 3 2" xfId="22840" xr:uid="{006B3EB1-4E08-41FD-9EA4-74C441F3B0F8}"/>
    <cellStyle name="Normal 6 3 6 3 5 3 3" xfId="20660" xr:uid="{A1435575-4FE3-4816-955F-B66D892E7675}"/>
    <cellStyle name="Normal 6 3 6 3 5 3 3 2" xfId="25882" xr:uid="{6964248A-927A-4D2D-8E73-1ED18BD40F58}"/>
    <cellStyle name="Normal 6 3 6 3 6" xfId="18513" xr:uid="{5D2E4E8A-A5AA-43F7-8CBB-CE83F60A5C6F}"/>
    <cellStyle name="Normal 6 3 6 3 6 2" xfId="23735" xr:uid="{EC83E503-0470-4B2C-B239-4DEFB50D55D4}"/>
    <cellStyle name="Normal 6 3 6 3 7" xfId="34249" xr:uid="{DB8ED005-7112-445F-A69E-8EDAF01A8432}"/>
    <cellStyle name="Normal 6 3 6 4" xfId="6025" xr:uid="{08B7F72B-71E4-4DA9-A573-D33C8FD5D576}"/>
    <cellStyle name="Normal 6 3 6 4 2" xfId="7854" xr:uid="{471EAE64-1794-4B30-A310-5D9D541E8760}"/>
    <cellStyle name="Normal 6 3 6 4 3" xfId="13239" xr:uid="{2999AE2D-CC31-4334-91B8-E9AA9D6C1C2D}"/>
    <cellStyle name="Normal 6 3 6 4 3 2" xfId="16673" xr:uid="{2DF85F27-73F2-42A1-B93C-72EE7C6DC0E9}"/>
    <cellStyle name="Normal 6 3 6 4 4" xfId="19118" xr:uid="{F7361D77-55C5-480C-9379-13D7B885F10F}"/>
    <cellStyle name="Normal 6 3 6 4 4 2" xfId="24340" xr:uid="{7BBC8F3B-88E6-431B-B3B3-CD23443C6906}"/>
    <cellStyle name="Normal 6 3 6 4 5" xfId="34068" xr:uid="{0EA3CEAA-4412-4C9C-BF9F-95ADCEECC464}"/>
    <cellStyle name="Normal 6 3 6 5" xfId="6983" xr:uid="{48FC67D8-E0C2-4C3B-A5C9-DBBFCDF3C81B}"/>
    <cellStyle name="Normal 6 3 6 5 2" xfId="10727" xr:uid="{E3F74437-3710-4DAC-A7C8-E0070A3F933F}"/>
    <cellStyle name="Normal 6 3 6 5 3" xfId="11831" xr:uid="{ECD6AE8A-0B77-48A3-AC72-CB88C42C221E}"/>
    <cellStyle name="Normal 6 3 6 5 3 2" xfId="22279" xr:uid="{486658A3-D829-43CC-8E4D-510A609CA96B}"/>
    <cellStyle name="Normal 6 3 6 5 3 3" xfId="21292" xr:uid="{2BA611FE-E526-41BC-B86F-14294A3B5E90}"/>
    <cellStyle name="Normal 6 3 6 5 3 3 2" xfId="26514" xr:uid="{CCAAE956-6C63-4E4A-B320-4A9718402F26}"/>
    <cellStyle name="Normal 6 3 6 6" xfId="33382" xr:uid="{FCFE63DB-7C4F-4CE6-8D52-1D1E2BBFA923}"/>
    <cellStyle name="Normal 6 3 7" xfId="17918" xr:uid="{E83210EC-8831-4A5C-A349-29AB0350965A}"/>
    <cellStyle name="Normal 6 3 7 2" xfId="27606" xr:uid="{F156B0A6-CBCC-43FD-BB96-7403A2B6F495}"/>
    <cellStyle name="Normal 6 3 7 2 2" xfId="32584" xr:uid="{53184D38-4A71-4B3A-8EA5-6A5F25851370}"/>
    <cellStyle name="Normal 6 3 7 2 3" xfId="34842" xr:uid="{AE42CA14-7399-4042-B262-31E77FB34956}"/>
    <cellStyle name="Normal 6 3 7 3" xfId="30266" xr:uid="{2835ADAF-3751-4849-AAC1-32C0DE7D1F25}"/>
    <cellStyle name="Normal 6 3 7 4" xfId="33654" xr:uid="{142E6DB5-8F68-48BA-8B66-90F357717C5D}"/>
    <cellStyle name="Normal 6 3 8" xfId="31018" xr:uid="{CDD4F9DE-7A3A-49D1-BDC6-1A1BBABAAD0A}"/>
    <cellStyle name="Normal 6 3 8 2" xfId="32694" xr:uid="{FDE779A3-0D42-4F49-A48D-9487976CCA8F}"/>
    <cellStyle name="Normal 6 3 9" xfId="33061" xr:uid="{4D730686-DEDA-4200-B76B-A8FF859CDC3D}"/>
    <cellStyle name="Normal 6 4" xfId="1221" xr:uid="{985F19E4-3DF8-402F-8D0D-04A3FDCFDE10}"/>
    <cellStyle name="Normal 6 4 2" xfId="1222" xr:uid="{E6ED6160-575D-44A7-8111-BA3DB8456FB2}"/>
    <cellStyle name="Normal 6 4 2 2" xfId="35244" xr:uid="{58162C55-6D00-47AC-8ADC-94FF12CBE787}"/>
    <cellStyle name="Normal 6 4 2 2 2" xfId="35538" xr:uid="{ABB3F048-7F4F-4DEC-AAC9-B5B157041C8B}"/>
    <cellStyle name="Normal 6 4 2 2 2 2" xfId="35425" xr:uid="{41491494-6C25-4FE6-B762-BAA5A719B184}"/>
    <cellStyle name="Normal 6 4 2 2 2 2 2" xfId="33185" xr:uid="{0BFA1840-B22A-49ED-9489-B76F11F27AC8}"/>
    <cellStyle name="Normal 6 4 2 2 2 2 2 2" xfId="35310" xr:uid="{295BA92E-0A71-42FD-B93E-4528137AF289}"/>
    <cellStyle name="Normal 6 4 2 2 2 2 2 2 2" xfId="32955" xr:uid="{2937E2B4-F30A-4E3C-9CA6-A7DBEE84E7C4}"/>
    <cellStyle name="Normal 6 4 2 2 2 2 2 3" xfId="29588" xr:uid="{30AA8856-517F-4919-B6FB-76621694B977}"/>
    <cellStyle name="Normal 6 4 2 2 2 2 3" xfId="29712" xr:uid="{E6533E2A-53B7-4BBC-AC76-17A67C8AADD3}"/>
    <cellStyle name="Normal 6 4 2 2 2 2 3 2" xfId="29921" xr:uid="{6CC23443-C886-4FD7-94ED-66CE6F71AD36}"/>
    <cellStyle name="Normal 6 4 2 2 2 2 4" xfId="30133" xr:uid="{A7E3ED01-1E36-455E-AA8D-CD6D6B0F9048}"/>
    <cellStyle name="Normal 6 4 2 2 2 3" xfId="32487" xr:uid="{2D97A3FC-78E4-476B-BE0B-E3FB4A4E7739}"/>
    <cellStyle name="Normal 6 4 2 2 2 3 2" xfId="29724" xr:uid="{8B5DBFB7-A805-4162-A59E-5ECC31E0BE9D}"/>
    <cellStyle name="Normal 6 4 2 2 2 3 2 2" xfId="35299" xr:uid="{D379F3B6-0DE9-4291-956F-BD8C6B91095F}"/>
    <cellStyle name="Normal 6 4 2 2 2 3 3" xfId="33218" xr:uid="{5CC15AEF-BB4B-46D8-B09B-A5E95A8C8560}"/>
    <cellStyle name="Normal 6 4 2 2 2 4" xfId="29138" xr:uid="{3443FAC9-751E-4E1E-99D4-54F6B16EBFCD}"/>
    <cellStyle name="Normal 6 4 2 2 2 4 2" xfId="30512" xr:uid="{5E440FC1-7B31-4626-A48C-337C9030B35F}"/>
    <cellStyle name="Normal 6 4 2 2 2 5" xfId="31562" xr:uid="{1B1E4BEC-6708-4ED6-86D8-08D135151B17}"/>
    <cellStyle name="Normal 6 4 2 2 3" xfId="33488" xr:uid="{DFCFD4A8-9D6B-4AD6-8748-5C2ED773CC15}"/>
    <cellStyle name="Normal 6 4 2 2 3 2" xfId="30568" xr:uid="{04F5F97B-5369-4017-A324-4B2628EA0FDF}"/>
    <cellStyle name="Normal 6 4 2 2 3 2 2" xfId="30712" xr:uid="{7E7D390B-2194-4AA2-82B1-12849E377A67}"/>
    <cellStyle name="Normal 6 4 2 2 3 2 2 2" xfId="30503" xr:uid="{F5150D43-2B4F-4655-8C9F-B7767ED8CC50}"/>
    <cellStyle name="Normal 6 4 2 2 3 2 3" xfId="33191" xr:uid="{C76FF7EE-210D-4088-A17A-23AA972514E8}"/>
    <cellStyle name="Normal 6 4 2 2 3 3" xfId="33743" xr:uid="{C321283F-9A19-4F9B-AC14-76D5AB809EFD}"/>
    <cellStyle name="Normal 6 4 2 2 3 3 2" xfId="29374" xr:uid="{9FDFAD9F-6E67-4DD5-B49D-3B79886222ED}"/>
    <cellStyle name="Normal 6 4 2 2 3 4" xfId="32209" xr:uid="{F8B21FE2-0C9E-4B38-8A96-55870131FCC9}"/>
    <cellStyle name="Normal 6 4 2 2 4" xfId="30596" xr:uid="{C08DE6FD-7E65-4FBB-B1DF-15DB0F6EEF53}"/>
    <cellStyle name="Normal 6 4 2 2 4 2" xfId="33837" xr:uid="{DBE603F8-9081-4F4B-B44F-CA755C204E97}"/>
    <cellStyle name="Normal 6 4 2 2 4 2 2" xfId="32601" xr:uid="{6D330105-76C5-4A4B-808B-1069106F7D77}"/>
    <cellStyle name="Normal 6 4 2 2 4 3" xfId="34712" xr:uid="{E4AAA188-A9D8-4FBD-B444-2C8AAC148AC4}"/>
    <cellStyle name="Normal 6 4 2 2 5" xfId="31600" xr:uid="{D41F362D-9796-4E95-B0E6-37CCF0E976AF}"/>
    <cellStyle name="Normal 6 4 2 2 5 2" xfId="29878" xr:uid="{A0B362BD-D5D5-4919-879A-A6D24329DA38}"/>
    <cellStyle name="Normal 6 4 2 2 6" xfId="33040" xr:uid="{2306B314-2E75-43FD-8246-CF4034AEE286}"/>
    <cellStyle name="Normal 6 4 2 3" xfId="29079" xr:uid="{D00A1095-D379-42CF-A8CC-AA2664C9A26E}"/>
    <cellStyle name="Normal 6 4 2 3 2" xfId="30907" xr:uid="{720C819E-7325-4589-B832-E05733548737}"/>
    <cellStyle name="Normal 6 4 2 3 2 2" xfId="29157" xr:uid="{1685111E-4E24-4130-B766-554B5367A6A7}"/>
    <cellStyle name="Normal 6 4 2 3 2 2 2" xfId="30341" xr:uid="{9CDD835E-4838-4305-8489-05FF293FA278}"/>
    <cellStyle name="Normal 6 4 2 3 2 2 2 2" xfId="30287" xr:uid="{2C21DDCE-4CAA-4A63-837D-582003DA1422}"/>
    <cellStyle name="Normal 6 4 2 3 2 2 3" xfId="31121" xr:uid="{E7454FE2-3CFA-4726-8ECB-D448D9D104BF}"/>
    <cellStyle name="Normal 6 4 2 3 2 3" xfId="33149" xr:uid="{21406143-6671-4454-A461-7FFE635C7D39}"/>
    <cellStyle name="Normal 6 4 2 3 2 3 2" xfId="34826" xr:uid="{2C643712-D681-4DDC-8069-B9DBF8551B15}"/>
    <cellStyle name="Normal 6 4 2 3 2 4" xfId="31860" xr:uid="{FF7BCE1D-782C-47BD-80FE-13D842A10E04}"/>
    <cellStyle name="Normal 6 4 2 3 3" xfId="33376" xr:uid="{AE59ABA3-8895-4413-8C62-DB361B651BDD}"/>
    <cellStyle name="Normal 6 4 2 3 3 2" xfId="32412" xr:uid="{FB254704-0028-46BC-991A-AF9525BD62A3}"/>
    <cellStyle name="Normal 6 4 2 3 3 2 2" xfId="29502" xr:uid="{7955116C-6BFB-4D34-B58B-BC5909C80E84}"/>
    <cellStyle name="Normal 6 4 2 3 3 3" xfId="33590" xr:uid="{46168101-1AA3-488C-B901-605E8E3FA1B6}"/>
    <cellStyle name="Normal 6 4 2 3 4" xfId="34774" xr:uid="{077B125D-6AC6-4C23-96C3-F6AEEB3E7BD8}"/>
    <cellStyle name="Normal 6 4 2 3 4 2" xfId="29019" xr:uid="{B670874C-1E05-419C-9642-BFC8D6C6D0DB}"/>
    <cellStyle name="Normal 6 4 2 3 5" xfId="32268" xr:uid="{89678D89-43F8-4B86-A872-BABB6CC2C348}"/>
    <cellStyle name="Normal 6 4 2 4" xfId="34056" xr:uid="{69B8B1E1-884E-4472-86C8-23E17E8F7A70}"/>
    <cellStyle name="Normal 6 4 2 4 2" xfId="29015" xr:uid="{BCFEF8F0-A5C5-4A9A-AB86-9EE2C8438E80}"/>
    <cellStyle name="Normal 6 4 2 4 2 2" xfId="30935" xr:uid="{881F8C4C-14F5-46A7-A15A-5F68A868739E}"/>
    <cellStyle name="Normal 6 4 2 4 2 2 2" xfId="35187" xr:uid="{7E360130-6EB2-4C65-9F86-20E0FE691420}"/>
    <cellStyle name="Normal 6 4 2 4 2 3" xfId="31291" xr:uid="{FE8624D6-F402-43FE-874F-29FDA2EE100E}"/>
    <cellStyle name="Normal 6 4 2 4 3" xfId="33402" xr:uid="{89792B9B-A3D1-41F0-8007-B8946FAD9FC8}"/>
    <cellStyle name="Normal 6 4 2 4 3 2" xfId="34386" xr:uid="{4B560933-8219-4C38-8713-9685E9C003E6}"/>
    <cellStyle name="Normal 6 4 2 4 4" xfId="34586" xr:uid="{E886FD34-6670-4153-B672-10D9453B50A8}"/>
    <cellStyle name="Normal 6 4 2 5" xfId="30651" xr:uid="{50D54777-E986-46FC-9AC5-B495DD424932}"/>
    <cellStyle name="Normal 6 4 2 5 2" xfId="32538" xr:uid="{5ABEB728-C22D-49E6-8AE1-91DB157CF0F6}"/>
    <cellStyle name="Normal 6 4 2 5 2 2" xfId="33016" xr:uid="{2EE6F6FC-E72B-4997-91B6-0D58CD30B833}"/>
    <cellStyle name="Normal 6 4 2 5 3" xfId="32349" xr:uid="{2D6DE187-B754-4518-B4B8-7885D1C52121}"/>
    <cellStyle name="Normal 6 4 2 6" xfId="31483" xr:uid="{1BFA761E-A5E5-44DD-B533-7A2CC471D5BD}"/>
    <cellStyle name="Normal 6 4 2 6 2" xfId="33305" xr:uid="{6839E3FB-FC22-471D-9A90-C66ADE8572F3}"/>
    <cellStyle name="Normal 6 4 2 7" xfId="30727" xr:uid="{C946D3BA-6B26-4D34-A44A-BCD5BF9B549A}"/>
    <cellStyle name="Normal 6 4 2 8" xfId="33884" xr:uid="{2F85240E-F1D2-447D-B282-330C505C4317}"/>
    <cellStyle name="Normal 6 4 3" xfId="1223" xr:uid="{378EED0B-C31D-46F8-8971-DA5DDD9F47A0}"/>
    <cellStyle name="Normal 6 4 3 2" xfId="14540" xr:uid="{688F2EC7-8A57-4E3A-82CA-3C0567F5F498}"/>
    <cellStyle name="Normal 6 4 3 2 2" xfId="29297" xr:uid="{BDE1390F-395B-49B5-9F74-4B7E98D869D7}"/>
    <cellStyle name="Normal 6 4 3 2 2 2" xfId="31851" xr:uid="{DE711700-070E-458D-A3B1-12AAACD15A74}"/>
    <cellStyle name="Normal 6 4 3 2 2 2 2" xfId="31799" xr:uid="{9F7C07E8-672A-4F1D-9084-F73BE186BD4F}"/>
    <cellStyle name="Normal 6 4 3 2 2 2 2 2" xfId="32254" xr:uid="{FED697E5-C0F7-4860-BED8-6B63CC1AC3F3}"/>
    <cellStyle name="Normal 6 4 3 2 2 2 3" xfId="35191" xr:uid="{739A6DC8-FAEB-4878-82A6-3CF94E9996A6}"/>
    <cellStyle name="Normal 6 4 3 2 2 3" xfId="35402" xr:uid="{DBAAF079-0630-411E-8A4F-360BF6DD762B}"/>
    <cellStyle name="Normal 6 4 3 2 2 3 2" xfId="33892" xr:uid="{CA5C651F-308A-49BD-AFD6-632B4F42D397}"/>
    <cellStyle name="Normal 6 4 3 2 2 4" xfId="29707" xr:uid="{EFC8E96D-7C47-42EC-ACBA-CB82C4FA04CF}"/>
    <cellStyle name="Normal 6 4 3 2 3" xfId="29133" xr:uid="{CF4164F8-1928-4FFF-9212-BACF2ED0EDE0}"/>
    <cellStyle name="Normal 6 4 3 2 3 2" xfId="30332" xr:uid="{3E16D6FD-5796-4AE8-97A3-782BE3C57C29}"/>
    <cellStyle name="Normal 6 4 3 2 3 2 2" xfId="34573" xr:uid="{484C1B86-9DDB-4104-BC98-4683C179F461}"/>
    <cellStyle name="Normal 6 4 3 2 3 3" xfId="34156" xr:uid="{C797F603-B84F-421D-9DA1-DBEF283A4AAD}"/>
    <cellStyle name="Normal 6 4 3 2 4" xfId="29191" xr:uid="{E1DDC310-FA0C-41C6-8FBD-695D352C5511}"/>
    <cellStyle name="Normal 6 4 3 2 4 2" xfId="29137" xr:uid="{D168F0EB-E3AE-49E2-945B-3FE44C454EC7}"/>
    <cellStyle name="Normal 6 4 3 2 5" xfId="31778" xr:uid="{1889333E-121D-4F90-B43C-A9BAEDC70B6F}"/>
    <cellStyle name="Normal 6 4 3 2 6" xfId="33142" xr:uid="{E6E96303-806A-478A-B30A-72C24FCD68CC}"/>
    <cellStyle name="Normal 6 4 3 3" xfId="30797" xr:uid="{85705120-C4D3-4C27-93FC-E2099B305543}"/>
    <cellStyle name="Normal 6 4 3 3 2" xfId="29385" xr:uid="{8EEC17F5-B59D-4176-B05A-78E81A1BD172}"/>
    <cellStyle name="Normal 6 4 3 3 2 2" xfId="32175" xr:uid="{D9E95663-F133-4D53-81B0-1217CB4CD8AA}"/>
    <cellStyle name="Normal 6 4 3 3 2 2 2" xfId="32657" xr:uid="{0BD9D0C8-D211-44EA-8948-AB1F2143D35A}"/>
    <cellStyle name="Normal 6 4 3 3 2 3" xfId="31235" xr:uid="{79CAC9BA-321B-4EDF-B342-209E205B7035}"/>
    <cellStyle name="Normal 6 4 3 3 3" xfId="33599" xr:uid="{97C9217D-525C-4339-8DC7-18279416C501}"/>
    <cellStyle name="Normal 6 4 3 3 3 2" xfId="31123" xr:uid="{F734F9D0-9986-4037-BD1D-F2C3E513FAE7}"/>
    <cellStyle name="Normal 6 4 3 3 4" xfId="34511" xr:uid="{B353BE76-6C6B-46F0-BBE7-355F35869325}"/>
    <cellStyle name="Normal 6 4 3 4" xfId="34195" xr:uid="{84851D67-4436-4295-82E3-E73842454013}"/>
    <cellStyle name="Normal 6 4 3 4 2" xfId="33118" xr:uid="{AF0772DB-A00D-40B9-AED9-DA14E7E48787}"/>
    <cellStyle name="Normal 6 4 3 4 2 2" xfId="29746" xr:uid="{117AACA3-67DF-4101-9FE9-19469BB95622}"/>
    <cellStyle name="Normal 6 4 3 4 3" xfId="29417" xr:uid="{AFD2BD85-8681-465C-8028-8DB6547904A3}"/>
    <cellStyle name="Normal 6 4 3 5" xfId="29435" xr:uid="{F97B5BB2-C2EA-4FC7-AE24-1A9A27461653}"/>
    <cellStyle name="Normal 6 4 3 5 2" xfId="29451" xr:uid="{8D19A35B-1527-4831-B355-16440A594EFC}"/>
    <cellStyle name="Normal 6 4 3 6" xfId="30150" xr:uid="{9D308E30-3108-4533-B3EE-E36EC8D07DB3}"/>
    <cellStyle name="Normal 6 4 3 7" xfId="31302" xr:uid="{CC4B1E58-14CC-41C4-BE19-BBD370E9838B}"/>
    <cellStyle name="Normal 6 4 4" xfId="1224" xr:uid="{7E4694B7-3FA2-4538-8461-E0275E9E8287}"/>
    <cellStyle name="Normal 6 4 4 2" xfId="1225" xr:uid="{F501E3F0-FB1F-4CB5-AFEC-AF4177B3B311}"/>
    <cellStyle name="Normal 6 4 4 2 2" xfId="33004" xr:uid="{A6DD621B-EBCD-44F6-B3A8-3F8096A4EF2E}"/>
    <cellStyle name="Normal 6 4 4 2 2 2" xfId="30433" xr:uid="{13730E57-4DE0-440D-94B9-5ECE8DE1B0BF}"/>
    <cellStyle name="Normal 6 4 4 2 2 2 2" xfId="33195" xr:uid="{ED67FD98-D1F1-4C31-B4A2-C0C2E5257604}"/>
    <cellStyle name="Normal 6 4 4 2 2 3" xfId="33393" xr:uid="{D48F897B-7328-41D3-A00E-0EBF2A714D36}"/>
    <cellStyle name="Normal 6 4 4 2 3" xfId="33386" xr:uid="{CD7E203A-B5A1-418E-A1E7-DF4C948D2171}"/>
    <cellStyle name="Normal 6 4 4 2 3 2" xfId="33473" xr:uid="{AF9A6F14-791C-41AC-8620-E2B9814867C7}"/>
    <cellStyle name="Normal 6 4 4 2 4" xfId="29319" xr:uid="{8C16E610-CA0A-4C4F-BE1E-D9218BECD56E}"/>
    <cellStyle name="Normal 6 4 4 2 5" xfId="29958" xr:uid="{F69F9408-F5AE-4A01-ADE5-470C07898A83}"/>
    <cellStyle name="Normal 6 4 4 3" xfId="1226" xr:uid="{03184FC1-6DEC-4496-A0DC-54F029B9CB9D}"/>
    <cellStyle name="Normal 6 4 4 3 2" xfId="1227" xr:uid="{51CF5605-03BD-46E2-9428-A7BFB7589816}"/>
    <cellStyle name="Normal 6 4 4 3 2 2" xfId="1228" xr:uid="{EA7C1542-A9BC-4873-BC01-1DB6F6A4C48E}"/>
    <cellStyle name="Normal 6 4 4 3 2 2 10" xfId="18247" xr:uid="{758C0764-EDE7-4E95-A37C-6F5B2D761F9A}"/>
    <cellStyle name="Normal 6 4 4 3 2 2 10 2" xfId="27610" xr:uid="{2B82F9CF-5AEB-463A-8E1C-1B864124017A}"/>
    <cellStyle name="Normal 6 4 4 3 2 2 11" xfId="30580" xr:uid="{AB4C1EBD-830B-43F4-A567-0F02EBD26F15}"/>
    <cellStyle name="Normal 6 4 4 3 2 2 2" xfId="1229" xr:uid="{F84DC224-4643-446D-8B81-297FB1E4710E}"/>
    <cellStyle name="Normal 6 4 4 3 2 2 2 2" xfId="14541" xr:uid="{8E56DE15-A6E7-4B6E-9B89-E353F0A6ECB7}"/>
    <cellStyle name="Normal 6 4 4 3 2 2 2 3" xfId="14542" xr:uid="{F600A0A1-415B-421E-B6B8-39334968E74C}"/>
    <cellStyle name="Normal 6 4 4 3 2 2 2 3 2" xfId="14543" xr:uid="{7735B05B-2BDA-4B07-88BE-4E7B6CB7BE5B}"/>
    <cellStyle name="Normal 6 4 4 3 2 2 3" xfId="1230" xr:uid="{A7933876-1A72-473C-832E-0479791FCBBC}"/>
    <cellStyle name="Normal 6 4 4 3 2 2 4" xfId="1231" xr:uid="{C14963D8-2204-4FB6-A880-48CDC79A295B}"/>
    <cellStyle name="Normal 6 4 4 3 2 2 5" xfId="1232" xr:uid="{56FC8FDD-66CA-4A42-9DA9-16FDAFC4ADA5}"/>
    <cellStyle name="Normal 6 4 4 3 2 2 5 2" xfId="1233" xr:uid="{77248673-3D3C-4100-9A7B-FADEADD2B339}"/>
    <cellStyle name="Normal 6 4 4 3 2 2 5 3" xfId="2660" xr:uid="{1F737341-926C-4F48-BDCB-331B63B55DB6}"/>
    <cellStyle name="Normal 6 4 4 3 2 2 5 3 2" xfId="3255" xr:uid="{ED5C7A0B-8A20-4C13-9B41-38842BA1B5A9}"/>
    <cellStyle name="Normal 6 4 4 3 2 2 5 3 3" xfId="4218" xr:uid="{93DA17FD-6207-4ADC-930C-6614A378865F}"/>
    <cellStyle name="Normal 6 4 4 3 2 2 5 3 3 2" xfId="5005" xr:uid="{56AB4928-0775-4FAF-B75A-44D2431F743E}"/>
    <cellStyle name="Normal 6 4 4 3 2 2 5 3 3 3" xfId="4455" xr:uid="{6DE2F3CA-5E9A-44B9-B423-4FB183FF6F37}"/>
    <cellStyle name="Normal 6 4 4 3 2 2 5 3 3 4" xfId="7863" xr:uid="{5A08C7BD-5230-44F2-83F1-19EFCBBE8B1C}"/>
    <cellStyle name="Normal 6 4 4 3 2 2 5 3 3 4 2" xfId="9345" xr:uid="{98734E13-0A43-4162-BF0A-9B129747B33D}"/>
    <cellStyle name="Normal 6 4 4 3 2 2 5 3 3 4 2 2" xfId="11059" xr:uid="{BD4CD189-F2EB-45DC-93C0-D31B297C1A42}"/>
    <cellStyle name="Normal 6 4 4 3 2 2 5 3 3 4 2 3" xfId="16906" xr:uid="{9E17AEA8-A91B-4BDB-9748-407CBD42CA66}"/>
    <cellStyle name="Normal 6 4 4 3 2 2 5 3 3 4 2 3 2" xfId="23379" xr:uid="{EF6FE1D9-405F-4283-8603-8E8580863B35}"/>
    <cellStyle name="Normal 6 4 4 3 2 2 5 3 3 4 2 3 3" xfId="21624" xr:uid="{FE210F82-9854-43AC-B8E5-CD4D9A28D229}"/>
    <cellStyle name="Normal 6 4 4 3 2 2 5 3 3 4 2 3 3 2" xfId="26846" xr:uid="{F7621D99-8AEA-4CAF-8205-C06C5326EFAC}"/>
    <cellStyle name="Normal 6 4 4 3 2 2 5 3 3 5" xfId="5291" xr:uid="{8718DABC-73CA-4134-846A-D613D8FB6BB7}"/>
    <cellStyle name="Normal 6 4 4 3 2 2 5 3 3 5 2" xfId="9871" xr:uid="{A8A77583-419D-4513-BFD0-54951CBE34BA}"/>
    <cellStyle name="Normal 6 4 4 3 2 2 5 3 3 5 3" xfId="11751" xr:uid="{DC090E44-53F3-4F6C-B763-5D991B27DB9D}"/>
    <cellStyle name="Normal 6 4 4 3 2 2 5 3 3 5 3 2" xfId="22199" xr:uid="{D66062F5-C5CF-4F40-A41E-DACE8E6AD8D6}"/>
    <cellStyle name="Normal 6 4 4 3 2 2 5 3 3 5 3 3" xfId="19831" xr:uid="{6A881836-2E2B-4FB1-8038-C4BA3376123B}"/>
    <cellStyle name="Normal 6 4 4 3 2 2 5 3 3 5 3 3 2" xfId="25053" xr:uid="{BF5DE7BC-5932-4077-B436-0500C7677191}"/>
    <cellStyle name="Normal 6 4 4 3 2 2 5 3 3 6" xfId="18995" xr:uid="{8C3F5D3A-43F5-4C26-95F4-732B4BE00E37}"/>
    <cellStyle name="Normal 6 4 4 3 2 2 5 3 3 6 2" xfId="24217" xr:uid="{9E0FAF4A-FB50-4A1E-8625-C88D7593B429}"/>
    <cellStyle name="Normal 6 4 4 3 2 2 5 3 4" xfId="7219" xr:uid="{CCD8C272-2DE7-4034-8236-2CFB5121A96B}"/>
    <cellStyle name="Normal 6 4 4 3 2 2 5 3 4 2" xfId="8178" xr:uid="{AC5886E3-D5DC-4BC1-8BAE-77CB8F6A9837}"/>
    <cellStyle name="Normal 6 4 4 3 2 2 5 3 4 3" xfId="13078" xr:uid="{7788DB00-58AB-404A-9355-3CDCA6C1D516}"/>
    <cellStyle name="Normal 6 4 4 3 2 2 5 3 4 3 2" xfId="16527" xr:uid="{1EBDB402-288C-4309-9BD8-86C9DDACD660}"/>
    <cellStyle name="Normal 6 4 4 3 2 2 5 3 4 4" xfId="19521" xr:uid="{1B02914B-C134-4F65-B582-F421D60E00EF}"/>
    <cellStyle name="Normal 6 4 4 3 2 2 5 3 4 4 2" xfId="24743" xr:uid="{AE3DCE0E-E7ED-47A8-996B-67094B23C56C}"/>
    <cellStyle name="Normal 6 4 4 3 2 2 5 3 5" xfId="7408" xr:uid="{B1C0B14E-7F3C-418C-8473-322BF20BE2E5}"/>
    <cellStyle name="Normal 6 4 4 3 2 2 5 3 5 2" xfId="10778" xr:uid="{68EB67C6-D9FB-4F30-BCDE-FB2282D3BACB}"/>
    <cellStyle name="Normal 6 4 4 3 2 2 5 3 5 3" xfId="11818" xr:uid="{371543E2-8493-4FCB-873D-0629B6250A29}"/>
    <cellStyle name="Normal 6 4 4 3 2 2 5 3 5 3 2" xfId="22266" xr:uid="{A266D5F2-4CE5-4569-BC04-3214B03CDD35}"/>
    <cellStyle name="Normal 6 4 4 3 2 2 5 3 5 3 3" xfId="21343" xr:uid="{79F97BD3-68AB-41CB-9B94-CFA71A3F8320}"/>
    <cellStyle name="Normal 6 4 4 3 2 2 5 3 5 3 3 2" xfId="26565" xr:uid="{430B1F5F-DE5C-46E8-8F8B-2047F88D159A}"/>
    <cellStyle name="Normal 6 4 4 3 2 2 5 4" xfId="5683" xr:uid="{C7B675D8-95F4-46D4-9B4D-19E6E8747694}"/>
    <cellStyle name="Normal 6 4 4 3 2 2 5 4 2" xfId="8990" xr:uid="{C6EAFA67-AB2A-4BF3-8DDE-465116C61A7E}"/>
    <cellStyle name="Normal 6 4 4 3 2 2 5 4 3" xfId="12250" xr:uid="{01552DEA-7814-4F42-9305-4ADCDAB6472F}"/>
    <cellStyle name="Normal 6 4 4 3 2 2 5 4 3 2" xfId="22693" xr:uid="{DE298CE3-55EC-4874-8511-45E8852DA68C}"/>
    <cellStyle name="Normal 6 4 4 3 2 2 5 4 3 3" xfId="20223" xr:uid="{B1BAF224-5FFA-48CC-ACE5-4A0B539FA7F2}"/>
    <cellStyle name="Normal 6 4 4 3 2 2 5 4 3 3 2" xfId="25445" xr:uid="{0980F96E-855F-4992-A46A-3BA5B8BCD028}"/>
    <cellStyle name="Normal 6 4 4 3 2 2 5 5" xfId="15578" xr:uid="{FDAF711E-684C-42D5-A253-5BC3F27B3E9D}"/>
    <cellStyle name="Normal 6 4 4 3 2 2 5 6" xfId="17685" xr:uid="{2DCEE5CD-0274-4063-99BF-3A22BB346322}"/>
    <cellStyle name="Normal 6 4 4 3 2 2 5 6 2" xfId="27295" xr:uid="{01A7DAEE-E3C1-40D7-AA86-F2D3B09419CC}"/>
    <cellStyle name="Normal 6 4 4 3 2 2 5 6 3" xfId="28534" xr:uid="{DAFC56FB-BDDE-4D3D-9739-33B27D67956E}"/>
    <cellStyle name="Normal 6 4 4 3 2 2 5 6 4" xfId="27924" xr:uid="{C84D697C-BFF8-49E8-9EF3-5B909312279E}"/>
    <cellStyle name="Normal 6 4 4 3 2 2 5 7" xfId="18400" xr:uid="{B6E0E0FE-1F10-40EB-9430-51FEF8F963D8}"/>
    <cellStyle name="Normal 6 4 4 3 2 2 5 7 2" xfId="27604" xr:uid="{7AB2FBF3-0022-4549-A428-85AE54075B5E}"/>
    <cellStyle name="Normal 6 4 4 3 2 2 6" xfId="2507" xr:uid="{16CC345E-A17C-4CE1-800D-95693392B523}"/>
    <cellStyle name="Normal 6 4 4 3 2 2 6 2" xfId="3102" xr:uid="{F6E034AF-93AC-4236-A64E-DEC64F5B1D90}"/>
    <cellStyle name="Normal 6 4 4 3 2 2 6 3" xfId="4065" xr:uid="{E2A8666C-BB05-4152-98C6-C37B2A19F8B5}"/>
    <cellStyle name="Normal 6 4 4 3 2 2 6 3 2" xfId="4859" xr:uid="{C83D38FD-3A4B-4B46-B68F-C791259C5C4A}"/>
    <cellStyle name="Normal 6 4 4 3 2 2 6 3 3" xfId="3392" xr:uid="{C253A9A9-E68A-402E-8862-CC27328567C8}"/>
    <cellStyle name="Normal 6 4 4 3 2 2 6 3 4" xfId="8510" xr:uid="{5CBF35DB-6807-4D7A-BB5A-E329F1B7B1E1}"/>
    <cellStyle name="Normal 6 4 4 3 2 2 6 3 4 2" xfId="6829" xr:uid="{C39807F5-2C60-4332-A7AF-7CED7E52A855}"/>
    <cellStyle name="Normal 6 4 4 3 2 2 6 3 4 2 2" xfId="10573" xr:uid="{3F26EBEC-2897-4E15-A4ED-F50FF19F4874}"/>
    <cellStyle name="Normal 6 4 4 3 2 2 6 3 4 2 3" xfId="17046" xr:uid="{E25A35FC-7C4B-4F7A-BCAE-FE2784B7A436}"/>
    <cellStyle name="Normal 6 4 4 3 2 2 6 3 4 2 3 2" xfId="23519" xr:uid="{CA963BD2-F09D-439B-9106-174564A65FE5}"/>
    <cellStyle name="Normal 6 4 4 3 2 2 6 3 4 2 3 3" xfId="21138" xr:uid="{109A0263-E4A9-4544-B9BF-E033A865F3C4}"/>
    <cellStyle name="Normal 6 4 4 3 2 2 6 3 4 2 3 3 2" xfId="26360" xr:uid="{DDDD8CB8-EFCC-43B2-8742-F290930828B8}"/>
    <cellStyle name="Normal 6 4 4 3 2 2 6 3 5" xfId="6451" xr:uid="{180A3099-BB02-4A78-B020-4AEA74131E7A}"/>
    <cellStyle name="Normal 6 4 4 3 2 2 6 3 5 2" xfId="10197" xr:uid="{7E6C08FF-4910-4E74-8F34-C5BA30983476}"/>
    <cellStyle name="Normal 6 4 4 3 2 2 6 3 5 3" xfId="11419" xr:uid="{FBF1F97E-801F-448F-858C-E729FF928506}"/>
    <cellStyle name="Normal 6 4 4 3 2 2 6 3 5 3 2" xfId="21977" xr:uid="{28A7F472-1F64-47E3-BDEB-E1A81853645E}"/>
    <cellStyle name="Normal 6 4 4 3 2 2 6 3 5 3 3" xfId="20762" xr:uid="{B290AA5A-40D7-449F-910D-A2BB6F8577D0}"/>
    <cellStyle name="Normal 6 4 4 3 2 2 6 3 5 3 3 2" xfId="25984" xr:uid="{A67976FA-47B6-4670-9697-956A3D96F5F6}"/>
    <cellStyle name="Normal 6 4 4 3 2 2 6 3 6" xfId="16084" xr:uid="{75530EB2-CD6D-46D5-9E2A-9235FA932AB9}"/>
    <cellStyle name="Normal 6 4 4 3 2 2 6 3 7" xfId="18842" xr:uid="{19BDC642-5295-4635-9386-26947BC81070}"/>
    <cellStyle name="Normal 6 4 4 3 2 2 6 3 7 2" xfId="24064" xr:uid="{ED8F124C-EF22-4698-A01C-A9615E8F6AF7}"/>
    <cellStyle name="Normal 6 4 4 3 2 2 6 4" xfId="7142" xr:uid="{DF4A16BE-44F6-459A-B69D-61B6796310E7}"/>
    <cellStyle name="Normal 6 4 4 3 2 2 6 4 2" xfId="8101" xr:uid="{E590BE0E-78EE-4820-B3C4-439004998D59}"/>
    <cellStyle name="Normal 6 4 4 3 2 2 6 4 3" xfId="13028" xr:uid="{DC361522-672D-49FE-B600-AF02C59B0727}"/>
    <cellStyle name="Normal 6 4 4 3 2 2 6 4 3 2" xfId="16482" xr:uid="{EE6CA716-24C2-450E-B5FE-822FCA48FEAF}"/>
    <cellStyle name="Normal 6 4 4 3 2 2 6 4 4" xfId="19444" xr:uid="{E85DA067-5605-4DAD-8624-526EEA8CF784}"/>
    <cellStyle name="Normal 6 4 4 3 2 2 6 4 4 2" xfId="24666" xr:uid="{FD2BFC80-828C-4234-AAA1-5FC85C752035}"/>
    <cellStyle name="Normal 6 4 4 3 2 2 6 5" xfId="6884" xr:uid="{91315F4D-D1E6-4E27-A6B5-E2B47540D573}"/>
    <cellStyle name="Normal 6 4 4 3 2 2 6 5 2" xfId="10628" xr:uid="{EA2D9004-92DD-4002-A5AD-26D926BEBB2A}"/>
    <cellStyle name="Normal 6 4 4 3 2 2 6 5 3" xfId="12463" xr:uid="{45F430CB-6DFE-4647-BA9D-EDA257392CF8}"/>
    <cellStyle name="Normal 6 4 4 3 2 2 6 5 3 2" xfId="22904" xr:uid="{E938172F-89C4-4BEA-844C-E31068D50078}"/>
    <cellStyle name="Normal 6 4 4 3 2 2 6 5 3 3" xfId="21193" xr:uid="{F329C2CA-7307-4C57-94A1-653512BED76F}"/>
    <cellStyle name="Normal 6 4 4 3 2 2 6 5 3 3 2" xfId="26415" xr:uid="{DA4AEAD9-DC54-460F-BF0F-2396B9D04BD6}"/>
    <cellStyle name="Normal 6 4 4 3 2 2 7" xfId="5681" xr:uid="{626AA62F-4BB2-4315-BAF3-785B6D596DDC}"/>
    <cellStyle name="Normal 6 4 4 3 2 2 7 2" xfId="8989" xr:uid="{3AF72BAB-23A7-4D9A-A538-1558C9D40976}"/>
    <cellStyle name="Normal 6 4 4 3 2 2 7 3" xfId="16230" xr:uid="{C320C853-FD11-4FD6-AC8C-C7DE224446F8}"/>
    <cellStyle name="Normal 6 4 4 3 2 2 7 3 2" xfId="17378" xr:uid="{4070160B-7FD7-4BCF-B0AC-235E99F7FFED}"/>
    <cellStyle name="Normal 6 4 4 3 2 2 7 3 3" xfId="20221" xr:uid="{80A782F8-B55D-4B7E-907B-CB6E26E36E1F}"/>
    <cellStyle name="Normal 6 4 4 3 2 2 7 3 3 2" xfId="25443" xr:uid="{C054D817-9EC0-47BD-B9CD-E669E58A7E83}"/>
    <cellStyle name="Normal 6 4 4 3 2 2 8" xfId="15577" xr:uid="{F32148E5-DFFA-458D-97B0-F633204E9369}"/>
    <cellStyle name="Normal 6 4 4 3 2 2 9" xfId="17684" xr:uid="{25F1ACA2-7DC9-46AC-A573-AF96B46A93BB}"/>
    <cellStyle name="Normal 6 4 4 3 2 2 9 2" xfId="27294" xr:uid="{30B5CA8C-9A0A-42F7-882B-494861859EE9}"/>
    <cellStyle name="Normal 6 4 4 3 2 2 9 3" xfId="28533" xr:uid="{81EC9874-6B4B-46F0-B520-01F076CBC9DB}"/>
    <cellStyle name="Normal 6 4 4 3 2 2 9 4" xfId="27925" xr:uid="{5588E538-38FC-4480-9B85-E32545593C8A}"/>
    <cellStyle name="Normal 6 4 4 3 2 3" xfId="30385" xr:uid="{DCA039C1-2E42-42E8-80A8-A153991D502B}"/>
    <cellStyle name="Normal 6 4 4 3 3" xfId="2364" xr:uid="{B2E1EFC4-41BC-4C08-B250-1FA06D616895}"/>
    <cellStyle name="Normal 6 4 4 3 3 2" xfId="2959" xr:uid="{FFEC391A-C7DD-4256-B2DC-92D50862BE1D}"/>
    <cellStyle name="Normal 6 4 4 3 3 3" xfId="3922" xr:uid="{D533AA53-5A6E-469D-B350-9AF0D34D9907}"/>
    <cellStyle name="Normal 6 4 4 3 3 3 2" xfId="4757" xr:uid="{65A29B20-F906-4B60-83FE-60BAED907313}"/>
    <cellStyle name="Normal 6 4 4 3 3 3 3" xfId="3483" xr:uid="{6BB9325B-76A4-48C2-AA59-9E8A5871A205}"/>
    <cellStyle name="Normal 6 4 4 3 3 3 4" xfId="8341" xr:uid="{8FC1A379-E362-4CE6-8DD2-196702507BB8}"/>
    <cellStyle name="Normal 6 4 4 3 3 3 4 2" xfId="5772" xr:uid="{BA1D8BC4-CF46-4688-ACB3-81F89C0FD28D}"/>
    <cellStyle name="Normal 6 4 4 3 3 3 4 2 2" xfId="9663" xr:uid="{93D1111E-760E-4F74-8472-1CC22C626F90}"/>
    <cellStyle name="Normal 6 4 4 3 3 3 4 2 3" xfId="17202" xr:uid="{F78C6518-B656-408E-9A86-66F8BA16F8E0}"/>
    <cellStyle name="Normal 6 4 4 3 3 3 4 2 3 2" xfId="23673" xr:uid="{B10906BA-87C7-427A-8A49-DE3B19EC28F2}"/>
    <cellStyle name="Normal 6 4 4 3 3 3 4 2 3 3" xfId="20311" xr:uid="{E6EE3DBD-BE49-4C35-A866-286E02D1E33E}"/>
    <cellStyle name="Normal 6 4 4 3 3 3 4 2 3 3 2" xfId="25533" xr:uid="{567662F3-0BFB-4EAD-8B32-AFC01A134CB7}"/>
    <cellStyle name="Normal 6 4 4 3 3 3 5" xfId="6456" xr:uid="{C1153AB2-A8DA-4533-9994-3F9B4BD3BFCE}"/>
    <cellStyle name="Normal 6 4 4 3 3 3 5 2" xfId="10202" xr:uid="{669A35E4-F31D-44D0-96F6-400698F6D644}"/>
    <cellStyle name="Normal 6 4 4 3 3 3 5 3" xfId="12075" xr:uid="{82335621-44F1-435C-9D07-74550B19BB01}"/>
    <cellStyle name="Normal 6 4 4 3 3 3 5 3 2" xfId="22522" xr:uid="{25C37DB9-FE7F-4496-87D6-58280EDDC503}"/>
    <cellStyle name="Normal 6 4 4 3 3 3 5 3 3" xfId="20767" xr:uid="{D9B6865E-DB95-486A-AF29-0783AE0BEC7E}"/>
    <cellStyle name="Normal 6 4 4 3 3 3 5 3 3 2" xfId="25989" xr:uid="{7375B16A-26B6-45B4-9265-58D0D9C136FF}"/>
    <cellStyle name="Normal 6 4 4 3 3 3 6" xfId="15945" xr:uid="{A0D73420-153B-464C-AFF5-7354AB3A4076}"/>
    <cellStyle name="Normal 6 4 4 3 3 3 7" xfId="18699" xr:uid="{F1433F80-720E-4899-AC4C-751511CDA8E6}"/>
    <cellStyle name="Normal 6 4 4 3 3 3 7 2" xfId="23921" xr:uid="{1A098F30-5E90-4945-A9AB-A9035F71F4B7}"/>
    <cellStyle name="Normal 6 4 4 3 3 4" xfId="6092" xr:uid="{8F5191B3-0663-419F-9CD1-91C3B256521A}"/>
    <cellStyle name="Normal 6 4 4 3 3 4 2" xfId="7693" xr:uid="{8DC269D9-425D-42A4-B05A-886524BED094}"/>
    <cellStyle name="Normal 6 4 4 3 3 4 3" xfId="12895" xr:uid="{59556B95-D01C-457E-99AD-6DC60BEBB149}"/>
    <cellStyle name="Normal 6 4 4 3 3 4 3 2" xfId="16365" xr:uid="{DD704050-6E50-4524-BECC-527A57E0AC51}"/>
    <cellStyle name="Normal 6 4 4 3 3 4 4" xfId="19185" xr:uid="{64382454-5E87-496F-BBBD-13663C88D1D7}"/>
    <cellStyle name="Normal 6 4 4 3 3 4 4 2" xfId="24407" xr:uid="{F005376F-446D-41D7-BA25-B1ACC0672C95}"/>
    <cellStyle name="Normal 6 4 4 3 3 5" xfId="7924" xr:uid="{E8BDEC86-61CB-40F6-89F5-0915AAA5D87B}"/>
    <cellStyle name="Normal 6 4 4 3 3 5 2" xfId="10883" xr:uid="{929AB559-35D8-4E26-9F35-8FD1FE518D10}"/>
    <cellStyle name="Normal 6 4 4 3 3 5 3" xfId="11743" xr:uid="{BB706E4B-6029-478E-8C41-FFFC12C239D8}"/>
    <cellStyle name="Normal 6 4 4 3 3 5 3 2" xfId="22191" xr:uid="{301FA4D9-EF96-4887-8F56-E32B0852A4F2}"/>
    <cellStyle name="Normal 6 4 4 3 3 5 3 3" xfId="21448" xr:uid="{0A939103-343C-4739-94B2-04CDD870C97A}"/>
    <cellStyle name="Normal 6 4 4 3 3 5 3 3 2" xfId="26670" xr:uid="{24009D43-08E7-49E5-A126-27547B182025}"/>
    <cellStyle name="Normal 6 4 4 3 3 6" xfId="29146" xr:uid="{BB3F0E06-56FC-4676-B86F-5DD66E8DAF7E}"/>
    <cellStyle name="Normal 6 4 4 3 4" xfId="5680" xr:uid="{D7BB088D-9E10-427D-A18F-3A1D76D56944}"/>
    <cellStyle name="Normal 6 4 4 3 4 2" xfId="8988" xr:uid="{ED9177DE-5F06-49F3-BEBC-1BB0844A6174}"/>
    <cellStyle name="Normal 6 4 4 3 4 3" xfId="14544" xr:uid="{DC3A13C3-58A0-4C3D-92F8-56485BACC65B}"/>
    <cellStyle name="Normal 6 4 4 3 4 3 2" xfId="14545" xr:uid="{4B3CACDA-95FD-4D6F-A8B5-60B3EBA8A305}"/>
    <cellStyle name="Normal 6 4 4 3 4 3 3" xfId="17240" xr:uid="{6BB05C3E-4877-436B-8ECE-93673B8681DA}"/>
    <cellStyle name="Normal 6 4 4 3 4 3 4" xfId="20220" xr:uid="{B26BA0FB-F78D-4894-92EB-2FF5EB99F9CC}"/>
    <cellStyle name="Normal 6 4 4 3 4 3 4 2" xfId="25442" xr:uid="{27698BCB-4A82-4F47-BA8C-F21F761737F9}"/>
    <cellStyle name="Normal 6 4 4 3 5" xfId="15265" xr:uid="{77C83687-DD6D-42F3-96FE-F987E309AC30}"/>
    <cellStyle name="Normal 6 4 4 3 6" xfId="15576" xr:uid="{02CE7775-A3D4-4AC7-B76B-FE7D02DF2CA9}"/>
    <cellStyle name="Normal 6 4 4 3 7" xfId="17683" xr:uid="{ACB64AAD-E4C3-45E0-A1AB-B23DA25D142B}"/>
    <cellStyle name="Normal 6 4 4 3 7 2" xfId="27293" xr:uid="{EB9F6FA4-8460-4EFC-BC2C-F556F7D0FF58}"/>
    <cellStyle name="Normal 6 4 4 3 7 3" xfId="28532" xr:uid="{BEE5DD94-2D55-4867-9380-588CDD0307F2}"/>
    <cellStyle name="Normal 6 4 4 3 7 4" xfId="27926" xr:uid="{EEE644BC-08F2-416A-9101-125E06C40ED3}"/>
    <cellStyle name="Normal 6 4 4 3 8" xfId="18104" xr:uid="{1E568776-6AF0-4C49-AC74-7D89D3D71CB6}"/>
    <cellStyle name="Normal 6 4 4 3 8 2" xfId="27790" xr:uid="{F9CEA040-7992-4EDC-9E80-752C37C3DE26}"/>
    <cellStyle name="Normal 6 4 4 3 9" xfId="31065" xr:uid="{D5E3A47C-D96A-458B-91E0-5CCFE26D46F3}"/>
    <cellStyle name="Normal 6 4 4 4" xfId="14546" xr:uid="{E6FD37F5-F541-482D-A62B-62019E55A1EB}"/>
    <cellStyle name="Normal 6 4 4 4 2" xfId="14547" xr:uid="{2EBA3A56-5EDD-4DFE-AE18-99FC9B9F3D84}"/>
    <cellStyle name="Normal 6 4 4 4 2 2" xfId="31852" xr:uid="{995C80CC-0430-4DC2-A51E-7846132204AD}"/>
    <cellStyle name="Normal 6 4 4 4 3" xfId="29244" xr:uid="{3258E6BB-F8DB-411D-A650-905851A30BF4}"/>
    <cellStyle name="Normal 6 4 4 5" xfId="14548" xr:uid="{6BF3E2DA-0B7A-427A-85A5-B1EBF1379003}"/>
    <cellStyle name="Normal 6 4 4 5 2" xfId="14549" xr:uid="{A328F7CD-3DB9-4AA4-A090-ECD0746C86EF}"/>
    <cellStyle name="Normal 6 4 4 5 3" xfId="34053" xr:uid="{0C446A29-4D7A-46EE-8CD5-98EFF5F06E4D}"/>
    <cellStyle name="Normal 6 4 4 6" xfId="32129" xr:uid="{F26FE329-1882-4047-9383-612A61A6DBBE}"/>
    <cellStyle name="Normal 6 4 5" xfId="2224" xr:uid="{5CBD7B0D-EE05-4F26-B289-F25DA2EA2099}"/>
    <cellStyle name="Normal 6 4 5 2" xfId="2819" xr:uid="{A3B0B4E9-01BD-49DC-AB51-3CE9729F19E9}"/>
    <cellStyle name="Normal 6 4 5 2 2" xfId="29223" xr:uid="{CF1C50AF-8CBD-44E6-9D19-85232FCDB4E3}"/>
    <cellStyle name="Normal 6 4 5 2 2 2" xfId="32923" xr:uid="{CB82E0CE-5A59-46B8-9082-3B201BD28A98}"/>
    <cellStyle name="Normal 6 4 5 2 3" xfId="32556" xr:uid="{A0F23DBA-D879-411B-872F-051BD31D8E13}"/>
    <cellStyle name="Normal 6 4 5 2 4" xfId="33463" xr:uid="{C85D2D3F-A3D2-4CFE-A561-BFBB26B1E3E4}"/>
    <cellStyle name="Normal 6 4 5 3" xfId="3782" xr:uid="{0CB3F2F2-D68D-45AA-9843-CABC3D055772}"/>
    <cellStyle name="Normal 6 4 5 3 2" xfId="4618" xr:uid="{6543B790-AF6D-47DA-AAD0-206BE4B45DA1}"/>
    <cellStyle name="Normal 6 4 5 3 2 2" xfId="29126" xr:uid="{EA7C33CC-9433-4273-B209-7652B2B95B52}"/>
    <cellStyle name="Normal 6 4 5 3 3" xfId="4361" xr:uid="{5D1CF481-CC6C-4196-8591-B3880E8CA291}"/>
    <cellStyle name="Normal 6 4 5 3 4" xfId="8718" xr:uid="{19E04C01-A900-4DAD-8A78-65FD9A38E2C3}"/>
    <cellStyle name="Normal 6 4 5 3 4 2" xfId="5569" xr:uid="{44BF4B84-DB8E-49ED-967F-5EDC3F499321}"/>
    <cellStyle name="Normal 6 4 5 3 4 2 2" xfId="9629" xr:uid="{D221F3E5-75CD-44B4-B71C-FA5D9EC74820}"/>
    <cellStyle name="Normal 6 4 5 3 4 2 3" xfId="12048" xr:uid="{A553A237-5281-4148-B0F6-686B0AEBE5DD}"/>
    <cellStyle name="Normal 6 4 5 3 4 2 3 2" xfId="22496" xr:uid="{CACE5BBF-DE4B-40DA-B263-4C614E75BF16}"/>
    <cellStyle name="Normal 6 4 5 3 4 2 3 3" xfId="20109" xr:uid="{EF1238FC-8D5A-4882-A3D7-1328736E961B}"/>
    <cellStyle name="Normal 6 4 5 3 4 2 3 3 2" xfId="25331" xr:uid="{9909AECF-07FD-4B8E-8F5E-AF4E64F25C7F}"/>
    <cellStyle name="Normal 6 4 5 3 5" xfId="5480" xr:uid="{A9EA5DE7-94C5-4B98-84F2-95DA1303F95F}"/>
    <cellStyle name="Normal 6 4 5 3 5 2" xfId="9681" xr:uid="{7C2ACDCD-7989-4306-B261-4511DE5E00C6}"/>
    <cellStyle name="Normal 6 4 5 3 5 3" xfId="11997" xr:uid="{A4118E69-521D-40D4-98AB-61BB4F3B1B97}"/>
    <cellStyle name="Normal 6 4 5 3 5 3 2" xfId="22445" xr:uid="{4E520569-A4A1-487B-BE1A-724B7513CAA1}"/>
    <cellStyle name="Normal 6 4 5 3 5 3 3" xfId="20020" xr:uid="{7B80E5E6-6567-4813-9C00-F9366E044550}"/>
    <cellStyle name="Normal 6 4 5 3 5 3 3 2" xfId="25242" xr:uid="{75721C2A-B8E5-40F4-92AF-90D2C9E9FE2D}"/>
    <cellStyle name="Normal 6 4 5 3 6" xfId="18559" xr:uid="{8AACABAF-C951-4EBA-B454-EF49B459BE7B}"/>
    <cellStyle name="Normal 6 4 5 3 6 2" xfId="23781" xr:uid="{E0481D31-49B4-41F8-9A51-DD7E094A4398}"/>
    <cellStyle name="Normal 6 4 5 3 7" xfId="35113" xr:uid="{F8ACC882-9467-4848-841F-9CE5B2827D4F}"/>
    <cellStyle name="Normal 6 4 5 4" xfId="6110" xr:uid="{35014A65-74D5-490D-894A-F86F78A8403B}"/>
    <cellStyle name="Normal 6 4 5 4 2" xfId="7603" xr:uid="{80B7F266-B801-4851-AAB7-D7FA6AB0E24E}"/>
    <cellStyle name="Normal 6 4 5 4 3" xfId="11591" xr:uid="{38E01915-78CD-4E16-A0C2-5F6AF1366BBF}"/>
    <cellStyle name="Normal 6 4 5 4 3 2" xfId="15847" xr:uid="{A63068F6-AEEE-4664-A066-2B4067F20687}"/>
    <cellStyle name="Normal 6 4 5 4 4" xfId="19203" xr:uid="{4334A8E3-82EE-47FC-B521-92240B466FEC}"/>
    <cellStyle name="Normal 6 4 5 4 4 2" xfId="24425" xr:uid="{401AB591-55A7-4031-AE69-6F14EBBB3D91}"/>
    <cellStyle name="Normal 6 4 5 4 5" xfId="34423" xr:uid="{8EB6348D-6C3A-412D-A5E4-2B7C3EB3A262}"/>
    <cellStyle name="Normal 6 4 5 5" xfId="9426" xr:uid="{2E1DDAF8-BAB9-4242-838B-6D5AFEB00D6C}"/>
    <cellStyle name="Normal 6 4 5 5 2" xfId="11139" xr:uid="{791F7F26-0163-46C7-9B89-4F5A83BB440C}"/>
    <cellStyle name="Normal 6 4 5 5 3" xfId="11680" xr:uid="{7B85DD4E-36E1-4D53-ACD9-8FA56158AE4B}"/>
    <cellStyle name="Normal 6 4 5 5 3 2" xfId="22129" xr:uid="{31519279-7BAC-4054-85C2-568DC901139D}"/>
    <cellStyle name="Normal 6 4 5 5 3 3" xfId="21704" xr:uid="{49DAAD35-069F-4AF4-BEA1-91854E2B0D9A}"/>
    <cellStyle name="Normal 6 4 5 5 3 3 2" xfId="26926" xr:uid="{BAEC7D69-1B2E-4501-8901-AAE945505843}"/>
    <cellStyle name="Normal 6 4 5 6" xfId="35566" xr:uid="{5863C74D-370C-4547-A281-A1F1AB957091}"/>
    <cellStyle name="Normal 6 4 6" xfId="17964" xr:uid="{093749EE-DCA0-4742-A1B1-510DBC3F52D6}"/>
    <cellStyle name="Normal 6 4 6 2" xfId="28815" xr:uid="{A173EC03-20CC-4204-BFD5-469DFD9696B7}"/>
    <cellStyle name="Normal 6 4 6 2 2" xfId="32235" xr:uid="{FB4671AF-8E56-4FAA-87A3-7A38ABF434C8}"/>
    <cellStyle name="Normal 6 4 6 2 3" xfId="29892" xr:uid="{83AE9504-9D43-4F0E-8BB4-EA13FECF84AB}"/>
    <cellStyle name="Normal 6 4 6 3" xfId="29152" xr:uid="{C00E687A-125C-45B7-A9A5-F7EE0446DF50}"/>
    <cellStyle name="Normal 6 4 6 4" xfId="32664" xr:uid="{0F0135E2-E675-43E2-B905-20CC21426EA8}"/>
    <cellStyle name="Normal 6 4 7" xfId="31318" xr:uid="{FEC45A3E-9825-45C9-B10A-F6DFE4B45B82}"/>
    <cellStyle name="Normal 6 4 7 2" xfId="35140" xr:uid="{709E51CC-2AE1-460E-B912-080C9CD39479}"/>
    <cellStyle name="Normal 6 4 8" xfId="34659" xr:uid="{0D6F60BE-2CE3-4598-92E0-A9DC2706044B}"/>
    <cellStyle name="Normal 6 4 9" xfId="31320" xr:uid="{7B37E065-7F45-4692-BDA2-58382DA7B582}"/>
    <cellStyle name="Normal 6 5" xfId="1234" xr:uid="{B8D66DCA-CBCF-4871-8836-608013007E8B}"/>
    <cellStyle name="Normal 6 5 2" xfId="1235" xr:uid="{3B63625D-EC1C-4E65-BF6C-60DB133CCD02}"/>
    <cellStyle name="Normal 6 5 2 2" xfId="30205" xr:uid="{5107B0E6-57D6-4498-8D3F-410D84DAD8FF}"/>
    <cellStyle name="Normal 6 5 2 2 2" xfId="29828" xr:uid="{EC345FA8-6C21-46F1-BCA6-3C0328B15C64}"/>
    <cellStyle name="Normal 6 5 2 2 2 2" xfId="32546" xr:uid="{A0DF4423-448F-4D9E-B6F6-2DD1236A0876}"/>
    <cellStyle name="Normal 6 5 2 2 2 2 2" xfId="33906" xr:uid="{309B8D3D-1CF5-4D69-8121-45A0726BBB75}"/>
    <cellStyle name="Normal 6 5 2 2 2 2 2 2" xfId="35126" xr:uid="{76242447-15F7-4374-B5C8-39CF51D1C5C8}"/>
    <cellStyle name="Normal 6 5 2 2 2 2 3" xfId="29783" xr:uid="{170D829D-FD2D-4FC7-BD11-6461A1AA6DD9}"/>
    <cellStyle name="Normal 6 5 2 2 2 3" xfId="30322" xr:uid="{B6E7CDF7-B5DD-4AC9-ABBA-AA24FD532239}"/>
    <cellStyle name="Normal 6 5 2 2 2 3 2" xfId="33455" xr:uid="{0E879F79-D458-48D3-839E-E844E98FDE88}"/>
    <cellStyle name="Normal 6 5 2 2 2 4" xfId="33443" xr:uid="{09F80928-6EB1-4A71-9D4C-EE4168E0C873}"/>
    <cellStyle name="Normal 6 5 2 2 3" xfId="29448" xr:uid="{904497BC-735F-4F68-8530-784D704E1CC9}"/>
    <cellStyle name="Normal 6 5 2 2 3 2" xfId="35395" xr:uid="{767FF778-17BF-4476-BA6B-E422A2BEDC89}"/>
    <cellStyle name="Normal 6 5 2 2 3 2 2" xfId="33431" xr:uid="{FFEBC08C-93DD-42A6-B5C9-C53A46CBB138}"/>
    <cellStyle name="Normal 6 5 2 2 3 3" xfId="31413" xr:uid="{1CFA7903-E9B2-457A-B441-DA9F340F1BCE}"/>
    <cellStyle name="Normal 6 5 2 2 4" xfId="32128" xr:uid="{378BC320-A426-4469-BD17-0788F3956E02}"/>
    <cellStyle name="Normal 6 5 2 2 4 2" xfId="30099" xr:uid="{45358FEE-579B-448C-8E86-C8856115941F}"/>
    <cellStyle name="Normal 6 5 2 2 5" xfId="32525" xr:uid="{71FAD6C2-A268-4C9D-B552-8F90AFB63BAF}"/>
    <cellStyle name="Normal 6 5 2 3" xfId="35138" xr:uid="{236C63AB-F40B-4379-84F1-8BB1FD22EB25}"/>
    <cellStyle name="Normal 6 5 2 3 2" xfId="34871" xr:uid="{AD24B286-917C-4FFA-B6BF-6A340C832F38}"/>
    <cellStyle name="Normal 6 5 2 3 2 2" xfId="32775" xr:uid="{64F6B5E4-1B59-4CF4-B10F-3F934AAF6969}"/>
    <cellStyle name="Normal 6 5 2 3 2 2 2" xfId="32917" xr:uid="{7FEDAAA9-0243-4668-98AF-9DBE26BCF9CD}"/>
    <cellStyle name="Normal 6 5 2 3 2 3" xfId="31842" xr:uid="{6A64AF02-75A5-481C-83DF-DBEBF3B7A906}"/>
    <cellStyle name="Normal 6 5 2 3 3" xfId="29318" xr:uid="{2244A74A-9A5A-4CAB-BF2A-31AF890D3B30}"/>
    <cellStyle name="Normal 6 5 2 3 3 2" xfId="30681" xr:uid="{A2E8341E-E6D3-4033-918C-B4D2EB5DEEA0}"/>
    <cellStyle name="Normal 6 5 2 3 4" xfId="30659" xr:uid="{87B58F64-8F92-4B9A-B48C-D76394E94CD1}"/>
    <cellStyle name="Normal 6 5 2 4" xfId="29190" xr:uid="{31E52DB2-24CA-406F-A737-3F63A857984D}"/>
    <cellStyle name="Normal 6 5 2 4 2" xfId="33164" xr:uid="{F4EF085B-EF37-4860-B4F7-616ADD387638}"/>
    <cellStyle name="Normal 6 5 2 4 2 2" xfId="31543" xr:uid="{B3D6946C-AC2D-4B06-BC94-DD5DD2745E6A}"/>
    <cellStyle name="Normal 6 5 2 4 3" xfId="29295" xr:uid="{EAAFB5D6-14C1-471C-94BE-F43566CB344E}"/>
    <cellStyle name="Normal 6 5 2 5" xfId="33152" xr:uid="{43EB7A92-DA60-4F02-A51A-2149F8187813}"/>
    <cellStyle name="Normal 6 5 2 5 2" xfId="30881" xr:uid="{BA159AC7-8A14-4DDD-9A73-7BAF9EE5401E}"/>
    <cellStyle name="Normal 6 5 2 6" xfId="29565" xr:uid="{4B16E488-9CCD-4C79-BE60-A7B67C20989A}"/>
    <cellStyle name="Normal 6 5 2 7" xfId="32511" xr:uid="{04C19319-1379-4384-ABFA-570FD5CB64BD}"/>
    <cellStyle name="Normal 6 5 3" xfId="1236" xr:uid="{A381D7FD-87AF-4C08-A232-F911A6F1681F}"/>
    <cellStyle name="Normal 6 5 3 2" xfId="1237" xr:uid="{FC669B14-2EA3-404D-A9D4-73E4FB639BE1}"/>
    <cellStyle name="Normal 6 5 3 2 2" xfId="1238" xr:uid="{3CED8B9D-21D9-4681-A551-8613EA703EA5}"/>
    <cellStyle name="Normal 6 5 3 2 2 10" xfId="18248" xr:uid="{94FB87FC-5170-4CE5-A2C1-DB03D6AC943C}"/>
    <cellStyle name="Normal 6 5 3 2 2 10 2" xfId="27712" xr:uid="{71C82BF0-8F00-4D6B-9093-1431AB78BC04}"/>
    <cellStyle name="Normal 6 5 3 2 2 11" xfId="30549" xr:uid="{4E50AD4F-9D54-4B89-94FE-CCDDBEA58351}"/>
    <cellStyle name="Normal 6 5 3 2 2 2" xfId="1239" xr:uid="{C47C9636-8A06-435A-8E05-28925056E78C}"/>
    <cellStyle name="Normal 6 5 3 2 2 2 2" xfId="14550" xr:uid="{D26113B7-08A2-4A30-A48E-33A07E62DF9F}"/>
    <cellStyle name="Normal 6 5 3 2 2 2 2 2" xfId="31633" xr:uid="{BD42B479-B569-4AEA-9738-3942984404A8}"/>
    <cellStyle name="Normal 6 5 3 2 2 2 3" xfId="14551" xr:uid="{E69392FE-C4CD-415C-8A5B-CC8CD64D8BF0}"/>
    <cellStyle name="Normal 6 5 3 2 2 2 3 2" xfId="14552" xr:uid="{282E1730-04CB-4D5B-9F33-0AE497652087}"/>
    <cellStyle name="Normal 6 5 3 2 2 2 4" xfId="34085" xr:uid="{1F7BABBE-C71C-442F-96AC-049485D60500}"/>
    <cellStyle name="Normal 6 5 3 2 2 3" xfId="1240" xr:uid="{50CBC305-0489-477D-AC28-9A6F908AA497}"/>
    <cellStyle name="Normal 6 5 3 2 2 3 2" xfId="30880" xr:uid="{A3033CE7-7C4A-4DD1-93F3-58F4DD99C8D5}"/>
    <cellStyle name="Normal 6 5 3 2 2 4" xfId="1241" xr:uid="{3A93D377-4801-42BA-A58B-716BFD72739E}"/>
    <cellStyle name="Normal 6 5 3 2 2 5" xfId="1242" xr:uid="{98FCFD80-3540-4870-91AE-C98684B0567B}"/>
    <cellStyle name="Normal 6 5 3 2 2 5 2" xfId="1243" xr:uid="{ACABEAFD-D0F9-4AC4-ACC4-FBC8E6DB5C69}"/>
    <cellStyle name="Normal 6 5 3 2 2 5 3" xfId="2661" xr:uid="{1C4817CF-F34C-4412-B4D4-8A5845D69E78}"/>
    <cellStyle name="Normal 6 5 3 2 2 5 3 2" xfId="3256" xr:uid="{960F0462-0BAB-410E-ABCA-EFBBCBD72574}"/>
    <cellStyle name="Normal 6 5 3 2 2 5 3 3" xfId="4219" xr:uid="{B841DA10-64D8-441D-B1B3-860761B81CAB}"/>
    <cellStyle name="Normal 6 5 3 2 2 5 3 3 2" xfId="4846" xr:uid="{01AC34C1-1235-4858-A85A-60362562D4F7}"/>
    <cellStyle name="Normal 6 5 3 2 2 5 3 3 3" xfId="4456" xr:uid="{BD488B90-FBB2-4382-BA60-8DC7F75C08F7}"/>
    <cellStyle name="Normal 6 5 3 2 2 5 3 3 4" xfId="8607" xr:uid="{A208A2E9-7CA6-432F-89EC-388FFFD099D1}"/>
    <cellStyle name="Normal 6 5 3 2 2 5 3 3 4 2" xfId="7663" xr:uid="{B6F0CEFD-3FE2-443E-AEF3-0955BC5DAB09}"/>
    <cellStyle name="Normal 6 5 3 2 2 5 3 3 4 2 2" xfId="10851" xr:uid="{B77B31E8-961D-49B5-8CB1-E8342E996D32}"/>
    <cellStyle name="Normal 6 5 3 2 2 5 3 3 4 2 3" xfId="11817" xr:uid="{DA88659C-F703-4F89-9D6A-33BA176F8DF7}"/>
    <cellStyle name="Normal 6 5 3 2 2 5 3 3 4 2 3 2" xfId="22265" xr:uid="{D1BF5651-7BE4-40ED-A304-815C18ACE8F7}"/>
    <cellStyle name="Normal 6 5 3 2 2 5 3 3 4 2 3 3" xfId="21416" xr:uid="{3323C92A-68D9-421B-BD19-2EFAC952D7EC}"/>
    <cellStyle name="Normal 6 5 3 2 2 5 3 3 4 2 3 3 2" xfId="26638" xr:uid="{DA3CC4A9-707F-42E5-86F8-9ECD0A3AF44E}"/>
    <cellStyle name="Normal 6 5 3 2 2 5 3 3 5" xfId="5290" xr:uid="{A43C14E0-2A30-41FF-B31F-F3118282088F}"/>
    <cellStyle name="Normal 6 5 3 2 2 5 3 3 5 2" xfId="9952" xr:uid="{73CACF5C-8272-4A64-9E23-2D75BE081283}"/>
    <cellStyle name="Normal 6 5 3 2 2 5 3 3 5 3" xfId="12606" xr:uid="{754D744A-808F-4EDB-A18F-01D1E543F810}"/>
    <cellStyle name="Normal 6 5 3 2 2 5 3 3 5 3 2" xfId="23047" xr:uid="{90412304-5594-47DE-92C4-11B0BFA84ACE}"/>
    <cellStyle name="Normal 6 5 3 2 2 5 3 3 5 3 3" xfId="19830" xr:uid="{35D55279-0137-4FB5-A7F2-BBFD88EE045E}"/>
    <cellStyle name="Normal 6 5 3 2 2 5 3 3 5 3 3 2" xfId="25052" xr:uid="{E3BD6EE1-25CB-481C-90EE-363F85CEEA1E}"/>
    <cellStyle name="Normal 6 5 3 2 2 5 3 3 6" xfId="18996" xr:uid="{638B680B-CB32-445C-8BF6-AB4D2559B9E9}"/>
    <cellStyle name="Normal 6 5 3 2 2 5 3 3 6 2" xfId="24218" xr:uid="{2E7A5364-24CF-4401-92B3-274D353D0791}"/>
    <cellStyle name="Normal 6 5 3 2 2 5 3 4" xfId="6056" xr:uid="{24BB8AAB-76FF-4CA5-98A3-8145A6E91723}"/>
    <cellStyle name="Normal 6 5 3 2 2 5 3 4 2" xfId="7774" xr:uid="{CF4F74C3-E806-4F3F-BAF6-727228725DBE}"/>
    <cellStyle name="Normal 6 5 3 2 2 5 3 4 3" xfId="11549" xr:uid="{A7824DB5-07CB-465E-9BFA-D21C78C5501A}"/>
    <cellStyle name="Normal 6 5 3 2 2 5 3 4 3 2" xfId="15809" xr:uid="{C4D959A6-AC03-4611-90F4-90B1847188A4}"/>
    <cellStyle name="Normal 6 5 3 2 2 5 3 4 4" xfId="19149" xr:uid="{9F5D361E-45FA-48EA-A197-AB5C6B86DEA5}"/>
    <cellStyle name="Normal 6 5 3 2 2 5 3 4 4 2" xfId="24371" xr:uid="{703244CE-37CE-4279-8BD7-C5088FD1A642}"/>
    <cellStyle name="Normal 6 5 3 2 2 5 3 5" xfId="9262" xr:uid="{4DC5EC53-4673-48C5-981F-93171CD03103}"/>
    <cellStyle name="Normal 6 5 3 2 2 5 3 5 2" xfId="10979" xr:uid="{8B5D98C3-4497-4ACC-8994-6B6211E3F3BA}"/>
    <cellStyle name="Normal 6 5 3 2 2 5 3 5 3" xfId="17069" xr:uid="{0D3D7592-F47C-4203-8492-62AB59DCF941}"/>
    <cellStyle name="Normal 6 5 3 2 2 5 3 5 3 2" xfId="23541" xr:uid="{0E1CB65E-630F-4700-A92C-850C9405FEC6}"/>
    <cellStyle name="Normal 6 5 3 2 2 5 3 5 3 3" xfId="21544" xr:uid="{662FCBE6-9700-4932-8269-DC75F3264393}"/>
    <cellStyle name="Normal 6 5 3 2 2 5 3 5 3 3 2" xfId="26766" xr:uid="{02E64551-8C8B-4E25-82DE-11887952CE6A}"/>
    <cellStyle name="Normal 6 5 3 2 2 5 4" xfId="5686" xr:uid="{98480FAB-22A9-47BA-9053-3F435159FC58}"/>
    <cellStyle name="Normal 6 5 3 2 2 5 4 2" xfId="8993" xr:uid="{24AE196B-E888-4A93-BAB2-ABB8447EA76B}"/>
    <cellStyle name="Normal 6 5 3 2 2 5 4 3" xfId="11628" xr:uid="{74EE172A-6562-43B4-B3D2-40C3ED60069B}"/>
    <cellStyle name="Normal 6 5 3 2 2 5 4 3 2" xfId="22077" xr:uid="{DC889E85-4E2A-473A-9C8B-B6E706F1F1B7}"/>
    <cellStyle name="Normal 6 5 3 2 2 5 4 3 3" xfId="20226" xr:uid="{170A497D-D91F-4F0A-9BC4-32654FCCF85F}"/>
    <cellStyle name="Normal 6 5 3 2 2 5 4 3 3 2" xfId="25448" xr:uid="{FF063B6D-EC94-4866-A12F-3CB1C3663B66}"/>
    <cellStyle name="Normal 6 5 3 2 2 5 5" xfId="15581" xr:uid="{32782CA5-066D-4906-985D-1CEC97AFAAE9}"/>
    <cellStyle name="Normal 6 5 3 2 2 5 6" xfId="17688" xr:uid="{6D151A49-857D-4DB6-B51C-2E7365997C44}"/>
    <cellStyle name="Normal 6 5 3 2 2 5 6 2" xfId="27298" xr:uid="{E373ABF0-3F0B-4B51-853E-926B5C54D4F8}"/>
    <cellStyle name="Normal 6 5 3 2 2 5 6 3" xfId="28537" xr:uid="{2527961A-DA18-4AB3-BD97-2185BFD5486A}"/>
    <cellStyle name="Normal 6 5 3 2 2 5 6 4" xfId="27921" xr:uid="{BCC4D1CC-0DC2-4006-8D11-F06D8736FF9E}"/>
    <cellStyle name="Normal 6 5 3 2 2 5 7" xfId="18401" xr:uid="{C364A644-9CD0-4D5B-98B5-26E62572273A}"/>
    <cellStyle name="Normal 6 5 3 2 2 5 7 2" xfId="28180" xr:uid="{53F62514-75FD-4842-AA95-53E70FD214B4}"/>
    <cellStyle name="Normal 6 5 3 2 2 6" xfId="2508" xr:uid="{4E3EF045-E4DE-4EF9-98C0-3EE8AD29F428}"/>
    <cellStyle name="Normal 6 5 3 2 2 6 2" xfId="3103" xr:uid="{EBA360A6-662B-404E-BEF7-ED90A9D7108A}"/>
    <cellStyle name="Normal 6 5 3 2 2 6 3" xfId="4066" xr:uid="{C70EFC20-FB79-419F-8D97-E2E4417C371C}"/>
    <cellStyle name="Normal 6 5 3 2 2 6 3 2" xfId="4754" xr:uid="{D7F97E4E-E11C-48F0-B26E-76A5F986C18C}"/>
    <cellStyle name="Normal 6 5 3 2 2 6 3 3" xfId="3476" xr:uid="{1B85641E-094B-4EAE-B3AE-65E636EE056C}"/>
    <cellStyle name="Normal 6 5 3 2 2 6 3 4" xfId="7817" xr:uid="{3F86EA6E-D9D3-4FAB-B4B5-4791AB5C3288}"/>
    <cellStyle name="Normal 6 5 3 2 2 6 3 4 2" xfId="9475" xr:uid="{33A2EEAD-ADC7-4888-A3DC-9A33CD5F4ECB}"/>
    <cellStyle name="Normal 6 5 3 2 2 6 3 4 2 2" xfId="11188" xr:uid="{0DFAB38F-0EBD-4EF7-9D37-8710E516DB7E}"/>
    <cellStyle name="Normal 6 5 3 2 2 6 3 4 2 3" xfId="17065" xr:uid="{012D444D-01C6-4505-933B-F7B0979A2395}"/>
    <cellStyle name="Normal 6 5 3 2 2 6 3 4 2 3 2" xfId="23537" xr:uid="{1250F894-4FAF-4FC3-BF61-39FEC4B61224}"/>
    <cellStyle name="Normal 6 5 3 2 2 6 3 4 2 3 3" xfId="21753" xr:uid="{3D819B43-91AB-42E4-BC83-FFDA521D6F58}"/>
    <cellStyle name="Normal 6 5 3 2 2 6 3 4 2 3 3 2" xfId="26975" xr:uid="{9E690FAA-C150-4135-AF23-E95604C780BA}"/>
    <cellStyle name="Normal 6 5 3 2 2 6 3 5" xfId="6292" xr:uid="{6885449A-AD16-4EC6-9C0A-91A95136299C}"/>
    <cellStyle name="Normal 6 5 3 2 2 6 3 5 2" xfId="10041" xr:uid="{1CE8CF73-E993-48B4-BD70-6377C1F204EC}"/>
    <cellStyle name="Normal 6 5 3 2 2 6 3 5 3" xfId="12108" xr:uid="{6E755D91-C623-433A-92E9-2348E29D58A5}"/>
    <cellStyle name="Normal 6 5 3 2 2 6 3 5 3 2" xfId="22555" xr:uid="{16332C8C-F123-4FA3-A395-862C465AFB8E}"/>
    <cellStyle name="Normal 6 5 3 2 2 6 3 5 3 3" xfId="20606" xr:uid="{4F104F34-1FAD-4C7C-B5C4-4301A2F0BBB4}"/>
    <cellStyle name="Normal 6 5 3 2 2 6 3 5 3 3 2" xfId="25828" xr:uid="{91E86391-CADD-45FE-B6AA-5C68BF2CB0F8}"/>
    <cellStyle name="Normal 6 5 3 2 2 6 3 6" xfId="16085" xr:uid="{B89F74E0-2540-4D55-AED8-B6C85951C2A3}"/>
    <cellStyle name="Normal 6 5 3 2 2 6 3 7" xfId="18843" xr:uid="{6E010DDF-1334-4DA7-A91B-B1AB31125872}"/>
    <cellStyle name="Normal 6 5 3 2 2 6 3 7 2" xfId="24065" xr:uid="{1CD49033-F056-4EAD-80A4-79C4C2A72E23}"/>
    <cellStyle name="Normal 6 5 3 2 2 6 4" xfId="6031" xr:uid="{DA25A55E-0D3C-40A3-85D8-71B40DD5DC76}"/>
    <cellStyle name="Normal 6 5 3 2 2 6 4 2" xfId="7778" xr:uid="{2A3D398B-7E2C-44BC-B2B8-46C7BD2BD735}"/>
    <cellStyle name="Normal 6 5 3 2 2 6 4 3" xfId="13318" xr:uid="{D3FFDA39-6321-44A7-8C0D-1B05D2CBF640}"/>
    <cellStyle name="Normal 6 5 3 2 2 6 4 3 2" xfId="16743" xr:uid="{2C4BA2EE-FEEA-41D2-B722-EA4E650743A7}"/>
    <cellStyle name="Normal 6 5 3 2 2 6 4 4" xfId="19124" xr:uid="{88D2FE61-FC14-4430-9577-1C295ABAC715}"/>
    <cellStyle name="Normal 6 5 3 2 2 6 4 4 2" xfId="24346" xr:uid="{259FA359-2A9A-4533-BFFD-CCE709B09E67}"/>
    <cellStyle name="Normal 6 5 3 2 2 6 5" xfId="9452" xr:uid="{70397F6E-D91E-4172-9BA9-AB7D350F4320}"/>
    <cellStyle name="Normal 6 5 3 2 2 6 5 2" xfId="11165" xr:uid="{4499AF94-D492-484C-8778-84FDE949FB91}"/>
    <cellStyle name="Normal 6 5 3 2 2 6 5 3" xfId="11967" xr:uid="{93CC005A-FA24-4557-995F-8B6DF5379FCC}"/>
    <cellStyle name="Normal 6 5 3 2 2 6 5 3 2" xfId="22415" xr:uid="{393E2BB6-4881-41E6-97F9-6F42D5BEB331}"/>
    <cellStyle name="Normal 6 5 3 2 2 6 5 3 3" xfId="21730" xr:uid="{B7AF5F5C-999F-4CA0-8956-AF938B85A76E}"/>
    <cellStyle name="Normal 6 5 3 2 2 6 5 3 3 2" xfId="26952" xr:uid="{B1A6D99E-88B5-4A2B-B4A7-0691D49797EC}"/>
    <cellStyle name="Normal 6 5 3 2 2 7" xfId="5685" xr:uid="{65B6A63A-7E66-4D4A-AC78-09FAA16F68BE}"/>
    <cellStyle name="Normal 6 5 3 2 2 7 2" xfId="8992" xr:uid="{265D545E-1542-47A2-91A9-FDF53F8FF79A}"/>
    <cellStyle name="Normal 6 5 3 2 2 7 3" xfId="16231" xr:uid="{44D5CEDF-E0BB-4EF5-9E65-846CE9C43350}"/>
    <cellStyle name="Normal 6 5 3 2 2 7 3 2" xfId="17379" xr:uid="{A714B177-FA60-4488-9C18-373B49575AC0}"/>
    <cellStyle name="Normal 6 5 3 2 2 7 3 3" xfId="20225" xr:uid="{B717758C-1B65-4963-BF65-922CCEB5F3C3}"/>
    <cellStyle name="Normal 6 5 3 2 2 7 3 3 2" xfId="25447" xr:uid="{5ECD2EE8-0BDE-409E-9028-CD5146250990}"/>
    <cellStyle name="Normal 6 5 3 2 2 8" xfId="15580" xr:uid="{16967BE8-BF6D-4A57-91F0-F8B23B4E3504}"/>
    <cellStyle name="Normal 6 5 3 2 2 9" xfId="17687" xr:uid="{589398EA-1085-48B0-BFF8-06B536838DF4}"/>
    <cellStyle name="Normal 6 5 3 2 2 9 2" xfId="27297" xr:uid="{F40FE91B-B947-4A7E-8723-11D2BAA55A49}"/>
    <cellStyle name="Normal 6 5 3 2 2 9 3" xfId="28536" xr:uid="{894999AA-8A6D-4C91-914D-74FB21D781E3}"/>
    <cellStyle name="Normal 6 5 3 2 2 9 4" xfId="27922" xr:uid="{91E6FE6F-4ECB-4130-AC12-56BD5690F3E5}"/>
    <cellStyle name="Normal 6 5 3 2 3" xfId="32185" xr:uid="{41766641-935F-4F3F-B250-3830C552B037}"/>
    <cellStyle name="Normal 6 5 3 2 3 2" xfId="34571" xr:uid="{F92ED739-5716-42BF-867F-DAFB019A40A5}"/>
    <cellStyle name="Normal 6 5 3 2 4" xfId="30087" xr:uid="{2CAD077C-A5AE-4D49-A122-188118406826}"/>
    <cellStyle name="Normal 6 5 3 2 5" xfId="34017" xr:uid="{85E8D34B-ED2F-4E5F-B97D-C459E7F77677}"/>
    <cellStyle name="Normal 6 5 3 3" xfId="2295" xr:uid="{6F1194E2-E1CC-4569-9B27-5264781FAD96}"/>
    <cellStyle name="Normal 6 5 3 3 2" xfId="2890" xr:uid="{A3F9A02B-129C-452F-93FD-F43C85772D17}"/>
    <cellStyle name="Normal 6 5 3 3 2 2" xfId="33667" xr:uid="{307064AE-DB2E-48CA-8B11-D4515561BDEA}"/>
    <cellStyle name="Normal 6 5 3 3 2 3" xfId="33326" xr:uid="{84B7B9C3-F7D4-4819-BDA0-32009BF4DA46}"/>
    <cellStyle name="Normal 6 5 3 3 3" xfId="3853" xr:uid="{8BBC98FD-174B-4A43-A07C-1EB0F7D32BD0}"/>
    <cellStyle name="Normal 6 5 3 3 3 2" xfId="4833" xr:uid="{63FD8DB8-5A09-450A-955F-BCA82CFD8E6A}"/>
    <cellStyle name="Normal 6 5 3 3 3 3" xfId="4363" xr:uid="{0B93F66E-FA73-4DF2-90D5-495E5C07EB72}"/>
    <cellStyle name="Normal 6 5 3 3 3 4" xfId="8684" xr:uid="{855086DE-EBF9-4E09-89E1-E9F47219C4F0}"/>
    <cellStyle name="Normal 6 5 3 3 3 4 2" xfId="5666" xr:uid="{27A07C7B-2B15-4AD5-94C8-F73CCC09A837}"/>
    <cellStyle name="Normal 6 5 3 3 3 4 2 2" xfId="9721" xr:uid="{A35EE181-F933-463F-A609-BF05A0E73D4D}"/>
    <cellStyle name="Normal 6 5 3 3 3 4 2 3" xfId="12143" xr:uid="{7B2F8D0E-8A6B-4773-A6E0-8FEBD1A4436D}"/>
    <cellStyle name="Normal 6 5 3 3 3 4 2 3 2" xfId="22590" xr:uid="{43CFE91B-B41D-49B4-A1C5-A9A15998D22C}"/>
    <cellStyle name="Normal 6 5 3 3 3 4 2 3 3" xfId="20206" xr:uid="{C0D107DF-F81F-44AE-A063-D089E8A11087}"/>
    <cellStyle name="Normal 6 5 3 3 3 4 2 3 3 2" xfId="25428" xr:uid="{4106F6A0-AB25-4792-9F06-A2BE98C9E7F1}"/>
    <cellStyle name="Normal 6 5 3 3 3 5" xfId="6601" xr:uid="{416F6D42-CF93-4EB2-8A59-4E958782833F}"/>
    <cellStyle name="Normal 6 5 3 3 3 5 2" xfId="10347" xr:uid="{611C3240-673A-441B-B0C7-5BFFDAC6E9F0}"/>
    <cellStyle name="Normal 6 5 3 3 3 5 3" xfId="11758" xr:uid="{A5F74811-6A7A-4D46-9B9D-AFF441DCDBE1}"/>
    <cellStyle name="Normal 6 5 3 3 3 5 3 2" xfId="22206" xr:uid="{BC8C5C38-C75E-413D-B7D6-282EEB79A638}"/>
    <cellStyle name="Normal 6 5 3 3 3 5 3 3" xfId="20912" xr:uid="{3E91D9CD-140F-4A25-95A6-A0C10D88037C}"/>
    <cellStyle name="Normal 6 5 3 3 3 5 3 3 2" xfId="26134" xr:uid="{3BD17CCF-4600-4551-B598-908ADFE871F5}"/>
    <cellStyle name="Normal 6 5 3 3 3 6" xfId="15877" xr:uid="{A2D61FA7-C8A7-429A-B1A3-A01F345CF92A}"/>
    <cellStyle name="Normal 6 5 3 3 3 7" xfId="18630" xr:uid="{FE100908-98B3-4D82-AD5E-1A0A9F47DBDA}"/>
    <cellStyle name="Normal 6 5 3 3 3 7 2" xfId="23852" xr:uid="{B23540F2-CE31-4EA8-91F5-537B3D0D2F40}"/>
    <cellStyle name="Normal 6 5 3 3 3 8" xfId="34203" xr:uid="{A9574299-BAC4-44EE-B226-CD906A3B7CD1}"/>
    <cellStyle name="Normal 6 5 3 3 4" xfId="7017" xr:uid="{25C8DB20-33BE-4535-832D-E366A9821BB3}"/>
    <cellStyle name="Normal 6 5 3 3 4 2" xfId="7976" xr:uid="{85C8674F-F85A-4DE6-AAF8-CCE0FEC0B07B}"/>
    <cellStyle name="Normal 6 5 3 3 4 3" xfId="13199" xr:uid="{DC8EC9B0-6F2D-444B-8C51-0151481C0D68}"/>
    <cellStyle name="Normal 6 5 3 3 4 3 2" xfId="16638" xr:uid="{3A135AD1-E3F5-4834-9ED5-EA146874F038}"/>
    <cellStyle name="Normal 6 5 3 3 4 4" xfId="19319" xr:uid="{40D6BEB5-A208-4466-91A0-FE3A2312E0D7}"/>
    <cellStyle name="Normal 6 5 3 3 4 4 2" xfId="24541" xr:uid="{4E894A0C-F634-482A-AE3E-8E2F463446CD}"/>
    <cellStyle name="Normal 6 5 3 3 5" xfId="5719" xr:uid="{263313C7-8901-4B55-AB68-AF23533B37F1}"/>
    <cellStyle name="Normal 6 5 3 3 5 2" xfId="9921" xr:uid="{33E522EB-8A4E-4A33-83E5-ADFEB0B51E33}"/>
    <cellStyle name="Normal 6 5 3 3 5 3" xfId="12110" xr:uid="{30985193-FFD6-49A0-9564-A0205A035105}"/>
    <cellStyle name="Normal 6 5 3 3 5 3 2" xfId="22557" xr:uid="{70007EA5-406A-4CB8-9CF4-37AC187028F8}"/>
    <cellStyle name="Normal 6 5 3 3 5 3 3" xfId="20259" xr:uid="{184668D9-97A0-4061-8733-4A180F8D030D}"/>
    <cellStyle name="Normal 6 5 3 3 5 3 3 2" xfId="25481" xr:uid="{B2EAD0C9-9528-4481-AACD-17946BDD9650}"/>
    <cellStyle name="Normal 6 5 3 3 6" xfId="32886" xr:uid="{2A909F60-F21E-477B-A7C3-BDDF02B94AFE}"/>
    <cellStyle name="Normal 6 5 3 4" xfId="5684" xr:uid="{C6D2B0CC-CD09-4C35-974C-43A0998247B2}"/>
    <cellStyle name="Normal 6 5 3 4 2" xfId="8991" xr:uid="{5FBFEEC8-63E0-4926-BECC-0A03DD42F312}"/>
    <cellStyle name="Normal 6 5 3 4 2 2" xfId="31317" xr:uid="{888B9CB7-E145-4D30-AD85-2842D9A19C0A}"/>
    <cellStyle name="Normal 6 5 3 4 3" xfId="14553" xr:uid="{447A48DE-00E9-4024-90B8-E5E3EB2C20D8}"/>
    <cellStyle name="Normal 6 5 3 4 3 2" xfId="14554" xr:uid="{6B2759D7-1C82-45A7-9CA6-DE0E80F22FC6}"/>
    <cellStyle name="Normal 6 5 3 4 3 3" xfId="17241" xr:uid="{1C4070BD-6934-4C8E-9AC3-E30A8BF9C5CB}"/>
    <cellStyle name="Normal 6 5 3 4 3 4" xfId="20224" xr:uid="{7BFAD140-9CE9-4E82-9AF7-CBA0F6AF475A}"/>
    <cellStyle name="Normal 6 5 3 4 3 4 2" xfId="25446" xr:uid="{EF27581F-9F07-40F1-B8CF-CBD02243A466}"/>
    <cellStyle name="Normal 6 5 3 4 4" xfId="32871" xr:uid="{8B8EADDD-67E6-4DEF-BD22-16E25C1B02DB}"/>
    <cellStyle name="Normal 6 5 3 5" xfId="15266" xr:uid="{4B050921-C481-479F-9CF0-FAC98BDC6F6E}"/>
    <cellStyle name="Normal 6 5 3 5 2" xfId="34103" xr:uid="{7119035E-FAF3-45F8-9457-9B05CC44E5B6}"/>
    <cellStyle name="Normal 6 5 3 6" xfId="15579" xr:uid="{1664BD3B-0D66-45DC-A079-001D1821ED25}"/>
    <cellStyle name="Normal 6 5 3 7" xfId="17686" xr:uid="{70679045-A619-4B0D-AF32-E1C10170A9D6}"/>
    <cellStyle name="Normal 6 5 3 7 2" xfId="27296" xr:uid="{51FD4920-3304-48E3-95D8-26902301D26F}"/>
    <cellStyle name="Normal 6 5 3 7 3" xfId="28535" xr:uid="{DBB87201-2ABD-48C9-8AE6-07469196C578}"/>
    <cellStyle name="Normal 6 5 3 7 4" xfId="27923" xr:uid="{E5949D66-2239-4CDD-A491-A030EAB239A9}"/>
    <cellStyle name="Normal 6 5 3 8" xfId="18035" xr:uid="{54C62283-3F57-4B21-BDAB-FDF2AE333FE5}"/>
    <cellStyle name="Normal 6 5 3 8 2" xfId="28848" xr:uid="{C3E7C98E-1C94-4852-BA9F-E41A64ED71D3}"/>
    <cellStyle name="Normal 6 5 3 9" xfId="30362" xr:uid="{8859CD31-7F1F-4868-9DAF-3B5B482FA321}"/>
    <cellStyle name="Normal 6 5 4" xfId="14555" xr:uid="{B3515F84-01EA-409B-8238-4975CE8CE02A}"/>
    <cellStyle name="Normal 6 5 4 2" xfId="14556" xr:uid="{DC77A54E-A8CC-45E8-BA0F-38356257D913}"/>
    <cellStyle name="Normal 6 5 4 2 2" xfId="30027" xr:uid="{97113D44-A7C4-42AA-9346-C6627EC704A5}"/>
    <cellStyle name="Normal 6 5 4 2 2 2" xfId="33216" xr:uid="{D545774A-30E2-4A33-84D0-37E6BC3A47D2}"/>
    <cellStyle name="Normal 6 5 4 2 3" xfId="34446" xr:uid="{2FE66122-0C99-4C1A-BCA5-BCB223900B65}"/>
    <cellStyle name="Normal 6 5 4 2 4" xfId="32754" xr:uid="{F7D3D634-A747-4804-8960-8D7F56A7FED6}"/>
    <cellStyle name="Normal 6 5 4 3" xfId="30444" xr:uid="{53B709CC-11F3-474E-A4FF-66A0D546CB13}"/>
    <cellStyle name="Normal 6 5 4 3 2" xfId="33925" xr:uid="{B628F14A-9A16-4672-8836-C47729206B12}"/>
    <cellStyle name="Normal 6 5 4 4" xfId="33459" xr:uid="{27FD1BE3-4B71-4AA0-AC58-8AC00004B81C}"/>
    <cellStyle name="Normal 6 5 4 5" xfId="33477" xr:uid="{9A5B2162-BBDD-4A74-AA98-38CD6FC969AF}"/>
    <cellStyle name="Normal 6 5 5" xfId="14557" xr:uid="{AD06D452-CA32-4EFE-9AB9-4ACD3A68654C}"/>
    <cellStyle name="Normal 6 5 5 2" xfId="14558" xr:uid="{E4676709-C1CE-4E72-BA00-7AEFE3833817}"/>
    <cellStyle name="Normal 6 5 5 2 2" xfId="31145" xr:uid="{9C4633FD-DB89-431F-84E2-8059129C2299}"/>
    <cellStyle name="Normal 6 5 5 2 3" xfId="30946" xr:uid="{A92E21F1-7C06-460F-B554-D62CC41F5ECC}"/>
    <cellStyle name="Normal 6 5 5 3" xfId="31549" xr:uid="{514CA6B6-DDC2-4795-A834-7816B42BD479}"/>
    <cellStyle name="Normal 6 5 5 4" xfId="29753" xr:uid="{D2861C38-4A9B-4DE9-BD52-7C6A9C8A64CB}"/>
    <cellStyle name="Normal 6 5 6" xfId="35200" xr:uid="{6A466B84-3D9B-4ABE-8D16-10A05678D8CF}"/>
    <cellStyle name="Normal 6 5 6 2" xfId="35487" xr:uid="{1BE9D50F-F9FF-46AC-9BC2-59A2AD403A20}"/>
    <cellStyle name="Normal 6 5 7" xfId="35345" xr:uid="{9786254F-1239-4917-A807-D0C4BBBB3B65}"/>
    <cellStyle name="Normal 6 5 8" xfId="34247" xr:uid="{94A24D59-6253-421A-BC66-C00E633E320F}"/>
    <cellStyle name="Normal 6 6" xfId="2155" xr:uid="{F42A17EF-87DE-4803-B432-B7FAD31D39D5}"/>
    <cellStyle name="Normal 6 6 2" xfId="2750" xr:uid="{A0BBC930-B73A-4E04-A00A-54169660882C}"/>
    <cellStyle name="Normal 6 6 2 2" xfId="35062" xr:uid="{02AF74D6-CEEC-466E-A4C7-783CD611A996}"/>
    <cellStyle name="Normal 6 6 2 2 2" xfId="34039" xr:uid="{64CD4945-5317-4E3D-BAB1-46184E27D036}"/>
    <cellStyle name="Normal 6 6 2 2 2 2" xfId="33949" xr:uid="{785B66EE-8CB8-4501-9A0E-78D7B01276CC}"/>
    <cellStyle name="Normal 6 6 2 2 2 2 2" xfId="35141" xr:uid="{C0431CE0-A65B-4D31-95A2-1487BC1E42CB}"/>
    <cellStyle name="Normal 6 6 2 2 2 3" xfId="30389" xr:uid="{08784769-8837-47E1-8254-FD78A6D902EE}"/>
    <cellStyle name="Normal 6 6 2 2 3" xfId="31249" xr:uid="{81DF2B38-A1A6-4D5D-820D-354D1FB8749D}"/>
    <cellStyle name="Normal 6 6 2 2 3 2" xfId="32027" xr:uid="{D170CF9E-381D-4593-A0E0-CBF72EFDCB47}"/>
    <cellStyle name="Normal 6 6 2 2 4" xfId="30509" xr:uid="{6B2DCC4E-80C2-43D2-80BA-8E0E605F87A5}"/>
    <cellStyle name="Normal 6 6 2 3" xfId="30719" xr:uid="{A6163108-F9B4-4BE0-AF21-3D38DC7EF32C}"/>
    <cellStyle name="Normal 6 6 2 3 2" xfId="32234" xr:uid="{7C8FA589-040C-4178-81F2-2181C6A5DD85}"/>
    <cellStyle name="Normal 6 6 2 3 2 2" xfId="31503" xr:uid="{4BF62308-1A73-47CF-8BE9-5D69A2E298B7}"/>
    <cellStyle name="Normal 6 6 2 3 3" xfId="32325" xr:uid="{C01DB213-D96B-42DE-AA24-E25453F4A03F}"/>
    <cellStyle name="Normal 6 6 2 4" xfId="29277" xr:uid="{DB6DAF89-525D-4B9F-884D-091E0C108E5A}"/>
    <cellStyle name="Normal 6 6 2 4 2" xfId="33086" xr:uid="{642E4BB4-FB2B-4C17-B5A6-C993CD825D3F}"/>
    <cellStyle name="Normal 6 6 2 5" xfId="29108" xr:uid="{F637F60D-B08F-4770-B0EE-00F354645EF8}"/>
    <cellStyle name="Normal 6 6 2 6" xfId="32037" xr:uid="{9D76B02E-E778-488B-8416-2BB0CCDFA8F0}"/>
    <cellStyle name="Normal 6 6 3" xfId="3713" xr:uid="{245ADCFF-C7E4-4402-9F02-ABD31B8327B2}"/>
    <cellStyle name="Normal 6 6 3 2" xfId="4811" xr:uid="{A87105B8-0E10-4FC4-AFA5-AAC486EB9C81}"/>
    <cellStyle name="Normal 6 6 3 2 2" xfId="32323" xr:uid="{F71558DF-211D-4786-BF4C-60D7E126671D}"/>
    <cellStyle name="Normal 6 6 3 2 2 2" xfId="33989" xr:uid="{C528C44B-129E-4C64-A394-2C62F0098A34}"/>
    <cellStyle name="Normal 6 6 3 2 3" xfId="33430" xr:uid="{945EF499-5307-4EB1-9BC9-07F70DFB42EC}"/>
    <cellStyle name="Normal 6 6 3 2 4" xfId="33321" xr:uid="{A8375D20-D2A0-4CC4-993F-452E196536E0}"/>
    <cellStyle name="Normal 6 6 3 3" xfId="3664" xr:uid="{B66DFB73-C2D5-46CF-871C-9AB76215DD34}"/>
    <cellStyle name="Normal 6 6 3 3 2" xfId="29206" xr:uid="{9675C303-4CA2-49D1-B8CF-2728FD0F6881}"/>
    <cellStyle name="Normal 6 6 3 3 3" xfId="32802" xr:uid="{8CA7FCC1-DB79-4BDE-AD0A-A600E44351C6}"/>
    <cellStyle name="Normal 6 6 3 4" xfId="7628" xr:uid="{D806ECC6-D6C8-4220-9E54-C2249B107CB3}"/>
    <cellStyle name="Normal 6 6 3 4 2" xfId="5780" xr:uid="{2940271E-E6D1-4D93-BD25-C273E927C9B6}"/>
    <cellStyle name="Normal 6 6 3 4 2 2" xfId="9657" xr:uid="{9A076216-6FD6-41CC-9EC5-42A1400CBA6B}"/>
    <cellStyle name="Normal 6 6 3 4 2 3" xfId="12157" xr:uid="{BA59E601-6FC8-4910-9835-2F1AEA73FF5D}"/>
    <cellStyle name="Normal 6 6 3 4 2 3 2" xfId="22604" xr:uid="{B6BC88BB-47BF-499D-BEFC-B166A89D5248}"/>
    <cellStyle name="Normal 6 6 3 4 2 3 3" xfId="20319" xr:uid="{A84C1346-8C00-4CED-A3C4-21C0A9734F3A}"/>
    <cellStyle name="Normal 6 6 3 4 2 3 3 2" xfId="25541" xr:uid="{157999C4-FB5A-4823-9EA6-74D8F81BD92C}"/>
    <cellStyle name="Normal 6 6 3 4 3" xfId="34963" xr:uid="{8877E3EF-73AF-4C6B-8759-9DD0DC09EED9}"/>
    <cellStyle name="Normal 6 6 3 5" xfId="5506" xr:uid="{98CC0C1C-765A-4612-AD30-F7D28BA889A7}"/>
    <cellStyle name="Normal 6 6 3 5 2" xfId="9903" xr:uid="{1C0389D1-6A3C-4ED5-876E-6A759A716640}"/>
    <cellStyle name="Normal 6 6 3 5 3" xfId="11858" xr:uid="{15064DD6-3C46-4B6B-934A-55D9B7295C90}"/>
    <cellStyle name="Normal 6 6 3 5 3 2" xfId="22306" xr:uid="{EC4B017B-8BA0-445A-AEF6-82C207481601}"/>
    <cellStyle name="Normal 6 6 3 5 3 3" xfId="20046" xr:uid="{AC29949D-B45D-4785-883D-F691F507BF0A}"/>
    <cellStyle name="Normal 6 6 3 5 3 3 2" xfId="25268" xr:uid="{4570C3D7-9BBD-487A-A8BC-54C9522303EB}"/>
    <cellStyle name="Normal 6 6 3 6" xfId="18490" xr:uid="{6D6D845E-121C-4DD4-BE76-8C5E3163D947}"/>
    <cellStyle name="Normal 6 6 3 6 2" xfId="23712" xr:uid="{0F3BCB2F-E785-457F-AFDE-8667F121B77D}"/>
    <cellStyle name="Normal 6 6 3 7" xfId="34904" xr:uid="{5C8FC719-F0D4-41C2-9DD0-64FBB11222FB}"/>
    <cellStyle name="Normal 6 6 4" xfId="7053" xr:uid="{6E8A106A-BCBB-4FF7-A9CF-1AA4C5F2DC5D}"/>
    <cellStyle name="Normal 6 6 4 2" xfId="8012" xr:uid="{E45D3003-E9FF-4B02-B0F8-9EFFE4F5EF17}"/>
    <cellStyle name="Normal 6 6 4 2 2" xfId="34318" xr:uid="{EA9400CD-68D6-43A9-B80B-490782190ED9}"/>
    <cellStyle name="Normal 6 6 4 2 3" xfId="30863" xr:uid="{34DA1FBD-5C7C-40EA-9219-D75D0B9375AE}"/>
    <cellStyle name="Normal 6 6 4 3" xfId="12985" xr:uid="{F38934AD-9E5A-48DE-90A0-B18382F9DBA9}"/>
    <cellStyle name="Normal 6 6 4 3 2" xfId="16442" xr:uid="{956EA80F-2ED4-4207-9051-2674C888E3E7}"/>
    <cellStyle name="Normal 6 6 4 3 3" xfId="30291" xr:uid="{5CC97D7C-3240-4E36-9A39-48ACEF6C340E}"/>
    <cellStyle name="Normal 6 6 4 4" xfId="19355" xr:uid="{5DC378EE-7B4E-4031-9FF3-16C5FD96C7A5}"/>
    <cellStyle name="Normal 6 6 4 4 2" xfId="24577" xr:uid="{8456492B-9718-4F36-BA30-87E0D7A09B47}"/>
    <cellStyle name="Normal 6 6 4 5" xfId="34127" xr:uid="{22967257-5809-4456-A438-4C4C89DACE22}"/>
    <cellStyle name="Normal 6 6 5" xfId="7430" xr:uid="{386B5490-74A3-4DE0-8296-D7DFD5985DA8}"/>
    <cellStyle name="Normal 6 6 5 2" xfId="10800" xr:uid="{53C255AE-12E9-4792-B697-421EB9FA6441}"/>
    <cellStyle name="Normal 6 6 5 2 2" xfId="32177" xr:uid="{B8EB3841-FAC4-4FD3-B37A-A70D65044753}"/>
    <cellStyle name="Normal 6 6 5 3" xfId="12113" xr:uid="{AC9D31BE-111F-4DD2-8676-26798A8407C4}"/>
    <cellStyle name="Normal 6 6 5 3 2" xfId="22560" xr:uid="{0CF2D55D-A08C-4189-9FF4-DB44F16B8CF6}"/>
    <cellStyle name="Normal 6 6 5 3 3" xfId="21365" xr:uid="{52B486FF-0AE2-4CF4-8338-365E8D10E5AC}"/>
    <cellStyle name="Normal 6 6 5 3 3 2" xfId="26587" xr:uid="{63BCCDB7-5F02-4963-851A-C088BC5F7932}"/>
    <cellStyle name="Normal 6 6 5 4" xfId="34484" xr:uid="{CCA485BF-B066-435E-961A-1747266AE99F}"/>
    <cellStyle name="Normal 6 6 6" xfId="31811" xr:uid="{5D7874BC-9718-41CA-8755-24EA5A31D115}"/>
    <cellStyle name="Normal 6 6 7" xfId="31657" xr:uid="{30DADE88-7BB5-4358-88FF-4C96DEC521E4}"/>
    <cellStyle name="Normal 6 7" xfId="17895" xr:uid="{628C0A07-F876-48D3-9E37-75A9948D695D}"/>
    <cellStyle name="Normal 6 7 2" xfId="28783" xr:uid="{76B76D77-B89F-4C2A-9BE2-AC57CFC57647}"/>
    <cellStyle name="Normal 6 7 2 2" xfId="34870" xr:uid="{0CAE7427-45E5-4680-81AB-10A91E9B33E1}"/>
    <cellStyle name="Normal 6 7 2 2 2" xfId="34367" xr:uid="{B4670CEE-115A-4B69-A613-6C0092AEB6D4}"/>
    <cellStyle name="Normal 6 7 2 2 2 2" xfId="34961" xr:uid="{E6883A30-9247-4810-9F3A-A21952C1B723}"/>
    <cellStyle name="Normal 6 7 2 2 3" xfId="33434" xr:uid="{66FB18E7-AED6-40DD-9CC4-8DE677284512}"/>
    <cellStyle name="Normal 6 7 2 3" xfId="31917" xr:uid="{8A98AD9C-F542-465A-9199-0F3AEAC90803}"/>
    <cellStyle name="Normal 6 7 2 3 2" xfId="29584" xr:uid="{459E2B84-D2F4-4790-A83F-DF3AECDADDF9}"/>
    <cellStyle name="Normal 6 7 2 4" xfId="35061" xr:uid="{E82AF22F-5E38-415A-B6A9-F6423FE49E0D}"/>
    <cellStyle name="Normal 6 7 2 5" xfId="31611" xr:uid="{D1D6139C-E7AC-4454-957E-97536DB3FB27}"/>
    <cellStyle name="Normal 6 7 3" xfId="33438" xr:uid="{5244644B-148B-4C1E-BCD1-B2464AAC558C}"/>
    <cellStyle name="Normal 6 7 3 2" xfId="29525" xr:uid="{5D7DAE44-68B3-43E7-A300-7A6B911D4D5C}"/>
    <cellStyle name="Normal 6 7 3 2 2" xfId="29668" xr:uid="{9D010022-F434-4185-A4AF-412906FD459A}"/>
    <cellStyle name="Normal 6 7 3 3" xfId="32030" xr:uid="{02D2A3A5-D523-492F-B1C8-1D2619FEC94A}"/>
    <cellStyle name="Normal 6 7 4" xfId="32751" xr:uid="{2FAB9D94-C68B-407E-A7A9-E52AD09B802B}"/>
    <cellStyle name="Normal 6 7 4 2" xfId="31204" xr:uid="{A61A27F4-ED5C-4847-B7CC-838667CAAC0A}"/>
    <cellStyle name="Normal 6 7 5" xfId="32132" xr:uid="{CC33EAFE-8CF0-400C-A861-3FB607801929}"/>
    <cellStyle name="Normal 6 7 6" xfId="33844" xr:uid="{CD414633-B90C-4098-8C1F-8B45DECCD13F}"/>
    <cellStyle name="Normal 6 8" xfId="31750" xr:uid="{06322BE5-2D70-4557-9BEE-D61DB529C4CE}"/>
    <cellStyle name="Normal 6 8 2" xfId="33109" xr:uid="{2279A2B0-C30D-430B-B452-D7E7049646B0}"/>
    <cellStyle name="Normal 6 8 2 2" xfId="33703" xr:uid="{1F7F6ED2-0C72-4522-B599-D09A3E66B94B}"/>
    <cellStyle name="Normal 6 8 2 2 2" xfId="34597" xr:uid="{8224776D-44EA-4957-A22F-99D21539424D}"/>
    <cellStyle name="Normal 6 8 2 3" xfId="33395" xr:uid="{90E5623E-8057-413B-9B2A-565D7BD30FB8}"/>
    <cellStyle name="Normal 6 8 3" xfId="34111" xr:uid="{762DE9BB-5BAD-4A12-8897-3FA8CCE1E6D5}"/>
    <cellStyle name="Normal 6 8 3 2" xfId="30853" xr:uid="{DC149057-1BBE-4ED1-AA19-C4B89BDF71A7}"/>
    <cellStyle name="Normal 6 8 4" xfId="29873" xr:uid="{1DE857A3-BCD0-46E9-927B-C35B04E3EE63}"/>
    <cellStyle name="Normal 6 9" xfId="30011" xr:uid="{F66C4C33-4402-40FA-964C-DFEBBB499CE3}"/>
    <cellStyle name="Normal 6 9 2" xfId="29322" xr:uid="{1CB300B1-BD1B-4F5E-8A0C-8F17293D92C2}"/>
    <cellStyle name="Normal 6 9 2 2" xfId="35065" xr:uid="{C0291DA9-C556-44EC-BD73-6EB55159973E}"/>
    <cellStyle name="Normal 6 9 3" xfId="31281" xr:uid="{E5D0C83D-3CC6-47E7-96A8-1DC052B5AB35}"/>
    <cellStyle name="Normal 7" xfId="1244" xr:uid="{C34B14F9-B88A-4146-B859-12C6C7A8C543}"/>
    <cellStyle name="Normal 7 10" xfId="31180" xr:uid="{78E8E8BE-D893-4ACC-9BF3-84C08B8A1438}"/>
    <cellStyle name="Normal 7 10 2" xfId="31024" xr:uid="{F51150D2-7F5A-4944-993F-9D5BF20F762C}"/>
    <cellStyle name="Normal 7 11" xfId="34905" xr:uid="{E5419B65-126B-4BDF-B6A5-C733813A41A7}"/>
    <cellStyle name="Normal 7 12" xfId="33768" xr:uid="{D0EF21FB-790A-4D58-B08E-6E9DC8225171}"/>
    <cellStyle name="Normal 7 2" xfId="1245" xr:uid="{6D7ABD5E-1F43-42C1-B44F-E81A57A44BD2}"/>
    <cellStyle name="Normal 7 2 10" xfId="30983" xr:uid="{836377CA-0FCA-4D7D-AB6A-C727BC4F7319}"/>
    <cellStyle name="Normal 7 2 11" xfId="35516" xr:uid="{BFB3F43F-D1C9-49FF-9445-2F8262BA405E}"/>
    <cellStyle name="Normal 7 2 2" xfId="33450" xr:uid="{139FA5CE-85A4-495D-913A-C9AD991DF9CB}"/>
    <cellStyle name="Normal 7 2 2 2" xfId="34501" xr:uid="{1089F5AD-5A17-4435-8942-1DA3597B5530}"/>
    <cellStyle name="Normal 7 2 2 2 2" xfId="29521" xr:uid="{BB77BF4B-9E3E-4CF6-A6D3-7AF0F7772E5B}"/>
    <cellStyle name="Normal 7 2 2 2 2 2" xfId="35509" xr:uid="{20CCDF46-8A07-4D11-8B06-090132FA8844}"/>
    <cellStyle name="Normal 7 2 2 2 2 2 2" xfId="30036" xr:uid="{D64E06FA-115B-4260-844C-3808D5E27F59}"/>
    <cellStyle name="Normal 7 2 2 2 2 2 2 2" xfId="30986" xr:uid="{14C2B425-7B8D-4BF8-9032-2C05E9CC65E7}"/>
    <cellStyle name="Normal 7 2 2 2 2 2 2 2 2" xfId="29900" xr:uid="{C74EF707-A4FF-4F5D-9BA7-7CFF0762418B}"/>
    <cellStyle name="Normal 7 2 2 2 2 2 2 2 2 2" xfId="29937" xr:uid="{870DB9F2-20F3-4964-A76B-A5E8867CC037}"/>
    <cellStyle name="Normal 7 2 2 2 2 2 2 2 2 2 2" xfId="30367" xr:uid="{49E963A2-2DE2-4FA1-80D0-B6E02587C13B}"/>
    <cellStyle name="Normal 7 2 2 2 2 2 2 2 2 3" xfId="34132" xr:uid="{917903D6-0D2C-4DAF-B3A9-7ED5F3755D56}"/>
    <cellStyle name="Normal 7 2 2 2 2 2 2 2 3" xfId="32220" xr:uid="{EC4806BE-60C7-441D-8481-C1627458E1E6}"/>
    <cellStyle name="Normal 7 2 2 2 2 2 2 2 3 2" xfId="29245" xr:uid="{468BA6F0-2A23-47DC-9C73-2A0266410BA7}"/>
    <cellStyle name="Normal 7 2 2 2 2 2 2 2 4" xfId="33670" xr:uid="{E01910E1-414E-4DB7-83AE-0BE2FB745D42}"/>
    <cellStyle name="Normal 7 2 2 2 2 2 2 3" xfId="30334" xr:uid="{15C4560E-7E88-43DA-9DDD-122D370068FF}"/>
    <cellStyle name="Normal 7 2 2 2 2 2 2 3 2" xfId="32191" xr:uid="{3A658385-A818-4505-B912-6F3D4C647221}"/>
    <cellStyle name="Normal 7 2 2 2 2 2 2 3 2 2" xfId="32831" xr:uid="{3B605741-EA81-4371-86F6-8248BBE09C2E}"/>
    <cellStyle name="Normal 7 2 2 2 2 2 2 3 3" xfId="34642" xr:uid="{EC31288E-7D07-41E8-9579-12FB0DE7B155}"/>
    <cellStyle name="Normal 7 2 2 2 2 2 2 4" xfId="32313" xr:uid="{23132D6A-A837-4B78-BC67-A44DC08F4D10}"/>
    <cellStyle name="Normal 7 2 2 2 2 2 2 4 2" xfId="30194" xr:uid="{F8B207BE-0AB4-49A2-9660-09119148FDE2}"/>
    <cellStyle name="Normal 7 2 2 2 2 2 2 5" xfId="32677" xr:uid="{0E5D9A5F-25CA-40D4-B6DD-7BCB315BE49D}"/>
    <cellStyle name="Normal 7 2 2 2 2 2 3" xfId="33845" xr:uid="{6A44AD19-4CEB-4164-B509-80622DF62BAF}"/>
    <cellStyle name="Normal 7 2 2 2 2 2 3 2" xfId="31442" xr:uid="{A38C6002-AC27-415C-BBA2-171C7BBE2037}"/>
    <cellStyle name="Normal 7 2 2 2 2 2 3 2 2" xfId="34825" xr:uid="{C9FC9A4D-970C-46E2-9D79-EC8C30474818}"/>
    <cellStyle name="Normal 7 2 2 2 2 2 3 2 2 2" xfId="30836" xr:uid="{477FA42A-C9AA-4268-A9E4-4CE5CD0E6447}"/>
    <cellStyle name="Normal 7 2 2 2 2 2 3 2 3" xfId="34727" xr:uid="{0D153689-1F70-4628-906E-F56D2C30E532}"/>
    <cellStyle name="Normal 7 2 2 2 2 2 3 3" xfId="32418" xr:uid="{B1A48591-F9B7-4251-8B63-E52D8AFB7AF8}"/>
    <cellStyle name="Normal 7 2 2 2 2 2 3 3 2" xfId="31680" xr:uid="{789A3320-681C-4B5A-9577-1D9B4B234B67}"/>
    <cellStyle name="Normal 7 2 2 2 2 2 3 4" xfId="32131" xr:uid="{42C2660A-DC8A-46A6-8EAE-5D3B6EC4A060}"/>
    <cellStyle name="Normal 7 2 2 2 2 2 4" xfId="31228" xr:uid="{381A3B8A-25E1-4E64-BC34-A40747C87889}"/>
    <cellStyle name="Normal 7 2 2 2 2 2 4 2" xfId="35362" xr:uid="{59ADE149-69E7-4B8E-AB0C-17A6B38684D7}"/>
    <cellStyle name="Normal 7 2 2 2 2 2 4 2 2" xfId="34066" xr:uid="{EE8F9E58-9049-4356-A923-F26814827A00}"/>
    <cellStyle name="Normal 7 2 2 2 2 2 4 3" xfId="31921" xr:uid="{5D14508B-CF03-421B-8E60-3AB4DE7014D4}"/>
    <cellStyle name="Normal 7 2 2 2 2 2 5" xfId="31728" xr:uid="{D27E096D-CB63-4468-A602-F2022CD44860}"/>
    <cellStyle name="Normal 7 2 2 2 2 2 5 2" xfId="34580" xr:uid="{273B694D-E249-4B00-A3AC-6547F6D7EBEB}"/>
    <cellStyle name="Normal 7 2 2 2 2 2 6" xfId="34664" xr:uid="{27A5A9DC-2345-4465-97A1-A0D875B11FBE}"/>
    <cellStyle name="Normal 7 2 2 2 2 3" xfId="29321" xr:uid="{DFD8CED6-BE3B-4FD0-A913-38B7740B4A4E}"/>
    <cellStyle name="Normal 7 2 2 2 2 3 2" xfId="33885" xr:uid="{01A9CFBF-10C6-4298-90F8-381D38A80AEC}"/>
    <cellStyle name="Normal 7 2 2 2 2 3 2 2" xfId="29848" xr:uid="{8845AA4C-9E92-4B1B-A2D4-7FF75D24E0AD}"/>
    <cellStyle name="Normal 7 2 2 2 2 3 2 2 2" xfId="30202" xr:uid="{4B9B5AD6-DC66-4BD5-9AFF-01F54F51DF07}"/>
    <cellStyle name="Normal 7 2 2 2 2 3 2 2 2 2" xfId="30092" xr:uid="{A99AF71E-2B44-416A-967A-A2DEA23F1FA9}"/>
    <cellStyle name="Normal 7 2 2 2 2 3 2 2 3" xfId="29260" xr:uid="{46C38AE4-6B07-4A68-BC7D-1F71C369207A}"/>
    <cellStyle name="Normal 7 2 2 2 2 3 2 3" xfId="35500" xr:uid="{4CE71618-BF29-4BD4-9DF8-E5614E2421E4}"/>
    <cellStyle name="Normal 7 2 2 2 2 3 2 3 2" xfId="34284" xr:uid="{55B2FDB6-BF79-4A61-AECA-C2C93BC4EABB}"/>
    <cellStyle name="Normal 7 2 2 2 2 3 2 4" xfId="32204" xr:uid="{917618D5-C6EF-458B-BBDD-8E61999D7EF0}"/>
    <cellStyle name="Normal 7 2 2 2 2 3 3" xfId="29202" xr:uid="{C5FFF6F7-46B9-476C-B923-0CB532ED9EFD}"/>
    <cellStyle name="Normal 7 2 2 2 2 3 3 2" xfId="32849" xr:uid="{A72CF2C1-BA9B-4256-B629-8188EFC9713C}"/>
    <cellStyle name="Normal 7 2 2 2 2 3 3 2 2" xfId="33930" xr:uid="{BA43F2F1-CA38-42F3-ADBB-3D6CBE4B78B2}"/>
    <cellStyle name="Normal 7 2 2 2 2 3 3 3" xfId="34221" xr:uid="{8DDB751A-E8EE-4FD6-BE4E-A7A6E95874E7}"/>
    <cellStyle name="Normal 7 2 2 2 2 3 4" xfId="34733" xr:uid="{2C9BFB6C-A23A-40EA-8945-D6853BAD75E8}"/>
    <cellStyle name="Normal 7 2 2 2 2 3 4 2" xfId="29127" xr:uid="{ABD5F29B-F535-4C16-A298-56750D477655}"/>
    <cellStyle name="Normal 7 2 2 2 2 3 5" xfId="30572" xr:uid="{B18F6936-D7E7-4081-A6FA-11F052526A4A}"/>
    <cellStyle name="Normal 7 2 2 2 2 4" xfId="33281" xr:uid="{B3765873-E6A8-4534-8970-80F33A1CC6A5}"/>
    <cellStyle name="Normal 7 2 2 2 2 4 2" xfId="34290" xr:uid="{583910D2-13C6-4FAD-BAAD-D2A6F1E87C1D}"/>
    <cellStyle name="Normal 7 2 2 2 2 4 2 2" xfId="29177" xr:uid="{0916535F-64BB-4C3D-AC4C-C53DB65A8DF4}"/>
    <cellStyle name="Normal 7 2 2 2 2 4 2 2 2" xfId="30424" xr:uid="{E9EC16A9-B8B7-4C36-B950-DF5A80288D73}"/>
    <cellStyle name="Normal 7 2 2 2 2 4 2 3" xfId="30426" xr:uid="{313F4D6A-6F83-4EB3-A3FB-0089E9CA6A35}"/>
    <cellStyle name="Normal 7 2 2 2 2 4 3" xfId="33948" xr:uid="{50A5C135-9A6B-48B9-87CD-27636241EE8D}"/>
    <cellStyle name="Normal 7 2 2 2 2 4 3 2" xfId="33348" xr:uid="{CCB45F38-F787-403A-BD5F-BD0F355226A6}"/>
    <cellStyle name="Normal 7 2 2 2 2 4 4" xfId="29494" xr:uid="{A37D09C4-2B3E-4CE3-9297-D25EFC551C61}"/>
    <cellStyle name="Normal 7 2 2 2 2 5" xfId="31918" xr:uid="{42DAB5C1-E235-49F3-91A0-F941C5507D63}"/>
    <cellStyle name="Normal 7 2 2 2 2 5 2" xfId="33517" xr:uid="{4424137D-B900-4B18-B624-7BF4AD910CEF}"/>
    <cellStyle name="Normal 7 2 2 2 2 5 2 2" xfId="30562" xr:uid="{56F9B06B-DF0B-48B8-8619-9E6E2CD90F38}"/>
    <cellStyle name="Normal 7 2 2 2 2 5 3" xfId="34560" xr:uid="{57B35400-F428-48D0-8885-DF7B94D75A72}"/>
    <cellStyle name="Normal 7 2 2 2 2 6" xfId="31305" xr:uid="{69F953CD-04A6-499C-813C-E09618C1BBF0}"/>
    <cellStyle name="Normal 7 2 2 2 2 6 2" xfId="30519" xr:uid="{5F9EC5ED-A211-4215-B215-48545EA4ACF9}"/>
    <cellStyle name="Normal 7 2 2 2 2 7" xfId="29869" xr:uid="{7CF5CF38-5C75-44EF-8C07-3E31EF35102E}"/>
    <cellStyle name="Normal 7 2 2 2 3" xfId="30603" xr:uid="{224A5B5C-060E-4361-901B-1511009FF417}"/>
    <cellStyle name="Normal 7 2 2 2 3 2" xfId="34650" xr:uid="{85FDE24A-8CBA-4FAD-96D9-DCB4E54E4437}"/>
    <cellStyle name="Normal 7 2 2 2 3 2 2" xfId="34644" xr:uid="{924D1936-571D-4B02-B600-73CEE49D4208}"/>
    <cellStyle name="Normal 7 2 2 2 3 2 2 2" xfId="33155" xr:uid="{69B1FDC8-9D05-4C93-88A3-A23D6AB29849}"/>
    <cellStyle name="Normal 7 2 2 2 3 2 2 2 2" xfId="30108" xr:uid="{E2B2A2B9-87EA-46FF-9545-DE7151D0A91E}"/>
    <cellStyle name="Normal 7 2 2 2 3 2 2 2 2 2" xfId="34631" xr:uid="{80AD0A95-D324-4322-AF07-77413E635457}"/>
    <cellStyle name="Normal 7 2 2 2 3 2 2 2 3" xfId="33537" xr:uid="{FA0D0CA9-AB19-4605-B820-FEDE2582A51D}"/>
    <cellStyle name="Normal 7 2 2 2 3 2 2 3" xfId="32130" xr:uid="{2AEC5BDA-29E3-4478-9632-B5B4A385E29E}"/>
    <cellStyle name="Normal 7 2 2 2 3 2 2 3 2" xfId="30293" xr:uid="{8322DC5F-696F-447B-820A-ED0E50B7CBAA}"/>
    <cellStyle name="Normal 7 2 2 2 3 2 2 4" xfId="35472" xr:uid="{225B8EE9-1817-4351-82E5-54E7531F5794}"/>
    <cellStyle name="Normal 7 2 2 2 3 2 3" xfId="31689" xr:uid="{D724FD62-B1F2-4256-9C7E-A39000B0CC35}"/>
    <cellStyle name="Normal 7 2 2 2 3 2 3 2" xfId="30796" xr:uid="{804BD908-9707-40CE-909A-70211619793C}"/>
    <cellStyle name="Normal 7 2 2 2 3 2 3 2 2" xfId="31455" xr:uid="{022465BF-AA83-475C-9E9F-6BDCFC85F9A7}"/>
    <cellStyle name="Normal 7 2 2 2 3 2 3 3" xfId="32457" xr:uid="{36F890BE-280C-45C0-9D48-32587EE1A030}"/>
    <cellStyle name="Normal 7 2 2 2 3 2 4" xfId="32633" xr:uid="{4F8E8E02-9DA7-46B8-BB85-47E665CA8638}"/>
    <cellStyle name="Normal 7 2 2 2 3 2 4 2" xfId="29320" xr:uid="{1AB41C1F-4E57-4AE4-AB7A-430852689E00}"/>
    <cellStyle name="Normal 7 2 2 2 3 2 5" xfId="34196" xr:uid="{C593073B-435E-4F18-A8D5-9397DF7CDF3E}"/>
    <cellStyle name="Normal 7 2 2 2 3 3" xfId="35263" xr:uid="{E677ED05-0DC5-4E6D-A3D0-E19FD7BAC63B}"/>
    <cellStyle name="Normal 7 2 2 2 3 3 2" xfId="29185" xr:uid="{1BE49C0A-BBFE-4853-859C-778920E3CBD3}"/>
    <cellStyle name="Normal 7 2 2 2 3 3 2 2" xfId="29977" xr:uid="{5FA05698-E1BA-4EE9-AEE5-14FDDC602AAB}"/>
    <cellStyle name="Normal 7 2 2 2 3 3 2 2 2" xfId="29261" xr:uid="{F0C83920-9022-48AC-8D55-2F004BF0EAE7}"/>
    <cellStyle name="Normal 7 2 2 2 3 3 2 3" xfId="31867" xr:uid="{AC3BA437-53BC-4101-88A3-34F688425B1C}"/>
    <cellStyle name="Normal 7 2 2 2 3 3 3" xfId="31879" xr:uid="{513C148E-2A46-41C3-B418-5F871C1AEE9F}"/>
    <cellStyle name="Normal 7 2 2 2 3 3 3 2" xfId="35265" xr:uid="{1066D317-4779-4422-A9D5-9C735CAF656C}"/>
    <cellStyle name="Normal 7 2 2 2 3 3 4" xfId="29201" xr:uid="{0C71B183-F4AA-47A0-81E7-D96832462109}"/>
    <cellStyle name="Normal 7 2 2 2 3 4" xfId="31989" xr:uid="{2E5D9A75-8ECD-40E3-8E4E-EF7DD3382D7E}"/>
    <cellStyle name="Normal 7 2 2 2 3 4 2" xfId="34874" xr:uid="{40ADD0BE-C1B9-4E1C-9EDC-CD095F3B998B}"/>
    <cellStyle name="Normal 7 2 2 2 3 4 2 2" xfId="31330" xr:uid="{A6C0AF0F-D2A0-4555-8060-2215B7CCD4D4}"/>
    <cellStyle name="Normal 7 2 2 2 3 4 3" xfId="33545" xr:uid="{5E547606-38BC-4047-B457-2E429335E568}"/>
    <cellStyle name="Normal 7 2 2 2 3 5" xfId="32599" xr:uid="{63957501-FE5C-4745-8A76-20FB4864E826}"/>
    <cellStyle name="Normal 7 2 2 2 3 5 2" xfId="30251" xr:uid="{CEB1FCEA-397C-45E3-BC0C-1F9F59F07975}"/>
    <cellStyle name="Normal 7 2 2 2 3 6" xfId="34109" xr:uid="{90984F10-FE64-42B2-85C1-D7BB66E7882E}"/>
    <cellStyle name="Normal 7 2 2 2 4" xfId="35459" xr:uid="{CA8690D9-3616-4CEB-8C23-05477756A63C}"/>
    <cellStyle name="Normal 7 2 2 2 4 2" xfId="32892" xr:uid="{477279D1-7080-45C7-BF06-1CB29CDA88FF}"/>
    <cellStyle name="Normal 7 2 2 2 4 2 2" xfId="31213" xr:uid="{B1D7D4A3-B4FD-482D-8C82-E3EF2D51B3AE}"/>
    <cellStyle name="Normal 7 2 2 2 4 2 2 2" xfId="32473" xr:uid="{75989B4A-CF42-408F-A482-2D558D37D732}"/>
    <cellStyle name="Normal 7 2 2 2 4 2 2 2 2" xfId="32375" xr:uid="{23EFD80F-B853-4D79-B95E-75BD6D5594B3}"/>
    <cellStyle name="Normal 7 2 2 2 4 2 2 3" xfId="33468" xr:uid="{8717225F-D637-4B7C-8647-93637A4E9436}"/>
    <cellStyle name="Normal 7 2 2 2 4 2 3" xfId="31197" xr:uid="{70AA8EE0-B727-415E-9E0D-71F7E3D6120E}"/>
    <cellStyle name="Normal 7 2 2 2 4 2 3 2" xfId="34552" xr:uid="{674615E5-3D9B-45FA-9137-1B225F50E0D8}"/>
    <cellStyle name="Normal 7 2 2 2 4 2 4" xfId="30570" xr:uid="{6F314D06-1033-4C36-9DC9-4BC9EEAEA5DC}"/>
    <cellStyle name="Normal 7 2 2 2 4 3" xfId="29702" xr:uid="{04D35423-BB8D-4043-8BAF-D416BED6BA56}"/>
    <cellStyle name="Normal 7 2 2 2 4 3 2" xfId="31673" xr:uid="{EDB1DF3C-67F6-427C-9AB7-B8FC03A4670D}"/>
    <cellStyle name="Normal 7 2 2 2 4 3 2 2" xfId="31570" xr:uid="{094EE64A-66FE-470B-B74D-84A08FFD7FAC}"/>
    <cellStyle name="Normal 7 2 2 2 4 3 3" xfId="34409" xr:uid="{5CF4DF63-10EF-4E38-9342-F2DAC8B95EDF}"/>
    <cellStyle name="Normal 7 2 2 2 4 4" xfId="32596" xr:uid="{892DA3DB-FA0C-49F2-ACCA-3D5023EF0BED}"/>
    <cellStyle name="Normal 7 2 2 2 4 4 2" xfId="31307" xr:uid="{EEC07B8B-DDAC-4B3A-8EE7-9E9B69C238C1}"/>
    <cellStyle name="Normal 7 2 2 2 4 5" xfId="35107" xr:uid="{2966344A-06C3-4E37-B1C8-C5E331CB0D1F}"/>
    <cellStyle name="Normal 7 2 2 2 5" xfId="34652" xr:uid="{3404ABB1-A8EA-44D1-B201-3EA334A8DA8B}"/>
    <cellStyle name="Normal 7 2 2 2 5 2" xfId="31682" xr:uid="{7A16B7B6-C44B-4537-8C5A-A83330E92DDD}"/>
    <cellStyle name="Normal 7 2 2 2 5 2 2" xfId="34058" xr:uid="{FE978FAB-97D5-41FC-9241-070013965525}"/>
    <cellStyle name="Normal 7 2 2 2 5 2 2 2" xfId="33664" xr:uid="{A34B95CD-0839-448B-9597-2AB6CF3FACD2}"/>
    <cellStyle name="Normal 7 2 2 2 5 2 3" xfId="34851" xr:uid="{2BEACBC9-D4BA-4DBE-83EE-E7ACB5472B07}"/>
    <cellStyle name="Normal 7 2 2 2 5 3" xfId="29801" xr:uid="{FEB42317-6D7B-42E1-9CF2-378D3FD845D3}"/>
    <cellStyle name="Normal 7 2 2 2 5 3 2" xfId="30964" xr:uid="{0608DBE2-830A-4045-A53C-F9882FECB834}"/>
    <cellStyle name="Normal 7 2 2 2 5 4" xfId="30387" xr:uid="{029A8F3B-4A33-4D87-BB12-2A8441B60122}"/>
    <cellStyle name="Normal 7 2 2 2 6" xfId="32680" xr:uid="{F20D821C-4FBC-4D4A-9372-D8E2A8D08F93}"/>
    <cellStyle name="Normal 7 2 2 2 6 2" xfId="32035" xr:uid="{1A96926E-CFBB-4A4C-B6F6-362803B76061}"/>
    <cellStyle name="Normal 7 2 2 2 6 2 2" xfId="30249" xr:uid="{54E1F03E-5C07-445B-B8A5-A4DB469BA9B0}"/>
    <cellStyle name="Normal 7 2 2 2 6 3" xfId="33303" xr:uid="{201704FD-A9A7-42B4-8FE1-CDFBA3943F1C}"/>
    <cellStyle name="Normal 7 2 2 2 7" xfId="34486" xr:uid="{B52F80C5-06B2-4BFD-93E4-061E34B0F400}"/>
    <cellStyle name="Normal 7 2 2 2 7 2" xfId="30614" xr:uid="{3DB5D167-895A-4B85-8832-9FD80BF25DF7}"/>
    <cellStyle name="Normal 7 2 2 2 8" xfId="30819" xr:uid="{BB632A2F-421B-4460-A3F2-38954101049F}"/>
    <cellStyle name="Normal 7 2 2 3" xfId="31959" xr:uid="{37903555-E537-4DB4-954E-3E552F3360AC}"/>
    <cellStyle name="Normal 7 2 2 3 2" xfId="31246" xr:uid="{36101D88-4FAB-4A46-BCB0-A4F96F181116}"/>
    <cellStyle name="Normal 7 2 2 3 2 2" xfId="32750" xr:uid="{CF7F0EBB-F488-474B-A3E0-E0FE85510643}"/>
    <cellStyle name="Normal 7 2 2 3 2 2 2" xfId="33420" xr:uid="{D3403B2C-14D3-42C8-A3D4-72F28887BC28}"/>
    <cellStyle name="Normal 7 2 2 3 2 2 2 2" xfId="34618" xr:uid="{B731DDB6-843B-44F3-A55A-E6CDFA93C1FF}"/>
    <cellStyle name="Normal 7 2 2 3 2 2 2 2 2" xfId="30141" xr:uid="{38707296-D09C-4E09-AE64-60A69D3BA099}"/>
    <cellStyle name="Normal 7 2 2 3 2 2 2 2 2 2" xfId="31185" xr:uid="{7CDC4136-4649-42FE-90DF-D115EACB677B}"/>
    <cellStyle name="Normal 7 2 2 3 2 2 2 2 3" xfId="32874" xr:uid="{DEC42CD2-6633-4EE6-8F50-98A255143345}"/>
    <cellStyle name="Normal 7 2 2 3 2 2 2 3" xfId="31644" xr:uid="{1A1A9B76-F073-44D5-B099-1A3E2E4B4B43}"/>
    <cellStyle name="Normal 7 2 2 3 2 2 2 3 2" xfId="34340" xr:uid="{84532A39-4C06-40B2-A4CE-32B5CE2DE7C1}"/>
    <cellStyle name="Normal 7 2 2 3 2 2 2 4" xfId="33470" xr:uid="{FD17906E-443E-45C3-BD4A-2145165BF18F}"/>
    <cellStyle name="Normal 7 2 2 3 2 2 3" xfId="34663" xr:uid="{B230A5E0-D11C-4470-B23B-69E285676DEC}"/>
    <cellStyle name="Normal 7 2 2 3 2 2 3 2" xfId="34022" xr:uid="{674AEC7E-DE50-416C-A030-889E6B4EBC4D}"/>
    <cellStyle name="Normal 7 2 2 3 2 2 3 2 2" xfId="33661" xr:uid="{355C9775-7653-416A-9E59-DE05CA4F8E2A}"/>
    <cellStyle name="Normal 7 2 2 3 2 2 3 3" xfId="30329" xr:uid="{A9E7E128-05C0-4ECC-AEFE-954CA5B2FB69}"/>
    <cellStyle name="Normal 7 2 2 3 2 2 4" xfId="31056" xr:uid="{56C5FDE9-0096-456E-A32D-E26DCA7329A6}"/>
    <cellStyle name="Normal 7 2 2 3 2 2 4 2" xfId="32708" xr:uid="{CF9DB3AE-A9E3-4508-94B5-0A5B0D722885}"/>
    <cellStyle name="Normal 7 2 2 3 2 2 5" xfId="30513" xr:uid="{44244827-F26C-4888-A447-EF2F98562340}"/>
    <cellStyle name="Normal 7 2 2 3 2 3" xfId="31374" xr:uid="{6448D7D1-DB3D-4799-81F3-7433E88CE2BD}"/>
    <cellStyle name="Normal 7 2 2 3 2 3 2" xfId="31668" xr:uid="{E6B9D9F7-2A96-4651-B44B-0B045E31E518}"/>
    <cellStyle name="Normal 7 2 2 3 2 3 2 2" xfId="34048" xr:uid="{A4A48B50-D641-4879-8128-0598068467E4}"/>
    <cellStyle name="Normal 7 2 2 3 2 3 2 2 2" xfId="33795" xr:uid="{1C82BA7B-6ACA-4092-9D80-CB492B9D3448}"/>
    <cellStyle name="Normal 7 2 2 3 2 3 2 3" xfId="34976" xr:uid="{70290F29-40AE-4243-80FD-81BABD0820E5}"/>
    <cellStyle name="Normal 7 2 2 3 2 3 3" xfId="32617" xr:uid="{8136E956-6195-442D-9AAD-F89E5BB9DBB9}"/>
    <cellStyle name="Normal 7 2 2 3 2 3 3 2" xfId="33236" xr:uid="{C0231CDD-88B0-48A6-B7A7-70CDB2D05068}"/>
    <cellStyle name="Normal 7 2 2 3 2 3 4" xfId="31969" xr:uid="{CE5A7BF3-ABF8-4432-B1B1-D4FF088EE1BD}"/>
    <cellStyle name="Normal 7 2 2 3 2 4" xfId="34207" xr:uid="{AC044ED3-AE26-4A24-ACAA-7238A36EB67A}"/>
    <cellStyle name="Normal 7 2 2 3 2 4 2" xfId="34433" xr:uid="{4E9F0EF7-19F0-4C6B-9832-E0FE1BB663E6}"/>
    <cellStyle name="Normal 7 2 2 3 2 4 2 2" xfId="30617" xr:uid="{667C96E8-DD75-4193-906B-95157B6D3B74}"/>
    <cellStyle name="Normal 7 2 2 3 2 4 3" xfId="30821" xr:uid="{76F6F1F7-3011-4BC8-AE7D-9C8DA7AD95AA}"/>
    <cellStyle name="Normal 7 2 2 3 2 5" xfId="29610" xr:uid="{EDB1B447-0C5C-4C3D-A9F2-77992B3CD440}"/>
    <cellStyle name="Normal 7 2 2 3 2 5 2" xfId="34624" xr:uid="{6536DEFB-14D4-4123-B0AB-7459BE559D54}"/>
    <cellStyle name="Normal 7 2 2 3 2 6" xfId="32759" xr:uid="{1A53D2DD-DC5D-48B0-A558-575DC7AE8D32}"/>
    <cellStyle name="Normal 7 2 2 3 3" xfId="33424" xr:uid="{DA2868DD-5D7F-4DF7-AB4B-425FF6CCF8EB}"/>
    <cellStyle name="Normal 7 2 2 3 3 2" xfId="34064" xr:uid="{4168EC2B-56B6-4F6E-AB87-1C9A4D3D4A71}"/>
    <cellStyle name="Normal 7 2 2 3 3 2 2" xfId="34469" xr:uid="{243CC851-D333-4AF1-B145-1640758EC337}"/>
    <cellStyle name="Normal 7 2 2 3 3 2 2 2" xfId="34522" xr:uid="{2B3168F9-26DE-4C1B-8637-FD5FF1349BB8}"/>
    <cellStyle name="Normal 7 2 2 3 3 2 2 2 2" xfId="30286" xr:uid="{3ECCE51E-B023-47C1-BA9C-85F322B7B5BF}"/>
    <cellStyle name="Normal 7 2 2 3 3 2 2 3" xfId="32663" xr:uid="{F38C3208-9994-476C-90F2-2BB3C5C603E4}"/>
    <cellStyle name="Normal 7 2 2 3 3 2 3" xfId="34114" xr:uid="{990F1715-27FC-4613-A9C8-8941DDFA07AD}"/>
    <cellStyle name="Normal 7 2 2 3 3 2 3 2" xfId="33742" xr:uid="{8B00F048-5139-41CB-80AF-538E04A879C2}"/>
    <cellStyle name="Normal 7 2 2 3 3 2 4" xfId="34931" xr:uid="{F8CF1433-C42E-426E-BDF8-AF5C7917438B}"/>
    <cellStyle name="Normal 7 2 2 3 3 3" xfId="30302" xr:uid="{CF24C28C-1BCE-443A-8CEC-1903E696AA7A}"/>
    <cellStyle name="Normal 7 2 2 3 3 3 2" xfId="31239" xr:uid="{B2A1E98A-E091-4395-86F2-B91F2A9A2AFF}"/>
    <cellStyle name="Normal 7 2 2 3 3 3 2 2" xfId="32969" xr:uid="{85D80BF0-7E6B-43F6-8F53-F7B5A77955A6}"/>
    <cellStyle name="Normal 7 2 2 3 3 3 3" xfId="31601" xr:uid="{AD242658-57E8-4A28-A8A4-DBF829856F98}"/>
    <cellStyle name="Normal 7 2 2 3 3 4" xfId="33175" xr:uid="{9A2A42B5-3EBB-43B1-8ED6-684AC611A2E7}"/>
    <cellStyle name="Normal 7 2 2 3 3 4 2" xfId="33653" xr:uid="{626B2A8D-2098-48F1-BC40-74136CF05F9F}"/>
    <cellStyle name="Normal 7 2 2 3 3 5" xfId="34841" xr:uid="{E5D1663A-CF8C-4387-B8B0-4E7C65775D1B}"/>
    <cellStyle name="Normal 7 2 2 3 4" xfId="32583" xr:uid="{002F9EA5-DC03-465B-848B-E134D80BF6B8}"/>
    <cellStyle name="Normal 7 2 2 3 4 2" xfId="33060" xr:uid="{FFCCC63D-EB50-46A8-A4B7-225ACC87C976}"/>
    <cellStyle name="Normal 7 2 2 3 4 2 2" xfId="35243" xr:uid="{B68AF332-3E8F-4ED5-A260-A39AA3656829}"/>
    <cellStyle name="Normal 7 2 2 3 4 2 2 2" xfId="32616" xr:uid="{25A28E71-EA47-4D47-857F-58EFA78D3D88}"/>
    <cellStyle name="Normal 7 2 2 3 4 2 3" xfId="34323" xr:uid="{73CD0EA1-0764-47EF-95A3-9FB3D6487C4D}"/>
    <cellStyle name="Normal 7 2 2 3 4 3" xfId="29104" xr:uid="{4A84DBB5-7198-4E69-B26C-86D7EF5F0D78}"/>
    <cellStyle name="Normal 7 2 2 3 4 3 2" xfId="29195" xr:uid="{71D3BA2C-567F-4F5B-B232-FD6FDABBFE97}"/>
    <cellStyle name="Normal 7 2 2 3 4 4" xfId="32213" xr:uid="{242C4E88-5B31-4253-9B14-5F7CD0908C74}"/>
    <cellStyle name="Normal 7 2 2 3 5" xfId="30778" xr:uid="{4AF25D37-51C9-4D4D-B8F3-BDD3F950FDF2}"/>
    <cellStyle name="Normal 7 2 2 3 5 2" xfId="33180" xr:uid="{F1F2E8D7-A186-4BD7-BC89-38F29750CCAB}"/>
    <cellStyle name="Normal 7 2 2 3 5 2 2" xfId="33962" xr:uid="{A32D7FCB-3FF2-4C85-8DF6-0303D584A602}"/>
    <cellStyle name="Normal 7 2 2 3 5 3" xfId="31896" xr:uid="{9C0F6B8D-0A6A-4C12-98FD-7903EC01173A}"/>
    <cellStyle name="Normal 7 2 2 3 6" xfId="29205" xr:uid="{0A52FED3-3307-4AC9-8435-3C2D6B43B0E4}"/>
    <cellStyle name="Normal 7 2 2 3 6 2" xfId="30590" xr:uid="{7C57A885-99A3-45F8-B21D-21634F128842}"/>
    <cellStyle name="Normal 7 2 2 3 7" xfId="31584" xr:uid="{C05AA56F-723D-46C4-A9DD-7EB4A217810C}"/>
    <cellStyle name="Normal 7 2 2 4" xfId="32644" xr:uid="{449A354A-2387-4DEB-89C6-6380AD89F410}"/>
    <cellStyle name="Normal 7 2 2 4 2" xfId="30313" xr:uid="{405DF5E2-1FB9-440C-B6D0-EEAEA1B171BA}"/>
    <cellStyle name="Normal 7 2 2 4 2 2" xfId="29721" xr:uid="{2450DB13-0816-4DCF-A68E-2B2AC729334A}"/>
    <cellStyle name="Normal 7 2 2 4 2 2 2" xfId="33975" xr:uid="{1982B437-D1C2-42C9-90B9-54DED6C0EF99}"/>
    <cellStyle name="Normal 7 2 2 4 2 2 2 2" xfId="31169" xr:uid="{8599CDA9-29A2-4815-B43B-DE0F0A8DE01F}"/>
    <cellStyle name="Normal 7 2 2 4 2 2 2 2 2" xfId="31745" xr:uid="{42B8E973-68E2-48CB-9D6A-DFDFC3C64240}"/>
    <cellStyle name="Normal 7 2 2 4 2 2 2 3" xfId="29817" xr:uid="{3999FA84-8A2A-4C4D-B3D5-8A23D940A1A1}"/>
    <cellStyle name="Normal 7 2 2 4 2 2 3" xfId="33286" xr:uid="{0636877D-EB26-4C3A-B823-B46CBF135648}"/>
    <cellStyle name="Normal 7 2 2 4 2 2 3 2" xfId="30768" xr:uid="{1A5CF683-E681-4946-9C62-E6BC304CD829}"/>
    <cellStyle name="Normal 7 2 2 4 2 2 4" xfId="35518" xr:uid="{6427B8C7-664C-4D6C-A361-117AE4F1EF51}"/>
    <cellStyle name="Normal 7 2 2 4 2 3" xfId="34683" xr:uid="{F7DBC865-E9B4-4269-82DE-7FEF70F11059}"/>
    <cellStyle name="Normal 7 2 2 4 2 3 2" xfId="29490" xr:uid="{CCA0AD7D-1239-48B3-BA7A-7F5454E3EB22}"/>
    <cellStyle name="Normal 7 2 2 4 2 3 2 2" xfId="31499" xr:uid="{6E721BB6-B995-42A4-B861-FE8B5D7C784B}"/>
    <cellStyle name="Normal 7 2 2 4 2 3 3" xfId="34997" xr:uid="{871EFB8C-12F1-40F7-ADDF-378C77CC9B08}"/>
    <cellStyle name="Normal 7 2 2 4 2 4" xfId="35211" xr:uid="{239332CE-33CD-49FB-9A5E-E23C6F084903}"/>
    <cellStyle name="Normal 7 2 2 4 2 4 2" xfId="32563" xr:uid="{6E5E00DF-4AC5-4855-B9EE-F98BC7EB5BB9}"/>
    <cellStyle name="Normal 7 2 2 4 2 5" xfId="32730" xr:uid="{F34D717C-FB03-4C0F-81A0-7DF08F3EA1F1}"/>
    <cellStyle name="Normal 7 2 2 4 3" xfId="31047" xr:uid="{E9629248-6EC9-42EF-8067-12AFF5A4AB29}"/>
    <cellStyle name="Normal 7 2 2 4 3 2" xfId="30776" xr:uid="{1659ACA3-A698-4907-9728-FA119A2C70E4}"/>
    <cellStyle name="Normal 7 2 2 4 3 2 2" xfId="31908" xr:uid="{3273259D-A458-46FC-80E4-5FA5DBD678AD}"/>
    <cellStyle name="Normal 7 2 2 4 3 2 2 2" xfId="29439" xr:uid="{AE55939F-98D1-498E-926D-C759ED06B9F9}"/>
    <cellStyle name="Normal 7 2 2 4 3 2 3" xfId="30000" xr:uid="{364DDA9D-C9B4-4FA2-A199-101B1F61B44F}"/>
    <cellStyle name="Normal 7 2 2 4 3 3" xfId="35537" xr:uid="{99FC8C27-8EFD-4189-90B3-74560EAC6F1D}"/>
    <cellStyle name="Normal 7 2 2 4 3 3 2" xfId="30265" xr:uid="{72AC4138-7E9B-47C5-B642-2649167F5C44}"/>
    <cellStyle name="Normal 7 2 2 4 3 4" xfId="34004" xr:uid="{D7E95E85-FC22-42B3-8092-5E36065465F6}"/>
    <cellStyle name="Normal 7 2 2 4 4" xfId="33625" xr:uid="{DCAAFE9A-FF02-4141-B671-7EF37B91B6CB}"/>
    <cellStyle name="Normal 7 2 2 4 4 2" xfId="34803" xr:uid="{4841E164-634E-4047-895E-9430E0AD9FEA}"/>
    <cellStyle name="Normal 7 2 2 4 4 2 2" xfId="35347" xr:uid="{748CA951-4744-455D-BD77-0D7B855B6D98}"/>
    <cellStyle name="Normal 7 2 2 4 4 3" xfId="35424" xr:uid="{E81DFF66-33E8-417E-B9F5-393EF32C565C}"/>
    <cellStyle name="Normal 7 2 2 4 5" xfId="29533" xr:uid="{1652D9F2-4033-47AA-944B-3A3E31379AD7}"/>
    <cellStyle name="Normal 7 2 2 4 5 2" xfId="31017" xr:uid="{89605812-3898-4CEA-B5E8-E506607B0847}"/>
    <cellStyle name="Normal 7 2 2 4 6" xfId="32294" xr:uid="{3C891FC8-06C8-4E74-9229-10CC3616C50D}"/>
    <cellStyle name="Normal 7 2 2 5" xfId="32295" xr:uid="{EDFB8F8A-5F94-4DE8-8396-E03839CA9F32}"/>
    <cellStyle name="Normal 7 2 2 5 2" xfId="32824" xr:uid="{0CEB969D-5C1C-4BE4-845F-A260BEDA6AE4}"/>
    <cellStyle name="Normal 7 2 2 5 2 2" xfId="29673" xr:uid="{4832F110-BEFF-41C6-A31E-42C2A6A86D1F}"/>
    <cellStyle name="Normal 7 2 2 5 2 2 2" xfId="31142" xr:uid="{333B4639-B0CD-4FE7-9699-B4691C164B3F}"/>
    <cellStyle name="Normal 7 2 2 5 2 2 2 2" xfId="30483" xr:uid="{13F6577A-5A9B-4F72-B0B2-7F31653CFCAC}"/>
    <cellStyle name="Normal 7 2 2 5 2 2 3" xfId="34018" xr:uid="{F2B788CC-72D3-411B-9FD3-D9167382407B}"/>
    <cellStyle name="Normal 7 2 2 5 2 3" xfId="29754" xr:uid="{7A5B1DF1-0D87-4B05-9555-8A07D08F19E4}"/>
    <cellStyle name="Normal 7 2 2 5 2 3 2" xfId="29158" xr:uid="{CEB7B311-3C5E-400A-8D39-EA04F4960BBC}"/>
    <cellStyle name="Normal 7 2 2 5 2 4" xfId="30763" xr:uid="{2272F2A6-8971-4B28-B9B4-AC735E7EC622}"/>
    <cellStyle name="Normal 7 2 2 5 3" xfId="32671" xr:uid="{5F20558A-297D-4E28-985B-7D05D568899C}"/>
    <cellStyle name="Normal 7 2 2 5 3 2" xfId="34820" xr:uid="{247089EE-AC5A-4733-97B2-DAD416268B76}"/>
    <cellStyle name="Normal 7 2 2 5 3 2 2" xfId="34258" xr:uid="{6D99587D-20AC-4909-88A0-47F1EC810E06}"/>
    <cellStyle name="Normal 7 2 2 5 3 3" xfId="30458" xr:uid="{B68CCFDF-769E-4AD7-9BC4-66F6B3577FB0}"/>
    <cellStyle name="Normal 7 2 2 5 4" xfId="29791" xr:uid="{BA1CF787-5423-43A1-A4A3-0EBA9487E9BE}"/>
    <cellStyle name="Normal 7 2 2 5 4 2" xfId="35342" xr:uid="{B209054E-1C79-4FA5-B93B-6A8550C13EAB}"/>
    <cellStyle name="Normal 7 2 2 5 5" xfId="33755" xr:uid="{278B0124-3230-4DAC-8BBD-47723F954D25}"/>
    <cellStyle name="Normal 7 2 2 6" xfId="30705" xr:uid="{F9172627-3CA1-40F2-A0C3-023E52FDD75C}"/>
    <cellStyle name="Normal 7 2 2 6 2" xfId="33780" xr:uid="{6C1045D8-9F12-429C-91D1-5691DC179EDC}"/>
    <cellStyle name="Normal 7 2 2 6 2 2" xfId="34363" xr:uid="{CCAAEB60-6611-4342-8A71-7DB9B64908D1}"/>
    <cellStyle name="Normal 7 2 2 6 2 2 2" xfId="30004" xr:uid="{A40E4D11-A97A-4211-A266-26FEED5F35E5}"/>
    <cellStyle name="Normal 7 2 2 6 2 3" xfId="31182" xr:uid="{356A6FDE-5699-491C-992A-1E15358945B8}"/>
    <cellStyle name="Normal 7 2 2 6 3" xfId="31061" xr:uid="{578767F6-C9D8-4695-8DDC-A299A49A54AE}"/>
    <cellStyle name="Normal 7 2 2 6 3 2" xfId="31125" xr:uid="{8DB3353E-A6AA-4CDF-83C5-ED1BAE8FAC60}"/>
    <cellStyle name="Normal 7 2 2 6 4" xfId="33346" xr:uid="{CC91E19A-0218-40B7-964F-2D81551C8278}"/>
    <cellStyle name="Normal 7 2 2 7" xfId="30318" xr:uid="{6C6C3916-C3E2-4248-9736-162331491260}"/>
    <cellStyle name="Normal 7 2 2 7 2" xfId="33836" xr:uid="{063364C1-20DE-44BC-BC56-74D66D415952}"/>
    <cellStyle name="Normal 7 2 2 7 2 2" xfId="34623" xr:uid="{10A29662-FEFC-407F-A55C-AF8A3BBD79B2}"/>
    <cellStyle name="Normal 7 2 2 7 3" xfId="31191" xr:uid="{97586FCE-97FA-450A-AF83-D7C2CE30B8EF}"/>
    <cellStyle name="Normal 7 2 2 8" xfId="32326" xr:uid="{33C1B7A9-1338-4752-9928-4E37DCA633DB}"/>
    <cellStyle name="Normal 7 2 2 8 2" xfId="33926" xr:uid="{EC2428FB-BF2D-4E45-AAD1-CB1D1ACB53BC}"/>
    <cellStyle name="Normal 7 2 2 9" xfId="29799" xr:uid="{341853E4-0212-487A-BF9B-50225850D929}"/>
    <cellStyle name="Normal 7 2 3" xfId="29915" xr:uid="{6A29DDFF-2C0E-465A-BFDD-1DF23730C823}"/>
    <cellStyle name="Normal 7 2 3 2" xfId="32621" xr:uid="{8F54C5A1-B529-4A25-B600-39983319F59C}"/>
    <cellStyle name="Normal 7 2 3 2 2" xfId="29398" xr:uid="{379EAEFB-747E-4B1C-A37B-92C49A87BFE6}"/>
    <cellStyle name="Normal 7 2 3 2 2 2" xfId="29751" xr:uid="{9C162EC5-0E9C-423D-B32A-FCDF9877B4BA}"/>
    <cellStyle name="Normal 7 2 3 2 2 2 2" xfId="35316" xr:uid="{2DFF1930-3DDC-4C1E-A67E-06EEF8EFC5B2}"/>
    <cellStyle name="Normal 7 2 3 2 2 2 2 2" xfId="32618" xr:uid="{940102EA-B6F4-4D95-98A1-99D6255A3EBF}"/>
    <cellStyle name="Normal 7 2 3 2 2 2 2 2 2" xfId="30290" xr:uid="{020A53AA-5F48-4E25-A157-D166ABCD9E05}"/>
    <cellStyle name="Normal 7 2 3 2 2 2 2 2 2 2" xfId="35245" xr:uid="{46505083-46E2-48A5-805D-57A7D5E388D3}"/>
    <cellStyle name="Normal 7 2 3 2 2 2 2 2 3" xfId="30692" xr:uid="{C14433F6-F3DF-4D2D-A030-B721C45BBA39}"/>
    <cellStyle name="Normal 7 2 3 2 2 2 2 3" xfId="34750" xr:uid="{C19F9474-005D-42CB-B8C7-FA3527DA956D}"/>
    <cellStyle name="Normal 7 2 3 2 2 2 2 3 2" xfId="34435" xr:uid="{1859D553-9D1A-41B8-8A93-72FE2697E71E}"/>
    <cellStyle name="Normal 7 2 3 2 2 2 2 4" xfId="29269" xr:uid="{04F5AFB0-BEA5-4210-B978-EDDA85116540}"/>
    <cellStyle name="Normal 7 2 3 2 2 2 3" xfId="33952" xr:uid="{3E95FD27-2CB8-4B9E-8F41-8508B587D648}"/>
    <cellStyle name="Normal 7 2 3 2 2 2 3 2" xfId="31702" xr:uid="{93A87242-B37D-4358-9355-1E11AF235FA6}"/>
    <cellStyle name="Normal 7 2 3 2 2 2 3 2 2" xfId="29115" xr:uid="{DFFFB4E2-2E15-4D9C-B2BF-27E981F1720B}"/>
    <cellStyle name="Normal 7 2 3 2 2 2 3 3" xfId="31408" xr:uid="{43E8B0CD-93BA-4CDF-BF81-AB6A07BD2D6D}"/>
    <cellStyle name="Normal 7 2 3 2 2 2 4" xfId="34502" xr:uid="{9CAB538C-B84F-4F11-8F6C-9871636E7946}"/>
    <cellStyle name="Normal 7 2 3 2 2 2 4 2" xfId="34802" xr:uid="{36BC7510-F3D5-40C4-8A53-B658E5A96D76}"/>
    <cellStyle name="Normal 7 2 3 2 2 2 5" xfId="33112" xr:uid="{A3DC17AF-C4A9-4AC4-B4E9-7F51F80A43E8}"/>
    <cellStyle name="Normal 7 2 3 2 2 3" xfId="32558" xr:uid="{CA7C1821-B4B3-441F-8771-84F41B1561B1}"/>
    <cellStyle name="Normal 7 2 3 2 2 3 2" xfId="30085" xr:uid="{C2891EFB-C59F-45F4-AA10-7FBE21226A3A}"/>
    <cellStyle name="Normal 7 2 3 2 2 3 2 2" xfId="33643" xr:uid="{8CF13CF6-473F-439A-B50A-2E82EB46CD7A}"/>
    <cellStyle name="Normal 7 2 3 2 2 3 2 2 2" xfId="33569" xr:uid="{AEEC3E7D-7B05-46D7-BAF0-DACE71AC0610}"/>
    <cellStyle name="Normal 7 2 3 2 2 3 2 3" xfId="31711" xr:uid="{F70A1758-9174-432A-8D16-260FBC84E31D}"/>
    <cellStyle name="Normal 7 2 3 2 2 3 3" xfId="30941" xr:uid="{2D2C992B-8EC0-4E24-A1E0-77387D2FDC2F}"/>
    <cellStyle name="Normal 7 2 3 2 2 3 3 2" xfId="34763" xr:uid="{5C631733-6861-438A-A58F-4E92BAE6D1E4}"/>
    <cellStyle name="Normal 7 2 3 2 2 3 4" xfId="29952" xr:uid="{5866DE0A-5C90-45C2-9068-AEF158A72B0D}"/>
    <cellStyle name="Normal 7 2 3 2 2 4" xfId="29387" xr:uid="{F69383F9-9117-4410-8363-8E4105F961E8}"/>
    <cellStyle name="Normal 7 2 3 2 2 4 2" xfId="30169" xr:uid="{07EE129E-532A-435D-AC96-CE2069CE48CA}"/>
    <cellStyle name="Normal 7 2 3 2 2 4 2 2" xfId="31674" xr:uid="{653529E9-D4ED-4210-8B4B-32E2C5A8E8E6}"/>
    <cellStyle name="Normal 7 2 3 2 2 4 3" xfId="33929" xr:uid="{BA7E95A1-165A-4C03-9E22-6A0402C02A0F}"/>
    <cellStyle name="Normal 7 2 3 2 2 5" xfId="34844" xr:uid="{4A06671D-2FB3-41F3-A3BD-3B0241137647}"/>
    <cellStyle name="Normal 7 2 3 2 2 5 2" xfId="31300" xr:uid="{9F578CAB-4C8D-41AF-B995-8BDC54BD9A28}"/>
    <cellStyle name="Normal 7 2 3 2 2 6" xfId="34939" xr:uid="{6427863F-8206-40DC-8109-CF78E7923D60}"/>
    <cellStyle name="Normal 7 2 3 2 3" xfId="29704" xr:uid="{16D0DB53-8327-406A-B713-AEE419EA7A4D}"/>
    <cellStyle name="Normal 7 2 3 2 3 2" xfId="32407" xr:uid="{4363BB8F-0C86-4D60-B1A2-2A3B80F62FFF}"/>
    <cellStyle name="Normal 7 2 3 2 3 2 2" xfId="35054" xr:uid="{0BC6DE7F-3FD0-4B60-8DB2-62DD05D404D5}"/>
    <cellStyle name="Normal 7 2 3 2 3 2 2 2" xfId="35232" xr:uid="{9BA652A2-299A-43BB-82BD-720236F09821}"/>
    <cellStyle name="Normal 7 2 3 2 3 2 2 2 2" xfId="32576" xr:uid="{6E0A7ADC-023B-4906-9C07-D026CBBB0B9E}"/>
    <cellStyle name="Normal 7 2 3 2 3 2 2 3" xfId="30909" xr:uid="{9454920A-00E1-4A75-8352-14776839BE02}"/>
    <cellStyle name="Normal 7 2 3 2 3 2 3" xfId="32045" xr:uid="{8B0E9026-07D0-4BEB-AE61-AB96313C3AF2}"/>
    <cellStyle name="Normal 7 2 3 2 3 2 3 2" xfId="32524" xr:uid="{F12650EC-7700-4EE1-B9F1-D8A3FD79FBCC}"/>
    <cellStyle name="Normal 7 2 3 2 3 2 4" xfId="30211" xr:uid="{B307D0C3-7815-4019-B1E9-C655C35671AC}"/>
    <cellStyle name="Normal 7 2 3 2 3 3" xfId="32133" xr:uid="{30BA6977-3009-4E64-99B4-2654B7944346}"/>
    <cellStyle name="Normal 7 2 3 2 3 3 2" xfId="34130" xr:uid="{5623AF27-A9B0-46B1-9201-A0A6CDC0B202}"/>
    <cellStyle name="Normal 7 2 3 2 3 3 2 2" xfId="35540" xr:uid="{78F11175-2E3D-4941-AB57-0BE786BCF082}"/>
    <cellStyle name="Normal 7 2 3 2 3 3 3" xfId="34896" xr:uid="{A30226AD-7219-4F7B-8FD4-98EFD8EDB882}"/>
    <cellStyle name="Normal 7 2 3 2 3 4" xfId="29089" xr:uid="{5F9A5885-3DF8-4B30-8434-717D7BEDAEE0}"/>
    <cellStyle name="Normal 7 2 3 2 3 4 2" xfId="30997" xr:uid="{D0554C0C-C91B-495B-B43A-7DA0526D3FE8}"/>
    <cellStyle name="Normal 7 2 3 2 3 5" xfId="30206" xr:uid="{1BD0CCC7-8559-44D7-9CD1-9D945548152F}"/>
    <cellStyle name="Normal 7 2 3 2 4" xfId="29770" xr:uid="{A1A01E92-FB69-4473-9565-656A2F59896F}"/>
    <cellStyle name="Normal 7 2 3 2 4 2" xfId="29323" xr:uid="{EBCC0E2B-135D-47A2-BC7F-E02901237A0B}"/>
    <cellStyle name="Normal 7 2 3 2 4 2 2" xfId="34115" xr:uid="{96BA7375-3F3B-4AF4-B81C-D004DA8DD22C}"/>
    <cellStyle name="Normal 7 2 3 2 4 2 2 2" xfId="33486" xr:uid="{AAF4C15E-3E46-40F0-8BE5-7B7D101047C8}"/>
    <cellStyle name="Normal 7 2 3 2 4 2 3" xfId="35014" xr:uid="{69E38083-A6CA-4D5A-919C-59A8D7943A18}"/>
    <cellStyle name="Normal 7 2 3 2 4 3" xfId="30575" xr:uid="{B0660C89-EB99-465E-84F8-ADE4A0A548EE}"/>
    <cellStyle name="Normal 7 2 3 2 4 3 2" xfId="31366" xr:uid="{A3B3C1C0-138F-443E-A747-85AA51C71FCB}"/>
    <cellStyle name="Normal 7 2 3 2 4 4" xfId="34438" xr:uid="{888F743B-0957-4806-A5A6-3ADEF643EC32}"/>
    <cellStyle name="Normal 7 2 3 2 5" xfId="34170" xr:uid="{9D5F9A9A-1941-4D39-BCDA-8441A223902C}"/>
    <cellStyle name="Normal 7 2 3 2 5 2" xfId="32834" xr:uid="{31B6CA84-8B29-4138-911A-5C5409EC3B2C}"/>
    <cellStyle name="Normal 7 2 3 2 5 2 2" xfId="31482" xr:uid="{34918626-990D-4DB8-B469-0A461DC6A438}"/>
    <cellStyle name="Normal 7 2 3 2 5 3" xfId="33577" xr:uid="{5BA763F9-5C24-4E95-8753-571277EC1985}"/>
    <cellStyle name="Normal 7 2 3 2 6" xfId="33019" xr:uid="{CD4486F1-0435-4764-AAF7-D18C7EFA5950}"/>
    <cellStyle name="Normal 7 2 3 2 6 2" xfId="35287" xr:uid="{8C37927E-EC54-48EE-943A-DCFC0E167A45}"/>
    <cellStyle name="Normal 7 2 3 2 7" xfId="30675" xr:uid="{8864C6C5-F11E-46D0-AD97-7CCB8DD5C2E2}"/>
    <cellStyle name="Normal 7 2 3 3" xfId="29121" xr:uid="{1D67728B-A4F9-4E82-B9E9-BCD4471E43A0}"/>
    <cellStyle name="Normal 7 2 3 3 2" xfId="32746" xr:uid="{6C2E7700-55A0-4AD4-AEF1-5001EA53E168}"/>
    <cellStyle name="Normal 7 2 3 3 2 2" xfId="35384" xr:uid="{908E5332-9DD1-45E0-BABA-3088A7ADAAF6}"/>
    <cellStyle name="Normal 7 2 3 3 2 2 2" xfId="31205" xr:uid="{BDA4ABF3-8EEB-44B0-B97A-BD259DEE83CB}"/>
    <cellStyle name="Normal 7 2 3 3 2 2 2 2" xfId="30192" xr:uid="{EED4EC6C-321F-4BA0-A2D7-BD8EC262A5DD}"/>
    <cellStyle name="Normal 7 2 3 3 2 2 2 2 2" xfId="33007" xr:uid="{894390E0-2E12-43B9-9700-02AE9E4B2819}"/>
    <cellStyle name="Normal 7 2 3 3 2 2 2 3" xfId="33714" xr:uid="{43C91BE8-FAD2-4B91-9698-653D034A3DF0}"/>
    <cellStyle name="Normal 7 2 3 3 2 2 3" xfId="31175" xr:uid="{63B4A68D-2F71-4216-BDB6-2489693BEDAC}"/>
    <cellStyle name="Normal 7 2 3 3 2 2 3 2" xfId="33365" xr:uid="{6D67DCFB-4F7F-4030-9B23-CB55E443DB07}"/>
    <cellStyle name="Normal 7 2 3 3 2 2 4" xfId="34916" xr:uid="{BF93B04D-5762-4C24-A2F7-069A4EFBB6B3}"/>
    <cellStyle name="Normal 7 2 3 3 2 3" xfId="35293" xr:uid="{B01C7B37-085C-4393-911E-B4E42C16EEF6}"/>
    <cellStyle name="Normal 7 2 3 3 2 3 2" xfId="33212" xr:uid="{91E9F18C-4EAD-4825-8F13-485807CE2E3D}"/>
    <cellStyle name="Normal 7 2 3 3 2 3 2 2" xfId="32341" xr:uid="{A4A5C7E1-84BA-4C3A-AD60-1402AA7D379D}"/>
    <cellStyle name="Normal 7 2 3 3 2 3 3" xfId="31190" xr:uid="{BFAFA018-E5A4-4EF6-8B96-CF9F8F937B5C}"/>
    <cellStyle name="Normal 7 2 3 3 2 4" xfId="34084" xr:uid="{EDAE9875-4122-46AE-B661-BAC71BE091A1}"/>
    <cellStyle name="Normal 7 2 3 3 2 4 2" xfId="32392" xr:uid="{9B0E7715-BE19-4D45-BC98-93EB9545A894}"/>
    <cellStyle name="Normal 7 2 3 3 2 5" xfId="34994" xr:uid="{E6CC15E4-F3CD-459C-8D15-64658C02B574}"/>
    <cellStyle name="Normal 7 2 3 3 3" xfId="29407" xr:uid="{AB31ADE5-7009-4FA0-9735-869957F6434D}"/>
    <cellStyle name="Normal 7 2 3 3 3 2" xfId="30518" xr:uid="{23536CC9-2321-4EA2-A6CD-ACDDCF00434C}"/>
    <cellStyle name="Normal 7 2 3 3 3 2 2" xfId="35249" xr:uid="{B3108D88-B776-49D0-926B-463FF55B56EF}"/>
    <cellStyle name="Normal 7 2 3 3 3 2 2 2" xfId="29874" xr:uid="{85D8F6BA-3506-471B-80F7-316488FC475E}"/>
    <cellStyle name="Normal 7 2 3 3 3 2 3" xfId="30138" xr:uid="{8D351A3B-9F50-4998-B5C5-1BC6260EFFDA}"/>
    <cellStyle name="Normal 7 2 3 3 3 3" xfId="29823" xr:uid="{068CB933-A0EE-4880-8640-57E96E21D213}"/>
    <cellStyle name="Normal 7 2 3 3 3 3 2" xfId="30764" xr:uid="{9F69EAC7-99C9-4178-A469-B554F86822ED}"/>
    <cellStyle name="Normal 7 2 3 3 3 4" xfId="30457" xr:uid="{0D63460F-80CA-4258-B8C3-6589732B7BD1}"/>
    <cellStyle name="Normal 7 2 3 3 4" xfId="31319" xr:uid="{2D2C74E9-6B2E-45DA-89B2-56350DC4985B}"/>
    <cellStyle name="Normal 7 2 3 3 4 2" xfId="33672" xr:uid="{F26731A2-3C0F-40AC-B123-FAB31F529486}"/>
    <cellStyle name="Normal 7 2 3 3 4 2 2" xfId="32135" xr:uid="{9C98B4B0-A3F3-41EC-81ED-B5E6B885B9A4}"/>
    <cellStyle name="Normal 7 2 3 3 4 3" xfId="34797" xr:uid="{89BC9490-BF27-4FAD-965C-895DCC1C436B}"/>
    <cellStyle name="Normal 7 2 3 3 5" xfId="32273" xr:uid="{42AFD2F7-9197-4540-AE86-66EE43B1807E}"/>
    <cellStyle name="Normal 7 2 3 3 5 2" xfId="33234" xr:uid="{CA425020-15D0-401E-BD84-768A04F7E719}"/>
    <cellStyle name="Normal 7 2 3 3 6" xfId="31285" xr:uid="{533760AF-682A-483C-8343-BA638982FECE}"/>
    <cellStyle name="Normal 7 2 3 4" xfId="29092" xr:uid="{B1F75772-8F06-434D-9DFE-976084B61020}"/>
    <cellStyle name="Normal 7 2 3 4 2" xfId="33563" xr:uid="{4CE45844-16BD-442C-A1AA-3CB0814DC8C1}"/>
    <cellStyle name="Normal 7 2 3 4 2 2" xfId="35028" xr:uid="{824BDBFD-6BCE-4F5A-AB76-E24D023417D1}"/>
    <cellStyle name="Normal 7 2 3 4 2 2 2" xfId="33614" xr:uid="{D29EE45A-0D8A-44E2-B1EA-95A706B38586}"/>
    <cellStyle name="Normal 7 2 3 4 2 2 2 2" xfId="34162" xr:uid="{30A2F267-613C-4D16-987D-2810FD566E97}"/>
    <cellStyle name="Normal 7 2 3 4 2 2 3" xfId="34396" xr:uid="{228E976B-2050-4349-A767-7F938F466FED}"/>
    <cellStyle name="Normal 7 2 3 4 2 3" xfId="33296" xr:uid="{6B997E6A-8E49-4F7D-9A5C-61464EA62C3B}"/>
    <cellStyle name="Normal 7 2 3 4 2 3 2" xfId="35198" xr:uid="{479CDA2D-40C6-435B-90E9-5C93BD08DD0E}"/>
    <cellStyle name="Normal 7 2 3 4 2 4" xfId="32055" xr:uid="{331F3628-5677-4F8F-9C65-80F39E1E5A9A}"/>
    <cellStyle name="Normal 7 2 3 4 3" xfId="32264" xr:uid="{BA8E49A5-9A1A-4E31-89F0-D29272B5FFA4}"/>
    <cellStyle name="Normal 7 2 3 4 3 2" xfId="30551" xr:uid="{4571FE86-9E97-4227-89A0-9D3F0E5188A9}"/>
    <cellStyle name="Normal 7 2 3 4 3 2 2" xfId="32134" xr:uid="{8B35CCE7-E35B-40D4-A111-0504B9E9D983}"/>
    <cellStyle name="Normal 7 2 3 4 3 3" xfId="33619" xr:uid="{AFFF258B-3633-4ACA-8EB9-447B1BBFAB12}"/>
    <cellStyle name="Normal 7 2 3 4 4" xfId="32272" xr:uid="{CE5F67B6-9B10-4BFE-8F40-A7E74E39FC6E}"/>
    <cellStyle name="Normal 7 2 3 4 4 2" xfId="32611" xr:uid="{F4901056-0B7E-4ADA-B661-D26B82CC129C}"/>
    <cellStyle name="Normal 7 2 3 4 5" xfId="29091" xr:uid="{B06E5E77-79CE-4DDA-B1F8-7F0CFB16FBE4}"/>
    <cellStyle name="Normal 7 2 3 5" xfId="32244" xr:uid="{19606643-3685-40B3-917D-9011C350BF50}"/>
    <cellStyle name="Normal 7 2 3 5 2" xfId="30731" xr:uid="{3D9CC1EB-331B-4FFC-B0A9-EC97DC116E05}"/>
    <cellStyle name="Normal 7 2 3 5 2 2" xfId="30429" xr:uid="{88C5C35A-A999-4B5A-BFE2-81BACA891AF6}"/>
    <cellStyle name="Normal 7 2 3 5 2 2 2" xfId="29324" xr:uid="{05DCC168-31F5-49EB-BB06-7475A6FC2E85}"/>
    <cellStyle name="Normal 7 2 3 5 2 3" xfId="34909" xr:uid="{18FCCDD3-9CFF-452D-BAFF-497CA5737A8F}"/>
    <cellStyle name="Normal 7 2 3 5 3" xfId="34371" xr:uid="{CC7E9B0E-006C-4ACD-9F9B-543AC3B9A293}"/>
    <cellStyle name="Normal 7 2 3 5 3 2" xfId="29868" xr:uid="{3E988A49-05B1-4E31-8605-26F63D8D2C01}"/>
    <cellStyle name="Normal 7 2 3 5 4" xfId="32506" xr:uid="{660DE4E1-AC64-467F-A7F0-BF3E6C1915F2}"/>
    <cellStyle name="Normal 7 2 3 6" xfId="33867" xr:uid="{5DD3DE85-A1EE-4EEE-8C38-60E80AFA7B3B}"/>
    <cellStyle name="Normal 7 2 3 6 2" xfId="33146" xr:uid="{30F1F4E3-B6A2-4F9F-9F20-B07E351620BC}"/>
    <cellStyle name="Normal 7 2 3 6 2 2" xfId="34799" xr:uid="{A6E3D440-4C8F-451B-B869-629AD15123A1}"/>
    <cellStyle name="Normal 7 2 3 6 3" xfId="30095" xr:uid="{FED2CAEE-4696-4BB5-B01C-175F879656E7}"/>
    <cellStyle name="Normal 7 2 3 7" xfId="35367" xr:uid="{97A91F27-3729-4319-BC01-AF5E3E1928E0}"/>
    <cellStyle name="Normal 7 2 3 7 2" xfId="33658" xr:uid="{73A084F0-BDE1-48B6-B56B-B4256E6F3685}"/>
    <cellStyle name="Normal 7 2 3 8" xfId="30272" xr:uid="{030E2C67-C8E6-4A2F-AF48-3E884BBFD0FE}"/>
    <cellStyle name="Normal 7 2 4" xfId="34297" xr:uid="{BCD3E001-AF21-4AEB-97DE-27BD7BFA2961}"/>
    <cellStyle name="Normal 7 2 4 2" xfId="35004" xr:uid="{8A529B37-25C5-4ABF-8F86-46FFDDFAA471}"/>
    <cellStyle name="Normal 7 2 4 2 2" xfId="33158" xr:uid="{C1626116-0EF4-4A38-A52E-D133DCA655BA}"/>
    <cellStyle name="Normal 7 2 4 2 2 2" xfId="32629" xr:uid="{061C12E9-0F6B-426E-8C08-489B0EFD1661}"/>
    <cellStyle name="Normal 7 2 4 2 2 2 2" xfId="32531" xr:uid="{0CF163F2-AE9F-4F38-BD52-96575C3344B6}"/>
    <cellStyle name="Normal 7 2 4 2 2 2 2 2" xfId="30967" xr:uid="{7CB84409-0E6C-40D9-A451-3038C5578E08}"/>
    <cellStyle name="Normal 7 2 4 2 2 2 2 2 2" xfId="34417" xr:uid="{C70069B4-F4FA-4913-A14C-48E4D0C098A8}"/>
    <cellStyle name="Normal 7 2 4 2 2 2 2 3" xfId="33909" xr:uid="{D9DF0FB2-89CF-47F1-9EBD-87DE91FC2D98}"/>
    <cellStyle name="Normal 7 2 4 2 2 2 3" xfId="29656" xr:uid="{E0A3BB7E-E3E9-491D-BFAA-4DC7FD50124C}"/>
    <cellStyle name="Normal 7 2 4 2 2 2 3 2" xfId="34070" xr:uid="{E52A0AB2-B391-4594-91E1-D00306692F07}"/>
    <cellStyle name="Normal 7 2 4 2 2 2 4" xfId="31154" xr:uid="{28AB455E-BE40-4154-BFA2-11927B01B3DC}"/>
    <cellStyle name="Normal 7 2 4 2 2 3" xfId="35311" xr:uid="{D219CAAB-57D3-4D45-AAC4-4F2E230A9633}"/>
    <cellStyle name="Normal 7 2 4 2 2 3 2" xfId="30435" xr:uid="{8C98AF6C-3A93-4B5D-96E8-D4D658713893}"/>
    <cellStyle name="Normal 7 2 4 2 2 3 2 2" xfId="31902" xr:uid="{C23E21B5-0109-41E5-A398-BD227B12E23C}"/>
    <cellStyle name="Normal 7 2 4 2 2 3 3" xfId="34783" xr:uid="{8FB9BB68-02DD-4005-9B58-3DF8FAD3D01B}"/>
    <cellStyle name="Normal 7 2 4 2 2 4" xfId="32866" xr:uid="{F5B935B6-47AB-4201-A0F9-FB9AA0E6D1AA}"/>
    <cellStyle name="Normal 7 2 4 2 2 4 2" xfId="33328" xr:uid="{3527CFC5-CA7A-4232-9AC1-35DE39183742}"/>
    <cellStyle name="Normal 7 2 4 2 2 5" xfId="32960" xr:uid="{4FEE1158-5EDA-41A9-9F7F-3092CE590407}"/>
    <cellStyle name="Normal 7 2 4 2 3" xfId="32883" xr:uid="{4D4285A3-A040-4473-A034-4CE489CD76D6}"/>
    <cellStyle name="Normal 7 2 4 2 3 2" xfId="31951" xr:uid="{CA564242-8A0A-49C9-9785-76B05AB248D2}"/>
    <cellStyle name="Normal 7 2 4 2 3 2 2" xfId="32815" xr:uid="{CA9704FB-338D-45CC-AC65-49F344FBF399}"/>
    <cellStyle name="Normal 7 2 4 2 3 2 2 2" xfId="30627" xr:uid="{869ACB31-A5BE-44BA-B23F-8C2CA4729FB8}"/>
    <cellStyle name="Normal 7 2 4 2 3 2 3" xfId="29440" xr:uid="{7C877EA7-DFBD-4EAC-88A2-6EE30E6066E0}"/>
    <cellStyle name="Normal 7 2 4 2 3 3" xfId="31672" xr:uid="{FF33E891-BFAC-4EE8-81D5-7AD4DB2E9E72}"/>
    <cellStyle name="Normal 7 2 4 2 3 3 2" xfId="34051" xr:uid="{221BDFF4-EE86-4C43-BC52-F881ACD346A5}"/>
    <cellStyle name="Normal 7 2 4 2 3 4" xfId="33732" xr:uid="{D0AFE6F7-6188-402D-9CF8-71A7845C29B7}"/>
    <cellStyle name="Normal 7 2 4 2 4" xfId="34923" xr:uid="{A15FCFEE-6CA8-46BC-812F-AEAF60229BBC}"/>
    <cellStyle name="Normal 7 2 4 2 4 2" xfId="30498" xr:uid="{3EB03F8E-4FE3-49F1-8E5D-A6913A89DD38}"/>
    <cellStyle name="Normal 7 2 4 2 4 2 2" xfId="31355" xr:uid="{7C27BE09-733A-4417-933F-E43559D1FFD0}"/>
    <cellStyle name="Normal 7 2 4 2 4 3" xfId="31675" xr:uid="{6F0EF2FB-6C4B-46B2-81A8-C7B17BFB8B49}"/>
    <cellStyle name="Normal 7 2 4 2 5" xfId="34052" xr:uid="{FD3D713C-F26C-48C9-88AA-1B1BC5CE5DB8}"/>
    <cellStyle name="Normal 7 2 4 2 5 2" xfId="33589" xr:uid="{921125CD-98BE-4169-AD9B-D73C7498AE08}"/>
    <cellStyle name="Normal 7 2 4 2 6" xfId="29011" xr:uid="{49935F74-5745-46F3-A6B3-099C0EA9C1A4}"/>
    <cellStyle name="Normal 7 2 4 3" xfId="33494" xr:uid="{0DF4F25E-98A9-41B7-A939-2EA0B30EC3C3}"/>
    <cellStyle name="Normal 7 2 4 3 2" xfId="33268" xr:uid="{72584AC8-7537-49FE-BA62-2B9BEB7B2F80}"/>
    <cellStyle name="Normal 7 2 4 3 2 2" xfId="29529" xr:uid="{CA2582E4-9FF5-45E8-9D86-94016C4A23B8}"/>
    <cellStyle name="Normal 7 2 4 3 2 2 2" xfId="32009" xr:uid="{68DD4115-47F5-43BA-B7F1-7699F2B9A274}"/>
    <cellStyle name="Normal 7 2 4 3 2 2 2 2" xfId="30021" xr:uid="{47E5E899-0CD5-4715-B1B4-E8374673E751}"/>
    <cellStyle name="Normal 7 2 4 3 2 2 3" xfId="33618" xr:uid="{C37B3822-0D1F-4128-9BFA-7B64FFCDD60B}"/>
    <cellStyle name="Normal 7 2 4 3 2 3" xfId="32703" xr:uid="{AABAA24F-B564-4812-9BEF-DA03FAEB841E}"/>
    <cellStyle name="Normal 7 2 4 3 2 3 2" xfId="34697" xr:uid="{FB62C8D0-49CC-4020-B909-9F32B066C8CF}"/>
    <cellStyle name="Normal 7 2 4 3 2 4" xfId="31000" xr:uid="{C3BB0AB4-0475-4DF7-B324-E8621A394724}"/>
    <cellStyle name="Normal 7 2 4 3 3" xfId="35477" xr:uid="{6552A274-6C2A-40AB-99B5-74F94CE6E093}"/>
    <cellStyle name="Normal 7 2 4 3 3 2" xfId="34640" xr:uid="{DD0BFBEB-1E32-49F7-96CB-998B0B275F5E}"/>
    <cellStyle name="Normal 7 2 4 3 3 2 2" xfId="35091" xr:uid="{EB164EA1-12AE-4286-B776-A48AC7D09313}"/>
    <cellStyle name="Normal 7 2 4 3 3 3" xfId="31436" xr:uid="{D0E6D4CA-3D31-4D11-BBA4-36B134F6AC7E}"/>
    <cellStyle name="Normal 7 2 4 3 4" xfId="31586" xr:uid="{EFB05CA1-FA2C-4460-8161-E89259769138}"/>
    <cellStyle name="Normal 7 2 4 3 4 2" xfId="33856" xr:uid="{221D608F-9FD1-44B9-A6D7-0F704B968329}"/>
    <cellStyle name="Normal 7 2 4 3 5" xfId="31105" xr:uid="{EFF922B8-E6B6-4A02-8915-72EB7B5FF976}"/>
    <cellStyle name="Normal 7 2 4 4" xfId="34932" xr:uid="{BCC57019-6195-413C-96AF-04449AFBAD31}"/>
    <cellStyle name="Normal 7 2 4 4 2" xfId="30236" xr:uid="{22AD5BEF-1B9A-428E-B693-26CAE7DE8385}"/>
    <cellStyle name="Normal 7 2 4 4 2 2" xfId="34787" xr:uid="{1FACA618-EBD5-4F10-864A-76DAD24018CC}"/>
    <cellStyle name="Normal 7 2 4 4 2 2 2" xfId="32340" xr:uid="{91109F92-1233-4048-9B83-5ED0D975E824}"/>
    <cellStyle name="Normal 7 2 4 4 2 3" xfId="33730" xr:uid="{5582BB34-C9BF-46A5-8E69-244E1072B3C1}"/>
    <cellStyle name="Normal 7 2 4 4 3" xfId="30507" xr:uid="{EAB416C8-E353-4D81-873E-6B905A021B84}"/>
    <cellStyle name="Normal 7 2 4 4 3 2" xfId="34402" xr:uid="{BB33589A-B047-4761-8B8E-FBC9D572CCF0}"/>
    <cellStyle name="Normal 7 2 4 4 4" xfId="35451" xr:uid="{C312FC3D-EAE9-4E81-B27D-A1B6B3BAAD70}"/>
    <cellStyle name="Normal 7 2 4 5" xfId="33287" xr:uid="{7B4DCB3C-AFFF-437D-B105-2333CB8E6F2D}"/>
    <cellStyle name="Normal 7 2 4 5 2" xfId="33070" xr:uid="{1AD4BE22-DB7D-44F2-84A2-27FE9FDFB028}"/>
    <cellStyle name="Normal 7 2 4 5 2 2" xfId="33763" xr:uid="{AFD7009A-924F-444C-8C42-B6C5F9D8391F}"/>
    <cellStyle name="Normal 7 2 4 5 3" xfId="29826" xr:uid="{5B35544A-D5A5-4D72-B23C-2ACEB180E98E}"/>
    <cellStyle name="Normal 7 2 4 6" xfId="29957" xr:uid="{D74E8903-7E61-48D0-B542-F9E5550E0DED}"/>
    <cellStyle name="Normal 7 2 4 6 2" xfId="34275" xr:uid="{0F649B36-7494-4D8E-A7B1-87A546F5C825}"/>
    <cellStyle name="Normal 7 2 4 7" xfId="34012" xr:uid="{6B25C80A-61D4-409E-8CF3-78817A6AE773}"/>
    <cellStyle name="Normal 7 2 5" xfId="35236" xr:uid="{41F5C9E4-F0AE-455E-8FDA-74EB23237C17}"/>
    <cellStyle name="Normal 7 2 5 2" xfId="34329" xr:uid="{DD23F01B-A526-45EF-8281-4E01B508D3B9}"/>
    <cellStyle name="Normal 7 2 5 2 2" xfId="35145" xr:uid="{620EA3B4-35CF-43A5-B931-CB46A5B31CB2}"/>
    <cellStyle name="Normal 7 2 5 2 2 2" xfId="29007" xr:uid="{F9AF309B-6434-489C-9C5A-FE0AD9405F27}"/>
    <cellStyle name="Normal 7 2 5 2 2 2 2" xfId="31327" xr:uid="{476461A6-F283-459F-8A01-D998D943201E}"/>
    <cellStyle name="Normal 7 2 5 2 2 2 2 2" xfId="32275" xr:uid="{0ECC2E2B-7380-4E41-B3CC-11BE5479EB3F}"/>
    <cellStyle name="Normal 7 2 5 2 2 2 3" xfId="30619" xr:uid="{8072BBDE-CE24-4C96-B044-81C6D92A3B63}"/>
    <cellStyle name="Normal 7 2 5 2 2 3" xfId="31664" xr:uid="{B0EBBCD4-A7A0-41A6-B357-C52D80459441}"/>
    <cellStyle name="Normal 7 2 5 2 2 3 2" xfId="29094" xr:uid="{DBB74075-A82A-4FDE-8939-AA5447FCD923}"/>
    <cellStyle name="Normal 7 2 5 2 2 4" xfId="32516" xr:uid="{64325281-3064-48F4-9CDB-F51CB6EC4A2B}"/>
    <cellStyle name="Normal 7 2 5 2 3" xfId="35412" xr:uid="{1AD05D40-EC1C-426C-9DD1-D7BF6306599C}"/>
    <cellStyle name="Normal 7 2 5 2 3 2" xfId="34793" xr:uid="{2AFC8BBE-5FE9-44C5-8283-812847F4F25E}"/>
    <cellStyle name="Normal 7 2 5 2 3 2 2" xfId="33695" xr:uid="{DCF1F581-B4BF-4800-9486-B7BEE6849626}"/>
    <cellStyle name="Normal 7 2 5 2 3 3" xfId="30337" xr:uid="{7B1DF4ED-14EE-4391-9749-74D17C9CBA23}"/>
    <cellStyle name="Normal 7 2 5 2 4" xfId="30739" xr:uid="{DEAA16DF-468F-4C2A-9C48-74A267AB7359}"/>
    <cellStyle name="Normal 7 2 5 2 4 2" xfId="31199" xr:uid="{A1EF5280-B6B5-40A8-9DBF-7A5F6FE0FF41}"/>
    <cellStyle name="Normal 7 2 5 2 5" xfId="33770" xr:uid="{69A0682F-2259-44E3-AB50-D07EB97A73F3}"/>
    <cellStyle name="Normal 7 2 5 3" xfId="34960" xr:uid="{449056BB-C01B-4C26-92EA-C4F033619DE6}"/>
    <cellStyle name="Normal 7 2 5 3 2" xfId="32054" xr:uid="{DFEC332E-27D7-4C29-9C90-8B80AA908878}"/>
    <cellStyle name="Normal 7 2 5 3 2 2" xfId="32265" xr:uid="{91E2CF07-5FD5-4EA2-9A09-1FF7C5D3AA58}"/>
    <cellStyle name="Normal 7 2 5 3 2 2 2" xfId="34859" xr:uid="{9D4D96B9-8A13-403B-8813-0731DCD455F2}"/>
    <cellStyle name="Normal 7 2 5 3 2 3" xfId="32136" xr:uid="{EF969710-5DAE-4C5D-9558-3CD7E464374F}"/>
    <cellStyle name="Normal 7 2 5 3 3" xfId="30463" xr:uid="{8857D8F8-E37B-431B-A6D4-8089700F464E}"/>
    <cellStyle name="Normal 7 2 5 3 3 2" xfId="32274" xr:uid="{88DD821D-9815-4D30-9EA9-80207F8528F4}"/>
    <cellStyle name="Normal 7 2 5 3 4" xfId="34430" xr:uid="{100C3052-855C-4778-87EF-34003D992F12}"/>
    <cellStyle name="Normal 7 2 5 4" xfId="29093" xr:uid="{F5223F21-4BE0-482C-96B0-3211B067FF02}"/>
    <cellStyle name="Normal 7 2 5 4 2" xfId="32462" xr:uid="{829F516F-A06F-4F3D-8CB3-A7734B32A030}"/>
    <cellStyle name="Normal 7 2 5 4 2 2" xfId="35378" xr:uid="{55D85BCD-E1B8-4C6F-9649-FD5E3C6D96E6}"/>
    <cellStyle name="Normal 7 2 5 4 3" xfId="32855" xr:uid="{CD53AA02-05A4-4591-B169-F6CA33EECD7D}"/>
    <cellStyle name="Normal 7 2 5 5" xfId="29325" xr:uid="{08B061AB-DFD2-4C83-8CDE-B0BFEE8AA5E2}"/>
    <cellStyle name="Normal 7 2 5 5 2" xfId="30342" xr:uid="{C3B5761A-5CFB-4088-A261-2B17FD456442}"/>
    <cellStyle name="Normal 7 2 5 6" xfId="34674" xr:uid="{2A7767EF-A8B3-4D93-9319-8D4753C1C4DA}"/>
    <cellStyle name="Normal 7 2 6" xfId="33315" xr:uid="{D139027F-AC2D-4CC3-A69B-BE9590E2A249}"/>
    <cellStyle name="Normal 7 2 6 2" xfId="32507" xr:uid="{351D2CF1-10A8-4E61-AD31-B692302B4F49}"/>
    <cellStyle name="Normal 7 2 6 2 2" xfId="34242" xr:uid="{14345C6B-8287-4A80-8CE6-02C18D5D9F94}"/>
    <cellStyle name="Normal 7 2 6 2 2 2" xfId="30605" xr:uid="{02B50C2A-014D-4ABD-9871-CB1DE4F3159B}"/>
    <cellStyle name="Normal 7 2 6 2 2 2 2" xfId="33804" xr:uid="{E24E5E0B-6089-4297-81DF-00C41CC94CE2}"/>
    <cellStyle name="Normal 7 2 6 2 2 3" xfId="34886" xr:uid="{050A743A-1AD3-4257-B5C1-116B9A8EB931}"/>
    <cellStyle name="Normal 7 2 6 2 3" xfId="32251" xr:uid="{F2E5EAEB-0950-46D3-AEFE-E4716A9A2E60}"/>
    <cellStyle name="Normal 7 2 6 2 3 2" xfId="31719" xr:uid="{AA243234-2123-473F-952F-1C955EB823A9}"/>
    <cellStyle name="Normal 7 2 6 2 4" xfId="32740" xr:uid="{C02BF94B-31FA-41AE-949F-DA836107B252}"/>
    <cellStyle name="Normal 7 2 6 3" xfId="30082" xr:uid="{33C47FCC-5B6F-4703-8032-A1F17B23B8F2}"/>
    <cellStyle name="Normal 7 2 6 3 2" xfId="35511" xr:uid="{06953F7C-064B-43C9-A835-E0D752FD87BD}"/>
    <cellStyle name="Normal 7 2 6 3 2 2" xfId="35557" xr:uid="{D447F72F-A156-40E7-A5C8-172C35C341BE}"/>
    <cellStyle name="Normal 7 2 6 3 3" xfId="33248" xr:uid="{1E6E37CA-55A9-4BCE-B0B3-30280B90E3E6}"/>
    <cellStyle name="Normal 7 2 6 4" xfId="30969" xr:uid="{4E6B2D9E-B8E6-43F0-99F1-EA545424AB37}"/>
    <cellStyle name="Normal 7 2 6 4 2" xfId="33225" xr:uid="{703C2EEA-D8C0-4664-A439-F38B1E47D84D}"/>
    <cellStyle name="Normal 7 2 6 5" xfId="32504" xr:uid="{32F573BA-8491-4138-A94E-1114CF885776}"/>
    <cellStyle name="Normal 7 2 7" xfId="33942" xr:uid="{B85702DC-991F-4794-92E3-D8C970B3DD4A}"/>
    <cellStyle name="Normal 7 2 7 2" xfId="29296" xr:uid="{780910FB-E0BE-4F7F-8989-10CD1C478EE0}"/>
    <cellStyle name="Normal 7 2 7 2 2" xfId="30177" xr:uid="{31CD2F10-56D6-4D31-AE0F-DDD659DFB7EB}"/>
    <cellStyle name="Normal 7 2 7 2 2 2" xfId="33998" xr:uid="{D1B29086-BBD9-44F4-95AA-A124F6679B97}"/>
    <cellStyle name="Normal 7 2 7 2 3" xfId="34831" xr:uid="{5D97376B-85BA-4B78-ADF1-1CDD0DE32C7B}"/>
    <cellStyle name="Normal 7 2 7 3" xfId="32985" xr:uid="{788A8E3A-1D8F-426F-A030-F2CD2317A1A2}"/>
    <cellStyle name="Normal 7 2 7 3 2" xfId="30110" xr:uid="{205D16E1-BCC0-4794-9AE6-9CAEC7756568}"/>
    <cellStyle name="Normal 7 2 7 4" xfId="34864" xr:uid="{9F981849-BA8F-4E19-BBBA-A821007C11D1}"/>
    <cellStyle name="Normal 7 2 8" xfId="31631" xr:uid="{2B6D732A-8E80-4D72-932C-4C454560C9A1}"/>
    <cellStyle name="Normal 7 2 8 2" xfId="29353" xr:uid="{EB6F655D-38DD-4891-8E45-57E6C41D0727}"/>
    <cellStyle name="Normal 7 2 8 2 2" xfId="34343" xr:uid="{665D68D7-E196-4CCA-9ADA-F73125AD6764}"/>
    <cellStyle name="Normal 7 2 8 3" xfId="30794" xr:uid="{C3C03446-4DAB-4A75-A95A-93261C0D1B9D}"/>
    <cellStyle name="Normal 7 2 9" xfId="34300" xr:uid="{8A935506-E254-44D4-A996-4C21E97D131A}"/>
    <cellStyle name="Normal 7 2 9 2" xfId="30828" xr:uid="{B7FA9D92-13F2-4475-BCD6-78851302A8F3}"/>
    <cellStyle name="Normal 7 3" xfId="1246" xr:uid="{17DF4B60-2E78-4652-AEEE-980A44B1B838}"/>
    <cellStyle name="Normal 7 3 10" xfId="29441" xr:uid="{3EF875C5-C077-47A5-9E89-73E19364016B}"/>
    <cellStyle name="Normal 7 3 2" xfId="32624" xr:uid="{80595A99-98C4-44B8-A787-1AB7F481722D}"/>
    <cellStyle name="Normal 7 3 2 2" xfId="33243" xr:uid="{CF7701B3-A7E5-4AEA-B142-F03E801586BB}"/>
    <cellStyle name="Normal 7 3 2 2 2" xfId="34439" xr:uid="{BD1C5042-D465-4BAC-A508-62E7433E2A76}"/>
    <cellStyle name="Normal 7 3 2 2 2 2" xfId="30347" xr:uid="{47F473A7-3C41-4420-AC72-08A2EB98E13F}"/>
    <cellStyle name="Normal 7 3 2 2 2 2 2" xfId="29057" xr:uid="{C95FB614-1193-4ECD-B653-3D87F7547985}"/>
    <cellStyle name="Normal 7 3 2 2 2 2 2 2" xfId="32907" xr:uid="{3DB871A3-F2B1-4044-AF54-348C02917BE2}"/>
    <cellStyle name="Normal 7 3 2 2 2 2 2 2 2" xfId="29884" xr:uid="{CBBCAB82-5AB2-4D1C-9CE7-732672260046}"/>
    <cellStyle name="Normal 7 3 2 2 2 2 2 2 2 2" xfId="33128" xr:uid="{18F617DA-8FA5-4E6D-9799-FE444029AE5A}"/>
    <cellStyle name="Normal 7 3 2 2 2 2 2 2 3" xfId="31375" xr:uid="{46ACCCAA-8856-4904-8E99-80E6062839AF}"/>
    <cellStyle name="Normal 7 3 2 2 2 2 2 3" xfId="34788" xr:uid="{C4591272-4044-4055-8A17-5328A583BF2E}"/>
    <cellStyle name="Normal 7 3 2 2 2 2 2 3 2" xfId="32334" xr:uid="{1B6F591D-A739-406F-846F-969926D78EB3}"/>
    <cellStyle name="Normal 7 3 2 2 2 2 2 4" xfId="32933" xr:uid="{8F9D239C-AC9C-4F10-A598-6C5A2507CBD9}"/>
    <cellStyle name="Normal 7 3 2 2 2 2 3" xfId="29114" xr:uid="{7D0A8505-FACA-4891-9B16-985C7C81253E}"/>
    <cellStyle name="Normal 7 3 2 2 2 2 3 2" xfId="32748" xr:uid="{A652FBA9-85E9-417A-AF6B-5874273E5D8E}"/>
    <cellStyle name="Normal 7 3 2 2 2 2 3 2 2" xfId="35006" xr:uid="{ACFDF017-7422-4DB4-8FBE-A68497709DD5}"/>
    <cellStyle name="Normal 7 3 2 2 2 2 3 3" xfId="31764" xr:uid="{2BD941F7-65DD-4B2E-873C-673C8F6569BB}"/>
    <cellStyle name="Normal 7 3 2 2 2 2 4" xfId="33036" xr:uid="{6779A004-2275-4DC4-8B4C-6023C0AF82EA}"/>
    <cellStyle name="Normal 7 3 2 2 2 2 4 2" xfId="32931" xr:uid="{3AF6F16F-7037-44E3-BA3C-B9F353366908}"/>
    <cellStyle name="Normal 7 3 2 2 2 2 5" xfId="32613" xr:uid="{FCB4E50A-DDF1-44FE-98CD-C878DE5168C2}"/>
    <cellStyle name="Normal 7 3 2 2 2 3" xfId="35007" xr:uid="{E7BD9D55-AE2D-44EF-8985-9BBFAC07C0EF}"/>
    <cellStyle name="Normal 7 3 2 2 2 3 2" xfId="30135" xr:uid="{F8482DEA-2CDC-44D5-8AC6-97DA24FCA441}"/>
    <cellStyle name="Normal 7 3 2 2 2 3 2 2" xfId="30612" xr:uid="{CF7CD4B8-4199-49AF-8926-9801CFFCF4AD}"/>
    <cellStyle name="Normal 7 3 2 2 2 3 2 2 2" xfId="32991" xr:uid="{06172A75-7586-4B11-8E11-F336D5DAAD4C}"/>
    <cellStyle name="Normal 7 3 2 2 2 3 2 3" xfId="31897" xr:uid="{7138EFA9-A693-46DA-960A-8C3BD54D959E}"/>
    <cellStyle name="Normal 7 3 2 2 2 3 3" xfId="31593" xr:uid="{4FD192AC-4F46-45C6-9C6C-FB88A71E8D74}"/>
    <cellStyle name="Normal 7 3 2 2 2 3 3 2" xfId="30216" xr:uid="{DF89600D-FC28-49C8-BA38-69105A173439}"/>
    <cellStyle name="Normal 7 3 2 2 2 3 4" xfId="29541" xr:uid="{E043CF4D-8035-4714-BB86-0A4BF63D35E6}"/>
    <cellStyle name="Normal 7 3 2 2 2 4" xfId="30516" xr:uid="{548C6D92-D629-4956-BE52-CFA1F2954CC4}"/>
    <cellStyle name="Normal 7 3 2 2 2 4 2" xfId="29142" xr:uid="{3C9C5DD2-E02A-4970-8D38-C6E54E2064B0}"/>
    <cellStyle name="Normal 7 3 2 2 2 4 2 2" xfId="31997" xr:uid="{27CF0C32-0784-410D-B2F1-0C66498E61BB}"/>
    <cellStyle name="Normal 7 3 2 2 2 4 3" xfId="30922" xr:uid="{E0A83E39-D5EE-4F1B-AD0B-9C28F6033D80}"/>
    <cellStyle name="Normal 7 3 2 2 2 5" xfId="30112" xr:uid="{3B34DA35-BD17-4D58-92E0-9B3037E41EEE}"/>
    <cellStyle name="Normal 7 3 2 2 2 5 2" xfId="33594" xr:uid="{05F0F9DB-2221-41F8-BC63-5CFDAED224E6}"/>
    <cellStyle name="Normal 7 3 2 2 2 6" xfId="30231" xr:uid="{5B818C9E-BEC1-4FD4-9B4D-C3A39D496349}"/>
    <cellStyle name="Normal 7 3 2 2 3" xfId="29638" xr:uid="{403BF3E0-99AB-4779-8F13-69A1431345CF}"/>
    <cellStyle name="Normal 7 3 2 2 3 2" xfId="30393" xr:uid="{8EC43E9B-AFB2-49AB-B299-E8A3A2BE588B}"/>
    <cellStyle name="Normal 7 3 2 2 3 2 2" xfId="29678" xr:uid="{9407D158-465B-48EE-AD56-26CBBE085E7E}"/>
    <cellStyle name="Normal 7 3 2 2 3 2 2 2" xfId="34434" xr:uid="{9E466016-601E-4B74-AE9B-1F315E6C6D4E}"/>
    <cellStyle name="Normal 7 3 2 2 3 2 2 2 2" xfId="33134" xr:uid="{83768DE2-4D38-49F5-A146-F4D4D41E236E}"/>
    <cellStyle name="Normal 7 3 2 2 3 2 2 3" xfId="35172" xr:uid="{C2B56487-81AD-427C-A966-11A511544132}"/>
    <cellStyle name="Normal 7 3 2 2 3 2 3" xfId="30076" xr:uid="{98A8F7CB-685D-426E-BF61-2E76810D0685}"/>
    <cellStyle name="Normal 7 3 2 2 3 2 3 2" xfId="32758" xr:uid="{66DDEB30-826D-4369-8B8B-8CC3599E4AEB}"/>
    <cellStyle name="Normal 7 3 2 2 3 2 4" xfId="29326" xr:uid="{5315324C-6C56-4858-BD1B-F348220537AB}"/>
    <cellStyle name="Normal 7 3 2 2 3 3" xfId="32776" xr:uid="{45B50B71-0806-4F24-BB1A-2FFA8C4694D1}"/>
    <cellStyle name="Normal 7 3 2 2 3 3 2" xfId="30495" xr:uid="{72BBF6CA-C04E-48E2-A266-91438EB46622}"/>
    <cellStyle name="Normal 7 3 2 2 3 3 2 2" xfId="33908" xr:uid="{D8219474-29E0-4FA4-B3C9-89DA366B30F6}"/>
    <cellStyle name="Normal 7 3 2 2 3 3 3" xfId="31824" xr:uid="{5796FF36-3ABE-4FBE-8225-91635A9656FB}"/>
    <cellStyle name="Normal 7 3 2 2 3 4" xfId="31915" xr:uid="{44926B15-F4E0-43B9-96E9-09E4500DD174}"/>
    <cellStyle name="Normal 7 3 2 2 3 4 2" xfId="31784" xr:uid="{375EC10E-3134-4403-A399-9C20C5203794}"/>
    <cellStyle name="Normal 7 3 2 2 3 5" xfId="29924" xr:uid="{4D7AFDDA-43A8-43FB-9B5D-6F4FC3FE601D}"/>
    <cellStyle name="Normal 7 3 2 2 4" xfId="31882" xr:uid="{EDB164FE-3F57-4CF3-BD2E-2AF2DDA8E542}"/>
    <cellStyle name="Normal 7 3 2 2 4 2" xfId="30771" xr:uid="{11B86347-4E17-43BA-B0D9-105315F9EF48}"/>
    <cellStyle name="Normal 7 3 2 2 4 2 2" xfId="30436" xr:uid="{4E35E5A3-BE13-4FF3-81BD-79249078CCA5}"/>
    <cellStyle name="Normal 7 3 2 2 4 2 2 2" xfId="30416" xr:uid="{D403F443-9D07-44A0-AB4B-9DEC10E6F1D9}"/>
    <cellStyle name="Normal 7 3 2 2 4 2 3" xfId="34369" xr:uid="{0F65CF2F-23A3-4E20-A2B4-6F03B3C7C127}"/>
    <cellStyle name="Normal 7 3 2 2 4 3" xfId="29990" xr:uid="{91F4C525-7683-4F89-9FF5-A64E3254CA38}"/>
    <cellStyle name="Normal 7 3 2 2 4 3 2" xfId="30869" xr:uid="{1E082B0A-B7DF-4412-9846-4084CA55CECC}"/>
    <cellStyle name="Normal 7 3 2 2 4 4" xfId="30247" xr:uid="{50DBD192-7CB0-4999-BE7E-F8AC33EECAD1}"/>
    <cellStyle name="Normal 7 3 2 2 5" xfId="31241" xr:uid="{3AAB9512-C4FF-4531-8C85-AAC8F4CB4AD5}"/>
    <cellStyle name="Normal 7 3 2 2 5 2" xfId="34660" xr:uid="{508FEF68-7A74-4DCC-8A98-AF5840EB583D}"/>
    <cellStyle name="Normal 7 3 2 2 5 2 2" xfId="32211" xr:uid="{EDB47983-8098-4EDC-95F7-C2C8E152EBBE}"/>
    <cellStyle name="Normal 7 3 2 2 5 3" xfId="35475" xr:uid="{B16F7505-54A0-477D-8C03-3B650B1A7EC5}"/>
    <cellStyle name="Normal 7 3 2 2 6" xfId="33179" xr:uid="{E6999FC8-B321-4533-8456-CA2A9AC1463C}"/>
    <cellStyle name="Normal 7 3 2 2 6 2" xfId="29386" xr:uid="{B7DC1740-CC1E-4CA1-ABBF-B0D188094D43}"/>
    <cellStyle name="Normal 7 3 2 2 7" xfId="32172" xr:uid="{842F6E89-F640-488A-80B1-25B8EF88C590}"/>
    <cellStyle name="Normal 7 3 2 3" xfId="34556" xr:uid="{CFA1982B-F330-4F0B-AEA9-12B6CC20FE47}"/>
    <cellStyle name="Normal 7 3 2 3 2" xfId="31212" xr:uid="{CD01C0B9-5373-4FCB-BCAA-D4682B427AD0}"/>
    <cellStyle name="Normal 7 3 2 3 2 2" xfId="33502" xr:uid="{9ECDD4FE-283D-4D3D-B5AD-F332BE49986B}"/>
    <cellStyle name="Normal 7 3 2 3 2 2 2" xfId="33462" xr:uid="{4EF895CF-A15D-41D8-AB30-5BB16839F685}"/>
    <cellStyle name="Normal 7 3 2 3 2 2 2 2" xfId="32672" xr:uid="{E45E9871-E9EC-43D7-ABCD-30BA9BBA539E}"/>
    <cellStyle name="Normal 7 3 2 3 2 2 2 2 2" xfId="34778" xr:uid="{8227003F-4050-4F97-B1D8-89CEF44D5FBF}"/>
    <cellStyle name="Normal 7 3 2 3 2 2 2 3" xfId="30511" xr:uid="{F1A2660B-6CBC-4F88-A072-93EF1E0BAB3A}"/>
    <cellStyle name="Normal 7 3 2 3 2 2 3" xfId="34947" xr:uid="{A12CAB8F-17F0-45D7-A8E6-DD2C81829FC8}"/>
    <cellStyle name="Normal 7 3 2 3 2 2 3 2" xfId="35320" xr:uid="{66808011-C6B6-44B3-8F4A-E2CFF5191BED}"/>
    <cellStyle name="Normal 7 3 2 3 2 2 4" xfId="35233" xr:uid="{E7EFBE77-1C4E-45CC-9ED4-A45A56510036}"/>
    <cellStyle name="Normal 7 3 2 3 2 3" xfId="31501" xr:uid="{BE86BD91-B6C8-442B-B111-8E49529FA2C1}"/>
    <cellStyle name="Normal 7 3 2 3 2 3 2" xfId="31717" xr:uid="{EA34E1DA-A520-4DEF-A931-F3963EE1D1B8}"/>
    <cellStyle name="Normal 7 3 2 3 2 3 2 2" xfId="30744" xr:uid="{BA9449A9-2257-40C3-87C4-AF0EB507D7D2}"/>
    <cellStyle name="Normal 7 3 2 3 2 3 3" xfId="31973" xr:uid="{CB50B4BA-2B22-4715-BDB2-43C2FD35BA43}"/>
    <cellStyle name="Normal 7 3 2 3 2 4" xfId="32646" xr:uid="{B51FBA51-D6B0-42F0-B5FC-CC01DD2C00D0}"/>
    <cellStyle name="Normal 7 3 2 3 2 4 2" xfId="35184" xr:uid="{CFB11B9A-70DC-4B4C-81F2-116B910EEBD3}"/>
    <cellStyle name="Normal 7 3 2 3 2 5" xfId="33995" xr:uid="{EE649DFA-9E26-45AA-A62C-8CA0424EA154}"/>
    <cellStyle name="Normal 7 3 2 3 3" xfId="29003" xr:uid="{AAC1AD34-F3F6-490D-9553-C32AF3D98D97}"/>
    <cellStyle name="Normal 7 3 2 3 3 2" xfId="31698" xr:uid="{D09402D3-CCBB-4770-B4C4-124CED12A6DE}"/>
    <cellStyle name="Normal 7 3 2 3 3 2 2" xfId="29495" xr:uid="{533B29ED-FF4D-46F7-9D04-F90761F3759E}"/>
    <cellStyle name="Normal 7 3 2 3 3 2 2 2" xfId="30822" xr:uid="{39713C5E-E7E1-4114-A9D5-202D63D03B4F}"/>
    <cellStyle name="Normal 7 3 2 3 3 2 3" xfId="29095" xr:uid="{7FDDA9FE-819B-4442-8301-D46AEC0BDE77}"/>
    <cellStyle name="Normal 7 3 2 3 3 3" xfId="32995" xr:uid="{99959DBE-FDCF-4181-9B77-7BE494572153}"/>
    <cellStyle name="Normal 7 3 2 3 3 3 2" xfId="31207" xr:uid="{5D63B298-6DDE-40BB-8925-7EE6E1D35829}"/>
    <cellStyle name="Normal 7 3 2 3 3 4" xfId="32695" xr:uid="{5BF24FB5-7020-475E-B39B-2F5A24152456}"/>
    <cellStyle name="Normal 7 3 2 3 4" xfId="32350" xr:uid="{F4AC9208-B52B-4526-81E8-2B8A791B0FB5}"/>
    <cellStyle name="Normal 7 3 2 3 4 2" xfId="31991" xr:uid="{E2E21C76-2816-4865-B370-D2593931FF90}"/>
    <cellStyle name="Normal 7 3 2 3 4 2 2" xfId="30903" xr:uid="{F00757DC-0E7A-4C49-9B1B-152042748169}"/>
    <cellStyle name="Normal 7 3 2 3 4 3" xfId="31195" xr:uid="{AA25C354-4789-4B74-AC59-DD7D127F3369}"/>
    <cellStyle name="Normal 7 3 2 3 5" xfId="35453" xr:uid="{F8D5EBC0-2FDC-47EE-8215-5AF6F2472784}"/>
    <cellStyle name="Normal 7 3 2 3 5 2" xfId="30450" xr:uid="{65517614-7D6C-4A0D-AAF6-0F3AA355CD1E}"/>
    <cellStyle name="Normal 7 3 2 3 6" xfId="29703" xr:uid="{A7F0D21A-5C48-42D3-82D0-F0747B056304}"/>
    <cellStyle name="Normal 7 3 2 4" xfId="33332" xr:uid="{D6435BDA-11B4-4C79-BAE0-4FE98535EDDB}"/>
    <cellStyle name="Normal 7 3 2 4 2" xfId="32202" xr:uid="{B8FDD6CA-9F90-4D28-91C4-3DA73B372112}"/>
    <cellStyle name="Normal 7 3 2 4 2 2" xfId="34646" xr:uid="{02D635F7-9BF3-45E6-9A71-40B3B35A2275}"/>
    <cellStyle name="Normal 7 3 2 4 2 2 2" xfId="34364" xr:uid="{03F03481-14E2-4F26-940B-CDF6293B9CD2}"/>
    <cellStyle name="Normal 7 3 2 4 2 2 2 2" xfId="30301" xr:uid="{0F6319D8-B3F8-449A-BB95-1F0E738D76D4}"/>
    <cellStyle name="Normal 7 3 2 4 2 2 3" xfId="35332" xr:uid="{CFA3ECE3-8096-4A21-BAEC-17A8B341D2D9}"/>
    <cellStyle name="Normal 7 3 2 4 2 3" xfId="29757" xr:uid="{245D8E9E-BE4B-4CB4-9AE4-2264807C000A}"/>
    <cellStyle name="Normal 7 3 2 4 2 3 2" xfId="35271" xr:uid="{A680F1BB-AD20-4F27-817E-81594B0288DC}"/>
    <cellStyle name="Normal 7 3 2 4 2 4" xfId="34611" xr:uid="{0635014B-9E43-4FB3-853A-F415933818D0}"/>
    <cellStyle name="Normal 7 3 2 4 3" xfId="35156" xr:uid="{932070A9-082E-4E94-8721-1B05B8259EEC}"/>
    <cellStyle name="Normal 7 3 2 4 3 2" xfId="35049" xr:uid="{C67063D5-A780-4D59-9525-E8EA6002E5E3}"/>
    <cellStyle name="Normal 7 3 2 4 3 2 2" xfId="33543" xr:uid="{9748AC36-7022-4482-AD3F-D1ED718D5AE1}"/>
    <cellStyle name="Normal 7 3 2 4 3 3" xfId="30801" xr:uid="{04646353-F269-47CE-A636-6990A218848D}"/>
    <cellStyle name="Normal 7 3 2 4 4" xfId="31884" xr:uid="{8A16EEE5-21A2-4973-9F00-116DCD300D24}"/>
    <cellStyle name="Normal 7 3 2 4 4 2" xfId="30876" xr:uid="{5510B46C-623A-476D-8735-F58682F8E4A6}"/>
    <cellStyle name="Normal 7 3 2 4 5" xfId="32784" xr:uid="{F31D7D34-6353-45CE-B17F-0F2742DE7837}"/>
    <cellStyle name="Normal 7 3 2 5" xfId="33840" xr:uid="{2364E96C-9B3E-4D27-976A-AE69B6AF0282}"/>
    <cellStyle name="Normal 7 3 2 5 2" xfId="34734" xr:uid="{4AC51175-C708-4930-8BA6-7FE347DF5162}"/>
    <cellStyle name="Normal 7 3 2 5 2 2" xfId="33324" xr:uid="{A0C88174-2418-411F-99E6-27ED3A67A825}"/>
    <cellStyle name="Normal 7 3 2 5 2 2 2" xfId="34510" xr:uid="{B59DA3F1-DB8A-4229-868E-1F6F52C3CC9B}"/>
    <cellStyle name="Normal 7 3 2 5 2 3" xfId="31775" xr:uid="{182E72B5-B9E7-449C-887B-5C53EF875036}"/>
    <cellStyle name="Normal 7 3 2 5 3" xfId="33226" xr:uid="{33703526-F3A4-4C6D-BAE4-1273431DAB62}"/>
    <cellStyle name="Normal 7 3 2 5 3 2" xfId="32936" xr:uid="{760FAD0E-1135-4DFE-8E3A-70C03A4F75B4}"/>
    <cellStyle name="Normal 7 3 2 5 4" xfId="29397" xr:uid="{2EA5BEE4-DB52-4C0A-9010-2B53A19225B7}"/>
    <cellStyle name="Normal 7 3 2 6" xfId="29408" xr:uid="{5C730B9F-DBC8-4863-82D2-D390B29C67CD}"/>
    <cellStyle name="Normal 7 3 2 6 2" xfId="31819" xr:uid="{526BFB49-5FA2-4027-8728-38B3EBCF506C}"/>
    <cellStyle name="Normal 7 3 2 6 2 2" xfId="32414" xr:uid="{635C0CB7-568E-49C7-A502-A604584B3E43}"/>
    <cellStyle name="Normal 7 3 2 6 3" xfId="32762" xr:uid="{EC2BA79E-1A86-4DF6-A84A-88651FC5A271}"/>
    <cellStyle name="Normal 7 3 2 7" xfId="33353" xr:uid="{9D023453-4776-42DA-B558-F64015A3C004}"/>
    <cellStyle name="Normal 7 3 2 7 2" xfId="34537" xr:uid="{4BCB4DA0-A782-4F53-9820-3B88BE63F350}"/>
    <cellStyle name="Normal 7 3 2 8" xfId="31102" xr:uid="{8D043A90-5BDE-4586-981E-6C553529E265}"/>
    <cellStyle name="Normal 7 3 3" xfId="31512" xr:uid="{CB71B9F0-68A0-4A0F-ABC2-501D1EEA5488}"/>
    <cellStyle name="Normal 7 3 3 2" xfId="31856" xr:uid="{71A21B46-04B8-4586-85A9-C7540EFE90A7}"/>
    <cellStyle name="Normal 7 3 3 2 2" xfId="29679" xr:uid="{1AC03CC2-DF82-4FE4-B9A7-073463F8A1FF}"/>
    <cellStyle name="Normal 7 3 3 2 2 2" xfId="34001" xr:uid="{744807CD-70D0-4C20-AB89-836F03351B95}"/>
    <cellStyle name="Normal 7 3 3 2 2 2 2" xfId="32138" xr:uid="{52E33B45-F42D-4900-88C4-017CD0BA227F}"/>
    <cellStyle name="Normal 7 3 3 2 2 2 2 2" xfId="34073" xr:uid="{F63D7018-C309-4F23-A5A2-D92784B28636}"/>
    <cellStyle name="Normal 7 3 3 2 2 2 2 2 2" xfId="29643" xr:uid="{CCC20122-0BA6-4E7D-8F9B-EAAFBD491FCF}"/>
    <cellStyle name="Normal 7 3 3 2 2 2 2 3" xfId="32002" xr:uid="{6510148B-8685-4225-88F7-34C0FFD3CC45}"/>
    <cellStyle name="Normal 7 3 3 2 2 2 3" xfId="31710" xr:uid="{BE27D14B-5A75-470C-83CC-C4261F2D14FC}"/>
    <cellStyle name="Normal 7 3 3 2 2 2 3 2" xfId="34773" xr:uid="{8DCBE36A-6BCA-425B-A59D-5BD041B64144}"/>
    <cellStyle name="Normal 7 3 3 2 2 2 4" xfId="34089" xr:uid="{CE34CC31-1CE8-4A06-B910-4F5F8FCD3CF4}"/>
    <cellStyle name="Normal 7 3 3 2 2 3" xfId="33918" xr:uid="{09C2A7B0-37AA-40B7-AE12-5B076FD3A4EC}"/>
    <cellStyle name="Normal 7 3 3 2 2 3 2" xfId="35100" xr:uid="{9793011D-9D09-4155-9FD6-B2CBAAEF6F6B}"/>
    <cellStyle name="Normal 7 3 3 2 2 3 2 2" xfId="30328" xr:uid="{6AF0DB1F-455C-4C78-AF5C-E1D909F68B1C}"/>
    <cellStyle name="Normal 7 3 3 2 2 3 3" xfId="31055" xr:uid="{F76A4F37-3B2C-4B1F-8C38-9E0CD5CDB752}"/>
    <cellStyle name="Normal 7 3 3 2 2 4" xfId="32430" xr:uid="{DDF690A5-A913-43C6-A778-63DA3242FD44}"/>
    <cellStyle name="Normal 7 3 3 2 2 4 2" xfId="35269" xr:uid="{CF604D73-31D6-45DF-A413-0BCB89D41158}"/>
    <cellStyle name="Normal 7 3 3 2 2 5" xfId="30241" xr:uid="{AF89291D-C393-46CF-9E97-A604CED893D7}"/>
    <cellStyle name="Normal 7 3 3 2 3" xfId="31980" xr:uid="{7667D8CC-A7F2-478E-A1A4-77F8A2031524}"/>
    <cellStyle name="Normal 7 3 3 2 3 2" xfId="31074" xr:uid="{40656B01-B682-4521-93C2-8AC1629CB7CB}"/>
    <cellStyle name="Normal 7 3 3 2 3 2 2" xfId="31389" xr:uid="{A6A3820F-FB77-4007-AFEA-04F37562888F}"/>
    <cellStyle name="Normal 7 3 3 2 3 2 2 2" xfId="31924" xr:uid="{1A5CC12D-90CB-4A0E-A571-85360644F529}"/>
    <cellStyle name="Normal 7 3 3 2 3 2 3" xfId="32194" xr:uid="{298F7A2D-0886-45C7-9BFE-BC1BD6EAA9DC}"/>
    <cellStyle name="Normal 7 3 3 2 3 3" xfId="30528" xr:uid="{21BE3670-898F-4EA9-9538-FB6542DF3136}"/>
    <cellStyle name="Normal 7 3 3 2 3 3 2" xfId="31790" xr:uid="{03E2D3B7-457A-413E-BABE-37BBCF3B1E9B}"/>
    <cellStyle name="Normal 7 3 3 2 3 4" xfId="29658" xr:uid="{1F9AF50C-A0A4-4112-94D7-C746779AADF5}"/>
    <cellStyle name="Normal 7 3 3 2 4" xfId="33514" xr:uid="{E9B567E7-75E9-4A21-B8A8-A2EDA9611B10}"/>
    <cellStyle name="Normal 7 3 3 2 4 2" xfId="34980" xr:uid="{D1A0817F-CBF8-4418-B3FD-F382C6A13964}"/>
    <cellStyle name="Normal 7 3 3 2 4 2 2" xfId="29135" xr:uid="{1ACAE854-1828-4B5C-A3F1-D12E040888DE}"/>
    <cellStyle name="Normal 7 3 3 2 4 3" xfId="30545" xr:uid="{DC9506F5-620B-40CD-B26E-EDBA5A30731D}"/>
    <cellStyle name="Normal 7 3 3 2 5" xfId="33504" xr:uid="{2DBD3816-EB98-47C4-A94F-28323999595B}"/>
    <cellStyle name="Normal 7 3 3 2 5 2" xfId="35119" xr:uid="{5F6227E9-AA56-4792-B7C9-A1AEDAAA4D6C}"/>
    <cellStyle name="Normal 7 3 3 2 6" xfId="30363" xr:uid="{7F770510-7E25-4FC8-A733-476BE6C45A75}"/>
    <cellStyle name="Normal 7 3 3 3" xfId="29954" xr:uid="{8A91428E-D7BF-49B0-8AA5-B90C8D275826}"/>
    <cellStyle name="Normal 7 3 3 3 2" xfId="33933" xr:uid="{58837F30-2899-44E0-B4F7-A7806B3C4274}"/>
    <cellStyle name="Normal 7 3 3 3 2 2" xfId="35403" xr:uid="{9DD9EAB3-384C-498B-B899-5AABBCDA430B}"/>
    <cellStyle name="Normal 7 3 3 3 2 2 2" xfId="30621" xr:uid="{1A155583-8876-4E72-9947-04D6CB2D56B5}"/>
    <cellStyle name="Normal 7 3 3 3 2 2 2 2" xfId="32852" xr:uid="{824A68DE-0CD8-462A-8F3B-5EFCCC1917A6}"/>
    <cellStyle name="Normal 7 3 3 3 2 2 3" xfId="31628" xr:uid="{7FA9873C-13E1-4F71-9690-76AA76B755A5}"/>
    <cellStyle name="Normal 7 3 3 3 2 3" xfId="32316" xr:uid="{BF5ECBD1-3932-4B0C-8D6E-AECC469C5689}"/>
    <cellStyle name="Normal 7 3 3 3 2 3 2" xfId="31936" xr:uid="{1666A9A3-3AA5-44DC-B3EA-3E4F75FD63FF}"/>
    <cellStyle name="Normal 7 3 3 3 2 4" xfId="33866" xr:uid="{BA729957-E6B8-42ED-A5CC-2D3537899B98}"/>
    <cellStyle name="Normal 7 3 3 3 3" xfId="34954" xr:uid="{17E5FCFC-491D-4BAB-A545-2A3D116DE4DB}"/>
    <cellStyle name="Normal 7 3 3 3 3 2" xfId="31803" xr:uid="{7D675948-A23E-478D-B81E-8913CCA8A1C1}"/>
    <cellStyle name="Normal 7 3 3 3 3 2 2" xfId="32935" xr:uid="{05803B18-7E92-411C-A646-B8197FF4FB0E}"/>
    <cellStyle name="Normal 7 3 3 3 3 3" xfId="34661" xr:uid="{A47B5E17-3421-4FB6-9FFA-C1465DAC7DCF}"/>
    <cellStyle name="Normal 7 3 3 3 4" xfId="29438" xr:uid="{B5A9C9D1-392F-41F1-9FAB-A9FBF65C8D23}"/>
    <cellStyle name="Normal 7 3 3 3 4 2" xfId="29741" xr:uid="{3D541670-A26F-4404-ADA6-66603CAEECDB}"/>
    <cellStyle name="Normal 7 3 3 3 5" xfId="32468" xr:uid="{D97217B7-7BB8-4730-BE37-8A0DAFCBAD99}"/>
    <cellStyle name="Normal 7 3 3 4" xfId="32537" xr:uid="{1DE7A4AE-8922-46C4-9BBB-0159B22415A5}"/>
    <cellStyle name="Normal 7 3 3 4 2" xfId="30669" xr:uid="{4D2DA814-0F13-4ABB-8A53-0B8EBD44D074}"/>
    <cellStyle name="Normal 7 3 3 4 2 2" xfId="30873" xr:uid="{9762D582-45A0-4F54-982F-52877E06E892}"/>
    <cellStyle name="Normal 7 3 3 4 2 2 2" xfId="30395" xr:uid="{35383ABC-7F47-44FD-9E02-113BE8C3AE70}"/>
    <cellStyle name="Normal 7 3 3 4 2 3" xfId="28997" xr:uid="{67E4A602-6296-4F5F-92A4-2A9868776393}"/>
    <cellStyle name="Normal 7 3 3 4 3" xfId="33308" xr:uid="{C491D2B9-34DC-4DCF-9D77-F117EC9E56F4}"/>
    <cellStyle name="Normal 7 3 3 4 3 2" xfId="29777" xr:uid="{D011609B-B8ED-455E-A1B0-5C1DE015965A}"/>
    <cellStyle name="Normal 7 3 3 4 4" xfId="34626" xr:uid="{77DA40FA-E863-459F-A92B-B6E0A00985C3}"/>
    <cellStyle name="Normal 7 3 3 5" xfId="34100" xr:uid="{AEC20871-3B28-4C4F-809B-35C3559BBC66}"/>
    <cellStyle name="Normal 7 3 3 5 2" xfId="32193" xr:uid="{04D02EE8-AC26-4C9A-86A4-889D2325764D}"/>
    <cellStyle name="Normal 7 3 3 5 2 2" xfId="35277" xr:uid="{1355496B-FFD5-48FC-AF0B-3BC4A0E208E8}"/>
    <cellStyle name="Normal 7 3 3 5 3" xfId="31948" xr:uid="{3135D821-0826-4779-9EBF-63579992E8D6}"/>
    <cellStyle name="Normal 7 3 3 6" xfId="33015" xr:uid="{AF0C4A03-8C19-4FE8-B22F-1990E33C1B3E}"/>
    <cellStyle name="Normal 7 3 3 6 2" xfId="35199" xr:uid="{D7859E7A-8B91-497D-A070-17B91DB29AA0}"/>
    <cellStyle name="Normal 7 3 3 7" xfId="29329" xr:uid="{E72EAF4A-717C-456E-8901-F541609FAA64}"/>
    <cellStyle name="Normal 7 3 4" xfId="31740" xr:uid="{723E7BAB-80FF-4B0C-BE2B-32E27D113570}"/>
    <cellStyle name="Normal 7 3 4 2" xfId="30373" xr:uid="{037BC410-F6E7-428B-A925-7219188F54AD}"/>
    <cellStyle name="Normal 7 3 4 2 2" xfId="34752" xr:uid="{4034AB99-1C1F-4A1E-996F-23A460F1C018}"/>
    <cellStyle name="Normal 7 3 4 2 2 2" xfId="34655" xr:uid="{CEA9F937-9BDA-41AD-AE5E-7C4716E5C7E6}"/>
    <cellStyle name="Normal 7 3 4 2 2 2 2" xfId="35360" xr:uid="{F1942A02-A74A-4406-ABF2-419FFC01B989}"/>
    <cellStyle name="Normal 7 3 4 2 2 2 2 2" xfId="34705" xr:uid="{38B171F3-75A5-49D0-9BFB-1FFFB87B84DB}"/>
    <cellStyle name="Normal 7 3 4 2 2 2 3" xfId="32006" xr:uid="{3BAED144-D8A5-4B46-A230-F22C8E2A6617}"/>
    <cellStyle name="Normal 7 3 4 2 2 3" xfId="33372" xr:uid="{DF7102BB-5CF9-410D-BA5F-935ACB4B0D04}"/>
    <cellStyle name="Normal 7 3 4 2 2 3 2" xfId="30372" xr:uid="{1722A5EB-ECFA-4552-8CA2-9F0EB12B8DF4}"/>
    <cellStyle name="Normal 7 3 4 2 2 4" xfId="33217" xr:uid="{90773DBA-8F09-4CF8-9C8F-BD2ABEEB627E}"/>
    <cellStyle name="Normal 7 3 4 2 3" xfId="31272" xr:uid="{CA6DE4CA-1D16-4CE0-BD2E-DFACDD316577}"/>
    <cellStyle name="Normal 7 3 4 2 3 2" xfId="31574" xr:uid="{F0591DF0-E63A-47B8-BA9F-DFECAF717B4C}"/>
    <cellStyle name="Normal 7 3 4 2 3 2 2" xfId="34513" xr:uid="{372E3440-752E-4908-977D-1D753F0362B5}"/>
    <cellStyle name="Normal 7 3 4 2 3 3" xfId="30069" xr:uid="{C31B6671-CB5C-4C59-AF2F-398B6D0E25AB}"/>
    <cellStyle name="Normal 7 3 4 2 4" xfId="34558" xr:uid="{5D7C619B-8755-4C58-9A36-7C0801701638}"/>
    <cellStyle name="Normal 7 3 4 2 4 2" xfId="33920" xr:uid="{FC12A7BD-3555-4F47-A899-ECEAD7CBFE93}"/>
    <cellStyle name="Normal 7 3 4 2 5" xfId="34453" xr:uid="{50C2B387-BCA7-41F5-ACA9-EEF9400E5448}"/>
    <cellStyle name="Normal 7 3 4 3" xfId="31751" xr:uid="{F8A4D5AC-1207-4829-8167-6F3AFF0A6CE0}"/>
    <cellStyle name="Normal 7 3 4 3 2" xfId="30874" xr:uid="{04243404-B0C3-4B16-BD21-32230A897BF8}"/>
    <cellStyle name="Normal 7 3 4 3 2 2" xfId="33849" xr:uid="{3EE7E12D-FD24-4940-908A-C9A65B625C0D}"/>
    <cellStyle name="Normal 7 3 4 3 2 2 2" xfId="34133" xr:uid="{A2521236-9B1D-4AB0-8A53-0032D686F669}"/>
    <cellStyle name="Normal 7 3 4 3 2 3" xfId="30862" xr:uid="{CB02899F-5F4A-4F57-8F13-EF8A08399C1B}"/>
    <cellStyle name="Normal 7 3 4 3 3" xfId="30109" xr:uid="{C75F028E-69B6-482F-BF76-D4ED0FB4D3E5}"/>
    <cellStyle name="Normal 7 3 4 3 3 2" xfId="35012" xr:uid="{4AC29734-5792-46FE-A95D-9C43752B91E9}"/>
    <cellStyle name="Normal 7 3 4 3 4" xfId="32227" xr:uid="{29F935CB-8C50-434A-B3D5-E8FAD6D0CF69}"/>
    <cellStyle name="Normal 7 3 4 4" xfId="34334" xr:uid="{3A1E15B8-7A79-4E6A-86A0-8EA494CE2E26}"/>
    <cellStyle name="Normal 7 3 4 4 2" xfId="32548" xr:uid="{D8FA92EE-D8D6-466E-B396-5B25E69A76B8}"/>
    <cellStyle name="Normal 7 3 4 4 2 2" xfId="30310" xr:uid="{0EDE64D8-E021-4880-B5CA-221F0F4DC797}"/>
    <cellStyle name="Normal 7 3 4 4 3" xfId="30425" xr:uid="{E7638849-9EED-4449-A445-A23EE84F8997}"/>
    <cellStyle name="Normal 7 3 4 5" xfId="31453" xr:uid="{0379CDB4-76BB-4668-8396-8E40C3877862}"/>
    <cellStyle name="Normal 7 3 4 5 2" xfId="33893" xr:uid="{5374128A-C827-4CAE-A87E-C062B8A1DC36}"/>
    <cellStyle name="Normal 7 3 4 6" xfId="33356" xr:uid="{1074BFEB-9BEF-4C31-9124-F7532DBE592B}"/>
    <cellStyle name="Normal 7 3 5" xfId="34028" xr:uid="{45A49E69-E864-4AF5-82CE-9C49E0776BC4}"/>
    <cellStyle name="Normal 7 3 5 2" xfId="29822" xr:uid="{BA25DCE6-B15E-4D6D-A8AC-CD29C32993E7}"/>
    <cellStyle name="Normal 7 3 5 2 2" xfId="31255" xr:uid="{4DC67196-9CF3-4810-9A8B-664803FFA88E}"/>
    <cellStyle name="Normal 7 3 5 2 2 2" xfId="29016" xr:uid="{D613B2DA-F80D-4411-8EC4-DC10F9A15C9C}"/>
    <cellStyle name="Normal 7 3 5 2 2 2 2" xfId="34930" xr:uid="{2C2D39B6-0E69-4FA9-BCA5-A034FF40A559}"/>
    <cellStyle name="Normal 7 3 5 2 2 3" xfId="30018" xr:uid="{E6504166-33E1-420C-B874-E8A74488C413}"/>
    <cellStyle name="Normal 7 3 5 2 3" xfId="33426" xr:uid="{AF85517C-1AAF-4144-A43C-8BB2F0355F82}"/>
    <cellStyle name="Normal 7 3 5 2 3 2" xfId="32192" xr:uid="{BFCF8D06-EBDC-421B-981D-493D9B379290}"/>
    <cellStyle name="Normal 7 3 5 2 4" xfId="33101" xr:uid="{077FEF81-1ABF-4D53-8EE2-7F58A94CBB82}"/>
    <cellStyle name="Normal 7 3 5 3" xfId="31451" xr:uid="{D729BE8E-1DF8-416F-A964-E34E6A00C8EB}"/>
    <cellStyle name="Normal 7 3 5 3 2" xfId="33697" xr:uid="{F477AE7E-0A75-4A49-AC9C-05E1AC56FE5B}"/>
    <cellStyle name="Normal 7 3 5 3 2 2" xfId="29328" xr:uid="{ACEA98CF-9B92-4D63-8B6B-141224E5EF99}"/>
    <cellStyle name="Normal 7 3 5 3 3" xfId="31441" xr:uid="{8398C871-A504-4261-A803-8976E051E007}"/>
    <cellStyle name="Normal 7 3 5 4" xfId="30370" xr:uid="{7095F9C6-D87D-4839-8D0D-955385D7BAB8}"/>
    <cellStyle name="Normal 7 3 5 4 2" xfId="31661" xr:uid="{F12CB53B-1FAA-42D2-BA82-A0A49E16DA3A}"/>
    <cellStyle name="Normal 7 3 5 5" xfId="34040" xr:uid="{4D024694-3F81-49CC-BDAF-87EE4B3D4D4B}"/>
    <cellStyle name="Normal 7 3 6" xfId="33777" xr:uid="{E45206D1-4DEF-4076-8FC6-4F2979A2D27E}"/>
    <cellStyle name="Normal 7 3 6 2" xfId="33028" xr:uid="{B0757E46-4F12-4F7F-89FB-02363442F1AF}"/>
    <cellStyle name="Normal 7 3 6 2 2" xfId="30962" xr:uid="{CB0F8059-7BC0-494C-A9CA-EDC3AADD9C0E}"/>
    <cellStyle name="Normal 7 3 6 2 2 2" xfId="33776" xr:uid="{2D4AE6ED-E1EE-4F20-879A-9C2B6ADE290B}"/>
    <cellStyle name="Normal 7 3 6 2 3" xfId="30678" xr:uid="{92D48F92-97E1-4DC2-949C-F6232B3EBFF6}"/>
    <cellStyle name="Normal 7 3 6 3" xfId="32278" xr:uid="{8E0D4866-9D97-49F2-8D20-E5AC9E266E09}"/>
    <cellStyle name="Normal 7 3 6 3 2" xfId="34698" xr:uid="{C97BE827-B8F4-45F0-BB8A-A9E14B239F64}"/>
    <cellStyle name="Normal 7 3 6 4" xfId="34356" xr:uid="{E01F36C0-3345-450D-B82B-68A933B79C32}"/>
    <cellStyle name="Normal 7 3 7" xfId="29580" xr:uid="{83F235F6-1E5F-4177-931E-8C8C6F222FB1}"/>
    <cellStyle name="Normal 7 3 7 2" xfId="29128" xr:uid="{9C7C60C5-B9D3-4300-8455-254D98EF3763}"/>
    <cellStyle name="Normal 7 3 7 2 2" xfId="30785" xr:uid="{7C5D8ECD-3486-4A10-8985-DE322168DE02}"/>
    <cellStyle name="Normal 7 3 7 3" xfId="34470" xr:uid="{FF486967-48F2-49A0-A87F-4DCEAA370923}"/>
    <cellStyle name="Normal 7 3 8" xfId="32979" xr:uid="{6101D9FD-7807-49B9-978D-66559B616C2C}"/>
    <cellStyle name="Normal 7 3 8 2" xfId="30439" xr:uid="{5C1EEEB7-17C2-4D99-AAF2-464C81FFB888}"/>
    <cellStyle name="Normal 7 3 9" xfId="29155" xr:uid="{79CDDCE1-7670-4A18-AD32-A4EF286A78E2}"/>
    <cellStyle name="Normal 7 4" xfId="1247" xr:uid="{56009F57-9CE6-4FEB-B279-CAC1B9463BAB}"/>
    <cellStyle name="Normal 7 4 2" xfId="32016" xr:uid="{5327FA95-B4E1-4E1F-9CB4-68A539D08C9D}"/>
    <cellStyle name="Normal 7 4 2 2" xfId="33251" xr:uid="{4C6F5D2F-570E-41B8-8CDB-B633FD23548A}"/>
    <cellStyle name="Normal 7 4 2 2 2" xfId="31416" xr:uid="{D900BD90-449D-4F4F-9AE1-BA1C8E54E241}"/>
    <cellStyle name="Normal 7 4 2 2 2 2" xfId="32994" xr:uid="{18046C7E-6BC6-401C-8434-C9223B61A52C}"/>
    <cellStyle name="Normal 7 4 2 2 2 2 2" xfId="30818" xr:uid="{F4E012E8-FE67-4916-AB69-440AB01893EA}"/>
    <cellStyle name="Normal 7 4 2 2 2 2 2 2" xfId="29729" xr:uid="{7717567C-FB7D-4AC5-9C00-3F5D4AA6CD31}"/>
    <cellStyle name="Normal 7 4 2 2 2 2 2 2 2" xfId="30292" xr:uid="{AF27DFF4-EEA1-41D3-A75D-D5D8D23FF73C}"/>
    <cellStyle name="Normal 7 4 2 2 2 2 2 3" xfId="33827" xr:uid="{0485AA63-B536-409B-9232-DBD9020F62F7}"/>
    <cellStyle name="Normal 7 4 2 2 2 2 3" xfId="29342" xr:uid="{80A1E992-7B76-4930-8FDF-E1597A4FEE1F}"/>
    <cellStyle name="Normal 7 4 2 2 2 2 3 2" xfId="35230" xr:uid="{A0CF53FF-8E95-4064-AC8B-D078D63DA59F}"/>
    <cellStyle name="Normal 7 4 2 2 2 2 4" xfId="30685" xr:uid="{510B992B-E23A-4455-AC71-098A4B88E1C6}"/>
    <cellStyle name="Normal 7 4 2 2 2 3" xfId="31101" xr:uid="{8FD1EF38-412C-4806-9828-4C667ACCCA95}"/>
    <cellStyle name="Normal 7 4 2 2 2 3 2" xfId="30680" xr:uid="{C6312ABE-D670-4614-A7EA-5A084602465B}"/>
    <cellStyle name="Normal 7 4 2 2 2 3 2 2" xfId="35543" xr:uid="{A7BD3791-5062-4160-8DE3-1BC9ABD8E561}"/>
    <cellStyle name="Normal 7 4 2 2 2 3 3" xfId="35429" xr:uid="{7C4A2DB3-2B49-4DA6-9D1D-9CC1F3F979A5}"/>
    <cellStyle name="Normal 7 4 2 2 2 4" xfId="30142" xr:uid="{56A976B9-DDA6-46BE-8E76-8D56A1AAFD92}"/>
    <cellStyle name="Normal 7 4 2 2 2 4 2" xfId="31596" xr:uid="{8E925811-93AA-41D6-B396-4CCA6BC3E053}"/>
    <cellStyle name="Normal 7 4 2 2 2 5" xfId="32137" xr:uid="{A11AB43A-E993-4BBE-8B7F-47923C5A935C}"/>
    <cellStyle name="Normal 7 4 2 2 3" xfId="33741" xr:uid="{D04318B1-40BE-414A-B851-26D733925D23}"/>
    <cellStyle name="Normal 7 4 2 2 3 2" xfId="29845" xr:uid="{06F6AAD6-49E4-47E1-ABB4-3647F908CC96}"/>
    <cellStyle name="Normal 7 4 2 2 3 2 2" xfId="32789" xr:uid="{A84040A2-AEF1-4CD1-A569-E48292F5034C}"/>
    <cellStyle name="Normal 7 4 2 2 3 2 2 2" xfId="35401" xr:uid="{75DD76EF-0305-49A5-8B7B-99A3A96FA1FB}"/>
    <cellStyle name="Normal 7 4 2 2 3 2 3" xfId="35460" xr:uid="{BEA7EB36-540B-423A-8F7B-D230DEC5CDD7}"/>
    <cellStyle name="Normal 7 4 2 2 3 3" xfId="35161" xr:uid="{C6375735-DBEA-4234-B321-8B1BE7FA93F0}"/>
    <cellStyle name="Normal 7 4 2 2 3 3 2" xfId="29830" xr:uid="{F733C0BB-A495-4CA8-93C5-40587776983C}"/>
    <cellStyle name="Normal 7 4 2 2 3 4" xfId="29327" xr:uid="{B7CB9724-9984-4F13-8C1B-16EC249B7963}"/>
    <cellStyle name="Normal 7 4 2 2 4" xfId="34530" xr:uid="{213F2CF0-7D2F-43E2-94E0-A436F63CBAD3}"/>
    <cellStyle name="Normal 7 4 2 2 4 2" xfId="31892" xr:uid="{650B8800-C83D-4CAD-96AC-8D855E81FE6B}"/>
    <cellStyle name="Normal 7 4 2 2 4 2 2" xfId="29694" xr:uid="{A3F16BC4-8D79-4641-B045-62F31E1E0AD4}"/>
    <cellStyle name="Normal 7 4 2 2 4 3" xfId="29151" xr:uid="{5A076A15-02B1-47B2-BDB9-D46ADC177E91}"/>
    <cellStyle name="Normal 7 4 2 2 5" xfId="33681" xr:uid="{E7D0A078-CC06-4DCC-A25E-47B9DACD61DF}"/>
    <cellStyle name="Normal 7 4 2 2 5 2" xfId="29622" xr:uid="{B8B0C4C3-251D-4104-968A-7016269FA310}"/>
    <cellStyle name="Normal 7 4 2 2 6" xfId="35228" xr:uid="{88686E86-CA64-4E27-8F4A-EF78F45BE95D}"/>
    <cellStyle name="Normal 7 4 2 3" xfId="33696" xr:uid="{D67EC5FA-610A-47D5-87E1-CF126AA11270}"/>
    <cellStyle name="Normal 7 4 2 3 2" xfId="29196" xr:uid="{8B045F43-EC52-4CBA-B895-EF9B3042830E}"/>
    <cellStyle name="Normal 7 4 2 3 2 2" xfId="35355" xr:uid="{4AF83305-0D03-4FAA-84AD-72348843C741}"/>
    <cellStyle name="Normal 7 4 2 3 2 2 2" xfId="35207" xr:uid="{6FD72A53-6269-440E-870F-56923A50252A}"/>
    <cellStyle name="Normal 7 4 2 3 2 2 2 2" xfId="29879" xr:uid="{B959C4D5-43DF-4473-B861-076B4D4A20DB}"/>
    <cellStyle name="Normal 7 4 2 3 2 2 3" xfId="35222" xr:uid="{3518ED09-1687-49E7-922F-61C80FE36C0D}"/>
    <cellStyle name="Normal 7 4 2 3 2 3" xfId="33370" xr:uid="{85C060A3-4252-4F19-9DC9-C4D4369A650B}"/>
    <cellStyle name="Normal 7 4 2 3 2 3 2" xfId="31218" xr:uid="{E1B0882F-8AD8-4946-B5F3-5B7E5DD4044E}"/>
    <cellStyle name="Normal 7 4 2 3 2 4" xfId="31573" xr:uid="{740A7A7E-6151-4739-B5FB-5C5A4EB8214C}"/>
    <cellStyle name="Normal 7 4 2 3 3" xfId="34525" xr:uid="{B0FA59C1-525E-4058-BB85-F008C52339AC}"/>
    <cellStyle name="Normal 7 4 2 3 3 2" xfId="31312" xr:uid="{69C527C8-C879-4A40-8F66-C367D9142A8E}"/>
    <cellStyle name="Normal 7 4 2 3 3 2 2" xfId="35339" xr:uid="{9501B6CD-B2C5-46B9-B5B4-61389DA0FC80}"/>
    <cellStyle name="Normal 7 4 2 3 3 3" xfId="33754" xr:uid="{F8AFF3BF-02E7-4F47-9483-0D1DD2378D95}"/>
    <cellStyle name="Normal 7 4 2 3 4" xfId="33784" xr:uid="{F490C0BD-2B9C-4DB8-B88C-E91735480E9A}"/>
    <cellStyle name="Normal 7 4 2 3 4 2" xfId="34662" xr:uid="{2B778623-C1A6-47BF-A215-EE895A5B13B6}"/>
    <cellStyle name="Normal 7 4 2 3 5" xfId="35076" xr:uid="{E6ED74A2-1B26-4991-9328-BF9913EDE129}"/>
    <cellStyle name="Normal 7 4 2 4" xfId="29872" xr:uid="{A1E05A7C-624F-4CEE-AE8A-D5CFFA78D799}"/>
    <cellStyle name="Normal 7 4 2 4 2" xfId="34975" xr:uid="{6FCA3619-E0BD-4F2A-8B6A-0BC1C9DBC604}"/>
    <cellStyle name="Normal 7 4 2 4 2 2" xfId="33539" xr:uid="{7D3137CC-0635-45F2-B4E3-5A54574D1F9B}"/>
    <cellStyle name="Normal 7 4 2 4 2 2 2" xfId="33898" xr:uid="{3B7E0645-D9EC-4DCA-A836-168D4E65C195}"/>
    <cellStyle name="Normal 7 4 2 4 2 3" xfId="31846" xr:uid="{C4B5F0C8-4391-402A-B82B-C49AABFEA95A}"/>
    <cellStyle name="Normal 7 4 2 4 3" xfId="30592" xr:uid="{DDF3F43F-4EFE-4443-A43E-C11F0F446246}"/>
    <cellStyle name="Normal 7 4 2 4 3 2" xfId="32389" xr:uid="{A3A9F33A-9A27-4C68-A755-714531313CA5}"/>
    <cellStyle name="Normal 7 4 2 4 4" xfId="32860" xr:uid="{C1114A78-C537-4A49-A590-4FED460BA530}"/>
    <cellStyle name="Normal 7 4 2 5" xfId="30454" xr:uid="{6CDDC736-9B7A-4F50-9261-60795184C3ED}"/>
    <cellStyle name="Normal 7 4 2 5 2" xfId="30434" xr:uid="{7EC735B2-557E-4539-9462-56F48481B88C}"/>
    <cellStyle name="Normal 7 4 2 5 2 2" xfId="32431" xr:uid="{D55D8930-288D-48C1-9D0C-B8EDC7835FAD}"/>
    <cellStyle name="Normal 7 4 2 5 3" xfId="32939" xr:uid="{2AF569A0-BAC6-4C8A-8262-681BEB5E60DA}"/>
    <cellStyle name="Normal 7 4 2 6" xfId="33652" xr:uid="{CD7F4843-DD69-4312-8306-5FCF8D484339}"/>
    <cellStyle name="Normal 7 4 2 6 2" xfId="34840" xr:uid="{EB154889-C940-4AC3-B3FC-F325BD737397}"/>
    <cellStyle name="Normal 7 4 2 7" xfId="35486" xr:uid="{88DED726-6D1F-4CBF-9090-3CFB05302EE5}"/>
    <cellStyle name="Normal 7 4 3" xfId="35346" xr:uid="{3ED8220E-3332-4746-A43C-6591C0929A90}"/>
    <cellStyle name="Normal 7 4 3 2" xfId="33104" xr:uid="{51C5B0CA-50CB-4EDE-A763-2805F4E2B733}"/>
    <cellStyle name="Normal 7 4 3 2 2" xfId="32483" xr:uid="{833081FB-B463-4BAE-920F-CC420906E4FA}"/>
    <cellStyle name="Normal 7 4 3 2 2 2" xfId="34489" xr:uid="{4934732F-A7C8-499A-87A9-1F014CA8D748}"/>
    <cellStyle name="Normal 7 4 3 2 2 2 2" xfId="31005" xr:uid="{8DF06A49-7E2E-4405-A916-7222CCFB0CDF}"/>
    <cellStyle name="Normal 7 4 3 2 2 2 2 2" xfId="32582" xr:uid="{DA8BE9C4-18E7-455A-BA6D-3C6C530AD1F5}"/>
    <cellStyle name="Normal 7 4 3 2 2 2 3" xfId="33059" xr:uid="{CB588EE3-3568-4FA7-A719-A7439A426BBC}"/>
    <cellStyle name="Normal 7 4 3 2 2 3" xfId="35242" xr:uid="{7E1D6FA9-5B8F-4848-845F-FD27E3083308}"/>
    <cellStyle name="Normal 7 4 3 2 2 3 2" xfId="35536" xr:uid="{AB14A200-70B6-4E28-89D7-AD29210E3FAA}"/>
    <cellStyle name="Normal 7 4 3 2 2 4" xfId="35423" xr:uid="{F66957B6-A52D-4027-A038-E13297C9AAC3}"/>
    <cellStyle name="Normal 7 4 3 2 3" xfId="35614" xr:uid="{3EB352CA-E396-4216-8125-8CF66C5A20A6}"/>
    <cellStyle name="Normal 7 4 3 2 3 2" xfId="35112" xr:uid="{9D3E2350-2F90-4A16-8CF0-AFAF15F7C909}"/>
    <cellStyle name="Normal 7 4 3 2 3 2 2" xfId="35442" xr:uid="{0CE538AC-4DF7-44BB-A13A-2EFD09355818}"/>
    <cellStyle name="Normal 7 4 3 2 3 3" xfId="30081" xr:uid="{1D3CA820-12D7-4F98-A8BC-486573C160E2}"/>
    <cellStyle name="Normal 7 4 3 2 4" xfId="29156" xr:uid="{391129B9-D09F-4283-BB36-E58F4246736A}"/>
    <cellStyle name="Normal 7 4 3 2 4 2" xfId="33198" xr:uid="{B89EA152-3E08-40B4-995D-B25D23451E93}"/>
    <cellStyle name="Normal 7 4 3 2 5" xfId="32959" xr:uid="{904128FD-FF77-4756-A19B-287AEFFF53A1}"/>
    <cellStyle name="Normal 7 4 3 3" xfId="29513" xr:uid="{0F7BB28C-BB28-4F69-B23F-F1E47DE7DDDC}"/>
    <cellStyle name="Normal 7 4 3 3 2" xfId="33854" xr:uid="{80601ED4-D299-4D56-B14D-6F6B25A235CB}"/>
    <cellStyle name="Normal 7 4 3 3 2 2" xfId="33000" xr:uid="{380DD939-D707-42BC-962D-BA402AD3B9B4}"/>
    <cellStyle name="Normal 7 4 3 3 2 2 2" xfId="34141" xr:uid="{1686540D-9E12-421E-92FE-3E207423B4CF}"/>
    <cellStyle name="Normal 7 4 3 3 2 3" xfId="32877" xr:uid="{0689B484-1B2A-45D4-8F47-3357CE6F09E4}"/>
    <cellStyle name="Normal 7 4 3 3 3" xfId="33181" xr:uid="{94947330-DD2D-458B-98E7-87E7A31B9348}"/>
    <cellStyle name="Normal 7 4 3 3 3 2" xfId="34554" xr:uid="{A0787CF9-7E28-4107-8035-75FD41C67A59}"/>
    <cellStyle name="Normal 7 4 3 3 4" xfId="33957" xr:uid="{133FDBFE-0D8E-41EC-BF9F-500D0CEA093C}"/>
    <cellStyle name="Normal 7 4 3 4" xfId="29901" xr:uid="{81C56534-6058-4AC6-BFB8-C6DA3EACC046}"/>
    <cellStyle name="Normal 7 4 3 4 2" xfId="35135" xr:uid="{111944AF-3D72-4410-87CC-35B07FEFE6FF}"/>
    <cellStyle name="Normal 7 4 3 4 2 2" xfId="32946" xr:uid="{1E43A940-FF1A-43C9-A305-E719316C5814}"/>
    <cellStyle name="Normal 7 4 3 4 3" xfId="35450" xr:uid="{13066466-C554-49FF-8DB9-095ADFD72718}"/>
    <cellStyle name="Normal 7 4 3 5" xfId="34756" xr:uid="{D6E20529-5900-4E35-9BA2-2598E0D0E70F}"/>
    <cellStyle name="Normal 7 4 3 5 2" xfId="31776" xr:uid="{0C972CF6-F17A-4DAE-ADC9-3E64E8E8160F}"/>
    <cellStyle name="Normal 7 4 3 6" xfId="31131" xr:uid="{EBBF401E-B40A-4410-BB6F-8DAC6EE6EC5F}"/>
    <cellStyle name="Normal 7 4 4" xfId="30349" xr:uid="{C23CC607-C5F8-4844-AA16-0C060BC131F2}"/>
    <cellStyle name="Normal 7 4 4 2" xfId="31310" xr:uid="{74756828-201B-46A3-BD2D-2F2C5DE5C38A}"/>
    <cellStyle name="Normal 7 4 4 2 2" xfId="32221" xr:uid="{5F0F116D-959D-4E85-9872-2FCC2001ACC1}"/>
    <cellStyle name="Normal 7 4 4 2 2 2" xfId="29246" xr:uid="{C1954D0A-4435-4A62-A805-FD1AC0F4C363}"/>
    <cellStyle name="Normal 7 4 4 2 2 2 2" xfId="34255" xr:uid="{9480C39E-CF57-4AB8-9783-C0E757E1DB0E}"/>
    <cellStyle name="Normal 7 4 4 2 2 3" xfId="30901" xr:uid="{4ABA6C77-EAC6-4CA5-A8E7-2ABF9A848052}"/>
    <cellStyle name="Normal 7 4 4 2 3" xfId="30883" xr:uid="{C173E67B-FCB2-41D2-98C0-47CF9058878E}"/>
    <cellStyle name="Normal 7 4 4 2 3 2" xfId="31568" xr:uid="{AC4A5E30-9BBC-436A-BA52-BE76C9A9AE71}"/>
    <cellStyle name="Normal 7 4 4 2 4" xfId="32875" xr:uid="{87E4CF64-FA0C-45C0-9B6B-5549A656CC7F}"/>
    <cellStyle name="Normal 7 4 4 3" xfId="31146" xr:uid="{E055ECE7-A0F7-48F3-8BBA-F35C95C4EED7}"/>
    <cellStyle name="Normal 7 4 4 3 2" xfId="34970" xr:uid="{22A9E6A9-4E87-4C27-8ADC-0E067E9729B2}"/>
    <cellStyle name="Normal 7 4 4 3 2 2" xfId="33938" xr:uid="{AED920B5-F39A-40CC-A1EC-468547D23B96}"/>
    <cellStyle name="Normal 7 4 4 3 3" xfId="35280" xr:uid="{F31357CB-202A-403F-84BE-BD9A77451F1E}"/>
    <cellStyle name="Normal 7 4 4 4" xfId="32296" xr:uid="{BB8B4FCB-7FBA-4CBA-B7CE-4D2CD93D61CB}"/>
    <cellStyle name="Normal 7 4 4 4 2" xfId="32297" xr:uid="{AAD77270-0858-43B2-8A65-22903B6C2B9A}"/>
    <cellStyle name="Normal 7 4 4 5" xfId="29487" xr:uid="{801015AD-CCB4-4F73-854D-D9588EBC157F}"/>
    <cellStyle name="Normal 7 4 5" xfId="30734" xr:uid="{8D232BF6-48C1-41AA-A3B6-BDD09BB1D8FD}"/>
    <cellStyle name="Normal 7 4 5 2" xfId="33991" xr:uid="{A6AB5D68-6E78-40FE-ADAD-72645A21838F}"/>
    <cellStyle name="Normal 7 4 5 2 2" xfId="30118" xr:uid="{445EDDE6-93E2-44D7-8FB7-CD64025F61A9}"/>
    <cellStyle name="Normal 7 4 5 2 2 2" xfId="32141" xr:uid="{E34AA150-49FA-4227-8EAA-8AAAD448D5D6}"/>
    <cellStyle name="Normal 7 4 5 2 3" xfId="30704" xr:uid="{DFEA23F3-52F6-4115-97AB-F9A6864CBCB4}"/>
    <cellStyle name="Normal 7 4 5 3" xfId="31385" xr:uid="{F5EDA6AE-BC51-4A54-BB43-22E03BE79E23}"/>
    <cellStyle name="Normal 7 4 5 3 2" xfId="31571" xr:uid="{822B81D8-9FEB-430C-BF59-18ED75B10BD3}"/>
    <cellStyle name="Normal 7 4 5 4" xfId="33616" xr:uid="{65BA8C11-5562-4B5F-AA85-1D556989719B}"/>
    <cellStyle name="Normal 7 4 6" xfId="29098" xr:uid="{06A0B5A1-1CEF-44FC-A3C2-9042CC5EF7B9}"/>
    <cellStyle name="Normal 7 4 6 2" xfId="29633" xr:uid="{233EC3A8-F866-4BC0-A826-31B60871C195}"/>
    <cellStyle name="Normal 7 4 6 2 2" xfId="32744" xr:uid="{235571AA-D4BC-4D33-8986-45ED10C78B49}"/>
    <cellStyle name="Normal 7 4 6 3" xfId="29636" xr:uid="{77AC0A70-FE2B-46BB-87ED-BB3A2C368178}"/>
    <cellStyle name="Normal 7 4 7" xfId="29839" xr:uid="{A49B4F64-1AB7-4FA2-8EB4-9AAB2EC97CA6}"/>
    <cellStyle name="Normal 7 4 7 2" xfId="35292" xr:uid="{0EBA6C35-1CF6-4280-A553-7F9FE565F065}"/>
    <cellStyle name="Normal 7 4 8" xfId="30315" xr:uid="{ADA9B6ED-AFC7-49E2-B2B5-DC1584A7D7CD}"/>
    <cellStyle name="Normal 7 4 9" xfId="31260" xr:uid="{3E1E5C45-B252-4E28-9049-80AC150B53A9}"/>
    <cellStyle name="Normal 7 5" xfId="1248" xr:uid="{9A07FB55-3CCB-44CE-B676-D4852720E878}"/>
    <cellStyle name="Normal 7 5 2" xfId="1249" xr:uid="{BB038780-8A34-4BA6-8023-79CE053DD7FD}"/>
    <cellStyle name="Normal 7 5 2 2" xfId="31955" xr:uid="{F4629884-A649-4967-834C-796BB29F0ED1}"/>
    <cellStyle name="Normal 7 5 2 2 2" xfId="32315" xr:uid="{84F6C0EA-4FBD-4A5A-A86A-3E168B0D1013}"/>
    <cellStyle name="Normal 7 5 2 2 2 2" xfId="30289" xr:uid="{460AF258-57E8-4EF5-B9C2-B85A527A74E6}"/>
    <cellStyle name="Normal 7 5 2 2 2 2 2" xfId="30606" xr:uid="{5BFE0904-C974-41F2-9E9F-EFB32FDA1F8E}"/>
    <cellStyle name="Normal 7 5 2 2 2 2 2 2" xfId="29118" xr:uid="{5CAEB90B-6B60-4BC5-A3C1-AC829136DDDE}"/>
    <cellStyle name="Normal 7 5 2 2 2 2 3" xfId="34524" xr:uid="{0CCF35D9-D16D-4A0D-BB79-988816D4B9D8}"/>
    <cellStyle name="Normal 7 5 2 2 2 3" xfId="33008" xr:uid="{7FBB2242-0785-4244-81A8-844F5025EAE4}"/>
    <cellStyle name="Normal 7 5 2 2 2 3 2" xfId="32729" xr:uid="{4232D22A-94B8-4F43-ABB1-E3873F247927}"/>
    <cellStyle name="Normal 7 5 2 2 2 4" xfId="33863" xr:uid="{A01C7592-6E6E-4433-8F54-BE6239B28CD4}"/>
    <cellStyle name="Normal 7 5 2 2 3" xfId="34353" xr:uid="{93226C2C-0979-4B9F-9384-281043588E4D}"/>
    <cellStyle name="Normal 7 5 2 2 3 2" xfId="29130" xr:uid="{11B0FFD6-D06E-4926-8D04-A5F68645315F}"/>
    <cellStyle name="Normal 7 5 2 2 3 2 2" xfId="32916" xr:uid="{0825E8B3-D483-4FDB-A53D-F2AE1344FEB7}"/>
    <cellStyle name="Normal 7 5 2 2 3 3" xfId="31404" xr:uid="{9CD3D2B0-7641-43C1-9BD9-F19D9493E1DB}"/>
    <cellStyle name="Normal 7 5 2 2 4" xfId="34168" xr:uid="{B6F15AA3-5447-4BAE-A3F0-C21BE58E7272}"/>
    <cellStyle name="Normal 7 5 2 2 4 2" xfId="29897" xr:uid="{500E07D5-7354-4659-9584-CE43B0190F60}"/>
    <cellStyle name="Normal 7 5 2 2 5" xfId="29976" xr:uid="{DF7C2E71-9535-40E9-AA9B-8A18AADE7C82}"/>
    <cellStyle name="Normal 7 5 2 3" xfId="29249" xr:uid="{FBBD1039-4F2A-4248-B228-4584331E0F29}"/>
    <cellStyle name="Normal 7 5 2 3 2" xfId="35212" xr:uid="{630EE7C5-EB90-4139-89AC-395291F3DB0C}"/>
    <cellStyle name="Normal 7 5 2 3 2 2" xfId="32564" xr:uid="{22ED98B2-2606-44E1-BE4E-4352D5C3F282}"/>
    <cellStyle name="Normal 7 5 2 3 2 2 2" xfId="30976" xr:uid="{6982214C-3E9F-423C-BF71-02CECD7A99FD}"/>
    <cellStyle name="Normal 7 5 2 3 2 3" xfId="30812" xr:uid="{352314C8-A24E-4F40-A14F-B8B4A627F56A}"/>
    <cellStyle name="Normal 7 5 2 3 3" xfId="31478" xr:uid="{327BF340-E91E-4D55-B905-1FFBE0851EDE}"/>
    <cellStyle name="Normal 7 5 2 3 3 2" xfId="32756" xr:uid="{C8AD5E7B-5688-4844-82EA-5C3C77EF3673}"/>
    <cellStyle name="Normal 7 5 2 3 4" xfId="31925" xr:uid="{5C4BB157-A8AA-4F17-83C7-1945F79A33C3}"/>
    <cellStyle name="Normal 7 5 2 4" xfId="30441" xr:uid="{0156D668-46D4-4B85-BE0C-258C83B39C42}"/>
    <cellStyle name="Normal 7 5 2 4 2" xfId="34279" xr:uid="{FFBB7B8F-2E98-40FC-AD36-9E7D724A110F}"/>
    <cellStyle name="Normal 7 5 2 4 2 2" xfId="31261" xr:uid="{BBED2E2D-87DC-45B1-8D56-B861B668FC03}"/>
    <cellStyle name="Normal 7 5 2 4 3" xfId="35323" xr:uid="{44C4ED14-BB82-41D1-90A8-5B9507EDAD92}"/>
    <cellStyle name="Normal 7 5 2 5" xfId="30573" xr:uid="{ADCD9517-5103-4036-80F5-0E11AF87955A}"/>
    <cellStyle name="Normal 7 5 2 5 2" xfId="34350" xr:uid="{3111E269-EACA-42C6-948D-75024EA90332}"/>
    <cellStyle name="Normal 7 5 2 6" xfId="29450" xr:uid="{C7C5BD65-D852-4664-9C54-97940DC2C6D6}"/>
    <cellStyle name="Normal 7 5 2 7" xfId="34113" xr:uid="{687965E6-A503-4C51-9369-18DAFBA6206E}"/>
    <cellStyle name="Normal 7 5 3" xfId="2583" xr:uid="{25F3E384-3297-4AF5-82AD-C5C8CDC69ED0}"/>
    <cellStyle name="Normal 7 5 3 2" xfId="3178" xr:uid="{20183586-8827-4ADA-AE6A-31B24E9B51B3}"/>
    <cellStyle name="Normal 7 5 3 2 2" xfId="30371" xr:uid="{3DA12660-7D87-41CC-8E75-83E577466094}"/>
    <cellStyle name="Normal 7 5 3 2 2 2" xfId="30526" xr:uid="{31AC79CA-5D26-4977-81C8-4BCC86C77F21}"/>
    <cellStyle name="Normal 7 5 3 2 2 2 2" xfId="31370" xr:uid="{BC852BBF-9128-4C0F-99B4-669D058BCE47}"/>
    <cellStyle name="Normal 7 5 3 2 2 3" xfId="29097" xr:uid="{1C04963D-78FE-479B-8294-7C27E55ABCB6}"/>
    <cellStyle name="Normal 7 5 3 2 3" xfId="29484" xr:uid="{12C8C8D2-3467-47F0-B810-BED4AFA9EA1D}"/>
    <cellStyle name="Normal 7 5 3 2 3 2" xfId="31720" xr:uid="{88CFA368-1C68-472F-BEB9-8753395CE61C}"/>
    <cellStyle name="Normal 7 5 3 2 4" xfId="34889" xr:uid="{8B5E1C8B-1959-4192-AEB3-6C08DFBED91E}"/>
    <cellStyle name="Normal 7 5 3 2 5" xfId="32140" xr:uid="{96749608-0B3B-4487-81CB-A370C4565DCD}"/>
    <cellStyle name="Normal 7 5 3 3" xfId="4141" xr:uid="{CBF618C7-7F3D-49C5-9D9A-D0DC62FD294D}"/>
    <cellStyle name="Normal 7 5 3 3 2" xfId="4744" xr:uid="{6B512EB7-CDF4-41BF-9260-F2BD2B3748FD}"/>
    <cellStyle name="Normal 7 5 3 3 2 2" xfId="30615" xr:uid="{C7D48818-733E-44E8-85B0-CEC5BC06742A}"/>
    <cellStyle name="Normal 7 5 3 3 2 3" xfId="35036" xr:uid="{E47CCA79-F48C-43FA-A995-466BF7D6BAC5}"/>
    <cellStyle name="Normal 7 5 3 3 3" xfId="3703" xr:uid="{4488CED0-5023-4271-A1B5-2D04F0ADB06E}"/>
    <cellStyle name="Normal 7 5 3 3 3 2" xfId="29774" xr:uid="{0F387B84-50AC-4428-A0A6-4D0BE5FE30D7}"/>
    <cellStyle name="Normal 7 5 3 3 4" xfId="8508" xr:uid="{078F8430-CE67-4C5E-971C-F32B5F7A5415}"/>
    <cellStyle name="Normal 7 5 3 3 4 2" xfId="6689" xr:uid="{4412E956-C141-463E-8CE1-15646B5B0555}"/>
    <cellStyle name="Normal 7 5 3 3 4 2 2" xfId="10434" xr:uid="{A52BE5EC-6266-4EA6-9C1F-37CB652C34DE}"/>
    <cellStyle name="Normal 7 5 3 3 4 2 3" xfId="17119" xr:uid="{7A970030-17AC-4476-AE2B-8C8C4F2EBACD}"/>
    <cellStyle name="Normal 7 5 3 3 4 2 3 2" xfId="23591" xr:uid="{EE1DB287-F61F-4316-A4E8-46B9E9DD95EE}"/>
    <cellStyle name="Normal 7 5 3 3 4 2 3 3" xfId="20999" xr:uid="{D5C649C1-E2E9-42D3-9625-6E2C2A3B2C48}"/>
    <cellStyle name="Normal 7 5 3 3 4 2 3 3 2" xfId="26221" xr:uid="{00630C9F-3A58-4438-AC99-B8D188FE68DE}"/>
    <cellStyle name="Normal 7 5 3 3 5" xfId="5325" xr:uid="{C6CD24FC-96AA-415E-A8DD-E2F553AF3E64}"/>
    <cellStyle name="Normal 7 5 3 3 5 2" xfId="9789" xr:uid="{4892AAE7-51C7-484F-9A37-EF18E1BA5A55}"/>
    <cellStyle name="Normal 7 5 3 3 5 3" xfId="12088" xr:uid="{234DE8D1-534F-49AC-A308-FCE6C3015434}"/>
    <cellStyle name="Normal 7 5 3 3 5 3 2" xfId="22535" xr:uid="{B2718F3F-2F1A-42CF-BFED-7F12CF896851}"/>
    <cellStyle name="Normal 7 5 3 3 5 3 3" xfId="19865" xr:uid="{53808FEA-C28E-4339-8581-11AA08E49376}"/>
    <cellStyle name="Normal 7 5 3 3 5 3 3 2" xfId="25087" xr:uid="{D6C72C97-0EBE-4E95-9E0C-5C3DB6AECC06}"/>
    <cellStyle name="Normal 7 5 3 3 6" xfId="18918" xr:uid="{6B95A4D2-35DD-40D0-8012-D4EF02EFE4BF}"/>
    <cellStyle name="Normal 7 5 3 3 6 2" xfId="24140" xr:uid="{FFFACB3C-B3A8-4506-A059-AC69E6FD387B}"/>
    <cellStyle name="Normal 7 5 3 3 7" xfId="33148" xr:uid="{592B84D0-9E1E-4513-BBB9-9768C0F7B6B9}"/>
    <cellStyle name="Normal 7 5 3 4" xfId="7330" xr:uid="{86DA63EF-11EE-4974-9146-6E4B47EE48BD}"/>
    <cellStyle name="Normal 7 5 3 4 2" xfId="8289" xr:uid="{5CE59225-4647-434D-AA6F-8D50F918A98E}"/>
    <cellStyle name="Normal 7 5 3 4 2 2" xfId="33689" xr:uid="{A010EEBA-BD15-445D-BB7A-EF82CAA4B167}"/>
    <cellStyle name="Normal 7 5 3 4 3" xfId="13127" xr:uid="{FF56F48B-B8BD-45A3-9311-B16CC40542B1}"/>
    <cellStyle name="Normal 7 5 3 4 3 2" xfId="16573" xr:uid="{0C8E1857-C7A9-4CAF-94E4-8F083F6E3519}"/>
    <cellStyle name="Normal 7 5 3 4 4" xfId="19632" xr:uid="{8925B1C5-20D5-4280-AFB7-91C52128FE7C}"/>
    <cellStyle name="Normal 7 5 3 4 4 2" xfId="24854" xr:uid="{3FAE7D31-3AED-4466-A4AC-67605FCB662E}"/>
    <cellStyle name="Normal 7 5 3 4 5" xfId="32686" xr:uid="{561BEEC2-6390-43B6-8F2A-05DE4B59CE47}"/>
    <cellStyle name="Normal 7 5 3 5" xfId="5237" xr:uid="{0926ACA0-3B4D-4B55-A578-B5EB80C443C4}"/>
    <cellStyle name="Normal 7 5 3 5 2" xfId="9723" xr:uid="{8A224C74-BD02-4196-B872-16E9A7916F53}"/>
    <cellStyle name="Normal 7 5 3 5 3" xfId="17194" xr:uid="{6257D03F-7B42-431C-B119-CC40CA2A4B5A}"/>
    <cellStyle name="Normal 7 5 3 5 3 2" xfId="23665" xr:uid="{C4CE9990-3C24-4EA4-AB56-D5316F01DF5B}"/>
    <cellStyle name="Normal 7 5 3 5 3 3" xfId="19777" xr:uid="{2ECA338F-638C-4119-BB46-4BC2FBC6AC3D}"/>
    <cellStyle name="Normal 7 5 3 5 3 3 2" xfId="24999" xr:uid="{1AFF9736-4E9A-4367-98DB-1F7C28882259}"/>
    <cellStyle name="Normal 7 5 3 5 4" xfId="35498" xr:uid="{BD2B9D82-4A8A-47D4-A219-66CAD27EFC8C}"/>
    <cellStyle name="Normal 7 5 3 6" xfId="29795" xr:uid="{AA52BEA5-88FB-48AB-A635-F05E942696A5}"/>
    <cellStyle name="Normal 7 5 4" xfId="5689" xr:uid="{AF3CC375-4428-43FE-ACD8-A4836B5DB7FF}"/>
    <cellStyle name="Normal 7 5 4 2" xfId="8994" xr:uid="{67ECE4C3-8DDE-4340-AE2D-6DB62DD25986}"/>
    <cellStyle name="Normal 7 5 4 2 2" xfId="35467" xr:uid="{A92575AB-8069-4E10-9B64-1483E0C79710}"/>
    <cellStyle name="Normal 7 5 4 2 2 2" xfId="30891" xr:uid="{4EFD8428-7595-4E3D-871C-91F32824D0CA}"/>
    <cellStyle name="Normal 7 5 4 2 3" xfId="33177" xr:uid="{328A4F29-B7A7-4E21-BDE0-DFE2A729544B}"/>
    <cellStyle name="Normal 7 5 4 2 4" xfId="30403" xr:uid="{73399D9C-2918-487D-9E43-8F4B03D84D98}"/>
    <cellStyle name="Normal 7 5 4 3" xfId="12012" xr:uid="{0B7131D2-215D-4852-B35A-45E37F659D0B}"/>
    <cellStyle name="Normal 7 5 4 3 2" xfId="22460" xr:uid="{21DB8720-67B3-4D15-B18D-8A1324E80795}"/>
    <cellStyle name="Normal 7 5 4 3 2 2" xfId="31216" xr:uid="{CEA600E9-F4C9-480D-9EE8-DC1BB592F720}"/>
    <cellStyle name="Normal 7 5 4 3 3" xfId="20229" xr:uid="{E35A914F-5706-4B16-A60A-61F3F2E09311}"/>
    <cellStyle name="Normal 7 5 4 3 3 2" xfId="25451" xr:uid="{3D3E3A21-B9BD-4E2C-BA85-1BB9733FEA93}"/>
    <cellStyle name="Normal 7 5 4 3 4" xfId="35259" xr:uid="{82DE0D8F-D2FF-4B76-992D-0E4291C85F80}"/>
    <cellStyle name="Normal 7 5 4 4" xfId="33136" xr:uid="{5CD1F579-2C5F-464B-A535-6E2D3B6C184A}"/>
    <cellStyle name="Normal 7 5 4 5" xfId="33038" xr:uid="{5AE16BC6-5639-4CCD-943E-91B0C9FF3FBE}"/>
    <cellStyle name="Normal 7 5 5" xfId="15582" xr:uid="{6163B018-56C2-401F-9A24-C84A19222DB4}"/>
    <cellStyle name="Normal 7 5 5 2" xfId="30663" xr:uid="{74B08DAB-7CCE-42FA-B16E-6E8E902E960F}"/>
    <cellStyle name="Normal 7 5 5 2 2" xfId="30050" xr:uid="{89B9BD73-D3CE-4DFC-9B8D-90D8EBF2F9BF}"/>
    <cellStyle name="Normal 7 5 5 3" xfId="31725" xr:uid="{67B66D23-15C9-43A5-B761-21D02C9BA091}"/>
    <cellStyle name="Normal 7 5 5 4" xfId="31972" xr:uid="{BFB548A3-1A55-4F6E-B607-E4A3E7B513B9}"/>
    <cellStyle name="Normal 7 5 6" xfId="17689" xr:uid="{4E0259D7-2349-4C9B-B781-0189A21BD0C9}"/>
    <cellStyle name="Normal 7 5 6 2" xfId="27299" xr:uid="{306C5BAA-BBE2-4F09-8861-473B4B588670}"/>
    <cellStyle name="Normal 7 5 6 2 2" xfId="34117" xr:uid="{24DA29CE-E15C-4044-A440-A7E395E5A7D8}"/>
    <cellStyle name="Normal 7 5 6 3" xfId="28538" xr:uid="{37D9C147-B2DC-4A51-815E-95D3BE47EE30}"/>
    <cellStyle name="Normal 7 5 6 4" xfId="27920" xr:uid="{9033BDD7-6E5A-4894-8E42-CD75BD04C675}"/>
    <cellStyle name="Normal 7 5 6 5" xfId="31439" xr:uid="{0BD6E1EE-70AA-4197-BEE2-E871078A24F1}"/>
    <cellStyle name="Normal 7 5 7" xfId="18323" xr:uid="{25A1B53B-1B3A-4E5F-8519-F86C52AABF36}"/>
    <cellStyle name="Normal 7 5 7 2" xfId="27762" xr:uid="{B0D9430A-545C-44C1-8E58-4A3D62B9AF17}"/>
    <cellStyle name="Normal 7 5 7 3" xfId="30955" xr:uid="{C7F260DA-8AD6-4D09-BEE2-86950828FB34}"/>
    <cellStyle name="Normal 7 5 8" xfId="31629" xr:uid="{958250A6-75B8-4218-9757-549491CEA9A7}"/>
    <cellStyle name="Normal 7 6" xfId="2430" xr:uid="{80692D49-2196-45DE-AD38-A31351AE5E15}"/>
    <cellStyle name="Normal 7 6 2" xfId="3025" xr:uid="{D9F6DBE8-8511-4DCD-B370-411C38D2C882}"/>
    <cellStyle name="Normal 7 6 2 2" xfId="32232" xr:uid="{97B3ADA1-8D78-472C-BD58-5412DC821987}"/>
    <cellStyle name="Normal 7 6 2 2 2" xfId="33530" xr:uid="{CE19ABB6-EB68-4529-9A6E-11B7F9FBEDCA}"/>
    <cellStyle name="Normal 7 6 2 2 2 2" xfId="30275" xr:uid="{71C1EA7A-2FC0-40E8-920D-81A2394A163E}"/>
    <cellStyle name="Normal 7 6 2 2 2 2 2" xfId="35129" xr:uid="{72DD00B4-B74D-457D-A9FE-3477D7A8748A}"/>
    <cellStyle name="Normal 7 6 2 2 2 3" xfId="35131" xr:uid="{9EE36910-4225-4B4A-B5AD-D633E888BD02}"/>
    <cellStyle name="Normal 7 6 2 2 3" xfId="29811" xr:uid="{0C5533C5-50BE-4FB5-BE73-C6C6B609FB71}"/>
    <cellStyle name="Normal 7 6 2 2 3 2" xfId="30656" xr:uid="{90130259-54E1-402B-8DAC-518489B10C60}"/>
    <cellStyle name="Normal 7 6 2 2 4" xfId="34850" xr:uid="{679076E5-8090-4E5D-96E6-3418A4C3C7DB}"/>
    <cellStyle name="Normal 7 6 2 3" xfId="31510" xr:uid="{1D816BBF-054A-4CBA-8D9A-94EB12818558}"/>
    <cellStyle name="Normal 7 6 2 3 2" xfId="31446" xr:uid="{1D66EFC1-2F31-4437-8AF3-6971E97722E6}"/>
    <cellStyle name="Normal 7 6 2 3 2 2" xfId="29449" xr:uid="{1BFAD3AB-EB03-4938-858A-709A89ACC2F5}"/>
    <cellStyle name="Normal 7 6 2 3 3" xfId="34306" xr:uid="{353144B0-F486-4E21-8072-354C9305A93E}"/>
    <cellStyle name="Normal 7 6 2 4" xfId="31222" xr:uid="{0927C845-9C29-4790-8BDF-2B459443DE83}"/>
    <cellStyle name="Normal 7 6 2 4 2" xfId="30952" xr:uid="{F0680576-BB95-4C6D-BA1B-0E8FB9F1217B}"/>
    <cellStyle name="Normal 7 6 2 5" xfId="32139" xr:uid="{EB33E2C7-7993-49C6-8591-D32CDD41A0AE}"/>
    <cellStyle name="Normal 7 6 2 6" xfId="35391" xr:uid="{E0507919-B6A7-4730-B3A4-153BDF1118BA}"/>
    <cellStyle name="Normal 7 6 3" xfId="3988" xr:uid="{59A5DB9A-F4A7-4F7D-A2E3-13A84BBAFFC4}"/>
    <cellStyle name="Normal 7 6 3 2" xfId="4702" xr:uid="{E3EA9161-E5E9-46D7-A9DE-026B119FF4CC}"/>
    <cellStyle name="Normal 7 6 3 2 2" xfId="30510" xr:uid="{091FB4A4-C0C5-4232-9ADB-D9D49CF20A74}"/>
    <cellStyle name="Normal 7 6 3 2 2 2" xfId="29096" xr:uid="{356324DB-345A-40D7-972E-575DD025C170}"/>
    <cellStyle name="Normal 7 6 3 2 3" xfId="32245" xr:uid="{19A44F34-5F88-49B9-BE1C-3E22E17964B7}"/>
    <cellStyle name="Normal 7 6 3 2 4" xfId="30915" xr:uid="{0C6CD660-28B1-4D48-AA35-4FC2D8FC021F}"/>
    <cellStyle name="Normal 7 6 3 3" xfId="3680" xr:uid="{AB670C28-CA06-4B5C-B0D1-607CE2DFE71A}"/>
    <cellStyle name="Normal 7 6 3 3 2" xfId="35495" xr:uid="{57D64206-CDC6-47C2-8340-0FE536D4AF8D}"/>
    <cellStyle name="Normal 7 6 3 3 3" xfId="34998" xr:uid="{B6D75F87-D207-4266-B281-AD177FC438BE}"/>
    <cellStyle name="Normal 7 6 3 4" xfId="8559" xr:uid="{DDB2680A-2228-4DF6-BD4F-6457D53D3D81}"/>
    <cellStyle name="Normal 7 6 3 4 2" xfId="9237" xr:uid="{98ED4BAC-7269-49E0-BB39-C61A525D6115}"/>
    <cellStyle name="Normal 7 6 3 4 2 2" xfId="10954" xr:uid="{1813B27D-C337-492C-8E64-2B72485C6D58}"/>
    <cellStyle name="Normal 7 6 3 4 2 3" xfId="11808" xr:uid="{50DEE3B7-1745-44C2-A683-1324FA497AB8}"/>
    <cellStyle name="Normal 7 6 3 4 2 3 2" xfId="22256" xr:uid="{6CD8EBEC-A5DC-4A8F-A41C-0ED4FEDC481B}"/>
    <cellStyle name="Normal 7 6 3 4 2 3 3" xfId="21519" xr:uid="{FC1C3FCF-158F-4091-8141-E8E55A6561D3}"/>
    <cellStyle name="Normal 7 6 3 4 2 3 3 2" xfId="26741" xr:uid="{60B14924-BED7-4ECE-81A2-DDB97B38A47C}"/>
    <cellStyle name="Normal 7 6 3 4 3" xfId="29330" xr:uid="{721FB6D9-C35B-4930-B1D6-5240A8DE8259}"/>
    <cellStyle name="Normal 7 6 3 5" xfId="5395" xr:uid="{C5FE5C93-F791-4A20-BCA2-AA43938DA0BF}"/>
    <cellStyle name="Normal 7 6 3 5 2" xfId="9670" xr:uid="{EA09F22B-283F-43D5-9AC5-9CBE653C830B}"/>
    <cellStyle name="Normal 7 6 3 5 3" xfId="11890" xr:uid="{38C812A6-72A9-4C07-BC8D-1478B4951598}"/>
    <cellStyle name="Normal 7 6 3 5 3 2" xfId="22338" xr:uid="{0127DED3-2EE1-4CC8-8856-5EF4A561D5C7}"/>
    <cellStyle name="Normal 7 6 3 5 3 3" xfId="19935" xr:uid="{6AF0F017-0A26-4CEB-86C7-7E6DDA54024E}"/>
    <cellStyle name="Normal 7 6 3 5 3 3 2" xfId="25157" xr:uid="{3D121CF6-BA63-4868-897D-7655BA02DA50}"/>
    <cellStyle name="Normal 7 6 3 6" xfId="16007" xr:uid="{18CAA515-B807-4597-A4D8-32321B92E4DE}"/>
    <cellStyle name="Normal 7 6 3 7" xfId="18765" xr:uid="{536413BB-328B-4EC1-8108-0BAF238E74A6}"/>
    <cellStyle name="Normal 7 6 3 7 2" xfId="23987" xr:uid="{42B615DE-3FD4-472B-8955-7F122B394E29}"/>
    <cellStyle name="Normal 7 6 3 8" xfId="34490" xr:uid="{380377AD-87BF-4412-9706-5AA3638F3FEA}"/>
    <cellStyle name="Normal 7 6 4" xfId="7001" xr:uid="{A029CA07-452C-455F-B72D-462D5FE26C48}"/>
    <cellStyle name="Normal 7 6 4 2" xfId="7960" xr:uid="{503BDB58-BAA0-44B2-9796-59602D92C45B}"/>
    <cellStyle name="Normal 7 6 4 2 2" xfId="33554" xr:uid="{2C42AB7A-6301-4316-82BC-6A8B1D7E1638}"/>
    <cellStyle name="Normal 7 6 4 2 3" xfId="33085" xr:uid="{5A4B622D-2FE5-4FFB-8C28-41AF0A4C9B3F}"/>
    <cellStyle name="Normal 7 6 4 3" xfId="11573" xr:uid="{555C8258-DF3D-4DA4-8F99-E0790BD06244}"/>
    <cellStyle name="Normal 7 6 4 3 2" xfId="15829" xr:uid="{0CC402F2-DBBB-4366-BFF6-BFAA3236A20B}"/>
    <cellStyle name="Normal 7 6 4 3 3" xfId="30187" xr:uid="{0156118D-B83A-40EE-AB03-A1754DFCA9C7}"/>
    <cellStyle name="Normal 7 6 4 4" xfId="19303" xr:uid="{B4C312C1-8887-437D-9FD8-3B420E39A7A0}"/>
    <cellStyle name="Normal 7 6 4 4 2" xfId="24525" xr:uid="{5217D830-7985-49CD-ADED-355676B91219}"/>
    <cellStyle name="Normal 7 6 4 5" xfId="33855" xr:uid="{B550E5ED-8A3D-41D3-8A0E-AF133252E687}"/>
    <cellStyle name="Normal 7 6 5" xfId="6940" xr:uid="{1D60D173-9F7B-4A92-91FB-56CF17D1B8AF}"/>
    <cellStyle name="Normal 7 6 5 2" xfId="10684" xr:uid="{F78B25FE-47F5-446C-82F5-E74D4B9845EA}"/>
    <cellStyle name="Normal 7 6 5 2 2" xfId="31650" xr:uid="{5FBF5C48-A86B-4462-9A46-A33D12B226D6}"/>
    <cellStyle name="Normal 7 6 5 3" xfId="12546" xr:uid="{A9512F2C-CB7B-4BC5-8BB2-BF8587F54AB9}"/>
    <cellStyle name="Normal 7 6 5 3 2" xfId="22987" xr:uid="{3B01C7CD-C1A3-4D9D-B672-3CCAA2EBCE4E}"/>
    <cellStyle name="Normal 7 6 5 3 3" xfId="21249" xr:uid="{4F5EC39E-74C1-41DB-BAB1-597B3A193833}"/>
    <cellStyle name="Normal 7 6 5 3 3 2" xfId="26471" xr:uid="{6060D7E4-43A9-45D8-B4E8-DF3DA010D2A7}"/>
    <cellStyle name="Normal 7 6 5 4" xfId="29263" xr:uid="{0B2E3A65-42EC-41B6-8DA2-6E71D013238A}"/>
    <cellStyle name="Normal 7 6 6" xfId="34643" xr:uid="{8A5D44D7-4506-4714-BD37-47BC0DB21875}"/>
    <cellStyle name="Normal 7 6 7" xfId="30930" xr:uid="{BC204321-CD95-4EE2-8D58-F693CC3AB60E}"/>
    <cellStyle name="Normal 7 7" xfId="18170" xr:uid="{83967418-FA9C-4A76-ABE5-A7ABE0B735BB}"/>
    <cellStyle name="Normal 7 7 2" xfId="27658" xr:uid="{CA5CF17F-8266-44FF-AE47-D5266303E222}"/>
    <cellStyle name="Normal 7 7 2 2" xfId="31082" xr:uid="{8BF319C3-1BE9-43CD-8589-C0BD6F397AB0}"/>
    <cellStyle name="Normal 7 7 2 2 2" xfId="32884" xr:uid="{BF3CC583-0E8B-4A99-9F4A-7C4EFA781C37}"/>
    <cellStyle name="Normal 7 7 2 2 2 2" xfId="33767" xr:uid="{42537309-B097-46B5-996C-2A77F5348784}"/>
    <cellStyle name="Normal 7 7 2 2 3" xfId="33364" xr:uid="{13CBBC3F-59A0-426C-9D13-FBD00935FDA4}"/>
    <cellStyle name="Normal 7 7 2 3" xfId="34564" xr:uid="{0BF81048-4DD5-45E0-9AC5-E0BF2AA7104C}"/>
    <cellStyle name="Normal 7 7 2 3 2" xfId="31733" xr:uid="{41EC0984-2047-474C-B807-33A34F4B9A44}"/>
    <cellStyle name="Normal 7 7 2 4" xfId="29557" xr:uid="{6EC708B1-40DA-45A3-A6F5-644112C00AB4}"/>
    <cellStyle name="Normal 7 7 2 5" xfId="32523" xr:uid="{85E80029-895F-4990-8337-EDB496D5D712}"/>
    <cellStyle name="Normal 7 7 3" xfId="31219" xr:uid="{D2404422-7B27-4384-B0D1-118A0F4C8FB2}"/>
    <cellStyle name="Normal 7 7 3 2" xfId="34714" xr:uid="{00D51470-9987-45BE-992F-E3948C8C200A}"/>
    <cellStyle name="Normal 7 7 3 2 2" xfId="33913" xr:uid="{DEBE8ADF-BB5D-48F8-BB5A-6E8CBB3FB0FD}"/>
    <cellStyle name="Normal 7 7 3 3" xfId="33877" xr:uid="{31F98DFD-637E-4371-BC83-12A6F883BECF}"/>
    <cellStyle name="Normal 7 7 4" xfId="35224" xr:uid="{2CD14FEB-D023-4174-BBB3-DF781BBE4013}"/>
    <cellStyle name="Normal 7 7 4 2" xfId="34565" xr:uid="{B61B6433-C4F8-4E57-8435-E02EEA9B56BB}"/>
    <cellStyle name="Normal 7 7 5" xfId="30555" xr:uid="{C6C72D30-A71E-4A8A-86F5-EF57BE29B942}"/>
    <cellStyle name="Normal 7 7 6" xfId="34094" xr:uid="{C5EBB77C-1198-4EF2-A93D-F4E332193B27}"/>
    <cellStyle name="Normal 7 8" xfId="29150" xr:uid="{80BC7E4B-35EF-4BCE-B595-E670E50B7A39}"/>
    <cellStyle name="Normal 7 8 2" xfId="29247" xr:uid="{516E2411-C7AA-4A42-9A05-DA930A2296E3}"/>
    <cellStyle name="Normal 7 8 2 2" xfId="29524" xr:uid="{4DA0059D-E115-411A-A26D-552CCDBD710F}"/>
    <cellStyle name="Normal 7 8 2 2 2" xfId="34024" xr:uid="{645DA13A-78F4-4DE8-809B-69D0E5CB6C09}"/>
    <cellStyle name="Normal 7 8 2 3" xfId="31363" xr:uid="{5F12F3B0-6E07-4B77-B928-F7614B39B793}"/>
    <cellStyle name="Normal 7 8 3" xfId="30800" xr:uid="{59E8F4D4-C8CB-4006-9AD5-7994E17CC36C}"/>
    <cellStyle name="Normal 7 8 3 2" xfId="32709" xr:uid="{0213BAAC-102C-4D61-BF85-9E326334F1CC}"/>
    <cellStyle name="Normal 7 8 4" xfId="34326" xr:uid="{15392995-32CC-481A-8ABE-B8F1DAE1C290}"/>
    <cellStyle name="Normal 7 9" xfId="31316" xr:uid="{88A1B7F6-AA71-4C77-9AB7-A6B2A2A37769}"/>
    <cellStyle name="Normal 7 9 2" xfId="31293" xr:uid="{382C6933-E673-45CD-99F6-6C1DC9E178DF}"/>
    <cellStyle name="Normal 7 9 2 2" xfId="33108" xr:uid="{4B2A441A-7BD8-466C-8B45-A6D86D9236D9}"/>
    <cellStyle name="Normal 7 9 3" xfId="35281" xr:uid="{7E22965E-4428-43CA-A32F-D0095F665646}"/>
    <cellStyle name="Normal 8" xfId="5132" xr:uid="{A0978973-7422-483B-8C4C-1DA558145D0C}"/>
    <cellStyle name="Normal 8 2" xfId="8742" xr:uid="{A3C63EDA-9281-4295-8FD4-75ABAD0E2413}"/>
    <cellStyle name="Normal 8 3" xfId="8730" xr:uid="{ED63FA51-E3AE-4B9D-8663-EC5A0C940219}"/>
    <cellStyle name="Normal 8 3 2" xfId="14559" xr:uid="{782F6328-480B-46C0-8DAC-92F4FAB3E313}"/>
    <cellStyle name="Normal 8 4" xfId="11265" xr:uid="{78E55DB9-6BAE-469C-9530-0D218E9E187A}"/>
    <cellStyle name="Normal 8 4 2" xfId="12245" xr:uid="{1720708D-E23C-4B49-B7A1-232ACC5F8EE4}"/>
    <cellStyle name="Normal 8 4 3" xfId="19672" xr:uid="{8D87F75A-A293-4789-8578-F0E3A9DDC79A}"/>
    <cellStyle name="Normal 8 4 3 2" xfId="24894" xr:uid="{0000EE95-9966-4C23-B45E-C360D86D0FD8}"/>
    <cellStyle name="Normal 9" xfId="6731" xr:uid="{6E67D776-AB7F-402C-B429-34608F4D75AC}"/>
    <cellStyle name="Normal 9 10" xfId="30043" xr:uid="{DA27A5E2-43D4-48D4-AC8E-767CD1C39399}"/>
    <cellStyle name="Normal 9 2" xfId="16306" xr:uid="{7CC1455A-AB4A-4D7D-A140-90DB774C21F1}"/>
    <cellStyle name="Normal 9 2 2" xfId="30753" xr:uid="{4BDFB1F4-77E3-4394-A9C4-61C66C42B113}"/>
    <cellStyle name="Normal 9 2 2 2" xfId="32432" xr:uid="{23B9B183-E0A9-4B08-B6A2-7BC66C2513EB}"/>
    <cellStyle name="Normal 9 2 2 2 2" xfId="32059" xr:uid="{02D74ABB-328D-4846-96EB-6D8E59D314FD}"/>
    <cellStyle name="Normal 9 2 2 2 2 2" xfId="32266" xr:uid="{33C01B76-DDDD-4AD1-B987-A1417DC9E34C}"/>
    <cellStyle name="Normal 9 2 2 2 2 2 2" xfId="32433" xr:uid="{CFC76B36-CF35-4957-B90A-6B186D3007E1}"/>
    <cellStyle name="Normal 9 2 2 2 2 2 2 2" xfId="29493" xr:uid="{14CF4495-DF84-46B7-8237-E97C6552B6FD}"/>
    <cellStyle name="Normal 9 2 2 2 2 2 2 2 2" xfId="29642" xr:uid="{8B3E0879-5E38-43D9-8FBE-AA68A9D609BE}"/>
    <cellStyle name="Normal 9 2 2 2 2 2 2 2 2 2" xfId="29843" xr:uid="{A56065AC-C139-4EF4-84B5-DE9B21EF1996}"/>
    <cellStyle name="Normal 9 2 2 2 2 2 2 2 3" xfId="30114" xr:uid="{0FFAC25F-5129-4C65-A8AF-1E877D126DEC}"/>
    <cellStyle name="Normal 9 2 2 2 2 2 2 3" xfId="35426" xr:uid="{659B44CF-92CA-4FC5-8016-9775130C9CEC}"/>
    <cellStyle name="Normal 9 2 2 2 2 2 2 3 2" xfId="30932" xr:uid="{8F8D427E-648E-4E87-8415-B194128B8310}"/>
    <cellStyle name="Normal 9 2 2 2 2 2 2 4" xfId="30949" xr:uid="{B89A7126-BA18-4B5C-AE4D-6CD75A849CAF}"/>
    <cellStyle name="Normal 9 2 2 2 2 2 3" xfId="35279" xr:uid="{745DFF34-9749-41DB-BF25-A78B3F179A66}"/>
    <cellStyle name="Normal 9 2 2 2 2 2 3 2" xfId="34584" xr:uid="{F93A9C78-A96A-42DB-A3FF-3A029CCBC8E2}"/>
    <cellStyle name="Normal 9 2 2 2 2 2 3 2 2" xfId="30502" xr:uid="{02D07343-FD6E-4CD0-AF4B-AA0EA742CBC0}"/>
    <cellStyle name="Normal 9 2 2 2 2 2 3 3" xfId="34792" xr:uid="{A328AC66-5835-481A-A99D-88E8E43356A0}"/>
    <cellStyle name="Normal 9 2 2 2 2 2 4" xfId="33160" xr:uid="{0D3099D1-0BDD-4F0E-9169-0666EC0E6156}"/>
    <cellStyle name="Normal 9 2 2 2 2 2 4 2" xfId="35257" xr:uid="{3BE277D4-7F7C-43DC-B9FF-50F342E12264}"/>
    <cellStyle name="Normal 9 2 2 2 2 2 5" xfId="34927" xr:uid="{24C8D311-EE71-44AF-9E6B-8988CC18577E}"/>
    <cellStyle name="Normal 9 2 2 2 2 3" xfId="32529" xr:uid="{CF7A352A-4D8A-47B8-82F7-62428A3BECFC}"/>
    <cellStyle name="Normal 9 2 2 2 2 3 2" xfId="33351" xr:uid="{D458D002-E3E1-4523-8FA9-30321BC259A3}"/>
    <cellStyle name="Normal 9 2 2 2 2 3 2 2" xfId="32363" xr:uid="{70699746-2358-428C-BA22-746D08FD2B90}"/>
    <cellStyle name="Normal 9 2 2 2 2 3 2 2 2" xfId="34814" xr:uid="{331EBC0F-3DBC-40FC-8D37-1FBEE59AD82A}"/>
    <cellStyle name="Normal 9 2 2 2 2 3 2 3" xfId="34261" xr:uid="{6532FE42-05D8-46AF-9A3D-E74DCAB5BB2F}"/>
    <cellStyle name="Normal 9 2 2 2 2 3 3" xfId="33568" xr:uid="{2193EC36-0F60-49AB-977B-1262B81A366C}"/>
    <cellStyle name="Normal 9 2 2 2 2 3 3 2" xfId="30658" xr:uid="{E5DCBACB-E090-4BCE-899B-CEB436F46499}"/>
    <cellStyle name="Normal 9 2 2 2 2 3 4" xfId="35034" xr:uid="{20246B67-CF2A-4DAF-A820-F0A200AFBC53}"/>
    <cellStyle name="Normal 9 2 2 2 2 4" xfId="34544" xr:uid="{30D68434-4E96-4E82-8E06-0F88A21FDE0F}"/>
    <cellStyle name="Normal 9 2 2 2 2 4 2" xfId="31489" xr:uid="{32077955-2D40-41C6-8EB4-2C723444B221}"/>
    <cellStyle name="Normal 9 2 2 2 2 4 2 2" xfId="34320" xr:uid="{68EEEC13-B3C4-4945-9799-C1BBF98F0741}"/>
    <cellStyle name="Normal 9 2 2 2 2 4 3" xfId="34171" xr:uid="{DA9FDE0C-C868-4A39-BCCA-CB8F7B2D96C0}"/>
    <cellStyle name="Normal 9 2 2 2 2 5" xfId="32983" xr:uid="{8CAB7049-BB2C-4726-8423-D1A961772CD5}"/>
    <cellStyle name="Normal 9 2 2 2 2 5 2" xfId="35252" xr:uid="{22C311CF-9E4A-44DE-9DBF-9FCCF871F8B3}"/>
    <cellStyle name="Normal 9 2 2 2 2 6" xfId="30826" xr:uid="{554CC661-A35C-4D64-837C-061F92861864}"/>
    <cellStyle name="Normal 9 2 2 2 3" xfId="33604" xr:uid="{ADBA56DA-1336-4032-BDFB-AFECA398ACDB}"/>
    <cellStyle name="Normal 9 2 2 2 3 2" xfId="31428" xr:uid="{4CBBA31D-B094-494E-B398-0A8DE2FAFD37}"/>
    <cellStyle name="Normal 9 2 2 2 3 2 2" xfId="32934" xr:uid="{68C7BDC9-231A-400E-978A-6EBE132AFFF6}"/>
    <cellStyle name="Normal 9 2 2 2 3 2 2 2" xfId="34528" xr:uid="{E78EE384-01C8-4C3F-BAD5-757C88CFF96D}"/>
    <cellStyle name="Normal 9 2 2 2 3 2 2 2 2" xfId="29491" xr:uid="{E00DA4B7-BE45-486D-A35C-07D1F2D59990}"/>
    <cellStyle name="Normal 9 2 2 2 3 2 2 3" xfId="32386" xr:uid="{2A07CB5B-324A-4927-AB22-668A81E26AA9}"/>
    <cellStyle name="Normal 9 2 2 2 3 2 3" xfId="32400" xr:uid="{9444D5E2-F33F-4F37-8749-103A606D8255}"/>
    <cellStyle name="Normal 9 2 2 2 3 2 3 2" xfId="35558" xr:uid="{5A081B75-5028-4A91-A46E-4858F8056AD5}"/>
    <cellStyle name="Normal 9 2 2 2 3 2 4" xfId="35089" xr:uid="{BAE114B3-ABDE-4074-BDA9-855F37D41E6C}"/>
    <cellStyle name="Normal 9 2 2 2 3 3" xfId="32033" xr:uid="{ACC9E229-E448-4522-94EF-EDCCEA986C64}"/>
    <cellStyle name="Normal 9 2 2 2 3 3 2" xfId="35264" xr:uid="{1EE5DA83-8756-45EE-88A4-5BDC0478F876}"/>
    <cellStyle name="Normal 9 2 2 2 3 3 2 2" xfId="29882" xr:uid="{5793A0F2-3AD4-47C5-9B51-58D8D2220395}"/>
    <cellStyle name="Normal 9 2 2 2 3 3 3" xfId="29009" xr:uid="{20B96FF4-42E1-41BE-8137-C47B3881A37E}"/>
    <cellStyle name="Normal 9 2 2 2 3 4" xfId="31976" xr:uid="{D4F040DE-6826-43B0-9D95-32AD7132047F}"/>
    <cellStyle name="Normal 9 2 2 2 3 4 2" xfId="32897" xr:uid="{9FFAF3A8-E463-403E-8E64-82D008354AE9}"/>
    <cellStyle name="Normal 9 2 2 2 3 5" xfId="33974" xr:uid="{A312E256-9159-49F1-8ECA-9BC5ADA56347}"/>
    <cellStyle name="Normal 9 2 2 2 4" xfId="29598" xr:uid="{C92ABC74-3C32-403F-A320-A5FB4B11CCAF}"/>
    <cellStyle name="Normal 9 2 2 2 4 2" xfId="30080" xr:uid="{BBF94230-B42F-4B70-B137-9721C44B5FB0}"/>
    <cellStyle name="Normal 9 2 2 2 4 2 2" xfId="33940" xr:uid="{17D4473F-89AD-4A5B-8437-D78820A52FB7}"/>
    <cellStyle name="Normal 9 2 2 2 4 2 2 2" xfId="34047" xr:uid="{A9AB848D-31F6-4B7E-B18B-34F0810B35EA}"/>
    <cellStyle name="Normal 9 2 2 2 4 2 3" xfId="29331" xr:uid="{2B6C5DD4-FF53-4F03-86E7-76938AD0DBE5}"/>
    <cellStyle name="Normal 9 2 2 2 4 3" xfId="32704" xr:uid="{EC7AB4C8-010F-4DE6-8AF7-CDABA5C3264A}"/>
    <cellStyle name="Normal 9 2 2 2 4 3 2" xfId="29553" xr:uid="{7461CD3C-E9B3-4C29-A617-C34C8D0D37EE}"/>
    <cellStyle name="Normal 9 2 2 2 4 4" xfId="30576" xr:uid="{78755A41-2ADD-40E6-8088-4E1967A0C908}"/>
    <cellStyle name="Normal 9 2 2 2 5" xfId="33313" xr:uid="{48D49CA6-CE5C-4597-B007-302292826198}"/>
    <cellStyle name="Normal 9 2 2 2 5 2" xfId="29253" xr:uid="{47B6EFAF-AB9D-4406-BE2C-7DE12266C438}"/>
    <cellStyle name="Normal 9 2 2 2 5 2 2" xfId="32339" xr:uid="{A15A700C-FFF6-43B0-BAC3-8B7FC5E4D0F0}"/>
    <cellStyle name="Normal 9 2 2 2 5 3" xfId="33561" xr:uid="{266D3E9B-5B7B-4484-8BBA-197D22CF898F}"/>
    <cellStyle name="Normal 9 2 2 2 6" xfId="31178" xr:uid="{80977816-FF6A-4ACF-93BD-8F4049A8D869}"/>
    <cellStyle name="Normal 9 2 2 2 6 2" xfId="29204" xr:uid="{29293114-BCBE-48DE-846E-F21BDCFBEDF2}"/>
    <cellStyle name="Normal 9 2 2 2 7" xfId="34410" xr:uid="{16253650-C893-476A-928E-1A17AE0D1CB6}"/>
    <cellStyle name="Normal 9 2 2 3" xfId="31639" xr:uid="{1114136D-FA63-4A09-B9A8-357B3E4D4114}"/>
    <cellStyle name="Normal 9 2 2 3 2" xfId="34482" xr:uid="{FC3A5FCB-F87C-4A71-B988-EE5633968DBB}"/>
    <cellStyle name="Normal 9 2 2 3 2 2" xfId="35103" xr:uid="{576904FB-CEE3-41CF-ABC1-6FE62753DA25}"/>
    <cellStyle name="Normal 9 2 2 3 2 2 2" xfId="32206" xr:uid="{46A7C6E7-CE39-474E-820F-6469151A0E23}"/>
    <cellStyle name="Normal 9 2 2 3 2 2 2 2" xfId="34008" xr:uid="{A9C6AC8F-F08F-4642-81A7-232F1A81F42C}"/>
    <cellStyle name="Normal 9 2 2 3 2 2 2 2 2" xfId="33503" xr:uid="{0DF8A66C-0C68-437A-8A37-A24E640D3860}"/>
    <cellStyle name="Normal 9 2 2 3 2 2 2 3" xfId="31456" xr:uid="{9458ADA7-FC28-466F-BB47-E09F55E4076B}"/>
    <cellStyle name="Normal 9 2 2 3 2 2 3" xfId="30940" xr:uid="{6EDAA0DC-6B1A-4700-9372-A0461BA78646}"/>
    <cellStyle name="Normal 9 2 2 3 2 2 3 2" xfId="33398" xr:uid="{AE96D036-256C-442C-AB2B-0D12B6ECDB64}"/>
    <cellStyle name="Normal 9 2 2 3 2 2 4" xfId="29299" xr:uid="{3C779763-D67C-4789-8F66-5963FDC6BD98}"/>
    <cellStyle name="Normal 9 2 2 3 2 3" xfId="29745" xr:uid="{0756E51E-E65C-4B1A-B188-BEF5C262C464}"/>
    <cellStyle name="Normal 9 2 2 3 2 3 2" xfId="29075" xr:uid="{DA9278B6-FBE8-4E93-B923-805F04C2260D}"/>
    <cellStyle name="Normal 9 2 2 3 2 3 2 2" xfId="30787" xr:uid="{2E68C762-62AD-4A7A-AE72-53A9CEFDB641}"/>
    <cellStyle name="Normal 9 2 2 3 2 3 3" xfId="33529" xr:uid="{90762295-DA16-4D50-A403-F137E0BB095D}"/>
    <cellStyle name="Normal 9 2 2 3 2 4" xfId="34786" xr:uid="{E03D11AD-8C1F-4C4B-B8F6-6A3AADE1287C}"/>
    <cellStyle name="Normal 9 2 2 3 2 4 2" xfId="33921" xr:uid="{F435D973-8120-4A08-8A0B-6E6D3C5D31BF}"/>
    <cellStyle name="Normal 9 2 2 3 2 5" xfId="32905" xr:uid="{0A70F917-44BA-4EB9-802D-6E6C2BC1F579}"/>
    <cellStyle name="Normal 9 2 2 3 3" xfId="29343" xr:uid="{6405D09B-0CE4-490B-B1C8-80902A1954F2}"/>
    <cellStyle name="Normal 9 2 2 3 3 2" xfId="32572" xr:uid="{EB403B1E-A52C-4D39-B2C8-74AAF85E62AB}"/>
    <cellStyle name="Normal 9 2 2 3 3 2 2" xfId="35585" xr:uid="{13E6F870-9A92-4AB0-B3F9-0ADF80938E3F}"/>
    <cellStyle name="Normal 9 2 2 3 3 2 2 2" xfId="29409" xr:uid="{21DB76D4-49A6-43D6-9D64-D6C2605CDE5C}"/>
    <cellStyle name="Normal 9 2 2 3 3 2 3" xfId="33084" xr:uid="{936DD4AE-3D5B-4399-91F2-432DFC58DED8}"/>
    <cellStyle name="Normal 9 2 2 3 3 3" xfId="29443" xr:uid="{1CBAC3E4-F9B2-4525-8321-37E6EF493903}"/>
    <cellStyle name="Normal 9 2 2 3 3 3 2" xfId="29969" xr:uid="{035D2F62-2366-45C4-91DA-55CD6FCB4822}"/>
    <cellStyle name="Normal 9 2 2 3 3 4" xfId="30948" xr:uid="{78A69C19-0B7B-48CD-9DF9-AC9BEB290E42}"/>
    <cellStyle name="Normal 9 2 2 3 4" xfId="30166" xr:uid="{D44627DF-7852-42D8-AC7B-730B087EDD67}"/>
    <cellStyle name="Normal 9 2 2 3 4 2" xfId="31188" xr:uid="{B0D50BD0-6A10-4600-A297-42EB1BDD526C}"/>
    <cellStyle name="Normal 9 2 2 3 4 2 2" xfId="31643" xr:uid="{AB84DB3E-F5EA-4646-9136-13126E08E9EE}"/>
    <cellStyle name="Normal 9 2 2 3 4 3" xfId="34021" xr:uid="{8756854D-CC08-462B-86B2-E055675DA4E1}"/>
    <cellStyle name="Normal 9 2 2 3 5" xfId="33498" xr:uid="{F3AAF193-1BB8-496B-A09D-69BB7CE5D3E5}"/>
    <cellStyle name="Normal 9 2 2 3 5 2" xfId="34687" xr:uid="{F08D77DD-33F2-4F74-93F1-6DD7C6E3F265}"/>
    <cellStyle name="Normal 9 2 2 3 6" xfId="30540" xr:uid="{74FD4FBC-0C1C-43E5-A8AF-A5A541ED690B}"/>
    <cellStyle name="Normal 9 2 2 4" xfId="31397" xr:uid="{49E55E5C-5DA6-4218-BC8E-04AF6B10D125}"/>
    <cellStyle name="Normal 9 2 2 4 2" xfId="34894" xr:uid="{C20E93DD-34DA-4435-999E-F2CB3C88FE3A}"/>
    <cellStyle name="Normal 9 2 2 4 2 2" xfId="31755" xr:uid="{B55BA78B-F17E-4863-8918-BD1DE1A3DDF0}"/>
    <cellStyle name="Normal 9 2 2 4 2 2 2" xfId="33550" xr:uid="{31D1B1B5-8336-4DD2-861B-618394661851}"/>
    <cellStyle name="Normal 9 2 2 4 2 2 2 2" xfId="31546" xr:uid="{ADE6046A-9705-48FE-A14F-5590289FCF8D}"/>
    <cellStyle name="Normal 9 2 2 4 2 2 3" xfId="29144" xr:uid="{3E9FEEAD-B50A-4C66-BFAA-C7E45D7D49DB}"/>
    <cellStyle name="Normal 9 2 2 4 2 3" xfId="33071" xr:uid="{806D9201-6345-45AF-B36E-193FF0EF0702}"/>
    <cellStyle name="Normal 9 2 2 4 2 3 2" xfId="34449" xr:uid="{275B365B-495E-4AE6-827A-51BFA5EC9903}"/>
    <cellStyle name="Normal 9 2 2 4 2 4" xfId="33792" xr:uid="{C2127629-36CF-49A3-9735-212E3A34EA3B}"/>
    <cellStyle name="Normal 9 2 2 4 3" xfId="31555" xr:uid="{21DC70D1-CEE2-4E0E-A7E1-30B77D61B22D}"/>
    <cellStyle name="Normal 9 2 2 4 3 2" xfId="35542" xr:uid="{BFAF0A86-F22C-4E35-BFA7-128F8343E24E}"/>
    <cellStyle name="Normal 9 2 2 4 3 2 2" xfId="35576" xr:uid="{DF6C504C-1981-4F17-B940-8C5D5C20B7EE}"/>
    <cellStyle name="Normal 9 2 2 4 3 3" xfId="35033" xr:uid="{59AEBA98-BFAE-45DA-AA86-059A21D3BFC8}"/>
    <cellStyle name="Normal 9 2 2 4 4" xfId="33679" xr:uid="{A3B3BB93-AA70-47AA-B859-2DA0526FBA8F}"/>
    <cellStyle name="Normal 9 2 2 4 4 2" xfId="30885" xr:uid="{73D4EFE5-3387-4D8D-A572-6292A1455A1E}"/>
    <cellStyle name="Normal 9 2 2 4 5" xfId="33423" xr:uid="{7D3D249F-D2DD-4021-ACAD-F31012099D84}"/>
    <cellStyle name="Normal 9 2 2 5" xfId="29787" xr:uid="{65C28B04-0EC7-499B-98FC-9C19C0F23DA3}"/>
    <cellStyle name="Normal 9 2 2 5 2" xfId="29973" xr:uid="{CBA8DB75-2CD9-48D4-831F-47B321375EFB}"/>
    <cellStyle name="Normal 9 2 2 5 2 2" xfId="30430" xr:uid="{E8F9D67E-A567-4D57-A017-3C9DB9A01DB4}"/>
    <cellStyle name="Normal 9 2 2 5 2 2 2" xfId="35041" xr:uid="{614240C9-C41F-490F-A088-491BE6F1A670}"/>
    <cellStyle name="Normal 9 2 2 5 2 3" xfId="34951" xr:uid="{F3A7C5E8-F2A3-4725-B685-D85FAAF1E457}"/>
    <cellStyle name="Normal 9 2 2 5 3" xfId="33031" xr:uid="{F3723E41-9B53-47DA-A049-E7671A5514F5}"/>
    <cellStyle name="Normal 9 2 2 5 3 2" xfId="31041" xr:uid="{0271FFB7-FA1F-4295-82C8-458DCF617340}"/>
    <cellStyle name="Normal 9 2 2 5 4" xfId="32184" xr:uid="{959CB626-8F53-4FAE-A1EF-1CC3384A9992}"/>
    <cellStyle name="Normal 9 2 2 6" xfId="29181" xr:uid="{006AEB7A-B622-4640-B423-C70ACB5332D6}"/>
    <cellStyle name="Normal 9 2 2 6 2" xfId="30589" xr:uid="{B57A8B7F-3A64-4940-A3A2-033ECB0628B9}"/>
    <cellStyle name="Normal 9 2 2 6 2 2" xfId="31443" xr:uid="{551D8659-60A0-4ED8-A7C9-40CAACA14522}"/>
    <cellStyle name="Normal 9 2 2 6 3" xfId="29286" xr:uid="{5F125648-EB4E-40F6-86F6-6D83E38D353A}"/>
    <cellStyle name="Normal 9 2 2 7" xfId="31903" xr:uid="{C7ECBDB6-49DE-4674-99F3-CA8280E09AEB}"/>
    <cellStyle name="Normal 9 2 2 7 2" xfId="32700" xr:uid="{0A2D1432-256C-4B0A-9526-FA7E2B91EE55}"/>
    <cellStyle name="Normal 9 2 2 8" xfId="35527" xr:uid="{9AB19F76-7D88-47E6-8F29-F957A90A6122}"/>
    <cellStyle name="Normal 9 2 3" xfId="33851" xr:uid="{BC258617-49B2-4780-B044-64120784251C}"/>
    <cellStyle name="Normal 9 2 3 2" xfId="29857" xr:uid="{F25EDC90-26E5-4081-A140-C37881ACF4AC}"/>
    <cellStyle name="Normal 9 2 3 2 2" xfId="34936" xr:uid="{467324B5-7D7E-48BE-B5FE-24D436FE42BC}"/>
    <cellStyle name="Normal 9 2 3 2 2 2" xfId="31464" xr:uid="{15821CD6-59F3-443B-96DA-06FF26CFA7B8}"/>
    <cellStyle name="Normal 9 2 3 2 2 2 2" xfId="30537" xr:uid="{3007A167-45C4-4766-8388-F6BCD2D8CD71}"/>
    <cellStyle name="Normal 9 2 3 2 2 2 2 2" xfId="31395" xr:uid="{F6B1AD37-C75A-4469-82E2-6F261D653781}"/>
    <cellStyle name="Normal 9 2 3 2 2 2 2 2 2" xfId="31092" xr:uid="{321380F2-8127-4A54-A598-3B98EFF1E25E}"/>
    <cellStyle name="Normal 9 2 3 2 2 2 2 3" xfId="30777" xr:uid="{0E56C332-3B84-4102-90C4-15FBD3604CFA}"/>
    <cellStyle name="Normal 9 2 3 2 2 2 3" xfId="35393" xr:uid="{0DC39315-369A-4B14-A642-ABA62C970862}"/>
    <cellStyle name="Normal 9 2 3 2 2 2 3 2" xfId="29021" xr:uid="{F7B6AA82-7368-403A-A912-F2E0835AA1DE}"/>
    <cellStyle name="Normal 9 2 3 2 2 2 4" xfId="30156" xr:uid="{3CA9D11D-4DCC-4CD3-B12B-A439C3E26E81}"/>
    <cellStyle name="Normal 9 2 3 2 2 3" xfId="34988" xr:uid="{6CDC7266-365A-410E-808A-CBC0C4E995A3}"/>
    <cellStyle name="Normal 9 2 3 2 2 3 2" xfId="30259" xr:uid="{4817C9F0-12C8-4B9A-9F41-32553C36269B}"/>
    <cellStyle name="Normal 9 2 3 2 2 3 2 2" xfId="34795" xr:uid="{6DAF8E4F-B972-4550-893F-5F734D6450AB}"/>
    <cellStyle name="Normal 9 2 3 2 2 3 3" xfId="30088" xr:uid="{BB51AE49-5E45-4469-A5FE-51B7F174EE7C}"/>
    <cellStyle name="Normal 9 2 3 2 2 4" xfId="30496" xr:uid="{9AA326A3-70A7-40FA-96B2-3F5DE490B3B8}"/>
    <cellStyle name="Normal 9 2 3 2 2 4 2" xfId="33461" xr:uid="{11BFDAB8-2D7E-4007-BB38-6D5CA8DE19EB}"/>
    <cellStyle name="Normal 9 2 3 2 2 5" xfId="31580" xr:uid="{F6D4684E-229A-4A38-B763-E156635BF86F}"/>
    <cellStyle name="Normal 9 2 3 2 3" xfId="33986" xr:uid="{EF2F160C-916A-40D8-A983-C28CDF4A5CD9}"/>
    <cellStyle name="Normal 9 2 3 2 3 2" xfId="32353" xr:uid="{4EB08F8B-8AFF-4D19-AD5A-472FF416DFCD}"/>
    <cellStyle name="Normal 9 2 3 2 3 2 2" xfId="34818" xr:uid="{A814BF82-872C-4D8F-B811-E0D2CEA98258}"/>
    <cellStyle name="Normal 9 2 3 2 3 2 2 2" xfId="34677" xr:uid="{86FA3209-8180-4306-8BC4-81781E130010}"/>
    <cellStyle name="Normal 9 2 3 2 3 2 3" xfId="34732" xr:uid="{1DE9B1F4-794B-4EDD-8962-DB4B25EAC81C}"/>
    <cellStyle name="Normal 9 2 3 2 3 3" xfId="32989" xr:uid="{481FD174-9B9B-47DA-B30D-C12D5A84AE80}"/>
    <cellStyle name="Normal 9 2 3 2 3 3 2" xfId="34918" xr:uid="{A3543AEF-0ACE-414D-A81D-E8C0D35A1FDC}"/>
    <cellStyle name="Normal 9 2 3 2 3 4" xfId="30928" xr:uid="{4D7E6E2A-7A30-493C-B9D6-3CE7EE8DBF5F}"/>
    <cellStyle name="Normal 9 2 3 2 4" xfId="33881" xr:uid="{DBA37F2A-6EF8-4A72-8B62-CC24010BEEFC}"/>
    <cellStyle name="Normal 9 2 3 2 4 2" xfId="30276" xr:uid="{9059285E-FF88-4D0A-98A8-C4C4C1D2E24A}"/>
    <cellStyle name="Normal 9 2 3 2 4 2 2" xfId="33567" xr:uid="{941424D9-2540-49F7-83F1-AE1FE99D8CAF}"/>
    <cellStyle name="Normal 9 2 3 2 4 3" xfId="30139" xr:uid="{9FF609AC-B0C8-4392-8A59-535861C3A5C3}"/>
    <cellStyle name="Normal 9 2 3 2 5" xfId="32298" xr:uid="{35EBF5DD-0DB1-4204-97E4-36C7CF4ED851}"/>
    <cellStyle name="Normal 9 2 3 2 5 2" xfId="33748" xr:uid="{BBA3D60E-B162-4F30-8320-FA68FC44ECB8}"/>
    <cellStyle name="Normal 9 2 3 2 6" xfId="30641" xr:uid="{06BD083C-1B20-4AB4-8461-4B4FDD15D8E4}"/>
    <cellStyle name="Normal 9 2 3 3" xfId="34657" xr:uid="{AC9A0F49-F64B-4EFE-B803-7282D8F44430}"/>
    <cellStyle name="Normal 9 2 3 3 2" xfId="29855" xr:uid="{DCE95668-D621-4EFA-9E98-C76ADAF484CA}"/>
    <cellStyle name="Normal 9 2 3 3 2 2" xfId="34243" xr:uid="{FA35B7C3-0D44-48F7-B8C8-10F1401B68C2}"/>
    <cellStyle name="Normal 9 2 3 3 2 2 2" xfId="34688" xr:uid="{E15FDE66-016A-4ACB-9157-E08C45EC3090}"/>
    <cellStyle name="Normal 9 2 3 3 2 2 2 2" xfId="32819" xr:uid="{FE7BD025-23E9-4C96-820C-4094B58D7DDE}"/>
    <cellStyle name="Normal 9 2 3 3 2 2 3" xfId="32652" xr:uid="{E06201F5-9100-44F8-BB91-02B6E26F7330}"/>
    <cellStyle name="Normal 9 2 3 3 2 3" xfId="31022" xr:uid="{ACF260D1-A143-4057-8C0F-72D8A297E823}"/>
    <cellStyle name="Normal 9 2 3 3 2 3 2" xfId="34591" xr:uid="{AD604072-C0B0-4135-BE50-E94A6A420FA8}"/>
    <cellStyle name="Normal 9 2 3 3 2 4" xfId="31352" xr:uid="{B621644B-B4C6-410E-94C6-552EF6F75F63}"/>
    <cellStyle name="Normal 9 2 3 3 3" xfId="29785" xr:uid="{64B1EBF1-6A47-44D3-BDD8-2A86C41D74DD}"/>
    <cellStyle name="Normal 9 2 3 3 3 2" xfId="30522" xr:uid="{78DDBCE7-C374-4D7A-830C-F7462B3E0578}"/>
    <cellStyle name="Normal 9 2 3 3 3 2 2" xfId="32222" xr:uid="{EFAC53EB-AA3F-475A-980F-6002CC760D47}"/>
    <cellStyle name="Normal 9 2 3 3 3 3" xfId="31508" xr:uid="{CE559EB4-DBE2-427A-A20C-A25F74FAC0DF}"/>
    <cellStyle name="Normal 9 2 3 3 4" xfId="33745" xr:uid="{8AD3149D-09CE-427B-9F06-1E942955DD8F}"/>
    <cellStyle name="Normal 9 2 3 3 4 2" xfId="31654" xr:uid="{672E539E-6FFD-4F1C-8842-4996D7179E32}"/>
    <cellStyle name="Normal 9 2 3 3 5" xfId="29355" xr:uid="{8454FD84-C4B5-46D7-8821-1EC047F8E8DF}"/>
    <cellStyle name="Normal 9 2 3 4" xfId="34271" xr:uid="{E52448EC-8845-47AB-805B-9965BA970699}"/>
    <cellStyle name="Normal 9 2 3 4 2" xfId="32879" xr:uid="{4CF9023E-4F91-48D0-B0D1-BDD86E17F8E0}"/>
    <cellStyle name="Normal 9 2 3 4 2 2" xfId="29738" xr:uid="{81A97643-6728-4A96-8228-C07648984905}"/>
    <cellStyle name="Normal 9 2 3 4 2 2 2" xfId="30184" xr:uid="{B128E887-78D6-4B43-933A-C91AFE06B6CA}"/>
    <cellStyle name="Normal 9 2 3 4 2 3" xfId="31119" xr:uid="{CFE2BEFA-62FA-4056-8668-D0942D1EA289}"/>
    <cellStyle name="Normal 9 2 3 4 3" xfId="29545" xr:uid="{9D0FEA9B-3BF1-4EBD-9276-8D163B951C9A}"/>
    <cellStyle name="Normal 9 2 3 4 3 2" xfId="32142" xr:uid="{5AD0AE24-698A-4E28-B8F0-747D08663132}"/>
    <cellStyle name="Normal 9 2 3 4 4" xfId="34567" xr:uid="{05A07B82-4B0B-4D6B-BDDC-2795D57A439E}"/>
    <cellStyle name="Normal 9 2 3 5" xfId="33805" xr:uid="{E5179E07-9570-4FA1-8864-D02A434D0D8B}"/>
    <cellStyle name="Normal 9 2 3 5 2" xfId="34971" xr:uid="{D6F373A1-EF82-46D6-8191-8311FF56EDCF}"/>
    <cellStyle name="Normal 9 2 3 5 2 2" xfId="29931" xr:uid="{F90EFF91-AEFE-4D11-A214-63B3AE911F78}"/>
    <cellStyle name="Normal 9 2 3 5 3" xfId="30956" xr:uid="{A7F8BF67-628D-4843-AC16-872B4A193A98}"/>
    <cellStyle name="Normal 9 2 3 6" xfId="34102" xr:uid="{4AFF25B1-589E-40AA-9210-A6504B8FA28A}"/>
    <cellStyle name="Normal 9 2 3 6 2" xfId="32641" xr:uid="{3D8D8516-93E7-42C6-8E00-8B73AF42FA2C}"/>
    <cellStyle name="Normal 9 2 3 7" xfId="32352" xr:uid="{9440D834-1FAA-4A49-92C5-2594E1AFC447}"/>
    <cellStyle name="Normal 9 2 4" xfId="33635" xr:uid="{9D751442-7AB6-4466-8CAD-A584B4CDFA0B}"/>
    <cellStyle name="Normal 9 2 4 2" xfId="30160" xr:uid="{FD43618D-0D17-4B3C-B162-B9B1A00E9637}"/>
    <cellStyle name="Normal 9 2 4 2 2" xfId="29171" xr:uid="{02058E3C-14EB-4ECF-A793-0A39B3F7499F}"/>
    <cellStyle name="Normal 9 2 4 2 2 2" xfId="30700" xr:uid="{D9855B5C-825A-4D9C-8396-62D27994DFB9}"/>
    <cellStyle name="Normal 9 2 4 2 2 2 2" xfId="31703" xr:uid="{5E4A4876-4379-451C-A971-A780A87EC54B}"/>
    <cellStyle name="Normal 9 2 4 2 2 2 2 2" xfId="33582" xr:uid="{25ABF2A5-DC36-47BA-A315-81BEF70141F6}"/>
    <cellStyle name="Normal 9 2 4 2 2 2 3" xfId="35111" xr:uid="{8EC62ECB-5080-44E0-8064-11D043D21018}"/>
    <cellStyle name="Normal 9 2 4 2 2 3" xfId="34520" xr:uid="{DB849F11-D8E2-40ED-B36C-BAAF427E14DB}"/>
    <cellStyle name="Normal 9 2 4 2 2 3 2" xfId="29788" xr:uid="{C9276F9E-78FF-41EF-9315-6FE4FE4B45CE}"/>
    <cellStyle name="Normal 9 2 4 2 2 4" xfId="31444" xr:uid="{297DF4CC-FB14-40CC-8BE8-90E1F525E39C}"/>
    <cellStyle name="Normal 9 2 4 2 3" xfId="29572" xr:uid="{2F5EB4EC-350D-46CF-831A-8380341B1CCE}"/>
    <cellStyle name="Normal 9 2 4 2 3 2" xfId="29356" xr:uid="{5E29DB76-844F-491D-9131-107CD83766C4}"/>
    <cellStyle name="Normal 9 2 4 2 3 2 2" xfId="35312" xr:uid="{4256E109-6065-40B4-B0F8-6E3F05556FE3}"/>
    <cellStyle name="Normal 9 2 4 2 3 3" xfId="35396" xr:uid="{3F44B13D-DB0D-42B9-B32D-184D7F654522}"/>
    <cellStyle name="Normal 9 2 4 2 4" xfId="32761" xr:uid="{DEDA2744-5012-424A-B0AF-C02D55CF0DF1}"/>
    <cellStyle name="Normal 9 2 4 2 4 2" xfId="30859" xr:uid="{5BF09B40-36F3-43E0-ADA9-D3FD700F761E}"/>
    <cellStyle name="Normal 9 2 4 2 5" xfId="30977" xr:uid="{B863EC61-8172-419F-AF4C-31595235D837}"/>
    <cellStyle name="Normal 9 2 4 3" xfId="32513" xr:uid="{0B335662-BD72-430E-AD3D-0EF6AD189ADA}"/>
    <cellStyle name="Normal 9 2 4 3 2" xfId="34888" xr:uid="{9428E680-A347-4396-9B9F-7CC0968FDBDE}"/>
    <cellStyle name="Normal 9 2 4 3 2 2" xfId="29262" xr:uid="{7F2C5E00-096F-494D-AF9C-DAD8C9335D3B}"/>
    <cellStyle name="Normal 9 2 4 3 2 2 2" xfId="35501" xr:uid="{DC144A92-F518-4461-909B-6BB566ECFDFC}"/>
    <cellStyle name="Normal 9 2 4 3 2 3" xfId="31893" xr:uid="{40BD9EC1-464C-4327-AA65-27FE502C7F34}"/>
    <cellStyle name="Normal 9 2 4 3 3" xfId="30752" xr:uid="{B7282B9E-82C5-46DE-B3D0-1B5482750127}"/>
    <cellStyle name="Normal 9 2 4 3 3 2" xfId="31380" xr:uid="{5466DEF7-1531-47F7-B822-1F8B10C1E6D8}"/>
    <cellStyle name="Normal 9 2 4 3 4" xfId="29159" xr:uid="{74BFE9A0-9467-46E9-85C5-1BC2278F3548}"/>
    <cellStyle name="Normal 9 2 4 4" xfId="31418" xr:uid="{80113B02-E6CF-45A5-955A-4A81B8738306}"/>
    <cellStyle name="Normal 9 2 4 4 2" xfId="34938" xr:uid="{4CBD3C55-8397-47FF-A405-547BDB6E616E}"/>
    <cellStyle name="Normal 9 2 4 4 2 2" xfId="34035" xr:uid="{A680F4C1-E694-46EC-9657-26DB8E38C306}"/>
    <cellStyle name="Normal 9 2 4 4 3" xfId="33035" xr:uid="{33124A39-CEBD-43DA-AB0E-93D6D58503B3}"/>
    <cellStyle name="Normal 9 2 4 5" xfId="32937" xr:uid="{00A3600D-06CC-4D5A-84F0-77CC3C5DC85F}"/>
    <cellStyle name="Normal 9 2 4 5 2" xfId="33074" xr:uid="{F92AB8B5-AC67-4ABF-B3B7-897EF95482D0}"/>
    <cellStyle name="Normal 9 2 4 6" xfId="31904" xr:uid="{A2CE3958-B9BC-467F-A019-D8C41ADB7A6B}"/>
    <cellStyle name="Normal 9 2 5" xfId="31789" xr:uid="{DCFF6963-9FB1-4002-BB2F-DF58199737C7}"/>
    <cellStyle name="Normal 9 2 5 2" xfId="32415" xr:uid="{1B71B930-99B9-4E30-835B-EACC70511A89}"/>
    <cellStyle name="Normal 9 2 5 2 2" xfId="32048" xr:uid="{F3535615-64A2-4CFB-A676-8C13FCA6FCBA}"/>
    <cellStyle name="Normal 9 2 5 2 2 2" xfId="31582" xr:uid="{ADA768CC-F17E-465B-810B-0FEDE87EA475}"/>
    <cellStyle name="Normal 9 2 5 2 2 2 2" xfId="29682" xr:uid="{0C327D24-CB08-435B-8C28-FBD61F2F4DC5}"/>
    <cellStyle name="Normal 9 2 5 2 2 3" xfId="32143" xr:uid="{6CA370D4-44E0-473B-A616-A41B4A5387E9}"/>
    <cellStyle name="Normal 9 2 5 2 3" xfId="33373" xr:uid="{ECBC1C87-CD57-445E-9502-83F1738B35DC}"/>
    <cellStyle name="Normal 9 2 5 2 3 2" xfId="34354" xr:uid="{5607352F-4693-4B0F-9410-4C0A67534AA9}"/>
    <cellStyle name="Normal 9 2 5 2 4" xfId="33790" xr:uid="{2B3EAAC4-3754-467F-B929-AD498FBC4C6B}"/>
    <cellStyle name="Normal 9 2 5 3" xfId="29718" xr:uid="{67A7EE88-1E3F-4165-B2FD-DC275609BCC4}"/>
    <cellStyle name="Normal 9 2 5 3 2" xfId="29802" xr:uid="{DEEF60C1-B339-4134-83A6-8185853F2840}"/>
    <cellStyle name="Normal 9 2 5 3 2 2" xfId="30024" xr:uid="{3811E767-E303-4C94-9A15-046C8DE248EE}"/>
    <cellStyle name="Normal 9 2 5 3 3" xfId="29270" xr:uid="{4D29885D-D41E-4112-A3D0-26A33F03BC69}"/>
    <cellStyle name="Normal 9 2 5 4" xfId="32351" xr:uid="{1F2A20A4-C865-47D7-9AC5-6ABFE117358D}"/>
    <cellStyle name="Normal 9 2 5 4 2" xfId="32964" xr:uid="{AEAE395A-D01B-4240-8621-D6970F048F5D}"/>
    <cellStyle name="Normal 9 2 5 5" xfId="29099" xr:uid="{66447E92-A591-4B84-A4E4-8E30212FD29D}"/>
    <cellStyle name="Normal 9 2 6" xfId="33246" xr:uid="{0A627634-8F70-4ECA-A389-2A0CF0A086AB}"/>
    <cellStyle name="Normal 9 2 6 2" xfId="31511" xr:uid="{901FA617-391F-45EC-B606-D15AB740BFD5}"/>
    <cellStyle name="Normal 9 2 6 2 2" xfId="35070" xr:uid="{04B96C3C-A899-4110-9F44-515ACB6F1971}"/>
    <cellStyle name="Normal 9 2 6 2 2 2" xfId="31990" xr:uid="{6C98D46E-EC42-489B-A210-54D5A84DB64A}"/>
    <cellStyle name="Normal 9 2 6 2 3" xfId="31603" xr:uid="{99830295-9AC3-4B69-AB58-107FFD69E583}"/>
    <cellStyle name="Normal 9 2 6 3" xfId="33560" xr:uid="{827830BC-52FB-4756-B4AE-CF86790A68BA}"/>
    <cellStyle name="Normal 9 2 6 3 2" xfId="31977" xr:uid="{FA9C9524-AE0A-4872-92CD-A87B119BBB71}"/>
    <cellStyle name="Normal 9 2 6 4" xfId="29220" xr:uid="{6E31E039-DFB7-4684-A0D3-2992D11C7616}"/>
    <cellStyle name="Normal 9 2 7" xfId="34781" xr:uid="{AE2508CB-72ED-41CC-A6FA-F72F6A2CAA78}"/>
    <cellStyle name="Normal 9 2 7 2" xfId="33907" xr:uid="{4F6C3C1C-08F0-4D37-85D0-91FD52A9FDF2}"/>
    <cellStyle name="Normal 9 2 7 2 2" xfId="34546" xr:uid="{12B4B2EF-1505-4A74-8E14-F36B0E48430F}"/>
    <cellStyle name="Normal 9 2 7 3" xfId="31113" xr:uid="{ECD262BA-0E8F-4E62-A49B-6D7130B41EE5}"/>
    <cellStyle name="Normal 9 2 8" xfId="34118" xr:uid="{32D5BCA5-AC32-4C29-8090-A295B25FA7D7}"/>
    <cellStyle name="Normal 9 2 8 2" xfId="30666" xr:uid="{718D3BE2-C2AC-4553-AFE8-0ED318EBE242}"/>
    <cellStyle name="Normal 9 2 9" xfId="31495" xr:uid="{6D2B3E20-2749-4591-AE06-4B8C4488BB37}"/>
    <cellStyle name="Normal 9 3" xfId="15176" xr:uid="{E62184AA-FC1C-4E91-9ED5-38C4DD5FA29A}"/>
    <cellStyle name="Normal 9 3 2" xfId="29910" xr:uid="{4A093F4F-0C84-40C4-8F2C-D831BDC98E66}"/>
    <cellStyle name="Normal 9 3 2 2" xfId="30213" xr:uid="{86B9B262-50F0-4103-BE61-26C093961345}"/>
    <cellStyle name="Normal 9 3 2 2 2" xfId="31083" xr:uid="{61E1F088-08FD-44CE-B22B-F158C438FB89}"/>
    <cellStyle name="Normal 9 3 2 2 2 2" xfId="34738" xr:uid="{9116361F-5D5F-443C-A06A-45E956673E84}"/>
    <cellStyle name="Normal 9 3 2 2 2 2 2" xfId="31899" xr:uid="{FBF921C4-468F-430A-A748-897F68D0656F}"/>
    <cellStyle name="Normal 9 3 2 2 2 2 2 2" xfId="35374" xr:uid="{11DD77BA-E83A-47CB-A56F-5D5B1B73397C}"/>
    <cellStyle name="Normal 9 3 2 2 2 2 2 2 2" xfId="34046" xr:uid="{EEE8DE62-13AD-4D94-A7BE-41383E4F95E8}"/>
    <cellStyle name="Normal 9 3 2 2 2 2 2 3" xfId="30374" xr:uid="{BD27CE20-7D01-49BF-86AE-3F5F45FB9B11}"/>
    <cellStyle name="Normal 9 3 2 2 2 2 3" xfId="34973" xr:uid="{7D238398-B8CE-4F4B-B415-4FC0539A5FB4}"/>
    <cellStyle name="Normal 9 3 2 2 2 2 3 2" xfId="32356" xr:uid="{46886AFE-B960-41D1-8279-91F19F421C8E}"/>
    <cellStyle name="Normal 9 3 2 2 2 2 4" xfId="31619" xr:uid="{3DD37C21-EC84-491F-89E6-68731EB90419}"/>
    <cellStyle name="Normal 9 3 2 2 2 3" xfId="29919" xr:uid="{6CC6315F-56D6-4192-A7E4-E4589C9FD82C}"/>
    <cellStyle name="Normal 9 3 2 2 2 3 2" xfId="33716" xr:uid="{4C483C1A-A0C3-4B92-B991-BFF0FA9297F6}"/>
    <cellStyle name="Normal 9 3 2 2 2 3 2 2" xfId="31812" xr:uid="{71FF2B04-2C09-4D28-9644-C73FD41692C3}"/>
    <cellStyle name="Normal 9 3 2 2 2 3 3" xfId="31888" xr:uid="{AD0D4A6B-B8C2-4CA7-895B-695FF8C12632}"/>
    <cellStyle name="Normal 9 3 2 2 2 4" xfId="31865" xr:uid="{1B7B65F0-0164-417A-A0C7-78BFD46E1BB2}"/>
    <cellStyle name="Normal 9 3 2 2 2 4 2" xfId="34235" xr:uid="{F1349732-84CD-49B0-9D7D-14828C92F9FA}"/>
    <cellStyle name="Normal 9 3 2 2 2 5" xfId="33818" xr:uid="{9FD31503-3473-46DC-B29B-B4956C2F648C}"/>
    <cellStyle name="Normal 9 3 2 2 3" xfId="35002" xr:uid="{2946EC93-F4B2-4469-B499-86D7DD91AA8F}"/>
    <cellStyle name="Normal 9 3 2 2 3 2" xfId="33816" xr:uid="{597CE54A-E50A-4B67-BFBD-D01C0D5024AF}"/>
    <cellStyle name="Normal 9 3 2 2 3 2 2" xfId="35000" xr:uid="{E8B430D5-1462-4624-AE6F-1C6A97FF5B42}"/>
    <cellStyle name="Normal 9 3 2 2 3 2 2 2" xfId="30440" xr:uid="{708894D1-2834-4C14-8361-B0287A407C00}"/>
    <cellStyle name="Normal 9 3 2 2 3 2 3" xfId="33209" xr:uid="{E1FFF410-426A-4561-B388-A6D7D45A3CCD}"/>
    <cellStyle name="Normal 9 3 2 2 3 3" xfId="35569" xr:uid="{8602F9C8-DC47-44A7-A818-0159930AF806}"/>
    <cellStyle name="Normal 9 3 2 2 3 3 2" xfId="32267" xr:uid="{E5678604-B1C4-46C1-8071-E1D081BB2EE4}"/>
    <cellStyle name="Normal 9 3 2 2 3 4" xfId="34397" xr:uid="{F3BD6C32-5014-44A1-8D70-316EFDDF7C5E}"/>
    <cellStyle name="Normal 9 3 2 2 4" xfId="30593" xr:uid="{83A42911-6737-444F-B765-13D350E6B361}"/>
    <cellStyle name="Normal 9 3 2 2 4 2" xfId="30802" xr:uid="{2EAD4151-40F4-408C-9FF9-8BC6BF854573}"/>
    <cellStyle name="Normal 9 3 2 2 4 2 2" xfId="31616" xr:uid="{FA160479-148A-47B8-B2F5-0BE0118796BC}"/>
    <cellStyle name="Normal 9 3 2 2 4 3" xfId="32593" xr:uid="{22493ADC-08B3-4904-9367-6E00E8DE0D54}"/>
    <cellStyle name="Normal 9 3 2 2 5" xfId="32029" xr:uid="{DED4DB59-C6FB-4A4C-B5C2-0A7AB01D4102}"/>
    <cellStyle name="Normal 9 3 2 2 5 2" xfId="31810" xr:uid="{F2FB1C08-4C2C-4912-AF5A-DEF64552E24C}"/>
    <cellStyle name="Normal 9 3 2 2 6" xfId="34675" xr:uid="{B52A4AFA-E5E7-4344-9748-0609AF26B061}"/>
    <cellStyle name="Normal 9 3 2 3" xfId="34337" xr:uid="{2E42FA90-3444-4E68-81E8-54D527C5D340}"/>
    <cellStyle name="Normal 9 3 2 3 2" xfId="29768" xr:uid="{7CCDD6E9-D884-4D7F-A66C-D6F3ED13D9E8}"/>
    <cellStyle name="Normal 9 3 2 3 2 2" xfId="30255" xr:uid="{C3A77EC8-DCD4-4BE8-8193-B19BBEB3E6CE}"/>
    <cellStyle name="Normal 9 3 2 3 2 2 2" xfId="31098" xr:uid="{F36FD865-4730-4496-8AA8-ADA8994BC868}"/>
    <cellStyle name="Normal 9 3 2 3 2 2 2 2" xfId="30846" xr:uid="{B680F839-6D70-4629-9B8B-EE301C376118}"/>
    <cellStyle name="Normal 9 3 2 3 2 2 3" xfId="33163" xr:uid="{93C7BD44-0D4C-413C-9F99-56A6D682F173}"/>
    <cellStyle name="Normal 9 3 2 3 2 3" xfId="34754" xr:uid="{228A223B-B20E-4E57-B182-53195FFB0FC9}"/>
    <cellStyle name="Normal 9 3 2 3 2 3 2" xfId="35039" xr:uid="{8DA27BD4-75C8-41F5-9AC3-386136076620}"/>
    <cellStyle name="Normal 9 3 2 3 2 4" xfId="29763" xr:uid="{1EDA8097-055B-4B22-AD09-A4EFE8D4CB75}"/>
    <cellStyle name="Normal 9 3 2 3 3" xfId="29734" xr:uid="{64CB2A61-0C7D-4DBA-9887-A006FCEBC797}"/>
    <cellStyle name="Normal 9 3 2 3 3 2" xfId="29362" xr:uid="{43882BEA-9BB3-4CD8-9AD6-3C1E18A95DBF}"/>
    <cellStyle name="Normal 9 3 2 3 3 2 2" xfId="31486" xr:uid="{01F093DB-5018-4CBD-947A-2021996C6715}"/>
    <cellStyle name="Normal 9 3 2 3 3 3" xfId="33407" xr:uid="{4390D5E1-8E05-47CA-8697-79015CD33C28}"/>
    <cellStyle name="Normal 9 3 2 3 4" xfId="33774" xr:uid="{8CB0BA04-0EB4-46FF-BBF1-FAFAACC6FD04}"/>
    <cellStyle name="Normal 9 3 2 3 4 2" xfId="31749" xr:uid="{9F1C2D6E-F8FB-4FB0-9EE2-32465E8547FD}"/>
    <cellStyle name="Normal 9 3 2 3 5" xfId="31714" xr:uid="{C7CECD3A-0BF3-47D9-9C13-BE9DB2DE621A}"/>
    <cellStyle name="Normal 9 3 2 4" xfId="32545" xr:uid="{CB054C80-662B-483B-A503-A3837A66DBFE}"/>
    <cellStyle name="Normal 9 3 2 4 2" xfId="34807" xr:uid="{BA044C92-EC2C-442B-92F8-CCB443919761}"/>
    <cellStyle name="Normal 9 3 2 4 2 2" xfId="33293" xr:uid="{D1919248-E226-4529-A4B8-6D9CDEACF837}"/>
    <cellStyle name="Normal 9 3 2 4 2 2 2" xfId="32497" xr:uid="{1EF825F5-4AB4-4BE3-BFAE-0B3F1AD318D3}"/>
    <cellStyle name="Normal 9 3 2 4 2 3" xfId="34588" xr:uid="{39B338B0-2ED4-4E36-B857-557DE312B06D}"/>
    <cellStyle name="Normal 9 3 2 4 3" xfId="31677" xr:uid="{6AE36241-1403-4615-9EF8-3251AC09C211}"/>
    <cellStyle name="Normal 9 3 2 4 3 2" xfId="30197" xr:uid="{91CA18C6-C975-47C9-8850-DBA4F6C9226B}"/>
    <cellStyle name="Normal 9 3 2 4 4" xfId="32592" xr:uid="{EA736E60-462C-4BCC-8654-58AF43D24331}"/>
    <cellStyle name="Normal 9 3 2 5" xfId="32717" xr:uid="{2E9F843D-9117-42D6-88F3-561EA38FFDBC}"/>
    <cellStyle name="Normal 9 3 2 5 2" xfId="30113" xr:uid="{B099F5A0-F144-4AA0-8126-1C8F61823533}"/>
    <cellStyle name="Normal 9 3 2 5 2 2" xfId="34832" xr:uid="{A48B2185-2A30-4634-8E15-B22541BCE4B1}"/>
    <cellStyle name="Normal 9 3 2 5 3" xfId="32385" xr:uid="{24F76661-F909-44C2-A24B-D08474B5D8B9}"/>
    <cellStyle name="Normal 9 3 2 6" xfId="30298" xr:uid="{96BDFD19-5220-4907-A91B-B51B03D61192}"/>
    <cellStyle name="Normal 9 3 2 6 2" xfId="34833" xr:uid="{8AFF3E38-E5B7-4F81-A40B-2224FE9E5C48}"/>
    <cellStyle name="Normal 9 3 2 7" xfId="31848" xr:uid="{E4FC11C2-9A43-4667-BD59-A53DF715FE04}"/>
    <cellStyle name="Normal 9 3 3" xfId="31299" xr:uid="{07244650-3BD6-4E4E-94E1-757E11DDC5AA}"/>
    <cellStyle name="Normal 9 3 3 2" xfId="31635" xr:uid="{1BDF5A1F-9A1F-4868-895B-F3CD179F57B4}"/>
    <cellStyle name="Normal 9 3 3 2 2" xfId="33405" xr:uid="{8E12AC85-B622-4A00-ADBF-DB89860A7697}"/>
    <cellStyle name="Normal 9 3 3 2 2 2" xfId="31336" xr:uid="{B9D0FAE9-8A91-439E-A530-D9C3A32B9E52}"/>
    <cellStyle name="Normal 9 3 3 2 2 2 2" xfId="32972" xr:uid="{90201354-B66F-48EC-9E57-93DE733FA488}"/>
    <cellStyle name="Normal 9 3 3 2 2 2 2 2" xfId="32146" xr:uid="{E92CDB6C-2E18-4570-8D7F-F7867DE4731C}"/>
    <cellStyle name="Normal 9 3 3 2 2 2 3" xfId="34205" xr:uid="{6561EE70-78D3-487D-A745-193ECC93D218}"/>
    <cellStyle name="Normal 9 3 3 2 2 3" xfId="32854" xr:uid="{01C60454-B2A9-4000-88FF-CE5FAE6D1C08}"/>
    <cellStyle name="Normal 9 3 3 2 2 3 2" xfId="32286" xr:uid="{65FA48B6-294C-4617-B222-448F7CD9E10B}"/>
    <cellStyle name="Normal 9 3 3 2 2 4" xfId="30262" xr:uid="{59BAB726-36FA-472A-8507-0672B5187E08}"/>
    <cellStyle name="Normal 9 3 3 2 3" xfId="30419" xr:uid="{345E088B-EC78-4F3D-9C99-721841D75E67}"/>
    <cellStyle name="Normal 9 3 3 2 3 2" xfId="34151" xr:uid="{32319280-6ED6-4464-81F2-FC5637DA2FAB}"/>
    <cellStyle name="Normal 9 3 3 2 3 2 2" xfId="34654" xr:uid="{3A7A757F-CF98-4DE5-9408-7938722DB822}"/>
    <cellStyle name="Normal 9 3 3 2 3 3" xfId="34014" xr:uid="{3D1B5033-B53D-405D-8575-89E04E77B3C0}"/>
    <cellStyle name="Normal 9 3 3 2 4" xfId="33711" xr:uid="{87614268-0C42-4799-9B72-B1AEC63D0D19}"/>
    <cellStyle name="Normal 9 3 3 2 4 2" xfId="29334" xr:uid="{9870D509-E679-4425-A3EE-090A80DFF3B7}"/>
    <cellStyle name="Normal 9 3 3 2 5" xfId="35226" xr:uid="{5B597248-69BA-4A36-B361-1DED1DFFAE6B}"/>
    <cellStyle name="Normal 9 3 3 3" xfId="34555" xr:uid="{0B2F01AB-0A9D-418A-8E9A-E3C2E8996590}"/>
    <cellStyle name="Normal 9 3 3 3 2" xfId="34992" xr:uid="{2D726B93-FE43-4524-B194-2D43A27BAB56}"/>
    <cellStyle name="Normal 9 3 3 3 2 2" xfId="34187" xr:uid="{F70A4D13-93ED-45CC-938C-73BA4E4DDBFD}"/>
    <cellStyle name="Normal 9 3 3 3 2 2 2" xfId="32312" xr:uid="{F9662E05-E490-4910-BB95-4B6BD0870718}"/>
    <cellStyle name="Normal 9 3 3 3 2 3" xfId="29275" xr:uid="{9855958C-D911-4679-BEC3-D8C0070973A9}"/>
    <cellStyle name="Normal 9 3 3 3 3" xfId="29808" xr:uid="{5D9B1DDD-A5DA-4252-BAC4-D6F597A14D37}"/>
    <cellStyle name="Normal 9 3 3 3 3 2" xfId="32795" xr:uid="{0F4CF279-F6F5-4C2D-953B-C9B5D9CBD726}"/>
    <cellStyle name="Normal 9 3 3 3 4" xfId="33586" xr:uid="{8370AA85-21C9-46AD-BAD5-A1A3925393CF}"/>
    <cellStyle name="Normal 9 3 3 4" xfId="33899" xr:uid="{BBE27584-B23B-4110-AE4C-DDA338265445}"/>
    <cellStyle name="Normal 9 3 3 4 2" xfId="31877" xr:uid="{5EF17AEB-B70F-455D-B5CF-592CD8652669}"/>
    <cellStyle name="Normal 9 3 3 4 2 2" xfId="32555" xr:uid="{F27C87DA-B30A-4C71-BB36-7A989C07CD3F}"/>
    <cellStyle name="Normal 9 3 3 4 3" xfId="31040" xr:uid="{05C59A80-D23F-40DD-8480-334777F61286}"/>
    <cellStyle name="Normal 9 3 3 5" xfId="34672" xr:uid="{7208AF67-8977-41B1-93E6-58331DA87E0F}"/>
    <cellStyle name="Normal 9 3 3 5 2" xfId="31687" xr:uid="{F14F71E6-D03D-4213-BD5D-5460A2BF1A89}"/>
    <cellStyle name="Normal 9 3 3 6" xfId="34030" xr:uid="{97EE5145-C297-4DB9-8E30-5367BF323E97}"/>
    <cellStyle name="Normal 9 3 4" xfId="31748" xr:uid="{7E10F1F3-C486-440E-8218-0A5BD0750943}"/>
    <cellStyle name="Normal 9 3 4 2" xfId="33458" xr:uid="{4282D74A-8F6B-4C6F-981A-2F9E4BD87EC7}"/>
    <cellStyle name="Normal 9 3 4 2 2" xfId="31209" xr:uid="{48050026-DE03-45AB-A25A-213E1F03DF82}"/>
    <cellStyle name="Normal 9 3 4 2 2 2" xfId="29267" xr:uid="{43DD5C24-AF38-416F-AB96-71EEFF8FF663}"/>
    <cellStyle name="Normal 9 3 4 2 2 2 2" xfId="32822" xr:uid="{CDA3C80B-377B-49A3-9809-ABF474F21F76}"/>
    <cellStyle name="Normal 9 3 4 2 2 3" xfId="29944" xr:uid="{2FBCD438-6CA8-4D68-A55F-8C4880887A3A}"/>
    <cellStyle name="Normal 9 3 4 2 3" xfId="30904" xr:uid="{8A4D9271-EC37-443D-8B92-1CAB49AE041D}"/>
    <cellStyle name="Normal 9 3 4 2 3 2" xfId="32944" xr:uid="{6B3FE88C-BB2F-4051-A0E6-65A3605F42DE}"/>
    <cellStyle name="Normal 9 3 4 2 4" xfId="32655" xr:uid="{BAC6706D-5E6D-4FFC-A548-DB12452A5629}"/>
    <cellStyle name="Normal 9 3 4 3" xfId="30060" xr:uid="{3F020D42-E608-47AD-9617-DC4C46B5ACE4}"/>
    <cellStyle name="Normal 9 3 4 3 2" xfId="29271" xr:uid="{8DE0218F-1181-4931-8D9B-0BF923990D8A}"/>
    <cellStyle name="Normal 9 3 4 3 2 2" xfId="31514" xr:uid="{AAB42500-9EC7-45EE-ACD4-8BDD376A9103}"/>
    <cellStyle name="Normal 9 3 4 3 3" xfId="35561" xr:uid="{354F2E43-F89F-46B3-A735-754BA62EAAD3}"/>
    <cellStyle name="Normal 9 3 4 4" xfId="29425" xr:uid="{E4740FB4-05D3-4843-AF83-9B397AD29729}"/>
    <cellStyle name="Normal 9 3 4 4 2" xfId="32724" xr:uid="{27BC9A00-8CFC-472F-B9B6-41E6DEB7A6EB}"/>
    <cellStyle name="Normal 9 3 4 5" xfId="32401" xr:uid="{A8A854D5-D771-4E10-8817-360E9607A2D9}"/>
    <cellStyle name="Normal 9 3 5" xfId="35528" xr:uid="{04B2B20D-5B6B-430C-A5A6-23332E1A2A1B}"/>
    <cellStyle name="Normal 9 3 5 2" xfId="31259" xr:uid="{1585776B-CC97-4105-848E-7980C04C0FA5}"/>
    <cellStyle name="Normal 9 3 5 2 2" xfId="35144" xr:uid="{2F6E0C9F-5D83-4BDD-9C99-D8ED328A0574}"/>
    <cellStyle name="Normal 9 3 5 2 2 2" xfId="32145" xr:uid="{4D1F6B56-AC8A-42FD-9C15-0B512BE5B4BD}"/>
    <cellStyle name="Normal 9 3 5 2 3" xfId="31835" xr:uid="{15B1D6EA-04EA-4234-9A64-B2080682D942}"/>
    <cellStyle name="Normal 9 3 5 3" xfId="31381" xr:uid="{DAD421BD-4D63-40BD-8D43-13571C1585C8}"/>
    <cellStyle name="Normal 9 3 5 3 2" xfId="32285" xr:uid="{9A838B73-29E9-4A3D-B6A0-6F81CF076C50}"/>
    <cellStyle name="Normal 9 3 5 4" xfId="30878" xr:uid="{091AFCE8-AE31-4540-B964-80FEC52666AC}"/>
    <cellStyle name="Normal 9 3 6" xfId="31770" xr:uid="{7A00093F-6893-4515-9F2F-86631A730CBB}"/>
    <cellStyle name="Normal 9 3 6 2" xfId="33868" xr:uid="{6080AA16-80D2-4000-AF09-8B4F7BB57B34}"/>
    <cellStyle name="Normal 9 3 6 2 2" xfId="33259" xr:uid="{59F61E39-90DC-4976-85A9-DBA42D9D343C}"/>
    <cellStyle name="Normal 9 3 6 3" xfId="29333" xr:uid="{49495091-14C4-42D3-9C9F-59843B024F19}"/>
    <cellStyle name="Normal 9 3 7" xfId="33044" xr:uid="{A35102F3-871F-4C19-A6C5-EB5FDBEC753A}"/>
    <cellStyle name="Normal 9 3 7 2" xfId="31818" xr:uid="{1BC18E18-D93A-4664-9334-D2A29D4E03A6}"/>
    <cellStyle name="Normal 9 3 8" xfId="32588" xr:uid="{E2DB2D04-17AB-411C-BD60-784BEFC856F2}"/>
    <cellStyle name="Normal 9 3 9" xfId="34713" xr:uid="{52EB724C-2677-4079-A2C5-65AC7625BCC7}"/>
    <cellStyle name="Normal 9 4" xfId="32715" xr:uid="{64DB9D73-A03F-4E9E-B6A8-72ED3AC980E2}"/>
    <cellStyle name="Normal 9 4 2" xfId="33859" xr:uid="{19474AF5-B2B0-4030-A474-013C086CFB3D}"/>
    <cellStyle name="Normal 9 4 2 2" xfId="32848" xr:uid="{2820A18F-D9A6-4DD1-92E0-2E635D5AEF04}"/>
    <cellStyle name="Normal 9 4 2 2 2" xfId="29916" xr:uid="{03B2D79F-F67C-4517-A675-1B4E84F0C199}"/>
    <cellStyle name="Normal 9 4 2 2 2 2" xfId="29120" xr:uid="{6C44BCDF-2B45-4C0F-A4CB-D05C2AF5760D}"/>
    <cellStyle name="Normal 9 4 2 2 2 2 2" xfId="34042" xr:uid="{0EA0C650-7E4E-401A-A019-89996BB9A451}"/>
    <cellStyle name="Normal 9 4 2 2 2 2 2 2" xfId="34283" xr:uid="{FA32B053-8A21-41C6-99E1-63C4F810ADC1}"/>
    <cellStyle name="Normal 9 4 2 2 2 2 3" xfId="32300" xr:uid="{345711DE-296E-4F88-9A52-0BFEBF892AB9}"/>
    <cellStyle name="Normal 9 4 2 2 2 3" xfId="31829" xr:uid="{924BF556-D8E2-4631-ADE5-48A9E758AAD5}"/>
    <cellStyle name="Normal 9 4 2 2 2 3 2" xfId="31403" xr:uid="{F20F8BB0-B4BF-495A-9AC3-307761352951}"/>
    <cellStyle name="Normal 9 4 2 2 2 4" xfId="29129" xr:uid="{13B94E77-71C8-4C0F-BD7C-2FAA413DDFE6}"/>
    <cellStyle name="Normal 9 4 2 2 3" xfId="33387" xr:uid="{11D96821-6929-47CB-B9F1-ACFB6CDCB2A3}"/>
    <cellStyle name="Normal 9 4 2 2 3 2" xfId="31634" xr:uid="{DD11CE61-9FE8-4AA2-A346-03165505CD7E}"/>
    <cellStyle name="Normal 9 4 2 2 3 2 2" xfId="32887" xr:uid="{E0914C69-20B0-4430-85E6-0C028EBD6C15}"/>
    <cellStyle name="Normal 9 4 2 2 3 3" xfId="30806" xr:uid="{7CD4B408-A401-41CE-B880-03105B497DF1}"/>
    <cellStyle name="Normal 9 4 2 2 4" xfId="33972" xr:uid="{364031FF-3981-421B-B7A6-507C38567EAC}"/>
    <cellStyle name="Normal 9 4 2 2 4 2" xfId="33024" xr:uid="{2DD1150F-DD7B-428F-A423-FCC6BBD13744}"/>
    <cellStyle name="Normal 9 4 2 2 5" xfId="31062" xr:uid="{7EED39EB-C9E3-42A7-85B6-157AA131C239}"/>
    <cellStyle name="Normal 9 4 2 3" xfId="29518" xr:uid="{4336094B-DBA6-401F-949C-94A039513F8F}"/>
    <cellStyle name="Normal 9 4 2 3 2" xfId="32978" xr:uid="{6EF8BC8A-9B3C-44B9-AD33-2EDFEC280FBA}"/>
    <cellStyle name="Normal 9 4 2 3 2 2" xfId="34270" xr:uid="{F55FAE1D-79AA-492A-838C-931BF93F8C71}"/>
    <cellStyle name="Normal 9 4 2 3 2 2 2" xfId="34395" xr:uid="{45EFBC8F-27B5-4673-9390-D9D4AA4BECFB}"/>
    <cellStyle name="Normal 9 4 2 3 2 3" xfId="32706" xr:uid="{F08BE6DB-5C7C-497C-A456-6ED21763815F}"/>
    <cellStyle name="Normal 9 4 2 3 3" xfId="34979" xr:uid="{6CB91E90-EEB2-41EA-A06F-1D53ABDC684B}"/>
    <cellStyle name="Normal 9 4 2 3 3 2" xfId="30910" xr:uid="{37325E90-1E69-4358-ACD8-5599EF5DE828}"/>
    <cellStyle name="Normal 9 4 2 3 4" xfId="30769" xr:uid="{3283A92C-0A99-4A56-A469-565870A052E5}"/>
    <cellStyle name="Normal 9 4 2 4" xfId="33466" xr:uid="{4D223167-26F4-4566-9E7B-B5A69F3A33E9}"/>
    <cellStyle name="Normal 9 4 2 4 2" xfId="35072" xr:uid="{3634C5FE-52F9-47B5-889D-EF4F24C22B1F}"/>
    <cellStyle name="Normal 9 4 2 4 2 2" xfId="34277" xr:uid="{1E7D84A5-1935-47B7-929F-BE05D6B6AEB9}"/>
    <cellStyle name="Normal 9 4 2 4 3" xfId="34164" xr:uid="{4E9DB355-73F4-4EF0-82FB-A8B706B68A62}"/>
    <cellStyle name="Normal 9 4 2 5" xfId="32416" xr:uid="{E656B72D-E98E-442A-8C83-CD46E67C96C5}"/>
    <cellStyle name="Normal 9 4 2 5 2" xfId="29667" xr:uid="{C91A2049-C3C1-4708-91EC-C61E3C976B39}"/>
    <cellStyle name="Normal 9 4 2 6" xfId="33988" xr:uid="{299BB92F-23DC-4A5C-84CE-92FCF19F1006}"/>
    <cellStyle name="Normal 9 4 3" xfId="35428" xr:uid="{F3990149-53F0-4346-A147-15DE993ED4CA}"/>
    <cellStyle name="Normal 9 4 3 2" xfId="32144" xr:uid="{5272D82C-E3DC-4C34-AD41-B18D410D64C0}"/>
    <cellStyle name="Normal 9 4 3 2 2" xfId="30974" xr:uid="{64F96697-A7DC-44C4-81B8-1C4172AFDB5F}"/>
    <cellStyle name="Normal 9 4 3 2 2 2" xfId="30523" xr:uid="{A4914360-16A1-4950-915C-E1184E4253BD}"/>
    <cellStyle name="Normal 9 4 3 2 2 2 2" xfId="31011" xr:uid="{6A9C333D-58D3-43D2-B2EE-37ED7F65E2F9}"/>
    <cellStyle name="Normal 9 4 3 2 2 3" xfId="29974" xr:uid="{30B9F4DF-F130-4220-B0B5-1EE6EB2EFCF6}"/>
    <cellStyle name="Normal 9 4 3 2 3" xfId="31353" xr:uid="{0552D362-A5AC-46B4-B23C-267DC493B3BE}"/>
    <cellStyle name="Normal 9 4 3 2 3 2" xfId="35059" xr:uid="{EB801085-1ACA-4617-88DD-4EE3063D6A4D}"/>
    <cellStyle name="Normal 9 4 3 2 4" xfId="32303" xr:uid="{69DF9601-E265-4A98-B253-A707DDF9C811}"/>
    <cellStyle name="Normal 9 4 3 3" xfId="29332" xr:uid="{A4CC9354-C6E7-404C-8B15-08D46ABB86C6}"/>
    <cellStyle name="Normal 9 4 3 3 2" xfId="32567" xr:uid="{E9C01E68-612A-43EA-ABF5-F754A14F4DB8}"/>
    <cellStyle name="Normal 9 4 3 3 2 2" xfId="32171" xr:uid="{7FF15DA2-79B2-48E2-BABF-AAF4CE0E6095}"/>
    <cellStyle name="Normal 9 4 3 3 3" xfId="34262" xr:uid="{9BAD351A-5E1D-454F-8C31-CA3CAEFA95C6}"/>
    <cellStyle name="Normal 9 4 3 4" xfId="35415" xr:uid="{1A8C9F37-B61B-4B7E-82D2-AB5EF457A2C8}"/>
    <cellStyle name="Normal 9 4 3 4 2" xfId="34529" xr:uid="{91C3ED51-EA82-45F1-852C-37926A230A08}"/>
    <cellStyle name="Normal 9 4 3 5" xfId="31398" xr:uid="{4A21CC73-2EDE-4E5B-BC05-817A4B3A8DA6}"/>
    <cellStyle name="Normal 9 4 4" xfId="31520" xr:uid="{318FBDC0-9778-4D20-A990-2907D08FD3BC}"/>
    <cellStyle name="Normal 9 4 4 2" xfId="34869" xr:uid="{5E2CE776-DA2A-4AB9-823F-8F792F527A71}"/>
    <cellStyle name="Normal 9 4 4 2 2" xfId="31409" xr:uid="{47CBCACE-4797-4BE4-832C-08D2BDC251DD}"/>
    <cellStyle name="Normal 9 4 4 2 2 2" xfId="29568" xr:uid="{DD929304-2978-4D61-8EEF-9119AEF09CC3}"/>
    <cellStyle name="Normal 9 4 4 2 3" xfId="32301" xr:uid="{1D521462-E1F2-4FCF-84DB-20A5790C0973}"/>
    <cellStyle name="Normal 9 4 4 3" xfId="32930" xr:uid="{579FDA53-8249-4607-A21D-2EB5A3B2A0D5}"/>
    <cellStyle name="Normal 9 4 4 3 2" xfId="34784" xr:uid="{33006759-80BF-4524-B4DC-A7376C840B6D}"/>
    <cellStyle name="Normal 9 4 4 4" xfId="31519" xr:uid="{6EB9F184-01CD-44D0-A0BA-9F49D9FFCBAA}"/>
    <cellStyle name="Normal 9 4 5" xfId="33570" xr:uid="{39793B74-7E4C-4E57-BAD4-0B1DCCB69B1E}"/>
    <cellStyle name="Normal 9 4 5 2" xfId="35153" xr:uid="{9923CEDE-6052-4468-B72B-560D80735150}"/>
    <cellStyle name="Normal 9 4 5 2 2" xfId="34463" xr:uid="{851D9F88-05BA-41C7-9F5C-E311509E648B}"/>
    <cellStyle name="Normal 9 4 5 3" xfId="30102" xr:uid="{B9B7E7F8-0401-494A-8FE1-7DF02E4B0B00}"/>
    <cellStyle name="Normal 9 4 6" xfId="33528" xr:uid="{CBC5094B-F988-478E-A9BD-CBD7DC0B469E}"/>
    <cellStyle name="Normal 9 4 6 2" xfId="31164" xr:uid="{81B7D517-FF3E-43E3-AE70-693BF4953284}"/>
    <cellStyle name="Normal 9 4 7" xfId="34669" xr:uid="{BAAB9CBF-CD83-4301-9A7A-16703A3AC3C2}"/>
    <cellStyle name="Normal 9 5" xfId="29717" xr:uid="{038028E7-E9FD-425A-909D-12705198887C}"/>
    <cellStyle name="Normal 9 5 2" xfId="32833" xr:uid="{4FE8D019-F146-496D-8052-A4F31D907FCB}"/>
    <cellStyle name="Normal 9 5 2 2" xfId="29140" xr:uid="{7CBAA7E4-CC61-4EF5-AF0F-104D1B6024FE}"/>
    <cellStyle name="Normal 9 5 2 2 2" xfId="34447" xr:uid="{AB1BA97E-84FD-4D5D-B1D3-D401D92F8805}"/>
    <cellStyle name="Normal 9 5 2 2 2 2" xfId="33381" xr:uid="{42509D5D-D5F1-4142-B4C8-8F030F6CD4F4}"/>
    <cellStyle name="Normal 9 5 2 2 2 2 2" xfId="31947" xr:uid="{675A794B-8739-4E37-A489-4ACDF8E0D4C7}"/>
    <cellStyle name="Normal 9 5 2 2 2 3" xfId="32764" xr:uid="{F19F336D-2ECC-4B76-80E2-6C7C1EAD3F6F}"/>
    <cellStyle name="Normal 9 5 2 2 3" xfId="32594" xr:uid="{51B8B3E5-1119-4211-879E-823D503AD0C5}"/>
    <cellStyle name="Normal 9 5 2 2 3 2" xfId="29403" xr:uid="{8F9CC266-CB23-410D-A060-3C94EDBBD6EC}"/>
    <cellStyle name="Normal 9 5 2 2 4" xfId="34907" xr:uid="{18FD0A3C-C8A9-4BC0-824B-DF606A694097}"/>
    <cellStyle name="Normal 9 5 2 3" xfId="34185" xr:uid="{61960F96-476C-4961-96BA-B94FF1F87C92}"/>
    <cellStyle name="Normal 9 5 2 3 2" xfId="34263" xr:uid="{E449A797-B0C9-415D-99FA-E2BC1755FA88}"/>
    <cellStyle name="Normal 9 5 2 3 2 2" xfId="33401" xr:uid="{99604A75-4035-4B69-92EB-DA1BAB1EF6D9}"/>
    <cellStyle name="Normal 9 5 2 3 3" xfId="34596" xr:uid="{D90037FB-E308-4600-8DD5-AB8E10EEFFC2}"/>
    <cellStyle name="Normal 9 5 2 4" xfId="30481" xr:uid="{B2EFA84A-C3FC-4854-99EE-721FC4C0BAA4}"/>
    <cellStyle name="Normal 9 5 2 4 2" xfId="31346" xr:uid="{254EFD61-3098-4B64-80B3-D6256BC2C31E}"/>
    <cellStyle name="Normal 9 5 2 5" xfId="34903" xr:uid="{C2EA8817-AA05-438F-89E5-C11B1ECA1B89}"/>
    <cellStyle name="Normal 9 5 3" xfId="33201" xr:uid="{A1B1EBA6-37BD-4ACD-8C04-8F978C3C7085}"/>
    <cellStyle name="Normal 9 5 3 2" xfId="34388" xr:uid="{2A0AE3AE-E11B-419B-BD59-9DA82569A48B}"/>
    <cellStyle name="Normal 9 5 3 2 2" xfId="31587" xr:uid="{27D334A8-7864-48B4-95C5-6BB55DC9A2CC}"/>
    <cellStyle name="Normal 9 5 3 2 2 2" xfId="31844" xr:uid="{2BE5DEAF-6CCF-4341-8E01-DCBF1D0D0BA8}"/>
    <cellStyle name="Normal 9 5 3 2 3" xfId="32827" xr:uid="{C5A2DCE6-CE99-48AB-A44A-81850FF23B75}"/>
    <cellStyle name="Normal 9 5 3 3" xfId="33992" xr:uid="{EF7AAAF0-817D-41C2-B217-1A049077339F}"/>
    <cellStyle name="Normal 9 5 3 3 2" xfId="33757" xr:uid="{1433839C-30C3-48B8-8943-8C1A48308263}"/>
    <cellStyle name="Normal 9 5 3 4" xfId="34948" xr:uid="{906AC313-FC91-4AFB-A2F3-3C41802F5E94}"/>
    <cellStyle name="Normal 9 5 4" xfId="33077" xr:uid="{AEB760BB-8697-4A31-B543-56D97C3F6221}"/>
    <cellStyle name="Normal 9 5 4 2" xfId="35573" xr:uid="{458ED794-98F9-43E6-9159-723D1A2068D9}"/>
    <cellStyle name="Normal 9 5 4 2 2" xfId="30360" xr:uid="{026AAE42-E002-43B6-BDB8-99BBD513ADE6}"/>
    <cellStyle name="Normal 9 5 4 3" xfId="30709" xr:uid="{68765BAB-ECF9-4B8F-8B32-246A92B472EF}"/>
    <cellStyle name="Normal 9 5 5" xfId="31956" xr:uid="{095F1045-4A54-41FC-9334-194C9AD97AF2}"/>
    <cellStyle name="Normal 9 5 5 2" xfId="29473" xr:uid="{5E7E1573-1FEA-4A29-8BFE-CB5C6ED0BEFB}"/>
    <cellStyle name="Normal 9 5 6" xfId="29474" xr:uid="{DB97FDFC-AE85-48E3-8E56-DDB8A0D35AD5}"/>
    <cellStyle name="Normal 9 6" xfId="29475" xr:uid="{36DE9F70-C58E-4ED0-ABFD-F77C93315E3F}"/>
    <cellStyle name="Normal 9 6 2" xfId="29476" xr:uid="{15B70EC5-6AD6-497B-ADA0-648995AB39B8}"/>
    <cellStyle name="Normal 9 6 2 2" xfId="32036" xr:uid="{63B34015-173B-4CCD-9071-B77ADFCEF162}"/>
    <cellStyle name="Normal 9 6 2 2 2" xfId="30710" xr:uid="{4227F226-B0C6-46E9-B0FA-6A956BFB6EF3}"/>
    <cellStyle name="Normal 9 6 2 2 2 2" xfId="33713" xr:uid="{514C64D8-27C1-426D-919F-AF4180F121C4}"/>
    <cellStyle name="Normal 9 6 2 2 3" xfId="35171" xr:uid="{6D802BD6-4DB1-49FB-B004-B58CC3945EFE}"/>
    <cellStyle name="Normal 9 6 2 3" xfId="29145" xr:uid="{3AB0D17E-3114-41E9-9C6C-240A79673860}"/>
    <cellStyle name="Normal 9 6 2 3 2" xfId="33021" xr:uid="{B6950F6A-3C7A-4931-AD21-3436C739231F}"/>
    <cellStyle name="Normal 9 6 2 4" xfId="31029" xr:uid="{64BD5B81-5338-4E85-9E43-3ECAAC11295A}"/>
    <cellStyle name="Normal 9 6 3" xfId="35125" xr:uid="{96E7A160-0FE1-4297-8A8D-65898E385C83}"/>
    <cellStyle name="Normal 9 6 3 2" xfId="30809" xr:uid="{D544A2FE-53D3-4692-A6BA-2AE84C4A9E7B}"/>
    <cellStyle name="Normal 9 6 3 2 2" xfId="30220" xr:uid="{4F2B0981-FB28-4C24-A98E-0108FF9C9E8D}"/>
    <cellStyle name="Normal 9 6 3 3" xfId="30929" xr:uid="{48332C46-C18B-4897-B9AC-CC0168739846}"/>
    <cellStyle name="Normal 9 6 4" xfId="35341" xr:uid="{0ABF148E-C950-4F75-A666-149B4DEF2ABB}"/>
    <cellStyle name="Normal 9 6 4 2" xfId="32720" xr:uid="{1346A92B-46E6-4698-A98C-1F73B5B92C31}"/>
    <cellStyle name="Normal 9 6 5" xfId="34135" xr:uid="{4B3DA418-B427-42A6-BD0F-B7A7A57B2C00}"/>
    <cellStyle name="Normal 9 7" xfId="29645" xr:uid="{5E4D699F-263A-4896-BFBD-C680588030B3}"/>
    <cellStyle name="Normal 9 7 2" xfId="33404" xr:uid="{DD2EEEEE-3245-411C-A91B-D3AE7432FD0A}"/>
    <cellStyle name="Normal 9 7 2 2" xfId="33967" xr:uid="{A1912B40-DE7F-48CB-AD1E-3CBDA9CA7E97}"/>
    <cellStyle name="Normal 9 7 2 2 2" xfId="31224" xr:uid="{AA7DBE16-7FEB-434F-A666-5803B46DEA59}"/>
    <cellStyle name="Normal 9 7 2 3" xfId="30831" xr:uid="{D2A5B5EA-6C04-4B35-BAE3-979218EE93D2}"/>
    <cellStyle name="Normal 9 7 3" xfId="30464" xr:uid="{2BD35600-BFE2-497E-8BB6-0E957E584DC9}"/>
    <cellStyle name="Normal 9 7 3 2" xfId="33628" xr:uid="{FA5ED91D-7F3B-41CA-9692-EEFC2F2412D5}"/>
    <cellStyle name="Normal 9 7 4" xfId="32676" xr:uid="{EB4DC3AF-964E-4E00-8ACF-F466877575CD}"/>
    <cellStyle name="Normal 9 8" xfId="29531" xr:uid="{798CD0A5-0F7C-4D03-8CC2-74175C215A42}"/>
    <cellStyle name="Normal 9 8 2" xfId="29168" xr:uid="{4F99FB87-1E9C-4D48-A75B-58BE24D1D85C}"/>
    <cellStyle name="Normal 9 8 2 2" xfId="30845" xr:uid="{676E323E-70F7-4703-A973-99A04A32FE67}"/>
    <cellStyle name="Normal 9 8 3" xfId="29540" xr:uid="{C5EE90E8-7660-4884-8D59-70FCDBE7053A}"/>
    <cellStyle name="Normal 9 9" xfId="30282" xr:uid="{0C339C55-9199-4B25-9917-0E76D99936A3}"/>
    <cellStyle name="Normal 9 9 2" xfId="31459" xr:uid="{6BC3FD1C-CAC9-485D-9EB5-69D422CF9F6F}"/>
    <cellStyle name="Note" xfId="15" builtinId="10" customBuiltin="1"/>
    <cellStyle name="Note 10" xfId="14561" xr:uid="{6F6C0811-65BE-4A94-9440-5CBA2A7041A4}"/>
    <cellStyle name="Note 10 2" xfId="14562" xr:uid="{BA65BE24-1580-4E83-B892-82A45D43BA4E}"/>
    <cellStyle name="Note 11" xfId="14563" xr:uid="{4B654870-C7DE-43E1-9EB5-A859F1056621}"/>
    <cellStyle name="Note 11 2" xfId="14564" xr:uid="{518C3B97-D929-49F0-A2F3-33D7007C9C0D}"/>
    <cellStyle name="Note 12" xfId="14565" xr:uid="{8B85DF24-6664-40DA-873C-4303F1100710}"/>
    <cellStyle name="Note 12 2" xfId="14566" xr:uid="{84C2FD41-14BA-4379-9783-08B9BC85FCFA}"/>
    <cellStyle name="Note 13" xfId="14567" xr:uid="{56943032-2E93-413F-B8E0-74850CE2A03F}"/>
    <cellStyle name="Note 13 2" xfId="14568" xr:uid="{D28C7A8A-83BE-4546-983A-2EFB2AE7ED09}"/>
    <cellStyle name="Note 14" xfId="14560" xr:uid="{EF91463F-B468-4B2B-B15F-DD284D190B61}"/>
    <cellStyle name="Note 15" xfId="15177" xr:uid="{254AE610-61B9-46DF-BBA5-8BECCEACF95F}"/>
    <cellStyle name="Note 2" xfId="65" xr:uid="{00000000-0005-0000-0000-000058000000}"/>
    <cellStyle name="Note 2 10" xfId="14569" xr:uid="{63E0E528-CB1F-4102-8A0E-6915B9F17104}"/>
    <cellStyle name="Note 2 10 2" xfId="14570" xr:uid="{22F477DF-EFE3-45AA-B04A-89B639E2C0FB}"/>
    <cellStyle name="Note 2 11" xfId="15180" xr:uid="{3D22F93F-1048-47B5-906A-B03DE5F66FE6}"/>
    <cellStyle name="Note 2 12" xfId="1250" xr:uid="{B9723960-DF9B-4F84-B3AF-76B14351F890}"/>
    <cellStyle name="Note 2 2" xfId="1251" xr:uid="{C549DE7F-137B-48B5-B742-F5BBAF86AC64}"/>
    <cellStyle name="Note 2 2 2" xfId="14571" xr:uid="{511AC3B7-F94A-44B9-A6B8-8C4C8451922B}"/>
    <cellStyle name="Note 2 3" xfId="3337" xr:uid="{AB559AF0-327E-4FC2-942A-7FC3CC41B142}"/>
    <cellStyle name="Note 2 3 2" xfId="3338" xr:uid="{0A01E668-9AB4-47E3-BC24-4E03A97FD406}"/>
    <cellStyle name="Note 2 3 3" xfId="8748" xr:uid="{4AA4472C-240B-49C2-9C1F-2A1146F89B31}"/>
    <cellStyle name="Note 2 3 3 2" xfId="16311" xr:uid="{09F9DBBD-259E-4A79-8079-8A5C6B98525F}"/>
    <cellStyle name="Note 2 3 3 3" xfId="15267" xr:uid="{3F927FC3-F0AC-492A-BEB9-25C876A9C704}"/>
    <cellStyle name="Note 2 3 4" xfId="8738" xr:uid="{1A69D72A-B6D1-4EE5-90CD-5A8DFC391893}"/>
    <cellStyle name="Note 2 3 4 2" xfId="16309" xr:uid="{14C58A9B-3187-4553-9532-AE78C94766D4}"/>
    <cellStyle name="Note 2 4" xfId="3339" xr:uid="{2A19D6A8-BFBE-47F1-8F39-4CC447C884C8}"/>
    <cellStyle name="Note 2 4 2" xfId="14572" xr:uid="{F6BE7552-5EC2-46F2-8D22-E34BBBDF73B5}"/>
    <cellStyle name="Note 2 4 3" xfId="14573" xr:uid="{9634D620-8590-4445-B757-8A0DA0169053}"/>
    <cellStyle name="Note 2 5" xfId="6355" xr:uid="{75E99B3A-3960-447C-A202-359FC4164D03}"/>
    <cellStyle name="Note 2 5 2" xfId="14575" xr:uid="{0C868760-0203-4E00-A458-69C1089D7A2D}"/>
    <cellStyle name="Note 2 5 3" xfId="16303" xr:uid="{56F9CBA7-5ACB-41B5-BD60-8D2514269A4A}"/>
    <cellStyle name="Note 2 5 4" xfId="14574" xr:uid="{0DBF0F85-5DD1-4040-89F8-7F9D48F61075}"/>
    <cellStyle name="Note 2 6" xfId="14576" xr:uid="{DD79F492-4C0E-442E-AA60-D72E85C0E87D}"/>
    <cellStyle name="Note 2 6 2" xfId="14577" xr:uid="{E24BB11B-B3DE-44E0-B451-4CD6A9DA8D06}"/>
    <cellStyle name="Note 2 7" xfId="14578" xr:uid="{46DD3A05-313F-4926-9A8F-9FF4D6019894}"/>
    <cellStyle name="Note 2 7 2" xfId="14579" xr:uid="{9C5A6483-9884-4CED-8634-6C54E988F81C}"/>
    <cellStyle name="Note 2 8" xfId="14580" xr:uid="{3C0BBF52-76B7-46CF-B2F2-1DD8048F822F}"/>
    <cellStyle name="Note 2 8 2" xfId="14581" xr:uid="{A28C624C-AFE5-4229-BAB6-99D7369259A8}"/>
    <cellStyle name="Note 2 9" xfId="14582" xr:uid="{AF13D398-B026-4E22-AEC8-D2680D842127}"/>
    <cellStyle name="Note 2 9 2" xfId="14583" xr:uid="{F55201E0-DD77-4A3C-929C-478BC8D84460}"/>
    <cellStyle name="Note 3" xfId="3340" xr:uid="{785BCE05-6096-4162-8C9B-49C9067E1067}"/>
    <cellStyle name="Note 3 2" xfId="3341" xr:uid="{8E1D763B-6CE4-4213-BEBD-839A5B714195}"/>
    <cellStyle name="Note 4" xfId="3342" xr:uid="{EACC2663-9702-4C6D-B202-A464CE34C8F2}"/>
    <cellStyle name="Note 4 2" xfId="14584" xr:uid="{EA5F26C5-A090-4107-B525-7A8819FBD7C5}"/>
    <cellStyle name="Note 5" xfId="5916" xr:uid="{C2FD16AA-59C6-4ED4-8BB4-909EEE56CB3F}"/>
    <cellStyle name="Note 5 2" xfId="14586" xr:uid="{2A7D256E-4AD4-44BD-AE8A-E7FAA9BAFF0A}"/>
    <cellStyle name="Note 5 3" xfId="16285" xr:uid="{FA4BE791-AA02-45EA-8F3C-ACAA6738D7F0}"/>
    <cellStyle name="Note 5 4" xfId="14585" xr:uid="{4C159044-3423-4B30-83B8-221CC015E8CB}"/>
    <cellStyle name="Note 6" xfId="14587" xr:uid="{7E72DEC1-39CB-42A8-8A84-67A7957DF7DE}"/>
    <cellStyle name="Note 6 2" xfId="14588" xr:uid="{3698DCC1-6B4F-4446-9112-DE04962A35EA}"/>
    <cellStyle name="Note 7" xfId="14589" xr:uid="{5A5014BD-2F41-4B6F-893E-3CBEA501DF1D}"/>
    <cellStyle name="Note 7 2" xfId="14590" xr:uid="{F543BCD7-C0DA-4B1B-9A94-719053229EC1}"/>
    <cellStyle name="Note 8" xfId="14591" xr:uid="{2145AD54-64B2-448B-9477-46AE36EF93BB}"/>
    <cellStyle name="Note 8 2" xfId="14592" xr:uid="{125E4B8D-A1C5-48F8-B250-5F34EE74F7CE}"/>
    <cellStyle name="Note 9" xfId="14593" xr:uid="{1D05A33F-1577-4B3E-BB32-CAAE659A6C73}"/>
    <cellStyle name="Note 9 2" xfId="14594" xr:uid="{6CE116E0-88EC-4761-8E8B-B615A57F9D0C}"/>
    <cellStyle name="Numbering" xfId="32355" xr:uid="{4A1BF8FB-631E-4C46-8725-4124AE6D7C52}"/>
    <cellStyle name="Output" xfId="10" builtinId="21" customBuiltin="1"/>
    <cellStyle name="Output 2" xfId="60" xr:uid="{00000000-0005-0000-0000-00005A000000}"/>
    <cellStyle name="Output 2 2" xfId="14596" xr:uid="{41F24DF8-0BED-4072-AE4B-2B05E602D504}"/>
    <cellStyle name="Output 2 3" xfId="14595" xr:uid="{C4FEA276-C74C-4571-A691-C2C57160A5D0}"/>
    <cellStyle name="Output 2 4" xfId="1252" xr:uid="{4DD073DC-75AB-41D1-9311-5297F66E09EE}"/>
    <cellStyle name="Percent" xfId="28986" builtinId="5"/>
    <cellStyle name="Percent 10" xfId="17690" xr:uid="{63A7E28D-A4E0-4981-8EA6-A7EB9CDC95B8}"/>
    <cellStyle name="Percent 10 2" xfId="27300" xr:uid="{2450B831-476E-4AD7-A1D8-6EB2D847662C}"/>
    <cellStyle name="Percent 10 3" xfId="28539" xr:uid="{D28B9ED8-5FF4-4A2E-9411-B9B6EFC3EF74}"/>
    <cellStyle name="Percent 10 4" xfId="28208" xr:uid="{77A4C7AC-D70A-4374-94D5-27C56C5356D1}"/>
    <cellStyle name="Percent 11" xfId="1253" xr:uid="{AB939DC1-8227-49D8-858C-4B787E79C8D6}"/>
    <cellStyle name="Percent 12" xfId="35607" xr:uid="{8082245E-85EB-4028-B537-70228993898B}"/>
    <cellStyle name="Percent 12 2" xfId="32571" xr:uid="{C683203E-057A-45BF-8D63-F9AE58EE30FE}"/>
    <cellStyle name="Percent 13" xfId="31826" xr:uid="{2239FA9E-FBE4-4384-B1F8-FEA9A11EE82F}"/>
    <cellStyle name="Percent 2" xfId="1254" xr:uid="{F08DB666-CA64-4C0B-98CC-4BA4A286D7A7}"/>
    <cellStyle name="Percent 2 10" xfId="14598" xr:uid="{B1DE0ABF-C0D2-4901-A431-3435892A319C}"/>
    <cellStyle name="Percent 2 10 2" xfId="14599" xr:uid="{1EC44C77-DB29-447D-85E6-0C3DC7673F44}"/>
    <cellStyle name="Percent 2 11" xfId="14597" xr:uid="{3514CEE5-97D2-4A34-9863-54CBE9A2753F}"/>
    <cellStyle name="Percent 2 2" xfId="1255" xr:uid="{E2885489-FCA4-4EE0-9B91-EF98E73A8223}"/>
    <cellStyle name="Percent 2 2 2" xfId="1256" xr:uid="{173BFBEC-69E7-46C1-8FF0-82E704404F61}"/>
    <cellStyle name="Percent 2 3" xfId="1257" xr:uid="{353CE1BE-A6FC-4388-B5A6-05066348B918}"/>
    <cellStyle name="Percent 2 3 2" xfId="1258" xr:uid="{01AAC569-7246-4609-94B7-1D6E45EBB962}"/>
    <cellStyle name="Percent 2 3 2 2" xfId="1259" xr:uid="{83504C07-472F-4A3E-8FD1-80780A9EE8D1}"/>
    <cellStyle name="Percent 2 3 3" xfId="1260" xr:uid="{39E1813C-A621-4CC7-97E3-7DFD503C23D6}"/>
    <cellStyle name="Percent 2 3 3 10" xfId="17894" xr:uid="{5251FF9D-1BD2-4378-8EF8-563CB27910E5}"/>
    <cellStyle name="Percent 2 3 3 10 2" xfId="28813" xr:uid="{932ACF72-FED4-4950-A6CD-88AEB7FCF69D}"/>
    <cellStyle name="Percent 2 3 3 2" xfId="1261" xr:uid="{851B26E7-D4FC-4CAE-8B80-B1518A0F68D9}"/>
    <cellStyle name="Percent 2 3 3 2 2" xfId="1262" xr:uid="{49B39F45-3375-4590-B931-F6220A1F8179}"/>
    <cellStyle name="Percent 2 3 3 3" xfId="1263" xr:uid="{5D7D804C-9668-4615-92D2-275E6F5D06BC}"/>
    <cellStyle name="Percent 2 3 3 3 2" xfId="1264" xr:uid="{8CDF53FD-CD3A-4DD2-A811-826BE9A3C4B7}"/>
    <cellStyle name="Percent 2 3 3 4" xfId="1265" xr:uid="{68795314-337B-4EBD-9112-2D163AE95A1E}"/>
    <cellStyle name="Percent 2 3 3 4 2" xfId="1266" xr:uid="{8324E2D3-4183-44C0-A8B2-1D8E997DD0BD}"/>
    <cellStyle name="Percent 2 3 3 4 2 2" xfId="1267" xr:uid="{411CD12D-79CD-4F32-8273-EA43ADAB0528}"/>
    <cellStyle name="Percent 2 3 3 4 3" xfId="1268" xr:uid="{CAD48296-CAFA-45E4-8898-158F27B25448}"/>
    <cellStyle name="Percent 2 3 3 4 3 2" xfId="1269" xr:uid="{51FBEBDE-AF30-4559-A77E-B0491F53E387}"/>
    <cellStyle name="Percent 2 3 3 4 3 2 2" xfId="1270" xr:uid="{D6F7C87C-14D1-497C-8FD4-B61676A3674D}"/>
    <cellStyle name="Percent 2 3 3 4 3 2 2 2" xfId="14600" xr:uid="{D6762B3F-4BDE-4DA1-A019-0D1A8A2197F7}"/>
    <cellStyle name="Percent 2 3 3 4 3 2 3" xfId="1271" xr:uid="{45C9B056-336E-4F79-8D1A-0EFF7A6B0D42}"/>
    <cellStyle name="Percent 2 3 3 4 3 2 3 2" xfId="1272" xr:uid="{B0214EB8-8086-4514-A585-5BBB28999440}"/>
    <cellStyle name="Percent 2 3 3 4 3 2 3 3" xfId="1273" xr:uid="{B306532F-E596-4211-BA76-BCC04B933461}"/>
    <cellStyle name="Percent 2 3 3 4 3 2 3 4" xfId="1274" xr:uid="{D7380FE9-C882-46A8-B66A-89BA939F537C}"/>
    <cellStyle name="Percent 2 3 3 4 3 2 3 4 2" xfId="1275" xr:uid="{476CD429-0346-4211-BF19-68471B213F0C}"/>
    <cellStyle name="Percent 2 3 3 4 3 2 3 4 3" xfId="1276" xr:uid="{6BD4AD61-1E8B-48E3-9AA0-7B5E327466AE}"/>
    <cellStyle name="Percent 2 3 3 4 3 2 3 4 3 2" xfId="14601" xr:uid="{CFE41263-BC39-47FD-BF74-0329DF775F63}"/>
    <cellStyle name="Percent 2 3 3 4 3 2 3 4 4" xfId="1277" xr:uid="{6EFF79EC-4555-4237-A31F-A387C50FE21D}"/>
    <cellStyle name="Percent 2 3 3 4 3 2 3 4 4 2" xfId="1278" xr:uid="{59DFBBD5-67D5-497F-ACD7-83A8DD39EC0D}"/>
    <cellStyle name="Percent 2 3 3 4 3 2 3 4 4 3" xfId="1279" xr:uid="{0CD055C3-B0A8-4349-B1C2-27D4BD21B990}"/>
    <cellStyle name="Percent 2 3 3 4 3 2 3 4 4 3 2" xfId="1280" xr:uid="{3408E9BC-0920-4AF5-A887-9116F8FB8612}"/>
    <cellStyle name="Percent 2 3 3 4 3 2 3 4 4 3 2 2" xfId="1281" xr:uid="{081460D9-1F2D-4E5A-B640-C52CF87E7578}"/>
    <cellStyle name="Percent 2 3 3 4 3 2 3 4 4 3 2 2 10" xfId="18250" xr:uid="{8FDF9C8E-4C27-4164-B952-E84B491EAAD3}"/>
    <cellStyle name="Percent 2 3 3 4 3 2 3 4 4 3 2 2 10 2" xfId="28862" xr:uid="{236F99E3-EAB5-40E2-B538-409AA0B720C0}"/>
    <cellStyle name="Percent 2 3 3 4 3 2 3 4 4 3 2 2 2" xfId="1282" xr:uid="{4E0ADE2E-732A-4360-AA71-C7DC463D2652}"/>
    <cellStyle name="Percent 2 3 3 4 3 2 3 4 4 3 2 2 2 2" xfId="14602" xr:uid="{B4A3E2F7-62AF-4D04-A290-BAB6514324BE}"/>
    <cellStyle name="Percent 2 3 3 4 3 2 3 4 4 3 2 2 2 3" xfId="14603" xr:uid="{40E50031-E6FA-471E-A1AC-C174575F7EDD}"/>
    <cellStyle name="Percent 2 3 3 4 3 2 3 4 4 3 2 2 2 3 2" xfId="14604" xr:uid="{998C0612-D3BA-4F09-A7EA-8DF6DF3CCD5F}"/>
    <cellStyle name="Percent 2 3 3 4 3 2 3 4 4 3 2 2 3" xfId="1283" xr:uid="{F98597AF-31F2-4EA0-A769-7C4B68407B5C}"/>
    <cellStyle name="Percent 2 3 3 4 3 2 3 4 4 3 2 2 4" xfId="1284" xr:uid="{C158B1D5-8968-420B-870F-1FE79B4DB1E9}"/>
    <cellStyle name="Percent 2 3 3 4 3 2 3 4 4 3 2 2 5" xfId="1285" xr:uid="{9C541A9E-C919-4348-8508-429468AB6437}"/>
    <cellStyle name="Percent 2 3 3 4 3 2 3 4 4 3 2 2 5 2" xfId="1286" xr:uid="{A23AFDD3-30D1-45DC-9BE6-C35007F7FCF8}"/>
    <cellStyle name="Percent 2 3 3 4 3 2 3 4 4 3 2 2 5 3" xfId="2663" xr:uid="{E51468BA-4C02-4E72-A3DF-B8D1E327CBD9}"/>
    <cellStyle name="Percent 2 3 3 4 3 2 3 4 4 3 2 2 5 3 2" xfId="3258" xr:uid="{2CCBDB24-B0CC-48C5-B123-E7EE406D5B54}"/>
    <cellStyle name="Percent 2 3 3 4 3 2 3 4 4 3 2 2 5 3 3" xfId="4221" xr:uid="{42DFAD99-E7A3-4F39-AD34-8B2E0B949463}"/>
    <cellStyle name="Percent 2 3 3 4 3 2 3 4 4 3 2 2 5 3 3 2" xfId="4967" xr:uid="{BEAA49B3-7C33-4E5F-B2EB-4E6FFD611D74}"/>
    <cellStyle name="Percent 2 3 3 4 3 2 3 4 4 3 2 2 5 3 3 3" xfId="4458" xr:uid="{7BDF0A06-B750-4855-ACD3-A2CADA66636B}"/>
    <cellStyle name="Percent 2 3 3 4 3 2 3 4 4 3 2 2 5 3 3 4" xfId="8569" xr:uid="{08F2D386-540A-4B64-8932-C34A038A8F98}"/>
    <cellStyle name="Percent 2 3 3 4 3 2 3 4 4 3 2 2 5 3 3 4 2" xfId="5558" xr:uid="{8DBFF7AE-C047-48C4-9A4F-AA3AD9F51715}"/>
    <cellStyle name="Percent 2 3 3 4 3 2 3 4 4 3 2 2 5 3 3 4 2 2" xfId="9953" xr:uid="{E82B89BF-5354-4D8A-A65B-15492DF16972}"/>
    <cellStyle name="Percent 2 3 3 4 3 2 3 4 4 3 2 2 5 3 3 4 2 3" xfId="17189" xr:uid="{B0E6F2FD-6FDF-4D00-932C-E90B48383A25}"/>
    <cellStyle name="Percent 2 3 3 4 3 2 3 4 4 3 2 2 5 3 3 4 2 3 2" xfId="23660" xr:uid="{7BBACCFE-99DB-4BD6-BFEE-7C80F02A029A}"/>
    <cellStyle name="Percent 2 3 3 4 3 2 3 4 4 3 2 2 5 3 3 4 2 3 3" xfId="20098" xr:uid="{B739CA60-A06D-496A-BEC0-6639C7A3E3E0}"/>
    <cellStyle name="Percent 2 3 3 4 3 2 3 4 4 3 2 2 5 3 3 4 2 3 3 2" xfId="25320" xr:uid="{BCA76CCE-1668-4D4B-AC35-4694A5303D1A}"/>
    <cellStyle name="Percent 2 3 3 4 3 2 3 4 4 3 2 2 5 3 3 5" xfId="6535" xr:uid="{91766590-7465-4CA4-8661-B0E5887B5AEB}"/>
    <cellStyle name="Percent 2 3 3 4 3 2 3 4 4 3 2 2 5 3 3 5 2" xfId="10281" xr:uid="{D11FB110-3BAF-48E9-9B24-F801787F3B5E}"/>
    <cellStyle name="Percent 2 3 3 4 3 2 3 4 4 3 2 2 5 3 3 5 3" xfId="12095" xr:uid="{3AD7610D-A2D5-45CE-84B5-CD3A816576C5}"/>
    <cellStyle name="Percent 2 3 3 4 3 2 3 4 4 3 2 2 5 3 3 5 3 2" xfId="22542" xr:uid="{634C64C0-C5C7-4E0B-A809-D61FFEA584BD}"/>
    <cellStyle name="Percent 2 3 3 4 3 2 3 4 4 3 2 2 5 3 3 5 3 3" xfId="20846" xr:uid="{D7DDCB5D-8ED4-487F-8CA2-7817A11C5236}"/>
    <cellStyle name="Percent 2 3 3 4 3 2 3 4 4 3 2 2 5 3 3 5 3 3 2" xfId="26068" xr:uid="{88BC7625-FC81-43DE-B487-DE61E1828F02}"/>
    <cellStyle name="Percent 2 3 3 4 3 2 3 4 4 3 2 2 5 3 3 6" xfId="18998" xr:uid="{038B574D-6FB9-4D50-B19B-8AA3EC655BB8}"/>
    <cellStyle name="Percent 2 3 3 4 3 2 3 4 4 3 2 2 5 3 3 6 2" xfId="24220" xr:uid="{B3AAD7C8-CE53-435E-BB6B-1377AA160C1C}"/>
    <cellStyle name="Percent 2 3 3 4 3 2 3 4 4 3 2 2 5 3 4" xfId="6204" xr:uid="{EB412474-527D-487F-8F5E-C3E3FBF050C9}"/>
    <cellStyle name="Percent 2 3 3 4 3 2 3 4 4 3 2 2 5 3 4 2" xfId="7621" xr:uid="{DE8DBA8D-C23F-472E-9762-3B7743446815}"/>
    <cellStyle name="Percent 2 3 3 4 3 2 3 4 4 3 2 2 5 3 4 3" xfId="13002" xr:uid="{E6A8264D-62FC-45CE-B810-209F7FAFAE2A}"/>
    <cellStyle name="Percent 2 3 3 4 3 2 3 4 4 3 2 2 5 3 4 3 2" xfId="16459" xr:uid="{00DC0E81-DA21-45C2-B953-A10F8CE92D39}"/>
    <cellStyle name="Percent 2 3 3 4 3 2 3 4 4 3 2 2 5 3 4 4" xfId="19297" xr:uid="{1D0B7515-F306-4C00-85A7-B2A922EAFF84}"/>
    <cellStyle name="Percent 2 3 3 4 3 2 3 4 4 3 2 2 5 3 4 4 2" xfId="24519" xr:uid="{38BE3BF3-4C82-4A63-A347-45BE108587A6}"/>
    <cellStyle name="Percent 2 3 3 4 3 2 3 4 4 3 2 2 5 3 5" xfId="6570" xr:uid="{5AE1D4FA-7006-47C1-AADB-ACD0D46395AB}"/>
    <cellStyle name="Percent 2 3 3 4 3 2 3 4 4 3 2 2 5 3 5 2" xfId="10316" xr:uid="{02EB7FA7-BCAD-4950-9912-61859F86B254}"/>
    <cellStyle name="Percent 2 3 3 4 3 2 3 4 4 3 2 2 5 3 5 3" xfId="17226" xr:uid="{940177BD-DDA0-4E9E-8950-92944664D7E1}"/>
    <cellStyle name="Percent 2 3 3 4 3 2 3 4 4 3 2 2 5 3 5 3 2" xfId="23697" xr:uid="{AA585F6C-0882-4DE2-BCB1-086B0DC89481}"/>
    <cellStyle name="Percent 2 3 3 4 3 2 3 4 4 3 2 2 5 3 5 3 3" xfId="20881" xr:uid="{26E9C816-3E36-4824-9CEB-FF50821538D9}"/>
    <cellStyle name="Percent 2 3 3 4 3 2 3 4 4 3 2 2 5 3 5 3 3 2" xfId="26103" xr:uid="{2CCC539B-9B90-4656-9A2E-EA919A57BB35}"/>
    <cellStyle name="Percent 2 3 3 4 3 2 3 4 4 3 2 2 5 4" xfId="5701" xr:uid="{2BA72B92-5EC1-4B31-875D-D0990AAD067D}"/>
    <cellStyle name="Percent 2 3 3 4 3 2 3 4 4 3 2 2 5 4 2" xfId="8998" xr:uid="{363628AC-090E-457E-A849-F349562AD49E}"/>
    <cellStyle name="Percent 2 3 3 4 3 2 3 4 4 3 2 2 5 4 3" xfId="12420" xr:uid="{B636592C-2678-4D3B-864E-77FE64FAF8DB}"/>
    <cellStyle name="Percent 2 3 3 4 3 2 3 4 4 3 2 2 5 4 3 2" xfId="22861" xr:uid="{43BE3B21-B3A6-4955-A5B0-F6F2AE6AE796}"/>
    <cellStyle name="Percent 2 3 3 4 3 2 3 4 4 3 2 2 5 4 3 3" xfId="20241" xr:uid="{42CB2D26-9457-4F88-9248-112DA508E368}"/>
    <cellStyle name="Percent 2 3 3 4 3 2 3 4 4 3 2 2 5 4 3 3 2" xfId="25463" xr:uid="{7C5F1593-2ECF-4296-8B0E-E4F24A659DD6}"/>
    <cellStyle name="Percent 2 3 3 4 3 2 3 4 4 3 2 2 5 5" xfId="15586" xr:uid="{DD35326D-707D-4315-96A8-F2CF99B6CFEA}"/>
    <cellStyle name="Percent 2 3 3 4 3 2 3 4 4 3 2 2 5 6" xfId="17693" xr:uid="{CD2D4901-868E-4D44-AE53-41EE80341A93}"/>
    <cellStyle name="Percent 2 3 3 4 3 2 3 4 4 3 2 2 5 6 2" xfId="27303" xr:uid="{CAC8C452-384D-4AC2-BEED-4421AA9DC2D0}"/>
    <cellStyle name="Percent 2 3 3 4 3 2 3 4 4 3 2 2 5 6 3" xfId="28542" xr:uid="{D4DED1B6-2F38-4CB2-9FBD-B615E85A4DD5}"/>
    <cellStyle name="Percent 2 3 3 4 3 2 3 4 4 3 2 2 5 6 4" xfId="27919" xr:uid="{3EED8696-5E9C-4A65-9608-69610F5885F9}"/>
    <cellStyle name="Percent 2 3 3 4 3 2 3 4 4 3 2 2 5 7" xfId="18403" xr:uid="{8BD63E34-A539-4B01-A6D9-43E2605B9213}"/>
    <cellStyle name="Percent 2 3 3 4 3 2 3 4 4 3 2 2 5 7 2" xfId="27784" xr:uid="{FF35AC69-6313-410A-A496-7365F631C5AC}"/>
    <cellStyle name="Percent 2 3 3 4 3 2 3 4 4 3 2 2 6" xfId="2510" xr:uid="{829C0205-0B4A-4196-ADAE-24E18343EE7F}"/>
    <cellStyle name="Percent 2 3 3 4 3 2 3 4 4 3 2 2 6 2" xfId="3105" xr:uid="{7CD9B56D-C23F-4FDF-A36A-4CCA3E0D604A}"/>
    <cellStyle name="Percent 2 3 3 4 3 2 3 4 4 3 2 2 6 3" xfId="4068" xr:uid="{D16D49F0-62F4-4ED0-822B-8D022F0EB84E}"/>
    <cellStyle name="Percent 2 3 3 4 3 2 3 4 4 3 2 2 6 3 2" xfId="4792" xr:uid="{9E250982-ACBB-46F5-B27B-08EF3DCF0C34}"/>
    <cellStyle name="Percent 2 3 3 4 3 2 3 4 4 3 2 2 6 3 3" xfId="3432" xr:uid="{F7CC6F23-54AB-47F1-AD02-F92AA7770E17}"/>
    <cellStyle name="Percent 2 3 3 4 3 2 3 4 4 3 2 2 6 3 4" xfId="8443" xr:uid="{226D9900-D37B-4DD0-BBD0-FBEE69241EAF}"/>
    <cellStyle name="Percent 2 3 3 4 3 2 3 4 4 3 2 2 6 3 4 2" xfId="9498" xr:uid="{CC17D261-64BB-422D-A6C7-222A8BDDD6B8}"/>
    <cellStyle name="Percent 2 3 3 4 3 2 3 4 4 3 2 2 6 3 4 2 2" xfId="11211" xr:uid="{832A659F-95AD-4A98-AE35-15CEDBA0C198}"/>
    <cellStyle name="Percent 2 3 3 4 3 2 3 4 4 3 2 2 6 3 4 2 3" xfId="12603" xr:uid="{5D58615A-95D0-4DFB-A828-92ABED638D84}"/>
    <cellStyle name="Percent 2 3 3 4 3 2 3 4 4 3 2 2 6 3 4 2 3 2" xfId="23044" xr:uid="{21DF4C04-5C45-4ED1-B3E1-D4258EDB62D9}"/>
    <cellStyle name="Percent 2 3 3 4 3 2 3 4 4 3 2 2 6 3 4 2 3 3" xfId="21776" xr:uid="{B77318EB-D10F-4A52-80EC-ACB2F689EC60}"/>
    <cellStyle name="Percent 2 3 3 4 3 2 3 4 4 3 2 2 6 3 4 2 3 3 2" xfId="26998" xr:uid="{C3047E0B-F3A8-42FA-A519-9AF2AB556604}"/>
    <cellStyle name="Percent 2 3 3 4 3 2 3 4 4 3 2 2 6 3 5" xfId="6889" xr:uid="{C758F097-AC15-4404-ADFF-83DC3A113393}"/>
    <cellStyle name="Percent 2 3 3 4 3 2 3 4 4 3 2 2 6 3 5 2" xfId="10633" xr:uid="{3B762C0F-E19E-4196-8FB4-9C24AE708DB0}"/>
    <cellStyle name="Percent 2 3 3 4 3 2 3 4 4 3 2 2 6 3 5 3" xfId="11696" xr:uid="{80724143-DB8A-40BE-99D5-B26AC8E59750}"/>
    <cellStyle name="Percent 2 3 3 4 3 2 3 4 4 3 2 2 6 3 5 3 2" xfId="22144" xr:uid="{12CAF746-2CC1-4140-8F10-33D1E47D93FA}"/>
    <cellStyle name="Percent 2 3 3 4 3 2 3 4 4 3 2 2 6 3 5 3 3" xfId="21198" xr:uid="{05357FA1-D151-4939-BD2E-7F5CD352348F}"/>
    <cellStyle name="Percent 2 3 3 4 3 2 3 4 4 3 2 2 6 3 5 3 3 2" xfId="26420" xr:uid="{FE72345E-528D-4A57-9D6A-D1AB388CEC5B}"/>
    <cellStyle name="Percent 2 3 3 4 3 2 3 4 4 3 2 2 6 3 6" xfId="16087" xr:uid="{8C9EEB09-4034-44F5-AB02-8A505314E8FA}"/>
    <cellStyle name="Percent 2 3 3 4 3 2 3 4 4 3 2 2 6 3 7" xfId="18845" xr:uid="{2D0F4DBF-9FF5-4302-9FF8-E5DA9D0DCC89}"/>
    <cellStyle name="Percent 2 3 3 4 3 2 3 4 4 3 2 2 6 3 7 2" xfId="24067" xr:uid="{D2403E08-7DDC-4CD8-81DD-60FC2ED6AE92}"/>
    <cellStyle name="Percent 2 3 3 4 3 2 3 4 4 3 2 2 6 4" xfId="7224" xr:uid="{96593E38-21CA-4E0C-A576-2AA8ADD51477}"/>
    <cellStyle name="Percent 2 3 3 4 3 2 3 4 4 3 2 2 6 4 2" xfId="8183" xr:uid="{737F62E9-1BF3-43AE-9570-99F87F4915A4}"/>
    <cellStyle name="Percent 2 3 3 4 3 2 3 4 4 3 2 2 6 4 3" xfId="12874" xr:uid="{B44EE9A9-5DF4-466C-9259-F58A88128425}"/>
    <cellStyle name="Percent 2 3 3 4 3 2 3 4 4 3 2 2 6 4 3 2" xfId="16347" xr:uid="{DB8B8EFD-4BBB-4ABD-BD6F-0380DAB01F45}"/>
    <cellStyle name="Percent 2 3 3 4 3 2 3 4 4 3 2 2 6 4 4" xfId="19526" xr:uid="{6D2A1367-B7E1-4BE7-82D7-7C8BD04DF202}"/>
    <cellStyle name="Percent 2 3 3 4 3 2 3 4 4 3 2 2 6 4 4 2" xfId="24748" xr:uid="{DAA203B7-DD69-4660-857C-917D24C44BA4}"/>
    <cellStyle name="Percent 2 3 3 4 3 2 3 4 4 3 2 2 6 5" xfId="7405" xr:uid="{DA1400C7-0B6B-451B-8D08-4F34516E9FF8}"/>
    <cellStyle name="Percent 2 3 3 4 3 2 3 4 4 3 2 2 6 5 2" xfId="10775" xr:uid="{40038FE3-C3FE-4C35-8F44-9A4B8D65F8F0}"/>
    <cellStyle name="Percent 2 3 3 4 3 2 3 4 4 3 2 2 6 5 3" xfId="11665" xr:uid="{6195E947-8F5A-4D98-B900-878A286CE317}"/>
    <cellStyle name="Percent 2 3 3 4 3 2 3 4 4 3 2 2 6 5 3 2" xfId="22114" xr:uid="{BD88E709-2265-474E-92DD-99A3079F672B}"/>
    <cellStyle name="Percent 2 3 3 4 3 2 3 4 4 3 2 2 6 5 3 3" xfId="21340" xr:uid="{2C84AC22-3F58-4E7A-883F-D52F353800FC}"/>
    <cellStyle name="Percent 2 3 3 4 3 2 3 4 4 3 2 2 6 5 3 3 2" xfId="26562" xr:uid="{B40EBF66-34A1-4E90-89BF-870DF02D7D2F}"/>
    <cellStyle name="Percent 2 3 3 4 3 2 3 4 4 3 2 2 7" xfId="5700" xr:uid="{912CE9B4-094C-4803-B5EF-666B486BDBD1}"/>
    <cellStyle name="Percent 2 3 3 4 3 2 3 4 4 3 2 2 7 2" xfId="8997" xr:uid="{DE4FBF14-678D-4730-B3BF-FA3122B63324}"/>
    <cellStyle name="Percent 2 3 3 4 3 2 3 4 4 3 2 2 7 3" xfId="16233" xr:uid="{9C6F5174-141C-491A-8FEE-F06669743F7E}"/>
    <cellStyle name="Percent 2 3 3 4 3 2 3 4 4 3 2 2 7 3 2" xfId="17381" xr:uid="{463FBE20-6825-4031-A693-FCEFA9BEE415}"/>
    <cellStyle name="Percent 2 3 3 4 3 2 3 4 4 3 2 2 7 3 3" xfId="20240" xr:uid="{EB9F5987-581D-44E6-8C80-535B81D74592}"/>
    <cellStyle name="Percent 2 3 3 4 3 2 3 4 4 3 2 2 7 3 3 2" xfId="25462" xr:uid="{D65B985C-E230-4E61-8C36-617162249E85}"/>
    <cellStyle name="Percent 2 3 3 4 3 2 3 4 4 3 2 2 8" xfId="15585" xr:uid="{E2905D41-7F1A-403B-A734-1A017332F6F5}"/>
    <cellStyle name="Percent 2 3 3 4 3 2 3 4 4 3 2 2 9" xfId="17692" xr:uid="{7AC9F5AF-8D49-419E-A3D3-D4EBD7066253}"/>
    <cellStyle name="Percent 2 3 3 4 3 2 3 4 4 3 2 2 9 2" xfId="27302" xr:uid="{54FEE51F-D2B4-42DD-9733-1577448D871A}"/>
    <cellStyle name="Percent 2 3 3 4 3 2 3 4 4 3 2 2 9 3" xfId="28541" xr:uid="{7EFE1013-4A3E-48B7-8CC6-F89DB5A3D5BF}"/>
    <cellStyle name="Percent 2 3 3 4 3 2 3 4 4 3 2 2 9 4" xfId="27918" xr:uid="{D3A31A94-9628-455C-99FF-D5CD5686455E}"/>
    <cellStyle name="Percent 2 3 3 4 3 2 3 4 4 3 3" xfId="2413" xr:uid="{57AB7F67-96C7-4454-804D-7E782A0DCD31}"/>
    <cellStyle name="Percent 2 3 3 4 3 2 3 4 4 3 3 2" xfId="3008" xr:uid="{FFA1D1FF-E3C4-42C9-8E3C-84AC689CFEC2}"/>
    <cellStyle name="Percent 2 3 3 4 3 2 3 4 4 3 3 3" xfId="3971" xr:uid="{FC1234A6-C5CF-4C69-9C97-2FA629CC963A}"/>
    <cellStyle name="Percent 2 3 3 4 3 2 3 4 4 3 3 3 2" xfId="4566" xr:uid="{AC39CE22-8F6D-4F5B-9143-A9747615D625}"/>
    <cellStyle name="Percent 2 3 3 4 3 2 3 4 4 3 3 3 3" xfId="3687" xr:uid="{A6EFF5DE-9DCA-4067-B0BB-3B34F0F6B506}"/>
    <cellStyle name="Percent 2 3 3 4 3 2 3 4 4 3 3 3 4" xfId="8687" xr:uid="{7A153527-049D-4801-B8A5-12D9A04EFCD3}"/>
    <cellStyle name="Percent 2 3 3 4 3 2 3 4 4 3 3 3 4 2" xfId="9358" xr:uid="{FEC8384B-0129-4694-AC7A-8EEA0109B7F5}"/>
    <cellStyle name="Percent 2 3 3 4 3 2 3 4 4 3 3 3 4 2 2" xfId="11072" xr:uid="{DDE39E0D-0BA4-4890-A4B8-571D0DDBE1B0}"/>
    <cellStyle name="Percent 2 3 3 4 3 2 3 4 4 3 3 3 4 2 3" xfId="11682" xr:uid="{57F261C0-0738-4969-B749-11465159C8FC}"/>
    <cellStyle name="Percent 2 3 3 4 3 2 3 4 4 3 3 3 4 2 3 2" xfId="22131" xr:uid="{FDBFCE8B-EABE-4179-ABC9-DD89B713BE03}"/>
    <cellStyle name="Percent 2 3 3 4 3 2 3 4 4 3 3 3 4 2 3 3" xfId="21637" xr:uid="{D726716C-04B0-4481-927E-F1281926BF87}"/>
    <cellStyle name="Percent 2 3 3 4 3 2 3 4 4 3 3 3 4 2 3 3 2" xfId="26859" xr:uid="{F702BBF1-671B-458A-BFE1-85E613FBD0E5}"/>
    <cellStyle name="Percent 2 3 3 4 3 2 3 4 4 3 3 3 5" xfId="6212" xr:uid="{33BEC2B6-56AD-444E-93A8-74D756230CF9}"/>
    <cellStyle name="Percent 2 3 3 4 3 2 3 4 4 3 3 3 5 2" xfId="9961" xr:uid="{2639FF3A-DBC6-4C8A-BE52-05FF48B915D8}"/>
    <cellStyle name="Percent 2 3 3 4 3 2 3 4 4 3 3 3 5 3" xfId="12628" xr:uid="{95C718EF-1F61-4170-B9F9-61FE52D9FCD6}"/>
    <cellStyle name="Percent 2 3 3 4 3 2 3 4 4 3 3 3 5 3 2" xfId="23068" xr:uid="{AE808F9E-C04F-4A8B-B014-305889AFB958}"/>
    <cellStyle name="Percent 2 3 3 4 3 2 3 4 4 3 3 3 5 3 3" xfId="20526" xr:uid="{84FB66C9-1A5E-4C01-A782-F5BC42DBE1FA}"/>
    <cellStyle name="Percent 2 3 3 4 3 2 3 4 4 3 3 3 5 3 3 2" xfId="25748" xr:uid="{25D17429-6581-4DFA-8972-DDF012D0BA41}"/>
    <cellStyle name="Percent 2 3 3 4 3 2 3 4 4 3 3 3 6" xfId="15994" xr:uid="{1E899741-8910-44C1-A1D6-FE1E2BE994D8}"/>
    <cellStyle name="Percent 2 3 3 4 3 2 3 4 4 3 3 3 7" xfId="18748" xr:uid="{357DD2CF-2949-4C8D-AB38-C1CCFA3D7CE8}"/>
    <cellStyle name="Percent 2 3 3 4 3 2 3 4 4 3 3 3 7 2" xfId="23970" xr:uid="{64D0C948-CACC-4C21-B2AC-A2DB6FCF80B7}"/>
    <cellStyle name="Percent 2 3 3 4 3 2 3 4 4 3 3 4" xfId="6144" xr:uid="{62D22450-3B96-4119-9299-33314E1F059C}"/>
    <cellStyle name="Percent 2 3 3 4 3 2 3 4 4 3 3 4 2" xfId="7517" xr:uid="{3E2F305F-8FC8-4E4F-91D2-E237A241B47B}"/>
    <cellStyle name="Percent 2 3 3 4 3 2 3 4 4 3 3 4 3" xfId="13256" xr:uid="{2A8686CF-4EDB-4B20-A045-96D94A39ED75}"/>
    <cellStyle name="Percent 2 3 3 4 3 2 3 4 4 3 3 4 3 2" xfId="16688" xr:uid="{433F2B71-8900-434E-B292-3695404A5659}"/>
    <cellStyle name="Percent 2 3 3 4 3 2 3 4 4 3 3 4 4" xfId="19237" xr:uid="{436663D5-6502-4AC4-9FE7-F69EE20FA7B4}"/>
    <cellStyle name="Percent 2 3 3 4 3 2 3 4 4 3 3 4 4 2" xfId="24459" xr:uid="{3B29FFB9-384E-4551-B983-D372E3F5EE85}"/>
    <cellStyle name="Percent 2 3 3 4 3 2 3 4 4 3 3 5" xfId="9458" xr:uid="{C731CE05-C02B-4CA9-97BB-630B645530E8}"/>
    <cellStyle name="Percent 2 3 3 4 3 2 3 4 4 3 3 5 2" xfId="11171" xr:uid="{4A5F4BC0-CACC-4B85-A2CC-D4E2DB4E3727}"/>
    <cellStyle name="Percent 2 3 3 4 3 2 3 4 4 3 3 5 3" xfId="17166" xr:uid="{AB2FE32E-A5F8-434C-A75C-0D240DF6AD5D}"/>
    <cellStyle name="Percent 2 3 3 4 3 2 3 4 4 3 3 5 3 2" xfId="23638" xr:uid="{7A17B694-8CC6-4BBE-B329-9416E83D8EC1}"/>
    <cellStyle name="Percent 2 3 3 4 3 2 3 4 4 3 3 5 3 3" xfId="21736" xr:uid="{7EEEAD96-F859-4870-9D5D-B900F5DE17C8}"/>
    <cellStyle name="Percent 2 3 3 4 3 2 3 4 4 3 3 5 3 3 2" xfId="26958" xr:uid="{E18EFB64-F2E2-48EB-8A46-E78935C74ADC}"/>
    <cellStyle name="Percent 2 3 3 4 3 2 3 4 4 3 4" xfId="5698" xr:uid="{46763399-938B-4F7B-ABDC-6363BFFAAC82}"/>
    <cellStyle name="Percent 2 3 3 4 3 2 3 4 4 3 4 2" xfId="8996" xr:uid="{B26A4614-DAF2-41B1-BA4D-79E6F3CD7FCD}"/>
    <cellStyle name="Percent 2 3 3 4 3 2 3 4 4 3 4 3" xfId="14605" xr:uid="{83EE1737-0470-4A7E-AEB4-8917BBFD43DB}"/>
    <cellStyle name="Percent 2 3 3 4 3 2 3 4 4 3 4 3 2" xfId="14606" xr:uid="{E6119CCD-E092-458E-8495-1455EEF09FA7}"/>
    <cellStyle name="Percent 2 3 3 4 3 2 3 4 4 3 4 3 3" xfId="17242" xr:uid="{16E54773-B559-471C-9091-93595722F8D0}"/>
    <cellStyle name="Percent 2 3 3 4 3 2 3 4 4 3 4 3 4" xfId="20238" xr:uid="{FE8A1E83-8288-4BB4-902A-7041A5E2FF29}"/>
    <cellStyle name="Percent 2 3 3 4 3 2 3 4 4 3 4 3 4 2" xfId="25460" xr:uid="{97E54770-4E63-408D-BEFA-17B71979EF33}"/>
    <cellStyle name="Percent 2 3 3 4 3 2 3 4 4 3 5" xfId="15268" xr:uid="{6BAB798F-FA08-4A28-81A7-99E7AD86CE18}"/>
    <cellStyle name="Percent 2 3 3 4 3 2 3 4 4 3 6" xfId="15584" xr:uid="{9B24C19D-DBA3-4C25-A4A0-9810FF319DB0}"/>
    <cellStyle name="Percent 2 3 3 4 3 2 3 4 4 3 7" xfId="17691" xr:uid="{1D9AC430-BEC2-41C7-818B-6B6F221E279A}"/>
    <cellStyle name="Percent 2 3 3 4 3 2 3 4 4 3 7 2" xfId="27301" xr:uid="{A48CBE6D-CE31-4380-8B85-DE41B30A2B14}"/>
    <cellStyle name="Percent 2 3 3 4 3 2 3 4 4 3 7 3" xfId="28540" xr:uid="{DF2A2753-6A06-4ADD-A908-0EA50826E476}"/>
    <cellStyle name="Percent 2 3 3 4 3 2 3 4 4 3 7 4" xfId="27663" xr:uid="{5A8C1E60-82F7-4F0E-A96D-711A12EB2F24}"/>
    <cellStyle name="Percent 2 3 3 4 3 2 3 4 4 3 8" xfId="18153" xr:uid="{C478B627-2977-41A4-8396-139559B391B0}"/>
    <cellStyle name="Percent 2 3 3 4 3 2 3 4 4 3 8 2" xfId="28230" xr:uid="{30F2C2F4-9F4B-4082-AC21-283851DB91C7}"/>
    <cellStyle name="Percent 2 3 3 4 3 2 3 4 4 4" xfId="14607" xr:uid="{7EF768C1-F7BE-4C62-8EF1-8FE6902CC652}"/>
    <cellStyle name="Percent 2 3 3 4 3 2 3 4 4 4 2" xfId="14608" xr:uid="{BAB85108-274C-4D49-9424-4E41C7A1441E}"/>
    <cellStyle name="Percent 2 3 3 4 3 2 3 4 5" xfId="2273" xr:uid="{F146BEF6-7D48-497C-8F20-E30257C3BF30}"/>
    <cellStyle name="Percent 2 3 3 4 3 2 3 4 5 2" xfId="2868" xr:uid="{528F2AAF-3B1A-415D-B742-5ED2855328F9}"/>
    <cellStyle name="Percent 2 3 3 4 3 2 3 4 5 3" xfId="3831" xr:uid="{BFADB10A-3320-4027-A8A3-1D51CB53842E}"/>
    <cellStyle name="Percent 2 3 3 4 3 2 3 4 5 3 2" xfId="5025" xr:uid="{DC505BEC-DCA0-4CE3-AC53-E07118AAA228}"/>
    <cellStyle name="Percent 2 3 3 4 3 2 3 4 5 3 3" xfId="3491" xr:uid="{29C4C2F5-DD10-46FA-833A-D42BE742F0E1}"/>
    <cellStyle name="Percent 2 3 3 4 3 2 3 4 5 3 4" xfId="8691" xr:uid="{ED18797F-1797-411A-A17B-F349896E4B95}"/>
    <cellStyle name="Percent 2 3 3 4 3 2 3 4 5 3 4 2" xfId="6515" xr:uid="{BE41376E-DB75-4F57-8AA5-1F729C231351}"/>
    <cellStyle name="Percent 2 3 3 4 3 2 3 4 5 3 4 2 2" xfId="10261" xr:uid="{A4691CF5-21A8-4213-A9EC-1CBD92E232A0}"/>
    <cellStyle name="Percent 2 3 3 4 3 2 3 4 5 3 4 2 3" xfId="16960" xr:uid="{9FC65EC5-9D3E-4B14-BA4E-CCDFEC23F020}"/>
    <cellStyle name="Percent 2 3 3 4 3 2 3 4 5 3 4 2 3 2" xfId="23433" xr:uid="{567F2FDB-25E3-46CB-81EA-A0BBA6FC5B8B}"/>
    <cellStyle name="Percent 2 3 3 4 3 2 3 4 5 3 4 2 3 3" xfId="20826" xr:uid="{8B146C90-E821-4635-8CF5-4812B66984CA}"/>
    <cellStyle name="Percent 2 3 3 4 3 2 3 4 5 3 4 2 3 3 2" xfId="26048" xr:uid="{5245F325-5301-4A71-AB6E-D9ED6772661D}"/>
    <cellStyle name="Percent 2 3 3 4 3 2 3 4 5 3 5" xfId="6300" xr:uid="{AE0A1DE5-455F-4720-9E7A-6BC3B90E8496}"/>
    <cellStyle name="Percent 2 3 3 4 3 2 3 4 5 3 5 2" xfId="10049" xr:uid="{A245CD13-4272-411E-B749-F33FDA5A310A}"/>
    <cellStyle name="Percent 2 3 3 4 3 2 3 4 5 3 5 3" xfId="12679" xr:uid="{1EFDF633-1583-464A-8B34-156B3CE0DE0C}"/>
    <cellStyle name="Percent 2 3 3 4 3 2 3 4 5 3 5 3 2" xfId="23118" xr:uid="{6B7C0191-A94D-4134-A20B-58C50A5FA9AF}"/>
    <cellStyle name="Percent 2 3 3 4 3 2 3 4 5 3 5 3 3" xfId="20614" xr:uid="{715F0E0F-6EDD-45A0-8E9F-311A42CB99AB}"/>
    <cellStyle name="Percent 2 3 3 4 3 2 3 4 5 3 5 3 3 2" xfId="25836" xr:uid="{DE26CFDF-F381-4D1F-ACC0-41C8E38F41BA}"/>
    <cellStyle name="Percent 2 3 3 4 3 2 3 4 5 3 6" xfId="18608" xr:uid="{66B9D3AA-B55C-4819-9DF4-4E369F26E0B4}"/>
    <cellStyle name="Percent 2 3 3 4 3 2 3 4 5 3 6 2" xfId="23830" xr:uid="{DB0283A2-0D39-4356-9B61-DAD1AE20E8F1}"/>
    <cellStyle name="Percent 2 3 3 4 3 2 3 4 5 4" xfId="6165" xr:uid="{8203CADD-78A8-486B-9E31-AD1D8C3D81BB}"/>
    <cellStyle name="Percent 2 3 3 4 3 2 3 4 5 4 2" xfId="7694" xr:uid="{EBAD77F2-B69C-4AB6-AB9C-D71FC1449EDC}"/>
    <cellStyle name="Percent 2 3 3 4 3 2 3 4 5 4 3" xfId="13106" xr:uid="{5FEF89D3-0B25-466C-B830-B790532F7602}"/>
    <cellStyle name="Percent 2 3 3 4 3 2 3 4 5 4 3 2" xfId="16553" xr:uid="{B68300C8-37C8-4E8B-8B11-C2A2A005B04E}"/>
    <cellStyle name="Percent 2 3 3 4 3 2 3 4 5 4 4" xfId="19258" xr:uid="{6B6E5F5A-8761-424C-8045-D47008A26E35}"/>
    <cellStyle name="Percent 2 3 3 4 3 2 3 4 5 4 4 2" xfId="24480" xr:uid="{9765B1D4-291A-483F-A367-01A9F0276319}"/>
    <cellStyle name="Percent 2 3 3 4 3 2 3 4 5 5" xfId="5226" xr:uid="{8568F174-C559-43BA-B853-30903926D611}"/>
    <cellStyle name="Percent 2 3 3 4 3 2 3 4 5 5 2" xfId="9817" xr:uid="{951F4CB8-1258-4ACB-B523-36162FB3BF0C}"/>
    <cellStyle name="Percent 2 3 3 4 3 2 3 4 5 5 3" xfId="17033" xr:uid="{15F75CD0-E72B-4D95-A46A-8C6C84354F5F}"/>
    <cellStyle name="Percent 2 3 3 4 3 2 3 4 5 5 3 2" xfId="23506" xr:uid="{F17FE35D-C302-4B3E-A012-6ABE9E5B2DCC}"/>
    <cellStyle name="Percent 2 3 3 4 3 2 3 4 5 5 3 3" xfId="19766" xr:uid="{09E7A12F-4950-4BC7-88DD-6A9390D23A96}"/>
    <cellStyle name="Percent 2 3 3 4 3 2 3 4 5 5 3 3 2" xfId="24988" xr:uid="{DE5442D6-EAAE-43DF-A3CB-E0F21A8B0818}"/>
    <cellStyle name="Percent 2 3 3 4 3 2 3 4 6" xfId="18013" xr:uid="{10F65B7A-8E0E-4154-8445-402722A565E7}"/>
    <cellStyle name="Percent 2 3 3 4 3 2 3 4 6 2" xfId="28832" xr:uid="{AB5062D6-594D-416B-BEA4-7D02C43237AD}"/>
    <cellStyle name="Percent 2 3 3 4 3 2 3 5" xfId="1287" xr:uid="{9FDB3ACC-E644-468B-BD0D-6552698AF68B}"/>
    <cellStyle name="Percent 2 3 3 4 3 2 3 5 2" xfId="1288" xr:uid="{C96FA0D4-E21C-4BB6-A20C-CA33D50CE75F}"/>
    <cellStyle name="Percent 2 3 3 4 3 2 3 5 3" xfId="1289" xr:uid="{957C2E19-F153-4917-BCAB-A540CAA04039}"/>
    <cellStyle name="Percent 2 3 3 4 3 2 3 5 3 2" xfId="1290" xr:uid="{61B501F9-7CE0-4243-8180-CF08E2223C34}"/>
    <cellStyle name="Percent 2 3 3 4 3 2 3 5 3 2 2" xfId="1291" xr:uid="{0F023594-FA01-4F46-8365-3972B02CB002}"/>
    <cellStyle name="Percent 2 3 3 4 3 2 3 5 3 2 2 10" xfId="18251" xr:uid="{F4D8BDE1-03D8-40E2-AAD9-7817467A406B}"/>
    <cellStyle name="Percent 2 3 3 4 3 2 3 5 3 2 2 10 2" xfId="27772" xr:uid="{A3E63F74-6043-4703-A2CC-DE1A95D942FE}"/>
    <cellStyle name="Percent 2 3 3 4 3 2 3 5 3 2 2 2" xfId="1292" xr:uid="{0885EEE4-D89D-44C2-8231-58BC22FFA0E2}"/>
    <cellStyle name="Percent 2 3 3 4 3 2 3 5 3 2 2 2 2" xfId="14609" xr:uid="{8A89B9EE-3DF2-4A85-B7A9-5EFA000FCF38}"/>
    <cellStyle name="Percent 2 3 3 4 3 2 3 5 3 2 2 2 3" xfId="14610" xr:uid="{59E250D8-D64E-456D-80E5-130BAC8C27F5}"/>
    <cellStyle name="Percent 2 3 3 4 3 2 3 5 3 2 2 2 3 2" xfId="14611" xr:uid="{2BF6143B-8E34-4BBA-A6E2-84DF64AEEAB8}"/>
    <cellStyle name="Percent 2 3 3 4 3 2 3 5 3 2 2 3" xfId="1293" xr:uid="{1F1A7382-7BAD-4FC5-A4BC-A5A5B43B038C}"/>
    <cellStyle name="Percent 2 3 3 4 3 2 3 5 3 2 2 4" xfId="1294" xr:uid="{50665536-1877-4781-A279-35ABBC51F89C}"/>
    <cellStyle name="Percent 2 3 3 4 3 2 3 5 3 2 2 5" xfId="1295" xr:uid="{830CF40C-9A18-4901-9045-1F3CCB27D4C4}"/>
    <cellStyle name="Percent 2 3 3 4 3 2 3 5 3 2 2 5 2" xfId="1296" xr:uid="{D242E27D-04CB-443B-8735-D5ABA87958CD}"/>
    <cellStyle name="Percent 2 3 3 4 3 2 3 5 3 2 2 5 3" xfId="2664" xr:uid="{90A7EC40-5976-4F84-9C82-7CBE2AAE5820}"/>
    <cellStyle name="Percent 2 3 3 4 3 2 3 5 3 2 2 5 3 2" xfId="3259" xr:uid="{41D5DFA2-0F5C-408C-8B53-3501BD4DB194}"/>
    <cellStyle name="Percent 2 3 3 4 3 2 3 5 3 2 2 5 3 3" xfId="4222" xr:uid="{61663E6D-7361-4A16-948B-62E0CCE712B9}"/>
    <cellStyle name="Percent 2 3 3 4 3 2 3 5 3 2 2 5 3 3 2" xfId="4854" xr:uid="{93D7DA14-E793-44C0-BF5E-69DE8EF2BCB1}"/>
    <cellStyle name="Percent 2 3 3 4 3 2 3 5 3 2 2 5 3 3 3" xfId="4459" xr:uid="{C0798FD5-11E2-4211-86E1-1EF91EB83E06}"/>
    <cellStyle name="Percent 2 3 3 4 3 2 3 5 3 2 2 5 3 3 4" xfId="7625" xr:uid="{2E99A64B-07B4-4E16-B959-C2A0422AA12E}"/>
    <cellStyle name="Percent 2 3 3 4 3 2 3 5 3 2 2 5 3 3 4 2" xfId="6766" xr:uid="{B258E066-4DE7-4220-A34A-0E27792CF54D}"/>
    <cellStyle name="Percent 2 3 3 4 3 2 3 5 3 2 2 5 3 3 4 2 2" xfId="10510" xr:uid="{4079559F-8388-4C4F-93D3-2C2FDDB1F86E}"/>
    <cellStyle name="Percent 2 3 3 4 3 2 3 5 3 2 2 5 3 3 4 2 3" xfId="12662" xr:uid="{DE4D0D5D-ED49-4293-BA8A-949A72A77CA8}"/>
    <cellStyle name="Percent 2 3 3 4 3 2 3 5 3 2 2 5 3 3 4 2 3 2" xfId="23101" xr:uid="{9C9CEAE6-F232-4F68-920E-AE14E607433B}"/>
    <cellStyle name="Percent 2 3 3 4 3 2 3 5 3 2 2 5 3 3 4 2 3 3" xfId="21075" xr:uid="{52C8A3DB-3734-4B43-B7AE-AE11EE88AC76}"/>
    <cellStyle name="Percent 2 3 3 4 3 2 3 5 3 2 2 5 3 3 4 2 3 3 2" xfId="26297" xr:uid="{D39B5857-4340-479E-9C71-827EF3D519CC}"/>
    <cellStyle name="Percent 2 3 3 4 3 2 3 5 3 2 2 5 3 3 5" xfId="6977" xr:uid="{D59F9CEE-1892-415A-839F-F23F1776AE2C}"/>
    <cellStyle name="Percent 2 3 3 4 3 2 3 5 3 2 2 5 3 3 5 2" xfId="10721" xr:uid="{619D359D-B4CC-4595-8E71-A68CDFCEE9C0}"/>
    <cellStyle name="Percent 2 3 3 4 3 2 3 5 3 2 2 5 3 3 5 3" xfId="11500" xr:uid="{3AFD0E94-40C1-4557-89C4-9AAB2F77255E}"/>
    <cellStyle name="Percent 2 3 3 4 3 2 3 5 3 2 2 5 3 3 5 3 2" xfId="22058" xr:uid="{99C48B2B-ADD7-428E-A165-E00F50BD770A}"/>
    <cellStyle name="Percent 2 3 3 4 3 2 3 5 3 2 2 5 3 3 5 3 3" xfId="21286" xr:uid="{477C9DE5-8F0E-4E51-9FB1-E5730390A16A}"/>
    <cellStyle name="Percent 2 3 3 4 3 2 3 5 3 2 2 5 3 3 5 3 3 2" xfId="26508" xr:uid="{97DDC67A-B9A8-403D-8B4B-0AFDE6D8D1F7}"/>
    <cellStyle name="Percent 2 3 3 4 3 2 3 5 3 2 2 5 3 3 6" xfId="18999" xr:uid="{8D4226E5-97E6-4DCB-80F9-4E31D5449DD3}"/>
    <cellStyle name="Percent 2 3 3 4 3 2 3 5 3 2 2 5 3 3 6 2" xfId="24221" xr:uid="{832EC07A-A249-4CDE-A9AB-0FBCA0ACB3B6}"/>
    <cellStyle name="Percent 2 3 3 4 3 2 3 5 3 2 2 5 3 4" xfId="7312" xr:uid="{AC5FDB7E-5460-4EA5-A8BE-D4F5CFBE9573}"/>
    <cellStyle name="Percent 2 3 3 4 3 2 3 5 3 2 2 5 3 4 2" xfId="8271" xr:uid="{A01BDB61-3D55-4E50-9299-01B08AE2915E}"/>
    <cellStyle name="Percent 2 3 3 4 3 2 3 5 3 2 2 5 3 4 3" xfId="13089" xr:uid="{A064015D-0449-448A-B1B2-BA904C91F9D0}"/>
    <cellStyle name="Percent 2 3 3 4 3 2 3 5 3 2 2 5 3 4 3 2" xfId="16538" xr:uid="{321DE707-9208-4EE4-9416-044C17583C33}"/>
    <cellStyle name="Percent 2 3 3 4 3 2 3 5 3 2 2 5 3 4 4" xfId="19614" xr:uid="{06FD2E23-CD80-4452-AB13-5D099DF95DFC}"/>
    <cellStyle name="Percent 2 3 3 4 3 2 3 5 3 2 2 5 3 4 4 2" xfId="24836" xr:uid="{0A0430A5-2A0B-4D54-9570-B67EDB96837A}"/>
    <cellStyle name="Percent 2 3 3 4 3 2 3 5 3 2 2 5 3 5" xfId="9355" xr:uid="{4619EB0F-9F2A-4E78-9EF7-494128CFE744}"/>
    <cellStyle name="Percent 2 3 3 4 3 2 3 5 3 2 2 5 3 5 2" xfId="11069" xr:uid="{130A0E2B-1112-44AF-852E-F3CE10376660}"/>
    <cellStyle name="Percent 2 3 3 4 3 2 3 5 3 2 2 5 3 5 3" xfId="12739" xr:uid="{9A5F7336-2450-4728-9FB1-737163FA4788}"/>
    <cellStyle name="Percent 2 3 3 4 3 2 3 5 3 2 2 5 3 5 3 2" xfId="23178" xr:uid="{524D87F3-01A4-4E1F-8037-6C4C65A45915}"/>
    <cellStyle name="Percent 2 3 3 4 3 2 3 5 3 2 2 5 3 5 3 3" xfId="21634" xr:uid="{99B14CD3-817D-4A11-926A-53CBDDF56396}"/>
    <cellStyle name="Percent 2 3 3 4 3 2 3 5 3 2 2 5 3 5 3 3 2" xfId="26856" xr:uid="{77B00E92-EFCF-4A26-A42B-4C20C83E6298}"/>
    <cellStyle name="Percent 2 3 3 4 3 2 3 5 3 2 2 5 4" xfId="5704" xr:uid="{BAABFE11-7F65-4A1E-B042-08D713FDB32A}"/>
    <cellStyle name="Percent 2 3 3 4 3 2 3 5 3 2 2 5 4 2" xfId="9001" xr:uid="{3CF1F4BE-4652-4DD1-AD56-C11F9216E47F}"/>
    <cellStyle name="Percent 2 3 3 4 3 2 3 5 3 2 2 5 4 3" xfId="12654" xr:uid="{03B2086F-4720-4EC9-9E47-D496ACA23BE3}"/>
    <cellStyle name="Percent 2 3 3 4 3 2 3 5 3 2 2 5 4 3 2" xfId="23094" xr:uid="{094ABE70-EF32-4ABE-BE46-2E71F2BBC996}"/>
    <cellStyle name="Percent 2 3 3 4 3 2 3 5 3 2 2 5 4 3 3" xfId="20244" xr:uid="{5EF2BB0D-0CE0-4999-AFA6-D011B76DDC06}"/>
    <cellStyle name="Percent 2 3 3 4 3 2 3 5 3 2 2 5 4 3 3 2" xfId="25466" xr:uid="{6FDFBCA8-A1CF-420B-B37F-15DA311F160F}"/>
    <cellStyle name="Percent 2 3 3 4 3 2 3 5 3 2 2 5 5" xfId="15589" xr:uid="{30BDC9CB-BCEC-46EE-B164-FFCE9D43E40D}"/>
    <cellStyle name="Percent 2 3 3 4 3 2 3 5 3 2 2 5 6" xfId="17696" xr:uid="{9547D31A-7798-4B8F-9D9A-4BE65403AC3D}"/>
    <cellStyle name="Percent 2 3 3 4 3 2 3 5 3 2 2 5 6 2" xfId="27306" xr:uid="{833DA605-8D1B-4EC2-8107-DB698CF206BD}"/>
    <cellStyle name="Percent 2 3 3 4 3 2 3 5 3 2 2 5 6 3" xfId="28545" xr:uid="{63239668-37B9-41B0-8556-46B122F3305A}"/>
    <cellStyle name="Percent 2 3 3 4 3 2 3 5 3 2 2 5 6 4" xfId="27916" xr:uid="{90E5ABAC-25D3-44C8-9ED0-ABA720D550A4}"/>
    <cellStyle name="Percent 2 3 3 4 3 2 3 5 3 2 2 5 7" xfId="18404" xr:uid="{5D0C9965-2240-4528-8FC0-50087C74B0DA}"/>
    <cellStyle name="Percent 2 3 3 4 3 2 3 5 3 2 2 5 7 2" xfId="28830" xr:uid="{38C25126-7410-45D9-9E54-A96DD9201F96}"/>
    <cellStyle name="Percent 2 3 3 4 3 2 3 5 3 2 2 6" xfId="2511" xr:uid="{923A96D6-C143-4360-9F5D-5FD8D5567C35}"/>
    <cellStyle name="Percent 2 3 3 4 3 2 3 5 3 2 2 6 2" xfId="3106" xr:uid="{62551C73-8BB7-4AB2-AA43-E79BA60E4E08}"/>
    <cellStyle name="Percent 2 3 3 4 3 2 3 5 3 2 2 6 3" xfId="4069" xr:uid="{1CC6374B-052A-4FC8-A8FE-7BD0F40DA0F0}"/>
    <cellStyle name="Percent 2 3 3 4 3 2 3 5 3 2 2 6 3 2" xfId="4711" xr:uid="{9EB7B159-C249-4842-A359-9F4EED981C98}"/>
    <cellStyle name="Percent 2 3 3 4 3 2 3 5 3 2 2 6 3 3" xfId="3436" xr:uid="{E2E72002-EA57-42F3-941D-1148E63967F5}"/>
    <cellStyle name="Percent 2 3 3 4 3 2 3 5 3 2 2 6 3 4" xfId="8447" xr:uid="{79CA17CD-C7B2-42F2-B1CB-560ECCA3E3A5}"/>
    <cellStyle name="Percent 2 3 3 4 3 2 3 5 3 2 2 6 3 4 2" xfId="7648" xr:uid="{DF1E9352-726C-43E9-855B-9309DF895726}"/>
    <cellStyle name="Percent 2 3 3 4 3 2 3 5 3 2 2 6 3 4 2 2" xfId="10836" xr:uid="{BC927AAF-E112-49EB-91C7-862AB08DB7EC}"/>
    <cellStyle name="Percent 2 3 3 4 3 2 3 5 3 2 2 6 3 4 2 3" xfId="17151" xr:uid="{6E75B099-06A3-44DF-A3A2-1059A16E9BCB}"/>
    <cellStyle name="Percent 2 3 3 4 3 2 3 5 3 2 2 6 3 4 2 3 2" xfId="23623" xr:uid="{6D6D0662-4788-42B5-AAE9-3221982F92BB}"/>
    <cellStyle name="Percent 2 3 3 4 3 2 3 5 3 2 2 6 3 4 2 3 3" xfId="21401" xr:uid="{DE30A1B4-3187-4DB2-ADD3-394DC55E3E51}"/>
    <cellStyle name="Percent 2 3 3 4 3 2 3 5 3 2 2 6 3 4 2 3 3 2" xfId="26623" xr:uid="{47634D27-ADF9-45C0-8DAD-4E7C6A4638B7}"/>
    <cellStyle name="Percent 2 3 3 4 3 2 3 5 3 2 2 6 3 5" xfId="6750" xr:uid="{BD487BCE-C5F3-4FEA-909F-0325AC216912}"/>
    <cellStyle name="Percent 2 3 3 4 3 2 3 5 3 2 2 6 3 5 2" xfId="10494" xr:uid="{F53FAFD6-8989-402E-8DA4-D81F3A0E8456}"/>
    <cellStyle name="Percent 2 3 3 4 3 2 3 5 3 2 2 6 3 5 3" xfId="16947" xr:uid="{2E80D183-8C7E-4421-AB0D-830104E0D1B2}"/>
    <cellStyle name="Percent 2 3 3 4 3 2 3 5 3 2 2 6 3 5 3 2" xfId="23420" xr:uid="{A83D2FB0-7882-4218-BB80-89F5B6AD0C34}"/>
    <cellStyle name="Percent 2 3 3 4 3 2 3 5 3 2 2 6 3 5 3 3" xfId="21059" xr:uid="{96293796-4D98-4B8B-A723-107F3760C405}"/>
    <cellStyle name="Percent 2 3 3 4 3 2 3 5 3 2 2 6 3 5 3 3 2" xfId="26281" xr:uid="{D3F1FB4F-5B2F-4BD6-AB66-ADB456215E56}"/>
    <cellStyle name="Percent 2 3 3 4 3 2 3 5 3 2 2 6 3 6" xfId="16088" xr:uid="{24FCEF80-3A0D-4034-AC68-CE1DCF8D9C91}"/>
    <cellStyle name="Percent 2 3 3 4 3 2 3 5 3 2 2 6 3 7" xfId="18846" xr:uid="{70D638FC-7DB5-4505-A3EF-1B5E4CFEC920}"/>
    <cellStyle name="Percent 2 3 3 4 3 2 3 5 3 2 2 6 3 7 2" xfId="24068" xr:uid="{9D7FCA60-4533-4019-8382-45901D1C60CC}"/>
    <cellStyle name="Percent 2 3 3 4 3 2 3 5 3 2 2 6 4" xfId="6083" xr:uid="{7FB8A7F7-80F7-47D5-974C-B08A676454B0}"/>
    <cellStyle name="Percent 2 3 3 4 3 2 3 5 3 2 2 6 4 2" xfId="7877" xr:uid="{3B4BF139-273D-435E-A1FF-88999EB3916C}"/>
    <cellStyle name="Percent 2 3 3 4 3 2 3 5 3 2 2 6 4 3" xfId="11560" xr:uid="{2B884285-5B64-4943-B488-A76D6BD77D08}"/>
    <cellStyle name="Percent 2 3 3 4 3 2 3 5 3 2 2 6 4 3 2" xfId="15819" xr:uid="{F4ED8A68-1919-4177-A3A2-334C633A87EE}"/>
    <cellStyle name="Percent 2 3 3 4 3 2 3 5 3 2 2 6 4 4" xfId="19176" xr:uid="{6BF81E0C-E972-45A2-B127-B13C45820963}"/>
    <cellStyle name="Percent 2 3 3 4 3 2 3 5 3 2 2 6 4 4 2" xfId="24398" xr:uid="{808C35C3-2C25-4C32-B9B8-5FCAD2B9682B}"/>
    <cellStyle name="Percent 2 3 3 4 3 2 3 5 3 2 2 6 5" xfId="5204" xr:uid="{2FF4AF50-A272-4288-A31D-6F8CB8F73646}"/>
    <cellStyle name="Percent 2 3 3 4 3 2 3 5 3 2 2 6 5 2" xfId="9668" xr:uid="{9F1BE751-5398-48FC-BA22-7EEBBF6FB84B}"/>
    <cellStyle name="Percent 2 3 3 4 3 2 3 5 3 2 2 6 5 3" xfId="11474" xr:uid="{416228D7-5560-4E28-A539-F3C83440E09F}"/>
    <cellStyle name="Percent 2 3 3 4 3 2 3 5 3 2 2 6 5 3 2" xfId="22032" xr:uid="{59B30BE0-0952-4518-BDE8-B53301593FEC}"/>
    <cellStyle name="Percent 2 3 3 4 3 2 3 5 3 2 2 6 5 3 3" xfId="19744" xr:uid="{569F124F-414E-4AB1-A55A-51678A864AA4}"/>
    <cellStyle name="Percent 2 3 3 4 3 2 3 5 3 2 2 6 5 3 3 2" xfId="24966" xr:uid="{06846EF5-A2C7-4526-B96B-2C392E30F9F7}"/>
    <cellStyle name="Percent 2 3 3 4 3 2 3 5 3 2 2 7" xfId="5703" xr:uid="{284206D0-72C5-488A-8730-2F7D8E68E457}"/>
    <cellStyle name="Percent 2 3 3 4 3 2 3 5 3 2 2 7 2" xfId="9000" xr:uid="{432DEEE1-FB97-4C00-8518-66517373D472}"/>
    <cellStyle name="Percent 2 3 3 4 3 2 3 5 3 2 2 7 3" xfId="16234" xr:uid="{D3ED34B1-F192-4B2C-A399-8DF4D29E220A}"/>
    <cellStyle name="Percent 2 3 3 4 3 2 3 5 3 2 2 7 3 2" xfId="17382" xr:uid="{199E1C57-496D-471C-89B5-5CC0BB90A165}"/>
    <cellStyle name="Percent 2 3 3 4 3 2 3 5 3 2 2 7 3 3" xfId="20243" xr:uid="{10FDA041-21A1-46CD-BEA5-6170971E9745}"/>
    <cellStyle name="Percent 2 3 3 4 3 2 3 5 3 2 2 7 3 3 2" xfId="25465" xr:uid="{1F9867ED-DD96-4B7F-BCA6-716C356B83A7}"/>
    <cellStyle name="Percent 2 3 3 4 3 2 3 5 3 2 2 8" xfId="15588" xr:uid="{01870AEE-41E1-4C47-BC20-3881B1ED6D62}"/>
    <cellStyle name="Percent 2 3 3 4 3 2 3 5 3 2 2 9" xfId="17695" xr:uid="{D206CDB0-6EBA-47A4-800C-839DEA22EF61}"/>
    <cellStyle name="Percent 2 3 3 4 3 2 3 5 3 2 2 9 2" xfId="27305" xr:uid="{3B53B7C9-57F1-4A7C-ABAE-7E5242B0FDAE}"/>
    <cellStyle name="Percent 2 3 3 4 3 2 3 5 3 2 2 9 3" xfId="28544" xr:uid="{8F358D77-CB3D-4748-AC4E-9271B6642B4A}"/>
    <cellStyle name="Percent 2 3 3 4 3 2 3 5 3 2 2 9 4" xfId="27917" xr:uid="{56D89BA9-DAC6-41E2-AA20-6A5F27F312C2}"/>
    <cellStyle name="Percent 2 3 3 4 3 2 3 5 3 3" xfId="2344" xr:uid="{7BC2EEDC-4A8B-432E-A32E-1EB304E08B55}"/>
    <cellStyle name="Percent 2 3 3 4 3 2 3 5 3 3 2" xfId="2939" xr:uid="{9D345B53-65EE-4D6E-8B27-597C0B968CED}"/>
    <cellStyle name="Percent 2 3 3 4 3 2 3 5 3 3 3" xfId="3902" xr:uid="{466D6840-E071-471D-BAE9-95EE7C3DCE64}"/>
    <cellStyle name="Percent 2 3 3 4 3 2 3 5 3 3 3 2" xfId="4624" xr:uid="{76446F9A-8A09-45CF-B9E5-8BAF37C56890}"/>
    <cellStyle name="Percent 2 3 3 4 3 2 3 5 3 3 3 3" xfId="3586" xr:uid="{ED441743-CD36-4DC1-8CF6-AF5FF9526396}"/>
    <cellStyle name="Percent 2 3 3 4 3 2 3 5 3 3 3 4" xfId="8479" xr:uid="{801ECB35-010D-4A3E-9316-F65E9E78774D}"/>
    <cellStyle name="Percent 2 3 3 4 3 2 3 5 3 3 3 4 2" xfId="6774" xr:uid="{6065B01A-34BA-41BD-B80E-C07D4F18E812}"/>
    <cellStyle name="Percent 2 3 3 4 3 2 3 5 3 3 3 4 2 2" xfId="10518" xr:uid="{68DC7716-40EA-421C-A604-8856E9BEC4BC}"/>
    <cellStyle name="Percent 2 3 3 4 3 2 3 5 3 3 3 4 2 3" xfId="11717" xr:uid="{6B34C046-74FB-49FD-93DA-5705CBA4C86C}"/>
    <cellStyle name="Percent 2 3 3 4 3 2 3 5 3 3 3 4 2 3 2" xfId="22165" xr:uid="{91DBFD42-2ABB-4DC1-ACD7-A009CA76A186}"/>
    <cellStyle name="Percent 2 3 3 4 3 2 3 5 3 3 3 4 2 3 3" xfId="21083" xr:uid="{666B81D2-3C5F-4BBB-A289-917FCCD88D25}"/>
    <cellStyle name="Percent 2 3 3 4 3 2 3 5 3 3 3 4 2 3 3 2" xfId="26305" xr:uid="{F6413E00-AAF7-42C4-813D-291CB64519A2}"/>
    <cellStyle name="Percent 2 3 3 4 3 2 3 5 3 3 3 5" xfId="5428" xr:uid="{64EEBE0E-207D-4255-A3BE-766BA21ECDB2}"/>
    <cellStyle name="Percent 2 3 3 4 3 2 3 5 3 3 3 5 2" xfId="9831" xr:uid="{795230B0-7A94-4FB6-8704-8E076FFC56E7}"/>
    <cellStyle name="Percent 2 3 3 4 3 2 3 5 3 3 3 5 3" xfId="17014" xr:uid="{EF3E76FB-4FE8-4610-9569-1930954742DD}"/>
    <cellStyle name="Percent 2 3 3 4 3 2 3 5 3 3 3 5 3 2" xfId="23487" xr:uid="{EE510A3B-0A4C-416F-A9B9-8753E73BBEC4}"/>
    <cellStyle name="Percent 2 3 3 4 3 2 3 5 3 3 3 5 3 3" xfId="19968" xr:uid="{2AEE5D36-5E89-4069-8358-33D8A7B9C999}"/>
    <cellStyle name="Percent 2 3 3 4 3 2 3 5 3 3 3 5 3 3 2" xfId="25190" xr:uid="{E201AA96-31B2-45F9-88C6-C78C1F1029B2}"/>
    <cellStyle name="Percent 2 3 3 4 3 2 3 5 3 3 3 6" xfId="15925" xr:uid="{0BB171DE-0207-4562-BDBC-1AECE8286A31}"/>
    <cellStyle name="Percent 2 3 3 4 3 2 3 5 3 3 3 7" xfId="18679" xr:uid="{9749B84C-F79E-43A4-8077-51B0A888CFA1}"/>
    <cellStyle name="Percent 2 3 3 4 3 2 3 5 3 3 3 7 2" xfId="23901" xr:uid="{A13CA2B0-55CF-4FD9-9A9B-46B9CF179157}"/>
    <cellStyle name="Percent 2 3 3 4 3 2 3 5 3 3 4" xfId="7129" xr:uid="{67F62880-5549-4116-AA28-64AC02B340AD}"/>
    <cellStyle name="Percent 2 3 3 4 3 2 3 5 3 3 4 2" xfId="8088" xr:uid="{80BDE31A-6DF6-4FF0-8D51-907BC78E4BF4}"/>
    <cellStyle name="Percent 2 3 3 4 3 2 3 5 3 3 4 3" xfId="12893" xr:uid="{6E66C4AE-ADFF-4A61-8357-1E66297CD52C}"/>
    <cellStyle name="Percent 2 3 3 4 3 2 3 5 3 3 4 3 2" xfId="16363" xr:uid="{71593D2D-A8AF-4532-A64C-CB097931E0C4}"/>
    <cellStyle name="Percent 2 3 3 4 3 2 3 5 3 3 4 4" xfId="19431" xr:uid="{789E5D6F-8BB6-462B-A18D-006D6A067EEF}"/>
    <cellStyle name="Percent 2 3 3 4 3 2 3 5 3 3 4 4 2" xfId="24653" xr:uid="{24ACA2E9-9735-4C20-9704-AA94FA649E9F}"/>
    <cellStyle name="Percent 2 3 3 4 3 2 3 5 3 3 5" xfId="6624" xr:uid="{6B80D5A0-B7AE-48F0-8664-95D8416535E6}"/>
    <cellStyle name="Percent 2 3 3 4 3 2 3 5 3 3 5 2" xfId="10370" xr:uid="{C2C61912-0590-4686-8304-07D417DBB857}"/>
    <cellStyle name="Percent 2 3 3 4 3 2 3 5 3 3 5 3" xfId="11376" xr:uid="{9E97E353-F3D3-4EFC-AD3F-2E0FBDFB634C}"/>
    <cellStyle name="Percent 2 3 3 4 3 2 3 5 3 3 5 3 2" xfId="21934" xr:uid="{FEF0AC8B-6D65-40CF-A0C6-D99B303A96D1}"/>
    <cellStyle name="Percent 2 3 3 4 3 2 3 5 3 3 5 3 3" xfId="20935" xr:uid="{9EB7D91D-1B10-40D7-AC6C-8BC798AD9E0A}"/>
    <cellStyle name="Percent 2 3 3 4 3 2 3 5 3 3 5 3 3 2" xfId="26157" xr:uid="{FF635A90-DAA9-4C67-BF2B-B96A97ECEEFB}"/>
    <cellStyle name="Percent 2 3 3 4 3 2 3 5 3 4" xfId="5702" xr:uid="{BEC92A81-80D9-403A-BDA1-10FB503F1D4D}"/>
    <cellStyle name="Percent 2 3 3 4 3 2 3 5 3 4 2" xfId="8999" xr:uid="{CC7A6FD0-FB96-4119-A15C-8CA6F3542C46}"/>
    <cellStyle name="Percent 2 3 3 4 3 2 3 5 3 4 3" xfId="14612" xr:uid="{CB574E19-F5D5-4B8A-B792-86FFAF880591}"/>
    <cellStyle name="Percent 2 3 3 4 3 2 3 5 3 4 3 2" xfId="14613" xr:uid="{107799BC-FE5D-457A-A11B-0FB12EA7D336}"/>
    <cellStyle name="Percent 2 3 3 4 3 2 3 5 3 4 3 3" xfId="17243" xr:uid="{DABB3BC9-09FC-4224-B782-78DBABD76EB5}"/>
    <cellStyle name="Percent 2 3 3 4 3 2 3 5 3 4 3 4" xfId="20242" xr:uid="{3DDB951D-95FA-4EE5-AE60-CFFE84B9D9C2}"/>
    <cellStyle name="Percent 2 3 3 4 3 2 3 5 3 4 3 4 2" xfId="25464" xr:uid="{443B5567-32A9-4D78-A124-C89EF7E9263B}"/>
    <cellStyle name="Percent 2 3 3 4 3 2 3 5 3 5" xfId="15269" xr:uid="{0C4AD716-9F1A-49A5-88EA-25D5388BDAE1}"/>
    <cellStyle name="Percent 2 3 3 4 3 2 3 5 3 6" xfId="15587" xr:uid="{C0E80139-F8B3-4F55-8300-5FBA88363A6F}"/>
    <cellStyle name="Percent 2 3 3 4 3 2 3 5 3 7" xfId="17694" xr:uid="{737F9082-FF15-4522-9C30-D07F9492F8FE}"/>
    <cellStyle name="Percent 2 3 3 4 3 2 3 5 3 7 2" xfId="27304" xr:uid="{7AE6ED27-03D6-4F71-A02C-C72BC4976FC7}"/>
    <cellStyle name="Percent 2 3 3 4 3 2 3 5 3 7 3" xfId="28543" xr:uid="{95BCB402-6902-4D52-95AD-C6E9167DF61D}"/>
    <cellStyle name="Percent 2 3 3 4 3 2 3 5 3 7 4" xfId="27509" xr:uid="{4CC987DB-10C4-48EB-865D-8A8FA9F9B65C}"/>
    <cellStyle name="Percent 2 3 3 4 3 2 3 5 3 8" xfId="18084" xr:uid="{198324BB-29CE-4E2E-A5E1-662EE4905CAF}"/>
    <cellStyle name="Percent 2 3 3 4 3 2 3 5 3 8 2" xfId="28840" xr:uid="{0E63585E-401A-4A41-8CA5-F670B8E21D72}"/>
    <cellStyle name="Percent 2 3 3 4 3 2 3 5 4" xfId="14614" xr:uid="{ED8B7067-D035-440F-8D70-735C282850BD}"/>
    <cellStyle name="Percent 2 3 3 4 3 2 3 5 4 2" xfId="14615" xr:uid="{C9A93B22-F3A0-44F3-880E-22CB77A7DD83}"/>
    <cellStyle name="Percent 2 3 3 4 3 2 3 6" xfId="2204" xr:uid="{795EC9F2-3544-47C7-A16A-F0FF4EEF6C22}"/>
    <cellStyle name="Percent 2 3 3 4 3 2 3 6 2" xfId="2799" xr:uid="{A15078C2-9B81-4F4E-B4F2-8A4F26065690}"/>
    <cellStyle name="Percent 2 3 3 4 3 2 3 6 3" xfId="3762" xr:uid="{96B1379D-6F71-4DC1-9F90-58DEFA613D12}"/>
    <cellStyle name="Percent 2 3 3 4 3 2 3 6 3 2" xfId="4700" xr:uid="{37C46A47-1016-4471-8779-458871E4AEF3}"/>
    <cellStyle name="Percent 2 3 3 4 3 2 3 6 3 3" xfId="3643" xr:uid="{33D41289-91A7-40D2-BCD5-F5DFEB2408A2}"/>
    <cellStyle name="Percent 2 3 3 4 3 2 3 6 3 4" xfId="8711" xr:uid="{71B3A53B-446D-4F50-8FF4-35DDA158F463}"/>
    <cellStyle name="Percent 2 3 3 4 3 2 3 6 3 4 2" xfId="9221" xr:uid="{17D483D0-626C-47A4-9CF2-B04AD0328CD6}"/>
    <cellStyle name="Percent 2 3 3 4 3 2 3 6 3 4 2 2" xfId="10939" xr:uid="{153DE008-2492-4DFA-989E-A02EACFE768B}"/>
    <cellStyle name="Percent 2 3 3 4 3 2 3 6 3 4 2 3" xfId="12332" xr:uid="{A13DE454-4129-4065-B040-D797D64FBF5C}"/>
    <cellStyle name="Percent 2 3 3 4 3 2 3 6 3 4 2 3 2" xfId="22773" xr:uid="{E290D2EF-2ED7-411F-B44E-5492AAE6B32B}"/>
    <cellStyle name="Percent 2 3 3 4 3 2 3 6 3 4 2 3 3" xfId="21504" xr:uid="{EDAAC5E6-B6F3-41E2-89CF-F537E9B57CFC}"/>
    <cellStyle name="Percent 2 3 3 4 3 2 3 6 3 4 2 3 3 2" xfId="26726" xr:uid="{CFC94735-8397-4973-A7BB-B3783CFFBCB6}"/>
    <cellStyle name="Percent 2 3 3 4 3 2 3 6 3 5" xfId="6500" xr:uid="{E6254D44-C635-45C3-A2EF-252C51F97E78}"/>
    <cellStyle name="Percent 2 3 3 4 3 2 3 6 3 5 2" xfId="10246" xr:uid="{6F8A9F00-30EF-418F-84DA-82DA7A13A0EE}"/>
    <cellStyle name="Percent 2 3 3 4 3 2 3 6 3 5 3" xfId="12653" xr:uid="{60B61FFB-96D4-4402-AB29-6BA029D6B5B4}"/>
    <cellStyle name="Percent 2 3 3 4 3 2 3 6 3 5 3 2" xfId="23093" xr:uid="{AF541C3F-DA95-44B0-B54B-EF5A89347EE4}"/>
    <cellStyle name="Percent 2 3 3 4 3 2 3 6 3 5 3 3" xfId="20811" xr:uid="{A0FE6120-E87A-4B3C-83B8-D01179175C5C}"/>
    <cellStyle name="Percent 2 3 3 4 3 2 3 6 3 5 3 3 2" xfId="26033" xr:uid="{CDC667DC-5FCD-4F98-A5AF-17333FEB2314}"/>
    <cellStyle name="Percent 2 3 3 4 3 2 3 6 3 6" xfId="18539" xr:uid="{6A9D82B3-C7FA-4B52-BC6D-46B08B677C95}"/>
    <cellStyle name="Percent 2 3 3 4 3 2 3 6 3 6 2" xfId="23761" xr:uid="{A64784A5-4123-4084-AAA4-7F60B8020B93}"/>
    <cellStyle name="Percent 2 3 3 4 3 2 3 6 4" xfId="7154" xr:uid="{A2A0D1BD-50FB-4468-A6E1-68D608F23017}"/>
    <cellStyle name="Percent 2 3 3 4 3 2 3 6 4 2" xfId="8113" xr:uid="{74864AF9-9B5F-4DA4-8878-D502D9EB3757}"/>
    <cellStyle name="Percent 2 3 3 4 3 2 3 6 4 3" xfId="12921" xr:uid="{5E4A8D70-872F-4283-8BEB-52131E8DCE1C}"/>
    <cellStyle name="Percent 2 3 3 4 3 2 3 6 4 3 2" xfId="16390" xr:uid="{53F04478-AC59-4AA2-A5D1-D1437F9C8231}"/>
    <cellStyle name="Percent 2 3 3 4 3 2 3 6 4 4" xfId="19456" xr:uid="{323E8265-CC04-4B42-84E4-1966A482EBD4}"/>
    <cellStyle name="Percent 2 3 3 4 3 2 3 6 4 4 2" xfId="24678" xr:uid="{E042856C-817B-4B5D-8C15-8891A7FC51CB}"/>
    <cellStyle name="Percent 2 3 3 4 3 2 3 6 5" xfId="6691" xr:uid="{7BB1395A-FD60-44FE-B293-7FBB3903FADA}"/>
    <cellStyle name="Percent 2 3 3 4 3 2 3 6 5 2" xfId="10436" xr:uid="{A75D66DB-D73B-4892-94F2-51D8FA469601}"/>
    <cellStyle name="Percent 2 3 3 4 3 2 3 6 5 3" xfId="11367" xr:uid="{5F342FAD-4E91-4A20-A02D-E7ACAB582E96}"/>
    <cellStyle name="Percent 2 3 3 4 3 2 3 6 5 3 2" xfId="21925" xr:uid="{E6F48F94-C91C-4B20-B830-9BE11D559D93}"/>
    <cellStyle name="Percent 2 3 3 4 3 2 3 6 5 3 3" xfId="21001" xr:uid="{41CE63F5-FF32-4B4A-AA19-B3C78CB4382D}"/>
    <cellStyle name="Percent 2 3 3 4 3 2 3 6 5 3 3 2" xfId="26223" xr:uid="{2026F293-3299-4C5C-B270-53C77A07AB0D}"/>
    <cellStyle name="Percent 2 3 3 4 3 2 3 7" xfId="17944" xr:uid="{98269427-E605-41D0-8D47-46E0E0A14B06}"/>
    <cellStyle name="Percent 2 3 3 4 3 2 3 7 2" xfId="28881" xr:uid="{29583327-CC6A-4308-8034-6A5CF46674BD}"/>
    <cellStyle name="Percent 2 3 3 4 3 2 4" xfId="1297" xr:uid="{C48BA21E-0619-4C71-BE52-574A6DF32ABC}"/>
    <cellStyle name="Percent 2 3 3 4 3 2 5" xfId="1298" xr:uid="{24A951E3-4A9D-473A-BC54-FA8299509032}"/>
    <cellStyle name="Percent 2 3 3 4 3 2 5 2" xfId="1299" xr:uid="{82AB3812-EF1E-4F9A-9DA1-423107AF2D2E}"/>
    <cellStyle name="Percent 2 3 3 4 3 2 5 3" xfId="1300" xr:uid="{4385CF0F-6700-48A6-966F-84999C47D497}"/>
    <cellStyle name="Percent 2 3 3 4 3 2 5 3 2" xfId="14616" xr:uid="{AC65FF2B-C089-464A-9442-AC18EA798B97}"/>
    <cellStyle name="Percent 2 3 3 4 3 2 5 4" xfId="1301" xr:uid="{2F6FD97F-5BCB-4CE6-B201-E64C7C0D22C2}"/>
    <cellStyle name="Percent 2 3 3 4 3 2 5 4 2" xfId="1302" xr:uid="{76B64115-D0F5-4906-BED0-71DBCB63850B}"/>
    <cellStyle name="Percent 2 3 3 4 3 2 5 4 3" xfId="1303" xr:uid="{124CFB7E-A899-4E02-98A2-8AD29CD67B2C}"/>
    <cellStyle name="Percent 2 3 3 4 3 2 5 4 3 2" xfId="1304" xr:uid="{233816F2-5CCE-42A9-B5C3-62E16B97B40E}"/>
    <cellStyle name="Percent 2 3 3 4 3 2 5 4 3 2 2" xfId="1305" xr:uid="{EA93FDE8-A3F3-4011-971A-7C4FAB497C62}"/>
    <cellStyle name="Percent 2 3 3 4 3 2 5 4 3 2 2 10" xfId="18252" xr:uid="{C97E1EEE-0D1A-45E5-B137-7F08BF82B305}"/>
    <cellStyle name="Percent 2 3 3 4 3 2 5 4 3 2 2 10 2" xfId="28772" xr:uid="{EF29C9E1-620C-4A75-9D78-640C0213C58E}"/>
    <cellStyle name="Percent 2 3 3 4 3 2 5 4 3 2 2 2" xfId="1306" xr:uid="{1E6482BB-8C36-4CE0-B7B1-A434DE9CD2DF}"/>
    <cellStyle name="Percent 2 3 3 4 3 2 5 4 3 2 2 2 2" xfId="14617" xr:uid="{D6D1E87B-2DBD-498F-9FCE-5011521E90B4}"/>
    <cellStyle name="Percent 2 3 3 4 3 2 5 4 3 2 2 2 3" xfId="14618" xr:uid="{B50C09F5-EBDB-4EE9-BB16-6D337110C17B}"/>
    <cellStyle name="Percent 2 3 3 4 3 2 5 4 3 2 2 2 3 2" xfId="14619" xr:uid="{61BE6855-FA8B-4CD7-9556-99293CF50E2F}"/>
    <cellStyle name="Percent 2 3 3 4 3 2 5 4 3 2 2 3" xfId="1307" xr:uid="{5D79C30E-EA69-4005-84F0-668BB64B0FBA}"/>
    <cellStyle name="Percent 2 3 3 4 3 2 5 4 3 2 2 4" xfId="1308" xr:uid="{09B1AC00-9E27-45FD-8818-61816FCB6C57}"/>
    <cellStyle name="Percent 2 3 3 4 3 2 5 4 3 2 2 5" xfId="1309" xr:uid="{25B67329-BC0A-4DD7-9268-F15B36CE6D23}"/>
    <cellStyle name="Percent 2 3 3 4 3 2 5 4 3 2 2 5 2" xfId="1310" xr:uid="{2AE432C9-83DA-4D0E-9B28-559A5FAA32AF}"/>
    <cellStyle name="Percent 2 3 3 4 3 2 5 4 3 2 2 5 3" xfId="2665" xr:uid="{71FE33F6-7F43-42DE-8899-A63248FDAB9D}"/>
    <cellStyle name="Percent 2 3 3 4 3 2 5 4 3 2 2 5 3 2" xfId="3260" xr:uid="{14357B34-5286-413F-B00E-093231365C9E}"/>
    <cellStyle name="Percent 2 3 3 4 3 2 5 4 3 2 2 5 3 3" xfId="4223" xr:uid="{19D5A8F0-C52C-477C-8A0A-17D397D32A0D}"/>
    <cellStyle name="Percent 2 3 3 4 3 2 5 4 3 2 2 5 3 3 2" xfId="4840" xr:uid="{928D4DBA-52C8-4696-827D-16704A063626}"/>
    <cellStyle name="Percent 2 3 3 4 3 2 5 4 3 2 2 5 3 3 3" xfId="4460" xr:uid="{FF31691D-1635-4DAC-BB65-F4083BA86CE8}"/>
    <cellStyle name="Percent 2 3 3 4 3 2 5 4 3 2 2 5 3 3 4" xfId="8598" xr:uid="{3BBA118A-B0C4-457C-81C1-E49357C1DCDE}"/>
    <cellStyle name="Percent 2 3 3 4 3 2 5 4 3 2 2 5 3 3 4 2" xfId="5177" xr:uid="{B13C24E5-CF43-40D4-B4CA-D1351511FD95}"/>
    <cellStyle name="Percent 2 3 3 4 3 2 5 4 3 2 2 5 3 3 4 2 2" xfId="9570" xr:uid="{F3396BAA-6F1D-4840-8BC7-6226DC596871}"/>
    <cellStyle name="Percent 2 3 3 4 3 2 5 4 3 2 2 5 3 3 4 2 3" xfId="17116" xr:uid="{664FBC4A-DE5A-42CE-8292-7163892D9646}"/>
    <cellStyle name="Percent 2 3 3 4 3 2 5 4 3 2 2 5 3 3 4 2 3 2" xfId="23588" xr:uid="{B09E1166-6C01-4F32-BB58-BDF9B5D0C1E2}"/>
    <cellStyle name="Percent 2 3 3 4 3 2 5 4 3 2 2 5 3 3 4 2 3 3" xfId="19717" xr:uid="{0AE2D5A4-211C-456E-8FE1-E75354B055E9}"/>
    <cellStyle name="Percent 2 3 3 4 3 2 5 4 3 2 2 5 3 3 4 2 3 3 2" xfId="24939" xr:uid="{3C7915B6-3410-4799-A524-0C852A01CCEE}"/>
    <cellStyle name="Percent 2 3 3 4 3 2 5 4 3 2 2 5 3 3 5" xfId="6640" xr:uid="{B8F927E0-9F3F-4B97-8AB9-CFEC02D18B95}"/>
    <cellStyle name="Percent 2 3 3 4 3 2 5 4 3 2 2 5 3 3 5 2" xfId="10386" xr:uid="{13B5F2E6-00D2-4F36-830B-3ABC29843626}"/>
    <cellStyle name="Percent 2 3 3 4 3 2 5 4 3 2 2 5 3 3 5 3" xfId="12403" xr:uid="{17604BAB-0AC3-4F0A-BC8F-1DD530D25146}"/>
    <cellStyle name="Percent 2 3 3 4 3 2 5 4 3 2 2 5 3 3 5 3 2" xfId="22844" xr:uid="{FD81E123-286D-4193-9647-F6924B034FFC}"/>
    <cellStyle name="Percent 2 3 3 4 3 2 5 4 3 2 2 5 3 3 5 3 3" xfId="20951" xr:uid="{0172451E-AB93-44A6-BC2D-567FA3673E32}"/>
    <cellStyle name="Percent 2 3 3 4 3 2 5 4 3 2 2 5 3 3 5 3 3 2" xfId="26173" xr:uid="{FF75C89A-D64F-4ECF-A372-30B500F7821E}"/>
    <cellStyle name="Percent 2 3 3 4 3 2 5 4 3 2 2 5 3 3 6" xfId="19000" xr:uid="{E6EA11F2-1528-46E7-919A-27FBC49479C3}"/>
    <cellStyle name="Percent 2 3 3 4 3 2 5 4 3 2 2 5 3 3 6 2" xfId="24222" xr:uid="{5924C3F7-EBAE-4BB1-9344-910B9B80F71E}"/>
    <cellStyle name="Percent 2 3 3 4 3 2 5 4 3 2 2 5 3 4" xfId="6109" xr:uid="{B230CDCD-4FF6-4BD5-B5D4-68D6FEEFDF9A}"/>
    <cellStyle name="Percent 2 3 3 4 3 2 5 4 3 2 2 5 3 4 2" xfId="7602" xr:uid="{8D00C3FB-9B03-474A-B484-5DDFC0EB201C}"/>
    <cellStyle name="Percent 2 3 3 4 3 2 5 4 3 2 2 5 3 4 3" xfId="12855" xr:uid="{E4E0078D-B4CF-458A-A0A0-05ECF9767D7D}"/>
    <cellStyle name="Percent 2 3 3 4 3 2 5 4 3 2 2 5 3 4 3 2" xfId="16330" xr:uid="{1002A5F1-7C9E-4099-80FD-439D3BC61461}"/>
    <cellStyle name="Percent 2 3 3 4 3 2 5 4 3 2 2 5 3 4 4" xfId="19202" xr:uid="{A3085595-D69B-4D5F-B595-FE023CC42135}"/>
    <cellStyle name="Percent 2 3 3 4 3 2 5 4 3 2 2 5 3 4 4 2" xfId="24424" xr:uid="{0DF1DCD8-818A-4652-89A9-B2B8F1E493E4}"/>
    <cellStyle name="Percent 2 3 3 4 3 2 5 4 3 2 2 5 3 5" xfId="6541" xr:uid="{F57859B2-E94C-43F5-994B-3F19789ADAAD}"/>
    <cellStyle name="Percent 2 3 3 4 3 2 5 4 3 2 2 5 3 5 2" xfId="10287" xr:uid="{B084938B-1F11-4E8D-91FB-B72FD8C0AAEC}"/>
    <cellStyle name="Percent 2 3 3 4 3 2 5 4 3 2 2 5 3 5 3" xfId="12210" xr:uid="{B37E3522-FE19-44B5-925F-E3FDAC90C6D9}"/>
    <cellStyle name="Percent 2 3 3 4 3 2 5 4 3 2 2 5 3 5 3 2" xfId="22656" xr:uid="{CFE009C6-2A2C-4827-A06E-EE2E0381851B}"/>
    <cellStyle name="Percent 2 3 3 4 3 2 5 4 3 2 2 5 3 5 3 3" xfId="20852" xr:uid="{568F3AFD-57A1-47C5-86BD-ABCFC519279B}"/>
    <cellStyle name="Percent 2 3 3 4 3 2 5 4 3 2 2 5 3 5 3 3 2" xfId="26074" xr:uid="{D294D14D-8BC4-42E3-84E6-1E7055857149}"/>
    <cellStyle name="Percent 2 3 3 4 3 2 5 4 3 2 2 5 4" xfId="5708" xr:uid="{294ECE50-B340-4BFA-B05F-D21BEE27785F}"/>
    <cellStyle name="Percent 2 3 3 4 3 2 5 4 3 2 2 5 4 2" xfId="9004" xr:uid="{08FEA86E-AA1E-461D-ADE4-E1B61153E121}"/>
    <cellStyle name="Percent 2 3 3 4 3 2 5 4 3 2 2 5 4 3" xfId="11372" xr:uid="{8F483AAE-A436-41CD-8197-90A6D190AF99}"/>
    <cellStyle name="Percent 2 3 3 4 3 2 5 4 3 2 2 5 4 3 2" xfId="21930" xr:uid="{13EBF554-9701-404B-AEE1-5CA1EDC6C28F}"/>
    <cellStyle name="Percent 2 3 3 4 3 2 5 4 3 2 2 5 4 3 3" xfId="20248" xr:uid="{0D79B4E0-65A0-44CF-862A-A3010225D924}"/>
    <cellStyle name="Percent 2 3 3 4 3 2 5 4 3 2 2 5 4 3 3 2" xfId="25470" xr:uid="{B91E081E-5570-4ACC-B600-9FA730C930FB}"/>
    <cellStyle name="Percent 2 3 3 4 3 2 5 4 3 2 2 5 5" xfId="15592" xr:uid="{222B5349-3499-4CDA-8CD1-7CF13485630C}"/>
    <cellStyle name="Percent 2 3 3 4 3 2 5 4 3 2 2 5 6" xfId="17699" xr:uid="{A49576DB-66EC-45A9-9468-8275C23DB030}"/>
    <cellStyle name="Percent 2 3 3 4 3 2 5 4 3 2 2 5 6 2" xfId="27309" xr:uid="{BC2EB7F9-6778-48DD-B9CB-E9CE9CB81E29}"/>
    <cellStyle name="Percent 2 3 3 4 3 2 5 4 3 2 2 5 6 3" xfId="28548" xr:uid="{35135A97-5CF7-48D7-9378-417D5FFDFC6F}"/>
    <cellStyle name="Percent 2 3 3 4 3 2 5 4 3 2 2 5 6 4" xfId="27913" xr:uid="{D37FDFDA-5C37-42AB-9668-688DE17BEDF1}"/>
    <cellStyle name="Percent 2 3 3 4 3 2 5 4 3 2 2 5 7" xfId="18405" xr:uid="{EFEC2ECF-2575-4FD6-852F-8D9410EE4559}"/>
    <cellStyle name="Percent 2 3 3 4 3 2 5 4 3 2 2 5 7 2" xfId="28218" xr:uid="{ABBC7FE9-6364-42E3-90FB-383EF2756FFF}"/>
    <cellStyle name="Percent 2 3 3 4 3 2 5 4 3 2 2 6" xfId="2512" xr:uid="{825C6228-F9C5-4D62-AB70-3AED9A635943}"/>
    <cellStyle name="Percent 2 3 3 4 3 2 5 4 3 2 2 6 2" xfId="3107" xr:uid="{BAB14898-5013-4075-9A91-2A2296D7D2F1}"/>
    <cellStyle name="Percent 2 3 3 4 3 2 5 4 3 2 2 6 3" xfId="4070" xr:uid="{0C71A80E-A7DA-4780-A61F-C27F1710933B}"/>
    <cellStyle name="Percent 2 3 3 4 3 2 5 4 3 2 2 6 3 2" xfId="4730" xr:uid="{09A5F2A4-520B-4C74-8DFE-E08A261AE6C3}"/>
    <cellStyle name="Percent 2 3 3 4 3 2 5 4 3 2 2 6 3 3" xfId="3437" xr:uid="{5F4E136D-64EA-4E4C-8635-8EB492438C59}"/>
    <cellStyle name="Percent 2 3 3 4 3 2 5 4 3 2 2 6 3 4" xfId="8424" xr:uid="{69713D82-61C6-4078-838A-F37A62234B85}"/>
    <cellStyle name="Percent 2 3 3 4 3 2 5 4 3 2 2 6 3 4 2" xfId="6225" xr:uid="{810CB209-E289-4A95-A845-41427B9ACFA2}"/>
    <cellStyle name="Percent 2 3 3 4 3 2 5 4 3 2 2 6 3 4 2 2" xfId="9974" xr:uid="{73D736B7-E9B7-497A-82C6-367A9854006A}"/>
    <cellStyle name="Percent 2 3 3 4 3 2 5 4 3 2 2 6 3 4 2 3" xfId="12176" xr:uid="{BD82496B-90D2-4ACD-BA70-0A095B537700}"/>
    <cellStyle name="Percent 2 3 3 4 3 2 5 4 3 2 2 6 3 4 2 3 2" xfId="22623" xr:uid="{6BC7CA7C-39EE-4E40-BB0A-51ECAC2DAFD7}"/>
    <cellStyle name="Percent 2 3 3 4 3 2 5 4 3 2 2 6 3 4 2 3 3" xfId="20539" xr:uid="{F1955BD1-9E1F-47F3-9E7F-18FA9A417198}"/>
    <cellStyle name="Percent 2 3 3 4 3 2 5 4 3 2 2 6 3 4 2 3 3 2" xfId="25761" xr:uid="{F525A7E6-77CE-4CDD-A17D-915A4690240A}"/>
    <cellStyle name="Percent 2 3 3 4 3 2 5 4 3 2 2 6 3 5" xfId="6490" xr:uid="{246DD6D1-7AA7-4507-9733-C3C344E0554A}"/>
    <cellStyle name="Percent 2 3 3 4 3 2 5 4 3 2 2 6 3 5 2" xfId="10236" xr:uid="{C662CEBB-FDA8-426B-9DC7-7EF5BE9B4D0B}"/>
    <cellStyle name="Percent 2 3 3 4 3 2 5 4 3 2 2 6 3 5 3" xfId="17094" xr:uid="{FAEFB4F8-7166-4358-BFC3-5E2F2D6686EA}"/>
    <cellStyle name="Percent 2 3 3 4 3 2 5 4 3 2 2 6 3 5 3 2" xfId="23566" xr:uid="{9EA3B44D-985E-4622-9204-CDBE3EC934A9}"/>
    <cellStyle name="Percent 2 3 3 4 3 2 5 4 3 2 2 6 3 5 3 3" xfId="20801" xr:uid="{F34C557E-8A9A-44BA-A09F-C78B95D1F14E}"/>
    <cellStyle name="Percent 2 3 3 4 3 2 5 4 3 2 2 6 3 5 3 3 2" xfId="26023" xr:uid="{51F98585-330B-46F6-B153-266331B4607D}"/>
    <cellStyle name="Percent 2 3 3 4 3 2 5 4 3 2 2 6 3 6" xfId="16089" xr:uid="{72970C55-DAD9-49C2-89BF-1D6A9538FAE7}"/>
    <cellStyle name="Percent 2 3 3 4 3 2 5 4 3 2 2 6 3 7" xfId="18847" xr:uid="{799FB622-D9D2-44E4-98F4-89C5EC69A9A5}"/>
    <cellStyle name="Percent 2 3 3 4 3 2 5 4 3 2 2 6 3 7 2" xfId="24069" xr:uid="{B8D99441-E31D-42E1-A48A-03AAE19E720D}"/>
    <cellStyle name="Percent 2 3 3 4 3 2 5 4 3 2 2 6 4" xfId="6171" xr:uid="{C5AE91D2-8FCC-42BC-8255-3826AF691A41}"/>
    <cellStyle name="Percent 2 3 3 4 3 2 5 4 3 2 2 6 4 2" xfId="7730" xr:uid="{490EC849-E4CC-41CC-A741-61BA100B2E61}"/>
    <cellStyle name="Percent 2 3 3 4 3 2 5 4 3 2 2 6 4 3" xfId="13259" xr:uid="{00EA129C-D9FD-4862-8A63-F1B21A633BF5}"/>
    <cellStyle name="Percent 2 3 3 4 3 2 5 4 3 2 2 6 4 3 2" xfId="16691" xr:uid="{C5ACDB30-8F65-469D-B42A-1A44B4E1D24A}"/>
    <cellStyle name="Percent 2 3 3 4 3 2 5 4 3 2 2 6 4 4" xfId="19264" xr:uid="{4E3A17EE-1D49-49A0-8302-EFC2113CA1A3}"/>
    <cellStyle name="Percent 2 3 3 4 3 2 5 4 3 2 2 6 4 4 2" xfId="24486" xr:uid="{15A53B1E-C6CC-4D52-AE9E-C27CB5E4B0CB}"/>
    <cellStyle name="Percent 2 3 3 4 3 2 5 4 3 2 2 6 5" xfId="5965" xr:uid="{EA45EA8A-70CE-4551-B94A-E49B9F91E79D}"/>
    <cellStyle name="Percent 2 3 3 4 3 2 5 4 3 2 2 6 5 2" xfId="9770" xr:uid="{6C77DD8A-2F29-46C9-B43B-63C621DB2DE0}"/>
    <cellStyle name="Percent 2 3 3 4 3 2 5 4 3 2 2 6 5 3" xfId="17157" xr:uid="{4F7E5A95-3048-4390-802A-B1F614187257}"/>
    <cellStyle name="Percent 2 3 3 4 3 2 5 4 3 2 2 6 5 3 2" xfId="23629" xr:uid="{569B3730-8B51-450B-80DC-40BDB81F4A44}"/>
    <cellStyle name="Percent 2 3 3 4 3 2 5 4 3 2 2 6 5 3 3" xfId="20500" xr:uid="{4C4EAD81-88D8-4621-A085-99A586F45D8C}"/>
    <cellStyle name="Percent 2 3 3 4 3 2 5 4 3 2 2 6 5 3 3 2" xfId="25722" xr:uid="{6C8F682E-600B-4548-8B32-AAF3D09E474D}"/>
    <cellStyle name="Percent 2 3 3 4 3 2 5 4 3 2 2 7" xfId="5707" xr:uid="{54DC83CC-A881-4564-99AD-3C09F7253A19}"/>
    <cellStyle name="Percent 2 3 3 4 3 2 5 4 3 2 2 7 2" xfId="9003" xr:uid="{03485FE7-F9DA-447C-9486-D134AFC3D32A}"/>
    <cellStyle name="Percent 2 3 3 4 3 2 5 4 3 2 2 7 3" xfId="16235" xr:uid="{D4304978-3BF6-4432-B550-55BD47B38A4E}"/>
    <cellStyle name="Percent 2 3 3 4 3 2 5 4 3 2 2 7 3 2" xfId="17383" xr:uid="{448B517D-454B-4B42-A8F2-91046F1E911B}"/>
    <cellStyle name="Percent 2 3 3 4 3 2 5 4 3 2 2 7 3 3" xfId="20247" xr:uid="{1F091FCA-C9BA-447B-8FA2-2AB18C28C996}"/>
    <cellStyle name="Percent 2 3 3 4 3 2 5 4 3 2 2 7 3 3 2" xfId="25469" xr:uid="{30AD4452-6F18-4A65-90C8-3941238AA576}"/>
    <cellStyle name="Percent 2 3 3 4 3 2 5 4 3 2 2 8" xfId="15591" xr:uid="{A2003A11-8885-4A84-8B55-D6C5D7977454}"/>
    <cellStyle name="Percent 2 3 3 4 3 2 5 4 3 2 2 9" xfId="17698" xr:uid="{4EF92830-03ED-46FF-9093-CFDCF67D789F}"/>
    <cellStyle name="Percent 2 3 3 4 3 2 5 4 3 2 2 9 2" xfId="27308" xr:uid="{CA999A3B-8EDC-4485-AB1E-9EC85E42B788}"/>
    <cellStyle name="Percent 2 3 3 4 3 2 5 4 3 2 2 9 3" xfId="28547" xr:uid="{77311C29-7725-45D0-BAB0-4C1F21B3F3B2}"/>
    <cellStyle name="Percent 2 3 3 4 3 2 5 4 3 2 2 9 4" xfId="27914" xr:uid="{4DD722F2-FAC3-4CD8-A052-383C1358992F}"/>
    <cellStyle name="Percent 2 3 3 4 3 2 5 4 3 3" xfId="2390" xr:uid="{0CE2D56C-7BB1-48AC-93F0-C3E1B44AB856}"/>
    <cellStyle name="Percent 2 3 3 4 3 2 5 4 3 3 2" xfId="2985" xr:uid="{6062A207-E397-4C33-8F7B-C2E161F5B508}"/>
    <cellStyle name="Percent 2 3 3 4 3 2 5 4 3 3 3" xfId="3948" xr:uid="{7F7BDED4-07D3-4DE0-AEE2-EE38AF6DEDBF}"/>
    <cellStyle name="Percent 2 3 3 4 3 2 5 4 3 3 3 2" xfId="4567" xr:uid="{FA42CDFD-890F-48C8-8F68-36A69A1C4F86}"/>
    <cellStyle name="Percent 2 3 3 4 3 2 5 4 3 3 3 3" xfId="3697" xr:uid="{AF52936A-A10B-4D67-873A-53EF31822856}"/>
    <cellStyle name="Percent 2 3 3 4 3 2 5 4 3 3 3 4" xfId="8633" xr:uid="{B2239C35-57AA-4DDA-B3F8-60589234ADAE}"/>
    <cellStyle name="Percent 2 3 3 4 3 2 5 4 3 3 3 4 2" xfId="5135" xr:uid="{99C42324-A60C-465B-8DC9-2152E4F48B7B}"/>
    <cellStyle name="Percent 2 3 3 4 3 2 5 4 3 3 3 4 2 2" xfId="9812" xr:uid="{EFC40099-5BDC-4812-B87D-A8D5B7FC5A25}"/>
    <cellStyle name="Percent 2 3 3 4 3 2 5 4 3 3 3 4 2 3" xfId="17036" xr:uid="{92111D0C-EE79-4915-B106-89DC82A23E64}"/>
    <cellStyle name="Percent 2 3 3 4 3 2 5 4 3 3 3 4 2 3 2" xfId="23509" xr:uid="{188F1489-2A92-473D-8F29-E4502A83188C}"/>
    <cellStyle name="Percent 2 3 3 4 3 2 5 4 3 3 3 4 2 3 3" xfId="19675" xr:uid="{A29878A2-6715-4596-BD49-10F922BD4717}"/>
    <cellStyle name="Percent 2 3 3 4 3 2 5 4 3 3 3 4 2 3 3 2" xfId="24897" xr:uid="{43751CE5-1DEA-4360-851C-381D4146DFAD}"/>
    <cellStyle name="Percent 2 3 3 4 3 2 5 4 3 3 3 5" xfId="6713" xr:uid="{FE931EB7-9D12-4140-8B6F-95D2BC07B56D}"/>
    <cellStyle name="Percent 2 3 3 4 3 2 5 4 3 3 3 5 2" xfId="10458" xr:uid="{CBD86A38-ADB6-4720-8FD6-FDA26AA366A9}"/>
    <cellStyle name="Percent 2 3 3 4 3 2 5 4 3 3 3 5 3" xfId="12673" xr:uid="{0112BE12-7635-48E6-829B-0CCDE61EEF6B}"/>
    <cellStyle name="Percent 2 3 3 4 3 2 5 4 3 3 3 5 3 2" xfId="23112" xr:uid="{650A1A67-48C2-44E0-9D06-F9858A00DD2E}"/>
    <cellStyle name="Percent 2 3 3 4 3 2 5 4 3 3 3 5 3 3" xfId="21023" xr:uid="{DC9676D3-082C-4418-B8EE-493D3F9510EE}"/>
    <cellStyle name="Percent 2 3 3 4 3 2 5 4 3 3 3 5 3 3 2" xfId="26245" xr:uid="{739341C5-3CAE-49B8-86F4-6DA0D7110981}"/>
    <cellStyle name="Percent 2 3 3 4 3 2 5 4 3 3 3 6" xfId="15971" xr:uid="{082C0B2E-ADFA-4F33-BD71-86FC773C3278}"/>
    <cellStyle name="Percent 2 3 3 4 3 2 5 4 3 3 3 7" xfId="18725" xr:uid="{F29DDB05-8B68-4DC0-AB37-793FB2A1C1D3}"/>
    <cellStyle name="Percent 2 3 3 4 3 2 5 4 3 3 3 7 2" xfId="23947" xr:uid="{A5E0C74E-B30C-4C86-B6F9-1DBED600A26F}"/>
    <cellStyle name="Percent 2 3 3 4 3 2 5 4 3 3 4" xfId="6046" xr:uid="{390B2114-4402-405A-9B21-EE6A41C132E4}"/>
    <cellStyle name="Percent 2 3 3 4 3 2 5 4 3 3 4 2" xfId="7766" xr:uid="{109E58A6-AC4F-4286-B1A3-C8DFC64BF10B}"/>
    <cellStyle name="Percent 2 3 3 4 3 2 5 4 3 3 4 3" xfId="13237" xr:uid="{9BFA8F7C-68B2-4FC0-9541-D2B594A076CB}"/>
    <cellStyle name="Percent 2 3 3 4 3 2 5 4 3 3 4 3 2" xfId="16671" xr:uid="{E10223F4-A792-4020-80CF-E7FF20B0B116}"/>
    <cellStyle name="Percent 2 3 3 4 3 2 5 4 3 3 4 4" xfId="19139" xr:uid="{C39D0364-5FB1-45EE-847C-6FFBD013162C}"/>
    <cellStyle name="Percent 2 3 3 4 3 2 5 4 3 3 4 4 2" xfId="24361" xr:uid="{21186EFC-5BBC-4B16-B04D-1D872E05DE9A}"/>
    <cellStyle name="Percent 2 3 3 4 3 2 5 4 3 3 5" xfId="6350" xr:uid="{73B8DFA5-2598-4A36-851A-30D936F0CC93}"/>
    <cellStyle name="Percent 2 3 3 4 3 2 5 4 3 3 5 2" xfId="10098" xr:uid="{767A3C27-4115-43EC-BB73-67433B16D985}"/>
    <cellStyle name="Percent 2 3 3 4 3 2 5 4 3 3 5 3" xfId="17095" xr:uid="{A1EDFF93-D5F6-4CE6-8FB9-58AF1FC6734F}"/>
    <cellStyle name="Percent 2 3 3 4 3 2 5 4 3 3 5 3 2" xfId="23567" xr:uid="{701242EC-9452-4923-8D59-C7C456875BBC}"/>
    <cellStyle name="Percent 2 3 3 4 3 2 5 4 3 3 5 3 3" xfId="20663" xr:uid="{6E0569F9-9D0D-4CE1-AF19-C4A3909ECE67}"/>
    <cellStyle name="Percent 2 3 3 4 3 2 5 4 3 3 5 3 3 2" xfId="25885" xr:uid="{A9A2DFFD-ABD6-4859-8D1D-3D7057E28E9B}"/>
    <cellStyle name="Percent 2 3 3 4 3 2 5 4 3 4" xfId="5706" xr:uid="{2AE8B7F2-EC54-4D59-9609-33533C777DAA}"/>
    <cellStyle name="Percent 2 3 3 4 3 2 5 4 3 4 2" xfId="9002" xr:uid="{D50F0967-4A7D-4CDC-8AC7-23951007972D}"/>
    <cellStyle name="Percent 2 3 3 4 3 2 5 4 3 4 3" xfId="14620" xr:uid="{A4D4B2B4-6F69-48F6-8776-B68B0CCB9BD9}"/>
    <cellStyle name="Percent 2 3 3 4 3 2 5 4 3 4 3 2" xfId="14621" xr:uid="{D80D21A0-2682-43E3-8DF7-66E4B9409EE1}"/>
    <cellStyle name="Percent 2 3 3 4 3 2 5 4 3 4 3 3" xfId="17244" xr:uid="{3DE54759-0FAF-4F46-9E2F-7427BF33422A}"/>
    <cellStyle name="Percent 2 3 3 4 3 2 5 4 3 4 3 4" xfId="20246" xr:uid="{3596C8EE-9C6A-4654-B54F-39CEB61AF68D}"/>
    <cellStyle name="Percent 2 3 3 4 3 2 5 4 3 4 3 4 2" xfId="25468" xr:uid="{58E790B4-39CD-4FED-A6F4-0973D44D7DF4}"/>
    <cellStyle name="Percent 2 3 3 4 3 2 5 4 3 5" xfId="15270" xr:uid="{599E03CF-7D42-4CDC-9315-2ED46673D65D}"/>
    <cellStyle name="Percent 2 3 3 4 3 2 5 4 3 6" xfId="15590" xr:uid="{63D4E77C-5BEE-460A-A349-FB05128483D8}"/>
    <cellStyle name="Percent 2 3 3 4 3 2 5 4 3 7" xfId="17697" xr:uid="{8A399B76-0AC1-48EC-8DDE-3A7AD3EB7B40}"/>
    <cellStyle name="Percent 2 3 3 4 3 2 5 4 3 7 2" xfId="27307" xr:uid="{C7068A97-8DDE-4886-B119-A421C6318209}"/>
    <cellStyle name="Percent 2 3 3 4 3 2 5 4 3 7 3" xfId="28546" xr:uid="{AED5FD31-679F-4255-95FF-96F959711215}"/>
    <cellStyle name="Percent 2 3 3 4 3 2 5 4 3 7 4" xfId="27915" xr:uid="{C8647BE0-BD59-4D63-B400-0049D1FC81CE}"/>
    <cellStyle name="Percent 2 3 3 4 3 2 5 4 3 8" xfId="18130" xr:uid="{EDA4C90B-6A93-4804-A9E3-0A18B65C1980}"/>
    <cellStyle name="Percent 2 3 3 4 3 2 5 4 3 8 2" xfId="28160" xr:uid="{E0A22018-35CB-47C5-81C3-E054A3C6199E}"/>
    <cellStyle name="Percent 2 3 3 4 3 2 5 4 4" xfId="14622" xr:uid="{4DBB25E8-973D-42E3-98D6-0479A550A2FB}"/>
    <cellStyle name="Percent 2 3 3 4 3 2 5 4 4 2" xfId="14623" xr:uid="{488AED76-7186-41BC-B805-EDF5FF662096}"/>
    <cellStyle name="Percent 2 3 3 4 3 2 5 5" xfId="2250" xr:uid="{D4F4F5C4-DE50-4155-A4D1-C2FA2A7BB875}"/>
    <cellStyle name="Percent 2 3 3 4 3 2 5 5 2" xfId="2845" xr:uid="{75CAD433-F8AA-4FC6-BF41-AED275D9E544}"/>
    <cellStyle name="Percent 2 3 3 4 3 2 5 5 3" xfId="3808" xr:uid="{B26D17AE-D45D-42A2-992A-1ACAFA39E7D2}"/>
    <cellStyle name="Percent 2 3 3 4 3 2 5 5 3 2" xfId="4923" xr:uid="{E8A62EC0-0BA9-4F26-B7C7-F5B846321DA6}"/>
    <cellStyle name="Percent 2 3 3 4 3 2 5 5 3 3" xfId="3397" xr:uid="{CEBE09EE-9071-4C1C-B2A7-599F79B62F66}"/>
    <cellStyle name="Percent 2 3 3 4 3 2 5 5 3 4" xfId="8620" xr:uid="{C2F32B6F-B8C3-42FC-A84C-F1B9C22EB672}"/>
    <cellStyle name="Percent 2 3 3 4 3 2 5 5 3 4 2" xfId="7650" xr:uid="{23C01F6E-5764-429A-ABD4-9AD82B9097D0}"/>
    <cellStyle name="Percent 2 3 3 4 3 2 5 5 3 4 2 2" xfId="10838" xr:uid="{2F16FBB5-AC7A-4A3E-B761-4842EADFAF52}"/>
    <cellStyle name="Percent 2 3 3 4 3 2 5 5 3 4 2 3" xfId="12765" xr:uid="{7AEEC34E-76E5-4ACC-BB19-E2E42C22565B}"/>
    <cellStyle name="Percent 2 3 3 4 3 2 5 5 3 4 2 3 2" xfId="23204" xr:uid="{87A2478B-E463-4BC8-B1B8-0681E3ED6492}"/>
    <cellStyle name="Percent 2 3 3 4 3 2 5 5 3 4 2 3 3" xfId="21403" xr:uid="{D67AE14C-3298-44DD-858A-478E9562B1C0}"/>
    <cellStyle name="Percent 2 3 3 4 3 2 5 5 3 4 2 3 3 2" xfId="26625" xr:uid="{72E079CA-7BE2-498E-B57A-2B590554942E}"/>
    <cellStyle name="Percent 2 3 3 4 3 2 5 5 3 5" xfId="6499" xr:uid="{73C02863-C51A-4A45-9F63-34C5DFD8769F}"/>
    <cellStyle name="Percent 2 3 3 4 3 2 5 5 3 5 2" xfId="10245" xr:uid="{FFA0C0D4-AE59-4F5F-9C67-C61A8A854A22}"/>
    <cellStyle name="Percent 2 3 3 4 3 2 5 5 3 5 3" xfId="11302" xr:uid="{F73CD0CC-713B-43C1-A6FF-FFFFB63F059F}"/>
    <cellStyle name="Percent 2 3 3 4 3 2 5 5 3 5 3 2" xfId="21860" xr:uid="{DDC64F33-14E2-4785-9D1B-60E4B082D80E}"/>
    <cellStyle name="Percent 2 3 3 4 3 2 5 5 3 5 3 3" xfId="20810" xr:uid="{C3378834-66A8-4A6E-835A-790B4D954508}"/>
    <cellStyle name="Percent 2 3 3 4 3 2 5 5 3 5 3 3 2" xfId="26032" xr:uid="{79B7384C-D583-40DB-9FB0-7D5C90BD9664}"/>
    <cellStyle name="Percent 2 3 3 4 3 2 5 5 3 6" xfId="18585" xr:uid="{CAFE85EA-3BA1-4E11-A144-6AD9F1583AD5}"/>
    <cellStyle name="Percent 2 3 3 4 3 2 5 5 3 6 2" xfId="23807" xr:uid="{94343DA0-D389-4BC5-B584-6AD6E7C2F1B8}"/>
    <cellStyle name="Percent 2 3 3 4 3 2 5 5 4" xfId="6172" xr:uid="{57F434C0-8EF6-4E49-94E5-993CA15A0B66}"/>
    <cellStyle name="Percent 2 3 3 4 3 2 5 5 4 2" xfId="7802" xr:uid="{1402504E-269E-4D36-9964-9140F59F047A}"/>
    <cellStyle name="Percent 2 3 3 4 3 2 5 5 4 3" xfId="12860" xr:uid="{2983F625-B3E8-432A-B897-D8E156C3F0F1}"/>
    <cellStyle name="Percent 2 3 3 4 3 2 5 5 4 3 2" xfId="16335" xr:uid="{39644C47-43A1-4078-BF5F-16C9A1C81CB1}"/>
    <cellStyle name="Percent 2 3 3 4 3 2 5 5 4 4" xfId="19265" xr:uid="{DC9C470B-3B3A-4BC1-8F1F-3AAFCFD736A6}"/>
    <cellStyle name="Percent 2 3 3 4 3 2 5 5 4 4 2" xfId="24487" xr:uid="{7FF5E77A-0D5B-41EA-9EB0-1A2286DDB9B8}"/>
    <cellStyle name="Percent 2 3 3 4 3 2 5 5 5" xfId="6258" xr:uid="{FCD6AB69-42ED-487E-8F13-FEDE05996E3B}"/>
    <cellStyle name="Percent 2 3 3 4 3 2 5 5 5 2" xfId="10007" xr:uid="{A056AC38-563C-4C5E-A105-EAE6557C07F9}"/>
    <cellStyle name="Percent 2 3 3 4 3 2 5 5 5 3" xfId="16781" xr:uid="{F8A283EC-E585-43F9-85D2-962570532623}"/>
    <cellStyle name="Percent 2 3 3 4 3 2 5 5 5 3 2" xfId="23315" xr:uid="{1FFDF585-0A02-4419-9A72-68A5DD9FF8BD}"/>
    <cellStyle name="Percent 2 3 3 4 3 2 5 5 5 3 3" xfId="20572" xr:uid="{5BE16710-A243-431F-90D0-F6B4C629873C}"/>
    <cellStyle name="Percent 2 3 3 4 3 2 5 5 5 3 3 2" xfId="25794" xr:uid="{0BAA856C-AA48-49D9-ABB0-B2A9FA41AF1E}"/>
    <cellStyle name="Percent 2 3 3 4 3 2 5 6" xfId="17990" xr:uid="{F4322337-F353-4BB7-9240-A48C473DC960}"/>
    <cellStyle name="Percent 2 3 3 4 3 2 5 6 2" xfId="28852" xr:uid="{E5CCDBB9-A1BE-4E90-8079-2B92E9AC25CB}"/>
    <cellStyle name="Percent 2 3 3 4 3 2 6" xfId="1311" xr:uid="{EC024FF1-F84C-42D6-B61E-1964E362C2B6}"/>
    <cellStyle name="Percent 2 3 3 4 3 2 6 2" xfId="1312" xr:uid="{56B500DD-CD49-402A-B14B-F2AAD8EC7E9A}"/>
    <cellStyle name="Percent 2 3 3 4 3 2 6 3" xfId="1313" xr:uid="{D6AA0A58-3F45-4D04-B10B-ED3F4EC77FA4}"/>
    <cellStyle name="Percent 2 3 3 4 3 2 6 3 2" xfId="1314" xr:uid="{D7CC05BE-D2C4-4AFF-A8C1-0DA92AB11EB1}"/>
    <cellStyle name="Percent 2 3 3 4 3 2 6 3 2 2" xfId="1315" xr:uid="{FD5EE308-55AC-4D0A-A7DB-50027A98FE48}"/>
    <cellStyle name="Percent 2 3 3 4 3 2 6 3 2 2 10" xfId="18253" xr:uid="{9B94A984-30E8-4004-A3AA-CE7C02477115}"/>
    <cellStyle name="Percent 2 3 3 4 3 2 6 3 2 2 10 2" xfId="27753" xr:uid="{BD10F46B-3935-4239-8C08-1E00C776D617}"/>
    <cellStyle name="Percent 2 3 3 4 3 2 6 3 2 2 2" xfId="1316" xr:uid="{4698F402-6871-4C7C-B1EB-0F2B849D5C58}"/>
    <cellStyle name="Percent 2 3 3 4 3 2 6 3 2 2 2 2" xfId="14624" xr:uid="{12FF2176-AC90-40BF-826B-FC5CC88A1F51}"/>
    <cellStyle name="Percent 2 3 3 4 3 2 6 3 2 2 2 3" xfId="14625" xr:uid="{8FF02E54-8965-4B15-A537-B7C01E8C54B3}"/>
    <cellStyle name="Percent 2 3 3 4 3 2 6 3 2 2 2 3 2" xfId="14626" xr:uid="{5FD60296-D7D3-49B2-A818-4C751F9C2F1C}"/>
    <cellStyle name="Percent 2 3 3 4 3 2 6 3 2 2 3" xfId="1317" xr:uid="{61BC59F4-7745-4E93-BD22-B233059D5C30}"/>
    <cellStyle name="Percent 2 3 3 4 3 2 6 3 2 2 4" xfId="1318" xr:uid="{3104C672-3A3C-45DB-9EF9-25F2A61E9F55}"/>
    <cellStyle name="Percent 2 3 3 4 3 2 6 3 2 2 5" xfId="1319" xr:uid="{298D83A0-F784-48F4-8C67-572CD16250C0}"/>
    <cellStyle name="Percent 2 3 3 4 3 2 6 3 2 2 5 2" xfId="1320" xr:uid="{7C541ED3-4C72-442B-8501-E786187D91CA}"/>
    <cellStyle name="Percent 2 3 3 4 3 2 6 3 2 2 5 3" xfId="2666" xr:uid="{BF6B441A-3091-4124-A700-45E938CC57BA}"/>
    <cellStyle name="Percent 2 3 3 4 3 2 6 3 2 2 5 3 2" xfId="3261" xr:uid="{488BBC64-D9ED-4321-83D1-C791F5585FAD}"/>
    <cellStyle name="Percent 2 3 3 4 3 2 6 3 2 2 5 3 3" xfId="4224" xr:uid="{B9EF9AE7-76FF-4B1B-A1E5-38D3A1C1461B}"/>
    <cellStyle name="Percent 2 3 3 4 3 2 6 3 2 2 5 3 3 2" xfId="4884" xr:uid="{4FC95810-A9B6-47B4-A7B8-F88DA4DE5D27}"/>
    <cellStyle name="Percent 2 3 3 4 3 2 6 3 2 2 5 3 3 3" xfId="4461" xr:uid="{150D2634-5F17-4A96-9D46-C0A48A5C72F7}"/>
    <cellStyle name="Percent 2 3 3 4 3 2 6 3 2 2 5 3 3 4" xfId="8592" xr:uid="{27F6346F-19CF-4959-A4C8-5752DC20EE60}"/>
    <cellStyle name="Percent 2 3 3 4 3 2 6 3 2 2 5 3 3 4 2" xfId="6379" xr:uid="{8271302F-C21D-46D8-B592-6375BC8C5876}"/>
    <cellStyle name="Percent 2 3 3 4 3 2 6 3 2 2 5 3 3 4 2 2" xfId="10125" xr:uid="{94DA4C15-6041-4F95-887D-0AE32B223D3C}"/>
    <cellStyle name="Percent 2 3 3 4 3 2 6 3 2 2 5 3 3 4 2 3" xfId="12372" xr:uid="{8FFE3142-FAEA-4C6B-B0CD-A5A6AE5D5241}"/>
    <cellStyle name="Percent 2 3 3 4 3 2 6 3 2 2 5 3 3 4 2 3 2" xfId="22813" xr:uid="{B555FA80-E8F6-47FF-80C9-A0629A1AED9D}"/>
    <cellStyle name="Percent 2 3 3 4 3 2 6 3 2 2 5 3 3 4 2 3 3" xfId="20690" xr:uid="{0AD228A2-2DC8-42A6-AC4D-C5FCBBA8A3BC}"/>
    <cellStyle name="Percent 2 3 3 4 3 2 6 3 2 2 5 3 3 4 2 3 3 2" xfId="25912" xr:uid="{F5B58D54-B35F-4D36-BAFC-2CD7E64A2320}"/>
    <cellStyle name="Percent 2 3 3 4 3 2 6 3 2 2 5 3 3 5" xfId="6385" xr:uid="{684FF4EF-0D8A-438B-AAD1-B0D7B7A8F20C}"/>
    <cellStyle name="Percent 2 3 3 4 3 2 6 3 2 2 5 3 3 5 2" xfId="10131" xr:uid="{62F6D608-D890-4AFB-A45C-C089E5038A93}"/>
    <cellStyle name="Percent 2 3 3 4 3 2 6 3 2 2 5 3 3 5 3" xfId="17155" xr:uid="{E40F74F1-BA8F-47B1-BADC-34E26A0C7902}"/>
    <cellStyle name="Percent 2 3 3 4 3 2 6 3 2 2 5 3 3 5 3 2" xfId="23627" xr:uid="{135CEF92-7C96-4F15-9B61-E363B1A2FDD2}"/>
    <cellStyle name="Percent 2 3 3 4 3 2 6 3 2 2 5 3 3 5 3 3" xfId="20696" xr:uid="{4A0DF2B8-97E0-4772-A122-3D22F2BB2756}"/>
    <cellStyle name="Percent 2 3 3 4 3 2 6 3 2 2 5 3 3 5 3 3 2" xfId="25918" xr:uid="{8BD9FF21-3066-4D58-8E28-962C9DB923FC}"/>
    <cellStyle name="Percent 2 3 3 4 3 2 6 3 2 2 5 3 3 6" xfId="19001" xr:uid="{5CDEAC40-1E97-4FF4-9516-C1A4A227A866}"/>
    <cellStyle name="Percent 2 3 3 4 3 2 6 3 2 2 5 3 3 6 2" xfId="24223" xr:uid="{428AEA45-EC08-4FA1-B4AB-F367944FF52E}"/>
    <cellStyle name="Percent 2 3 3 4 3 2 6 3 2 2 5 3 4" xfId="6078" xr:uid="{B29911C0-8614-4B78-94FB-5B943AF14452}"/>
    <cellStyle name="Percent 2 3 3 4 3 2 6 3 2 2 5 3 4 2" xfId="7536" xr:uid="{C2B75D68-88FB-496E-B00F-121F919FA3AD}"/>
    <cellStyle name="Percent 2 3 3 4 3 2 6 3 2 2 5 3 4 3" xfId="13217" xr:uid="{2AA6F017-4EBA-4CCA-8D22-520468361C14}"/>
    <cellStyle name="Percent 2 3 3 4 3 2 6 3 2 2 5 3 4 3 2" xfId="16652" xr:uid="{654E1C3A-9889-4969-9A31-DF6010F4048E}"/>
    <cellStyle name="Percent 2 3 3 4 3 2 6 3 2 2 5 3 4 4" xfId="19171" xr:uid="{51D65D2A-5179-496A-995C-E103E8DEA650}"/>
    <cellStyle name="Percent 2 3 3 4 3 2 6 3 2 2 5 3 4 4 2" xfId="24393" xr:uid="{3F2C7B72-46FB-4BAF-93A3-8FD5207895BD}"/>
    <cellStyle name="Percent 2 3 3 4 3 2 6 3 2 2 5 3 5" xfId="7390" xr:uid="{5A372E21-5D06-40BE-9A6E-DD59928C0EA3}"/>
    <cellStyle name="Percent 2 3 3 4 3 2 6 3 2 2 5 3 5 2" xfId="10760" xr:uid="{650C69A4-EE19-4CD1-855F-8D43E97C4205}"/>
    <cellStyle name="Percent 2 3 3 4 3 2 6 3 2 2 5 3 5 3" xfId="17079" xr:uid="{5AAAAA3D-6D71-4A68-A3A5-3E5F8DF036A1}"/>
    <cellStyle name="Percent 2 3 3 4 3 2 6 3 2 2 5 3 5 3 2" xfId="23551" xr:uid="{B235AD6C-FDF1-427B-B875-6FD3324AAA5B}"/>
    <cellStyle name="Percent 2 3 3 4 3 2 6 3 2 2 5 3 5 3 3" xfId="21325" xr:uid="{C4262D08-5613-48A6-A9A2-8844C584A620}"/>
    <cellStyle name="Percent 2 3 3 4 3 2 6 3 2 2 5 3 5 3 3 2" xfId="26547" xr:uid="{39E2D051-DB37-48CA-B7DC-EC636CDBF6B9}"/>
    <cellStyle name="Percent 2 3 3 4 3 2 6 3 2 2 5 4" xfId="5712" xr:uid="{BB871F59-190A-4F7C-8AD2-C9DB4FD576D4}"/>
    <cellStyle name="Percent 2 3 3 4 3 2 6 3 2 2 5 4 2" xfId="9007" xr:uid="{A73F4C74-A44A-4B97-8101-9547AD2795BE}"/>
    <cellStyle name="Percent 2 3 3 4 3 2 6 3 2 2 5 4 3" xfId="11919" xr:uid="{F5B2087F-C5F3-48DB-8BCC-85D37C5D8A1F}"/>
    <cellStyle name="Percent 2 3 3 4 3 2 6 3 2 2 5 4 3 2" xfId="22367" xr:uid="{1DCB2A88-8840-45E4-A03B-3FEDBA49E564}"/>
    <cellStyle name="Percent 2 3 3 4 3 2 6 3 2 2 5 4 3 3" xfId="20252" xr:uid="{8CC59EC1-452A-465D-9016-B2B4A36A890D}"/>
    <cellStyle name="Percent 2 3 3 4 3 2 6 3 2 2 5 4 3 3 2" xfId="25474" xr:uid="{E6408BAE-3C04-4112-8D62-EEA64F36BA6A}"/>
    <cellStyle name="Percent 2 3 3 4 3 2 6 3 2 2 5 5" xfId="15595" xr:uid="{C00C87A1-2F61-4F40-935C-1DD26D36E631}"/>
    <cellStyle name="Percent 2 3 3 4 3 2 6 3 2 2 5 6" xfId="17702" xr:uid="{DC051666-B967-44C9-A534-33DFA7E8E5D0}"/>
    <cellStyle name="Percent 2 3 3 4 3 2 6 3 2 2 5 6 2" xfId="27312" xr:uid="{3ABA630E-75F5-4E40-84D9-3B3E65CF2D32}"/>
    <cellStyle name="Percent 2 3 3 4 3 2 6 3 2 2 5 6 3" xfId="28551" xr:uid="{8DE4362C-432F-4FE7-82A4-17BF83D51295}"/>
    <cellStyle name="Percent 2 3 3 4 3 2 6 3 2 2 5 6 4" xfId="27910" xr:uid="{4FFA529E-6B0E-4621-AC3D-DFEFB2D0B3AB}"/>
    <cellStyle name="Percent 2 3 3 4 3 2 6 3 2 2 5 7" xfId="18406" xr:uid="{14F3EA6D-D1AD-4ED9-8971-44AADFF55503}"/>
    <cellStyle name="Percent 2 3 3 4 3 2 6 3 2 2 5 7 2" xfId="27750" xr:uid="{B035BFDF-BC5F-488B-A14E-F2D16C7E50AA}"/>
    <cellStyle name="Percent 2 3 3 4 3 2 6 3 2 2 6" xfId="2513" xr:uid="{746F2823-F691-49BC-B09D-1A626A9BB2CB}"/>
    <cellStyle name="Percent 2 3 3 4 3 2 6 3 2 2 6 2" xfId="3108" xr:uid="{8AE8BC3E-8BE3-4DA2-9F8E-5517EE37B118}"/>
    <cellStyle name="Percent 2 3 3 4 3 2 6 3 2 2 6 3" xfId="4071" xr:uid="{62C0757A-D948-4A5C-A80C-259BDD72E5E5}"/>
    <cellStyle name="Percent 2 3 3 4 3 2 6 3 2 2 6 3 2" xfId="4628" xr:uid="{DD6514A9-EF31-4425-B99C-597B6F2C04BE}"/>
    <cellStyle name="Percent 2 3 3 4 3 2 6 3 2 2 6 3 3" xfId="3446" xr:uid="{13DEA5BF-EE35-4492-84B4-F15056693AB2}"/>
    <cellStyle name="Percent 2 3 3 4 3 2 6 3 2 2 6 3 4" xfId="7581" xr:uid="{A5F64BAA-EE2C-41EB-8AAF-06F79148F4C5}"/>
    <cellStyle name="Percent 2 3 3 4 3 2 6 3 2 2 6 3 4 2" xfId="5688" xr:uid="{E5D9E5D9-7B5B-41D3-9FA8-555D3A63B752}"/>
    <cellStyle name="Percent 2 3 3 4 3 2 6 3 2 2 6 3 4 2 2" xfId="9630" xr:uid="{A904A759-7CC6-4AF9-BBC4-A131FBF9D7E7}"/>
    <cellStyle name="Percent 2 3 3 4 3 2 6 3 2 2 6 3 4 2 3" xfId="11839" xr:uid="{1642191B-07D7-4FAB-830A-8C7F52AB1D0F}"/>
    <cellStyle name="Percent 2 3 3 4 3 2 6 3 2 2 6 3 4 2 3 2" xfId="22287" xr:uid="{7321680D-0A1D-43E9-B772-07A1B5D8958C}"/>
    <cellStyle name="Percent 2 3 3 4 3 2 6 3 2 2 6 3 4 2 3 3" xfId="20228" xr:uid="{89AC8642-49BD-4E28-B53F-648316981150}"/>
    <cellStyle name="Percent 2 3 3 4 3 2 6 3 2 2 6 3 4 2 3 3 2" xfId="25450" xr:uid="{0407F035-779C-44E0-92B6-B21C0AD2ACF9}"/>
    <cellStyle name="Percent 2 3 3 4 3 2 6 3 2 2 6 3 5" xfId="6336" xr:uid="{7D933436-7B91-430F-B308-537D91C0964F}"/>
    <cellStyle name="Percent 2 3 3 4 3 2 6 3 2 2 6 3 5 2" xfId="10084" xr:uid="{87355DE7-EDF3-4A7B-A1B0-029A681A44A0}"/>
    <cellStyle name="Percent 2 3 3 4 3 2 6 3 2 2 6 3 5 3" xfId="11365" xr:uid="{3DA5D6FA-2264-469D-BDD2-4D2DDB80756C}"/>
    <cellStyle name="Percent 2 3 3 4 3 2 6 3 2 2 6 3 5 3 2" xfId="21923" xr:uid="{A083E9F5-8B3D-4FCE-8338-B933D7D5663A}"/>
    <cellStyle name="Percent 2 3 3 4 3 2 6 3 2 2 6 3 5 3 3" xfId="20649" xr:uid="{72AC0A28-73F9-4655-A737-A63909E8015E}"/>
    <cellStyle name="Percent 2 3 3 4 3 2 6 3 2 2 6 3 5 3 3 2" xfId="25871" xr:uid="{48381D3C-D53C-49E1-AE7D-5BB5AEDBC8DF}"/>
    <cellStyle name="Percent 2 3 3 4 3 2 6 3 2 2 6 3 6" xfId="16090" xr:uid="{7E88C57A-8CE6-4B7A-8BC1-DB0FB779D670}"/>
    <cellStyle name="Percent 2 3 3 4 3 2 6 3 2 2 6 3 7" xfId="18848" xr:uid="{9084971E-73FA-458B-9ED9-FF7234901FCC}"/>
    <cellStyle name="Percent 2 3 3 4 3 2 6 3 2 2 6 3 7 2" xfId="24070" xr:uid="{68B828BC-CB8B-42DE-BD92-FA763610B122}"/>
    <cellStyle name="Percent 2 3 3 4 3 2 6 3 2 2 6 4" xfId="7075" xr:uid="{BBD2FA20-27F7-4350-88FE-AAD6783D7538}"/>
    <cellStyle name="Percent 2 3 3 4 3 2 6 3 2 2 6 4 2" xfId="8034" xr:uid="{BAFE7A78-8F42-4011-A422-14BA2AC21063}"/>
    <cellStyle name="Percent 2 3 3 4 3 2 6 3 2 2 6 4 3" xfId="13124" xr:uid="{089F092C-2D73-4C5B-9D72-9D1FA087887F}"/>
    <cellStyle name="Percent 2 3 3 4 3 2 6 3 2 2 6 4 3 2" xfId="16571" xr:uid="{481D382E-4F8D-4380-8B98-6E5481E47B0F}"/>
    <cellStyle name="Percent 2 3 3 4 3 2 6 3 2 2 6 4 4" xfId="19377" xr:uid="{DC7EA75E-87DC-440C-A228-1170EF02FF1D}"/>
    <cellStyle name="Percent 2 3 3 4 3 2 6 3 2 2 6 4 4 2" xfId="24599" xr:uid="{1894712F-E5E4-4655-9DA7-52CEAD41540D}"/>
    <cellStyle name="Percent 2 3 3 4 3 2 6 3 2 2 6 5" xfId="6833" xr:uid="{2E29C2CC-8E6C-4834-9C37-C4EA73F1BFCA}"/>
    <cellStyle name="Percent 2 3 3 4 3 2 6 3 2 2 6 5 2" xfId="10577" xr:uid="{5D3A9196-FA3A-408F-B27A-3CCBC2D3EF49}"/>
    <cellStyle name="Percent 2 3 3 4 3 2 6 3 2 2 6 5 3" xfId="16934" xr:uid="{977547FF-EDFF-4A9C-A315-AD310912E96E}"/>
    <cellStyle name="Percent 2 3 3 4 3 2 6 3 2 2 6 5 3 2" xfId="23407" xr:uid="{9BEE03E9-9DCE-4131-8578-530C0B2DEFC4}"/>
    <cellStyle name="Percent 2 3 3 4 3 2 6 3 2 2 6 5 3 3" xfId="21142" xr:uid="{C7341632-5B4E-4BCE-9829-63B10CF70DE1}"/>
    <cellStyle name="Percent 2 3 3 4 3 2 6 3 2 2 6 5 3 3 2" xfId="26364" xr:uid="{FFEAC9A5-97DB-4438-8F95-839A7EA90D74}"/>
    <cellStyle name="Percent 2 3 3 4 3 2 6 3 2 2 7" xfId="5711" xr:uid="{A10DA5DD-AC46-40FD-8AFD-FEFB598803D8}"/>
    <cellStyle name="Percent 2 3 3 4 3 2 6 3 2 2 7 2" xfId="9006" xr:uid="{7FB087AB-F65B-4E2C-A538-D3C55C5D31C0}"/>
    <cellStyle name="Percent 2 3 3 4 3 2 6 3 2 2 7 3" xfId="16236" xr:uid="{FB31A8C6-F9EF-4CD8-A2BB-6E5BE5A2231D}"/>
    <cellStyle name="Percent 2 3 3 4 3 2 6 3 2 2 7 3 2" xfId="17384" xr:uid="{C3986B9D-DD80-4774-A443-A2F456AC5575}"/>
    <cellStyle name="Percent 2 3 3 4 3 2 6 3 2 2 7 3 3" xfId="20251" xr:uid="{F5DCE6E3-A9F1-4814-AB5C-2B696A9E8565}"/>
    <cellStyle name="Percent 2 3 3 4 3 2 6 3 2 2 7 3 3 2" xfId="25473" xr:uid="{8FB02C52-6554-43DF-9227-B7218A71B3C2}"/>
    <cellStyle name="Percent 2 3 3 4 3 2 6 3 2 2 8" xfId="15594" xr:uid="{648C3959-EFDF-4D17-8393-ED63739A7B18}"/>
    <cellStyle name="Percent 2 3 3 4 3 2 6 3 2 2 9" xfId="17701" xr:uid="{EA201485-5FC5-4532-A3AD-383C3F264DB9}"/>
    <cellStyle name="Percent 2 3 3 4 3 2 6 3 2 2 9 2" xfId="27311" xr:uid="{A4EDAFE9-9857-4CB3-9CB2-DF677B635BBF}"/>
    <cellStyle name="Percent 2 3 3 4 3 2 6 3 2 2 9 3" xfId="28550" xr:uid="{730ACB6E-E722-4C5A-802B-9A78C80E6E2E}"/>
    <cellStyle name="Percent 2 3 3 4 3 2 6 3 2 2 9 4" xfId="27911" xr:uid="{9AEDE381-64D4-4674-B7D8-58560F25F477}"/>
    <cellStyle name="Percent 2 3 3 4 3 2 6 3 3" xfId="2321" xr:uid="{76D99CDD-A503-475E-8453-11A73F96384B}"/>
    <cellStyle name="Percent 2 3 3 4 3 2 6 3 3 2" xfId="2916" xr:uid="{DF93689C-0A36-4EC9-BA43-C43881203448}"/>
    <cellStyle name="Percent 2 3 3 4 3 2 6 3 3 3" xfId="3879" xr:uid="{8985B0C2-8376-4C16-817C-BEB5534501B3}"/>
    <cellStyle name="Percent 2 3 3 4 3 2 6 3 3 3 2" xfId="5018" xr:uid="{861C69C8-7E55-4A30-BA1D-29AB9436D4E1}"/>
    <cellStyle name="Percent 2 3 3 4 3 2 6 3 3 3 3" xfId="4354" xr:uid="{29CB686B-2BC7-4034-8885-F523C341F2CF}"/>
    <cellStyle name="Percent 2 3 3 4 3 2 6 3 3 3 4" xfId="8477" xr:uid="{3D6D7C2C-4D98-4566-9EA6-7176BA617E19}"/>
    <cellStyle name="Percent 2 3 3 4 3 2 6 3 3 3 4 2" xfId="9250" xr:uid="{343AAF12-235C-4D97-81CD-B97A940D7CF4}"/>
    <cellStyle name="Percent 2 3 3 4 3 2 6 3 3 3 4 2 2" xfId="10967" xr:uid="{D48475B5-75B4-44EA-9DF6-576E6177F207}"/>
    <cellStyle name="Percent 2 3 3 4 3 2 6 3 3 3 4 2 3" xfId="11993" xr:uid="{8B21A01E-2D45-4981-A228-87CAF1519D7E}"/>
    <cellStyle name="Percent 2 3 3 4 3 2 6 3 3 3 4 2 3 2" xfId="22441" xr:uid="{969E4419-5E23-4392-997B-04CA3981FEAC}"/>
    <cellStyle name="Percent 2 3 3 4 3 2 6 3 3 3 4 2 3 3" xfId="21532" xr:uid="{EFE92B06-2908-4A64-955F-DC3221BD11A3}"/>
    <cellStyle name="Percent 2 3 3 4 3 2 6 3 3 3 4 2 3 3 2" xfId="26754" xr:uid="{FDD37583-BD79-45EE-9DAB-16049537858E}"/>
    <cellStyle name="Percent 2 3 3 4 3 2 6 3 3 3 5" xfId="6234" xr:uid="{01977818-61CE-462C-92FA-630AFA2B960C}"/>
    <cellStyle name="Percent 2 3 3 4 3 2 6 3 3 3 5 2" xfId="9983" xr:uid="{08B77A17-599D-48BA-874E-142323B500E0}"/>
    <cellStyle name="Percent 2 3 3 4 3 2 6 3 3 3 5 3" xfId="11379" xr:uid="{7FF13D85-F081-474E-9E3D-F147D26C9725}"/>
    <cellStyle name="Percent 2 3 3 4 3 2 6 3 3 3 5 3 2" xfId="21937" xr:uid="{CFE0D089-8AEE-4F65-BA35-3651E26CAAA8}"/>
    <cellStyle name="Percent 2 3 3 4 3 2 6 3 3 3 5 3 3" xfId="20548" xr:uid="{D0F57576-8E2C-4E7C-9E8F-E484F3F089D3}"/>
    <cellStyle name="Percent 2 3 3 4 3 2 6 3 3 3 5 3 3 2" xfId="25770" xr:uid="{18A293B4-A18C-47A1-91A1-648745929579}"/>
    <cellStyle name="Percent 2 3 3 4 3 2 6 3 3 3 6" xfId="15902" xr:uid="{E48D38B2-A3B8-41EA-BF1F-A29866BC3AB1}"/>
    <cellStyle name="Percent 2 3 3 4 3 2 6 3 3 3 7" xfId="18656" xr:uid="{F666F162-242F-484B-A409-96CF9F61AB8B}"/>
    <cellStyle name="Percent 2 3 3 4 3 2 6 3 3 3 7 2" xfId="23878" xr:uid="{1B2C43E2-66CC-4C04-8CDC-E770E0C3BDA2}"/>
    <cellStyle name="Percent 2 3 3 4 3 2 6 3 3 4" xfId="7067" xr:uid="{72592141-1BA3-42D0-A564-D163F692D8EC}"/>
    <cellStyle name="Percent 2 3 3 4 3 2 6 3 3 4 2" xfId="8026" xr:uid="{0FE11729-9E12-4365-8FCE-1C566225E3C9}"/>
    <cellStyle name="Percent 2 3 3 4 3 2 6 3 3 4 3" xfId="13123" xr:uid="{80EF7457-EB20-44A8-A600-135FD2E652E2}"/>
    <cellStyle name="Percent 2 3 3 4 3 2 6 3 3 4 3 2" xfId="16570" xr:uid="{84E8E56B-9FCB-4488-BA30-00C50C4AF962}"/>
    <cellStyle name="Percent 2 3 3 4 3 2 6 3 3 4 4" xfId="19369" xr:uid="{8B88AECB-C1BA-4ADE-BE9C-224262251702}"/>
    <cellStyle name="Percent 2 3 3 4 3 2 6 3 3 4 4 2" xfId="24591" xr:uid="{2E1811F4-EB19-44A9-9B72-E73A33E8E87B}"/>
    <cellStyle name="Percent 2 3 3 4 3 2 6 3 3 5" xfId="5903" xr:uid="{CBEFC22B-204D-4EC9-81F9-608D5C851A16}"/>
    <cellStyle name="Percent 2 3 3 4 3 2 6 3 3 5 2" xfId="9815" xr:uid="{67C278FD-816B-471A-9723-F71ACDFD1816}"/>
    <cellStyle name="Percent 2 3 3 4 3 2 6 3 3 5 3" xfId="16992" xr:uid="{22E4EC97-BF20-4706-819D-5732C614C137}"/>
    <cellStyle name="Percent 2 3 3 4 3 2 6 3 3 5 3 2" xfId="23465" xr:uid="{017ABE6C-45DC-4AE1-891D-CCE3722E3713}"/>
    <cellStyle name="Percent 2 3 3 4 3 2 6 3 3 5 3 3" xfId="20439" xr:uid="{F7964209-BD3C-4124-A9B3-43F0932147A3}"/>
    <cellStyle name="Percent 2 3 3 4 3 2 6 3 3 5 3 3 2" xfId="25661" xr:uid="{84F4F0DB-4DAB-4618-933C-EF815DFA3750}"/>
    <cellStyle name="Percent 2 3 3 4 3 2 6 3 4" xfId="5710" xr:uid="{50319FB7-4426-478B-9D33-6F7B55F28679}"/>
    <cellStyle name="Percent 2 3 3 4 3 2 6 3 4 2" xfId="9005" xr:uid="{74F8B940-11D9-4DB7-9560-CF2C0F6BD856}"/>
    <cellStyle name="Percent 2 3 3 4 3 2 6 3 4 3" xfId="14627" xr:uid="{4A5371CF-D2EE-4129-B931-BCFDDFE6992E}"/>
    <cellStyle name="Percent 2 3 3 4 3 2 6 3 4 3 2" xfId="14628" xr:uid="{6775B818-398A-49C8-A4CB-5F2C83E9C8A0}"/>
    <cellStyle name="Percent 2 3 3 4 3 2 6 3 4 3 3" xfId="17245" xr:uid="{F9D1EA00-7FA9-4E72-8C1F-89DBC96CAE72}"/>
    <cellStyle name="Percent 2 3 3 4 3 2 6 3 4 3 4" xfId="20250" xr:uid="{92342BFE-4C87-46B0-BACB-1FBE9408C9A4}"/>
    <cellStyle name="Percent 2 3 3 4 3 2 6 3 4 3 4 2" xfId="25472" xr:uid="{5BF086A1-749E-4527-B2AA-53ADBF61A4FF}"/>
    <cellStyle name="Percent 2 3 3 4 3 2 6 3 5" xfId="15271" xr:uid="{3AAA07C2-FC28-4103-A6D8-41D230D8CE48}"/>
    <cellStyle name="Percent 2 3 3 4 3 2 6 3 6" xfId="15593" xr:uid="{727559FA-302B-443A-84DC-48DBA6E37997}"/>
    <cellStyle name="Percent 2 3 3 4 3 2 6 3 7" xfId="17700" xr:uid="{6B92AEA6-BD3F-4DF5-9F40-8BF991A7730E}"/>
    <cellStyle name="Percent 2 3 3 4 3 2 6 3 7 2" xfId="27310" xr:uid="{EC8C0C27-59A5-494E-A174-C4599D1BCDFD}"/>
    <cellStyle name="Percent 2 3 3 4 3 2 6 3 7 3" xfId="28549" xr:uid="{82C3CAF1-A474-4F6D-AEB0-2EE1E2484720}"/>
    <cellStyle name="Percent 2 3 3 4 3 2 6 3 7 4" xfId="27912" xr:uid="{E1255934-F409-46B0-83CD-6339E254425A}"/>
    <cellStyle name="Percent 2 3 3 4 3 2 6 3 8" xfId="18061" xr:uid="{117E93AF-20BB-4A90-9D96-BB784977CB99}"/>
    <cellStyle name="Percent 2 3 3 4 3 2 6 3 8 2" xfId="28952" xr:uid="{D57E67F5-B5E8-484A-82DF-0135B28CBF1F}"/>
    <cellStyle name="Percent 2 3 3 4 3 2 6 4" xfId="14629" xr:uid="{021C6DC0-05DF-4A1E-9B39-0CF850AA99BC}"/>
    <cellStyle name="Percent 2 3 3 4 3 2 6 4 2" xfId="14630" xr:uid="{BBF35DF6-D4D7-48A4-A57D-34F3ABCE31DD}"/>
    <cellStyle name="Percent 2 3 3 4 3 2 7" xfId="2181" xr:uid="{545FC676-FAC4-42F0-8473-4FFD1512962C}"/>
    <cellStyle name="Percent 2 3 3 4 3 2 7 2" xfId="2776" xr:uid="{531D9F60-9C35-49DA-8795-6026B60FE062}"/>
    <cellStyle name="Percent 2 3 3 4 3 2 7 3" xfId="3739" xr:uid="{1C970AC6-A3A5-4DF7-A27D-9844E55F830F}"/>
    <cellStyle name="Percent 2 3 3 4 3 2 7 3 2" xfId="4687" xr:uid="{1B4877CA-4911-471D-9CAC-BD59C1EA4388}"/>
    <cellStyle name="Percent 2 3 3 4 3 2 7 3 3" xfId="3598" xr:uid="{B9ADE03E-63AA-4A4B-BCE9-D67892975899}"/>
    <cellStyle name="Percent 2 3 3 4 3 2 7 3 4" xfId="8600" xr:uid="{6779D47D-B4FD-4169-9980-9CA2D1DEE878}"/>
    <cellStyle name="Percent 2 3 3 4 3 2 7 3 4 2" xfId="6511" xr:uid="{A591D18E-BCB0-4D20-9FA7-49B0EE7A73F8}"/>
    <cellStyle name="Percent 2 3 3 4 3 2 7 3 4 2 2" xfId="10257" xr:uid="{0C0E58EB-DD17-459E-904D-FBAB1765937D}"/>
    <cellStyle name="Percent 2 3 3 4 3 2 7 3 4 2 3" xfId="11791" xr:uid="{2E693912-D618-4327-8EC4-FC924D1300F5}"/>
    <cellStyle name="Percent 2 3 3 4 3 2 7 3 4 2 3 2" xfId="22239" xr:uid="{253AC79E-ABDA-4505-9D1A-D1A75256519F}"/>
    <cellStyle name="Percent 2 3 3 4 3 2 7 3 4 2 3 3" xfId="20822" xr:uid="{83DEE060-2D33-45D0-88B0-E2C65AF9972F}"/>
    <cellStyle name="Percent 2 3 3 4 3 2 7 3 4 2 3 3 2" xfId="26044" xr:uid="{4D5856E3-951F-493C-8380-E76355E3847E}"/>
    <cellStyle name="Percent 2 3 3 4 3 2 7 3 5" xfId="5499" xr:uid="{2ABE41AB-EE47-4C72-84E2-EFCA133DC337}"/>
    <cellStyle name="Percent 2 3 3 4 3 2 7 3 5 2" xfId="9872" xr:uid="{E2467ECB-858B-42A1-A9B8-9914E29CE874}"/>
    <cellStyle name="Percent 2 3 3 4 3 2 7 3 5 3" xfId="12344" xr:uid="{712F81C1-695C-437A-AA9F-66DCD2E6F41B}"/>
    <cellStyle name="Percent 2 3 3 4 3 2 7 3 5 3 2" xfId="22785" xr:uid="{9A5CBCE8-8E32-407F-83AC-F343C2D4A8AF}"/>
    <cellStyle name="Percent 2 3 3 4 3 2 7 3 5 3 3" xfId="20039" xr:uid="{8C3A0A98-3877-4B3F-A200-7B96456025AE}"/>
    <cellStyle name="Percent 2 3 3 4 3 2 7 3 5 3 3 2" xfId="25261" xr:uid="{4B84A576-DBD9-4069-B336-6CB05D6BF359}"/>
    <cellStyle name="Percent 2 3 3 4 3 2 7 3 6" xfId="18516" xr:uid="{F32C8F4A-9758-426B-96CC-FE4092CB3185}"/>
    <cellStyle name="Percent 2 3 3 4 3 2 7 3 6 2" xfId="23738" xr:uid="{F13D48E8-173F-4444-BC09-8425E4947DC7}"/>
    <cellStyle name="Percent 2 3 3 4 3 2 7 4" xfId="5999" xr:uid="{7A327A89-34EC-4479-A059-737CCB7D8EA7}"/>
    <cellStyle name="Percent 2 3 3 4 3 2 7 4 2" xfId="7825" xr:uid="{6950616E-A7D4-4391-B248-C7C711A3AE76}"/>
    <cellStyle name="Percent 2 3 3 4 3 2 7 4 3" xfId="13263" xr:uid="{493FE3DE-A15D-44FD-9C73-94779D17138D}"/>
    <cellStyle name="Percent 2 3 3 4 3 2 7 4 3 2" xfId="16695" xr:uid="{F5C83D69-EF78-4AD1-A42A-70A589A00FF0}"/>
    <cellStyle name="Percent 2 3 3 4 3 2 7 4 4" xfId="19092" xr:uid="{FECB05DA-D825-4311-BCB3-6E3408EFCC87}"/>
    <cellStyle name="Percent 2 3 3 4 3 2 7 4 4 2" xfId="24314" xr:uid="{1F45C7E1-8972-4A50-91C3-42B327887488}"/>
    <cellStyle name="Percent 2 3 3 4 3 2 7 5" xfId="6962" xr:uid="{92323B8D-444D-4E09-A236-CF6C51EA3C92}"/>
    <cellStyle name="Percent 2 3 3 4 3 2 7 5 2" xfId="10706" xr:uid="{2BB443F1-E354-424E-9346-A8C7836C8492}"/>
    <cellStyle name="Percent 2 3 3 4 3 2 7 5 3" xfId="12589" xr:uid="{BAA569EE-A32E-4D2B-A95F-71FB2982B2FF}"/>
    <cellStyle name="Percent 2 3 3 4 3 2 7 5 3 2" xfId="23030" xr:uid="{87A2602D-C9D8-4B3D-8ECA-44EEDACAEADD}"/>
    <cellStyle name="Percent 2 3 3 4 3 2 7 5 3 3" xfId="21271" xr:uid="{EB055BFC-0221-456C-9F48-390FDF4C2B38}"/>
    <cellStyle name="Percent 2 3 3 4 3 2 7 5 3 3 2" xfId="26493" xr:uid="{14004AE9-40CB-428F-8B72-A0945EFF3CE3}"/>
    <cellStyle name="Percent 2 3 3 4 3 2 8" xfId="17921" xr:uid="{B73C38D2-BAAF-428C-839C-125E3ACF66BD}"/>
    <cellStyle name="Percent 2 3 3 4 3 2 8 2" xfId="27607" xr:uid="{7770FF1E-B4ED-4DEC-AE50-CB1C8F0976EF}"/>
    <cellStyle name="Percent 2 3 3 4 3 3" xfId="1321" xr:uid="{B213DA36-186D-4A89-98EA-C3C05F8987B2}"/>
    <cellStyle name="Percent 2 3 3 4 3 3 2" xfId="14631" xr:uid="{01B002F6-5C02-4821-AAAB-E3EFB22389B6}"/>
    <cellStyle name="Percent 2 3 3 4 3 4" xfId="1322" xr:uid="{1749C207-C589-44BA-99E0-C978C475D5FA}"/>
    <cellStyle name="Percent 2 3 3 4 3 4 2" xfId="1323" xr:uid="{96A7AD89-B61A-48F7-A5C5-C349F6F2E26E}"/>
    <cellStyle name="Percent 2 3 3 4 3 4 3" xfId="1324" xr:uid="{1C921B9F-EB8A-4B79-B9EA-58FD1209D459}"/>
    <cellStyle name="Percent 2 3 3 4 3 4 3 2" xfId="14632" xr:uid="{4E67929E-7EAD-42B9-9695-742640A8F385}"/>
    <cellStyle name="Percent 2 3 3 4 3 4 4" xfId="1325" xr:uid="{17B877B5-351A-4347-8F05-FF0E13FFD70E}"/>
    <cellStyle name="Percent 2 3 3 4 3 4 4 2" xfId="1326" xr:uid="{446E7F68-8419-4BB6-8CAA-B10D4ADAA88E}"/>
    <cellStyle name="Percent 2 3 3 4 3 4 4 3" xfId="1327" xr:uid="{CB819041-8E2D-44ED-8571-8FEF1431A6A7}"/>
    <cellStyle name="Percent 2 3 3 4 3 4 4 3 2" xfId="1328" xr:uid="{32E07A1D-5C90-482A-BB55-DC89028D4826}"/>
    <cellStyle name="Percent 2 3 3 4 3 4 4 3 2 2" xfId="1329" xr:uid="{F41107A4-1DD7-4938-AA45-5DE6E6CBF656}"/>
    <cellStyle name="Percent 2 3 3 4 3 4 4 3 2 2 10" xfId="18254" xr:uid="{0899FFA6-EEEB-4D79-8000-7B40DFD83138}"/>
    <cellStyle name="Percent 2 3 3 4 3 4 4 3 2 2 10 2" xfId="27702" xr:uid="{ECCBBCE6-0971-4A63-8546-0CAFD7AC102D}"/>
    <cellStyle name="Percent 2 3 3 4 3 4 4 3 2 2 2" xfId="1330" xr:uid="{F5BCD877-0B7B-4624-8C20-8B4671683777}"/>
    <cellStyle name="Percent 2 3 3 4 3 4 4 3 2 2 2 2" xfId="14633" xr:uid="{CFC37A25-FD21-4179-9950-0BA88D62BA93}"/>
    <cellStyle name="Percent 2 3 3 4 3 4 4 3 2 2 2 3" xfId="14634" xr:uid="{817E5D34-A5ED-4544-ABF7-88ECB070D841}"/>
    <cellStyle name="Percent 2 3 3 4 3 4 4 3 2 2 2 3 2" xfId="14635" xr:uid="{CCC8B4A4-A6DC-4E80-80ED-6B75E33BA69C}"/>
    <cellStyle name="Percent 2 3 3 4 3 4 4 3 2 2 3" xfId="1331" xr:uid="{D354EF8D-BCA1-400A-A38B-2278BE2D7B03}"/>
    <cellStyle name="Percent 2 3 3 4 3 4 4 3 2 2 4" xfId="1332" xr:uid="{5C28F9D1-9280-4FE3-8F92-506DE43C1183}"/>
    <cellStyle name="Percent 2 3 3 4 3 4 4 3 2 2 5" xfId="1333" xr:uid="{38C3D9F3-24EF-410B-B9FA-2564D7A348FC}"/>
    <cellStyle name="Percent 2 3 3 4 3 4 4 3 2 2 5 2" xfId="1334" xr:uid="{DC97C2A9-69EE-451E-A8A8-46CDF5544D59}"/>
    <cellStyle name="Percent 2 3 3 4 3 4 4 3 2 2 5 3" xfId="2667" xr:uid="{8DE19771-37C1-4E7E-837E-5A72C4C4B6AA}"/>
    <cellStyle name="Percent 2 3 3 4 3 4 4 3 2 2 5 3 2" xfId="3262" xr:uid="{5A5469C2-1F51-4F76-8636-B27934C62452}"/>
    <cellStyle name="Percent 2 3 3 4 3 4 4 3 2 2 5 3 3" xfId="4225" xr:uid="{6AB92B5C-DBF5-4E5A-9EE2-EBC54BD3D69E}"/>
    <cellStyle name="Percent 2 3 3 4 3 4 4 3 2 2 5 3 3 2" xfId="4877" xr:uid="{3CC257EC-6826-40E9-88A7-C70CA7154FFF}"/>
    <cellStyle name="Percent 2 3 3 4 3 4 4 3 2 2 5 3 3 3" xfId="4462" xr:uid="{72C85F64-04C7-487B-AD92-8D9590C0951C}"/>
    <cellStyle name="Percent 2 3 3 4 3 4 4 3 2 2 5 3 3 4" xfId="8487" xr:uid="{D1676EE7-44E7-41CC-9AE0-B9DA5F75A90F}"/>
    <cellStyle name="Percent 2 3 3 4 3 4 4 3 2 2 5 3 3 4 2" xfId="6313" xr:uid="{3337EF80-E0FB-41F8-8C85-FA09734785F1}"/>
    <cellStyle name="Percent 2 3 3 4 3 4 4 3 2 2 5 3 3 4 2 2" xfId="10062" xr:uid="{0B421A52-0915-40B2-B579-4AA23B2AD152}"/>
    <cellStyle name="Percent 2 3 3 4 3 4 4 3 2 2 5 3 3 4 2 3" xfId="12393" xr:uid="{485B32A3-1E8B-41DD-B617-401C88E535F5}"/>
    <cellStyle name="Percent 2 3 3 4 3 4 4 3 2 2 5 3 3 4 2 3 2" xfId="22834" xr:uid="{7A59E515-9A13-48C3-9FD1-B69FBC34F92D}"/>
    <cellStyle name="Percent 2 3 3 4 3 4 4 3 2 2 5 3 3 4 2 3 3" xfId="20627" xr:uid="{C17A1666-1E06-4FEE-AE35-AD5EDF4F9A02}"/>
    <cellStyle name="Percent 2 3 3 4 3 4 4 3 2 2 5 3 3 4 2 3 3 2" xfId="25849" xr:uid="{EF6826BB-27EF-4050-B7C8-2599B7A140D6}"/>
    <cellStyle name="Percent 2 3 3 4 3 4 4 3 2 2 5 3 3 5" xfId="6217" xr:uid="{43AFA17E-6B77-4B56-AF7A-BB3E670D2790}"/>
    <cellStyle name="Percent 2 3 3 4 3 4 4 3 2 2 5 3 3 5 2" xfId="9966" xr:uid="{2587645C-4F7A-4073-91B6-20A48437A7B1}"/>
    <cellStyle name="Percent 2 3 3 4 3 4 4 3 2 2 5 3 3 5 3" xfId="11754" xr:uid="{AAFD8A6C-0EBC-4B10-9549-79A7D5C34524}"/>
    <cellStyle name="Percent 2 3 3 4 3 4 4 3 2 2 5 3 3 5 3 2" xfId="22202" xr:uid="{2D51ED69-3CE3-4314-B2D9-C7B3608B9B51}"/>
    <cellStyle name="Percent 2 3 3 4 3 4 4 3 2 2 5 3 3 5 3 3" xfId="20531" xr:uid="{51AA1B34-2378-4ED5-9DC9-9F07D5EE5A45}"/>
    <cellStyle name="Percent 2 3 3 4 3 4 4 3 2 2 5 3 3 5 3 3 2" xfId="25753" xr:uid="{9F8B5B84-D937-48C5-AABA-7121716EE87D}"/>
    <cellStyle name="Percent 2 3 3 4 3 4 4 3 2 2 5 3 3 6" xfId="19002" xr:uid="{6AA024F6-DE7D-4030-82B7-1907FE1F0431}"/>
    <cellStyle name="Percent 2 3 3 4 3 4 4 3 2 2 5 3 3 6 2" xfId="24224" xr:uid="{9FEE6ED8-591B-458C-8664-C740483D3DA6}"/>
    <cellStyle name="Percent 2 3 3 4 3 4 4 3 2 2 5 3 4" xfId="6168" xr:uid="{3A3A25F9-7D0B-4FDF-BB1C-3FFE569FDF70}"/>
    <cellStyle name="Percent 2 3 3 4 3 4 4 3 2 2 5 3 4 2" xfId="7855" xr:uid="{AB7EF686-23E8-4A61-8271-9A64B4AAAC59}"/>
    <cellStyle name="Percent 2 3 3 4 3 4 4 3 2 2 5 3 4 3" xfId="12990" xr:uid="{39F5AD32-8A30-498A-B018-E5F681CB81DA}"/>
    <cellStyle name="Percent 2 3 3 4 3 4 4 3 2 2 5 3 4 3 2" xfId="16447" xr:uid="{D4E75D14-2247-484A-8191-80578302DDDE}"/>
    <cellStyle name="Percent 2 3 3 4 3 4 4 3 2 2 5 3 4 4" xfId="19261" xr:uid="{69951E85-92D8-43C8-8AFE-BCE54E98C6EB}"/>
    <cellStyle name="Percent 2 3 3 4 3 4 4 3 2 2 5 3 4 4 2" xfId="24483" xr:uid="{7B4FD48F-7752-4E11-A3C8-E00926940D30}"/>
    <cellStyle name="Percent 2 3 3 4 3 4 4 3 2 2 5 3 5" xfId="5232" xr:uid="{907B43DE-AD1A-410A-9192-AEDFD4218AA1}"/>
    <cellStyle name="Percent 2 3 3 4 3 4 4 3 2 2 5 3 5 2" xfId="9796" xr:uid="{CF69F1A1-0A84-4DD1-B41A-B2E08FB8A990}"/>
    <cellStyle name="Percent 2 3 3 4 3 4 4 3 2 2 5 3 5 3" xfId="17030" xr:uid="{A8324184-46C4-467E-8F4A-4AE0F1E3FF64}"/>
    <cellStyle name="Percent 2 3 3 4 3 4 4 3 2 2 5 3 5 3 2" xfId="23503" xr:uid="{B9D34AAA-4D7F-4F5D-9CA4-A511FCF90B1C}"/>
    <cellStyle name="Percent 2 3 3 4 3 4 4 3 2 2 5 3 5 3 3" xfId="19772" xr:uid="{A101FD27-C9D0-4797-B4B7-AB7AC2886531}"/>
    <cellStyle name="Percent 2 3 3 4 3 4 4 3 2 2 5 3 5 3 3 2" xfId="24994" xr:uid="{6E34FB46-F940-43A8-8B66-1E1D183A6072}"/>
    <cellStyle name="Percent 2 3 3 4 3 4 4 3 2 2 5 4" xfId="5717" xr:uid="{E1C0BE8E-B572-4C0B-A726-B18F13E6B8F5}"/>
    <cellStyle name="Percent 2 3 3 4 3 4 4 3 2 2 5 4 2" xfId="9010" xr:uid="{D842FC55-6935-4ED5-951D-60712FB18239}"/>
    <cellStyle name="Percent 2 3 3 4 3 4 4 3 2 2 5 4 3" xfId="11853" xr:uid="{E91F4C4C-CF5E-46B2-8874-86DD56EFCA35}"/>
    <cellStyle name="Percent 2 3 3 4 3 4 4 3 2 2 5 4 3 2" xfId="22301" xr:uid="{8D9340FB-6AA5-406E-87CE-BDDA65EB7817}"/>
    <cellStyle name="Percent 2 3 3 4 3 4 4 3 2 2 5 4 3 3" xfId="20257" xr:uid="{BAE90EB3-06CD-42C6-AE3B-0A50FD9A6485}"/>
    <cellStyle name="Percent 2 3 3 4 3 4 4 3 2 2 5 4 3 3 2" xfId="25479" xr:uid="{5B23C9AC-90D8-433A-92A7-C0E636043FFA}"/>
    <cellStyle name="Percent 2 3 3 4 3 4 4 3 2 2 5 5" xfId="15598" xr:uid="{62A916AC-34F7-4C51-9B5B-EF72270E096D}"/>
    <cellStyle name="Percent 2 3 3 4 3 4 4 3 2 2 5 6" xfId="17705" xr:uid="{F5D289EF-F19C-4BD1-9D15-8434E1A4C138}"/>
    <cellStyle name="Percent 2 3 3 4 3 4 4 3 2 2 5 6 2" xfId="27315" xr:uid="{6F39B3C3-E4BE-452B-80AB-17B3733A41B7}"/>
    <cellStyle name="Percent 2 3 3 4 3 4 4 3 2 2 5 6 3" xfId="28554" xr:uid="{F8686B50-F9FD-434E-AC10-1EDEF7BE7782}"/>
    <cellStyle name="Percent 2 3 3 4 3 4 4 3 2 2 5 6 4" xfId="27907" xr:uid="{0647DD2F-B0BC-440F-A6D3-A1A7D1A83E53}"/>
    <cellStyle name="Percent 2 3 3 4 3 4 4 3 2 2 5 7" xfId="18407" xr:uid="{07D3BE5D-B29F-43FE-9915-C091F4338F1A}"/>
    <cellStyle name="Percent 2 3 3 4 3 4 4 3 2 2 5 7 2" xfId="28196" xr:uid="{3A955E8C-F6C3-4034-B16B-C5A1AC495E1D}"/>
    <cellStyle name="Percent 2 3 3 4 3 4 4 3 2 2 6" xfId="2514" xr:uid="{A6D8887A-10DF-4059-ABB7-3093CF522F08}"/>
    <cellStyle name="Percent 2 3 3 4 3 4 4 3 2 2 6 2" xfId="3109" xr:uid="{974B9B0E-6DF3-4761-B491-0150D3312A9D}"/>
    <cellStyle name="Percent 2 3 3 4 3 4 4 3 2 2 6 3" xfId="4072" xr:uid="{C77C07F0-59C4-4020-BE97-C815FF34E30E}"/>
    <cellStyle name="Percent 2 3 3 4 3 4 4 3 2 2 6 3 2" xfId="4773" xr:uid="{7A05181B-17F8-4F09-9B09-D1B4C7DCE1F8}"/>
    <cellStyle name="Percent 2 3 3 4 3 4 4 3 2 2 6 3 3" xfId="3506" xr:uid="{1EF68169-A4DE-49AC-AC1D-7B9DD9B89139}"/>
    <cellStyle name="Percent 2 3 3 4 3 4 4 3 2 2 6 3 4" xfId="8490" xr:uid="{4FAA8B4A-BCB3-4CE9-AB28-BA88A06A5A5E}"/>
    <cellStyle name="Percent 2 3 3 4 3 4 4 3 2 2 6 3 4 2" xfId="5654" xr:uid="{6932B24A-4868-4BBC-B5C3-9070AF1FF872}"/>
    <cellStyle name="Percent 2 3 3 4 3 4 4 3 2 2 6 3 4 2 2" xfId="9836" xr:uid="{4ACC9B90-606A-4286-A197-B20DC72D60EB}"/>
    <cellStyle name="Percent 2 3 3 4 3 4 4 3 2 2 6 3 4 2 3" xfId="12712" xr:uid="{86B9DA80-B882-41D9-A79F-C161C78CAF21}"/>
    <cellStyle name="Percent 2 3 3 4 3 4 4 3 2 2 6 3 4 2 3 2" xfId="23151" xr:uid="{249EC5C6-648E-4ABA-9F2A-84F1CB740DBD}"/>
    <cellStyle name="Percent 2 3 3 4 3 4 4 3 2 2 6 3 4 2 3 3" xfId="20194" xr:uid="{2D5AB625-5A7B-4A23-B918-C70863D3376C}"/>
    <cellStyle name="Percent 2 3 3 4 3 4 4 3 2 2 6 3 4 2 3 3 2" xfId="25416" xr:uid="{27A4028B-7B70-45C5-85AA-4C4FC661B426}"/>
    <cellStyle name="Percent 2 3 3 4 3 4 4 3 2 2 6 3 5" xfId="5363" xr:uid="{3A388F8E-0FA5-4D12-AD5E-CC877C747693}"/>
    <cellStyle name="Percent 2 3 3 4 3 4 4 3 2 2 6 3 5 2" xfId="9702" xr:uid="{21E08E83-3910-45DF-841F-9F33850ABD00}"/>
    <cellStyle name="Percent 2 3 3 4 3 4 4 3 2 2 6 3 5 3" xfId="11714" xr:uid="{422C7D1C-3AD1-44D0-9AB9-4B655F18A1B2}"/>
    <cellStyle name="Percent 2 3 3 4 3 4 4 3 2 2 6 3 5 3 2" xfId="22162" xr:uid="{DFAD41A8-30C8-4C92-ACBE-13864B0A2163}"/>
    <cellStyle name="Percent 2 3 3 4 3 4 4 3 2 2 6 3 5 3 3" xfId="19903" xr:uid="{F3C44A0B-21D1-4723-ABB1-7ED3554A169F}"/>
    <cellStyle name="Percent 2 3 3 4 3 4 4 3 2 2 6 3 5 3 3 2" xfId="25125" xr:uid="{4210671E-F03E-4680-9A26-28F6DA6B7797}"/>
    <cellStyle name="Percent 2 3 3 4 3 4 4 3 2 2 6 3 6" xfId="16091" xr:uid="{69F0BFC4-F2B3-4B42-A4B6-DE593683F806}"/>
    <cellStyle name="Percent 2 3 3 4 3 4 4 3 2 2 6 3 7" xfId="18849" xr:uid="{9FAAF0C4-895E-4EAE-9449-EC4006DD5E56}"/>
    <cellStyle name="Percent 2 3 3 4 3 4 4 3 2 2 6 3 7 2" xfId="24071" xr:uid="{9E3CFCFF-29FC-405F-815E-ECFDF057577D}"/>
    <cellStyle name="Percent 2 3 3 4 3 4 4 3 2 2 6 4" xfId="7078" xr:uid="{A0C8572B-AE45-446E-A87F-47DC0A3907A7}"/>
    <cellStyle name="Percent 2 3 3 4 3 4 4 3 2 2 6 4 2" xfId="8037" xr:uid="{08B46778-C3B8-4DCB-B36E-1BFF7EE73E15}"/>
    <cellStyle name="Percent 2 3 3 4 3 4 4 3 2 2 6 4 3" xfId="13245" xr:uid="{6D8BCC8C-570C-4CE7-86D7-E5B258C8A99B}"/>
    <cellStyle name="Percent 2 3 3 4 3 4 4 3 2 2 6 4 3 2" xfId="16678" xr:uid="{BF8B5F1F-1ED7-4BE8-AD01-AF3431F86635}"/>
    <cellStyle name="Percent 2 3 3 4 3 4 4 3 2 2 6 4 4" xfId="19380" xr:uid="{227B18A2-5EE4-4AE3-B759-68A41ECB5FC7}"/>
    <cellStyle name="Percent 2 3 3 4 3 4 4 3 2 2 6 4 4 2" xfId="24602" xr:uid="{379EC166-83AF-4FA8-A14F-7AF91C174434}"/>
    <cellStyle name="Percent 2 3 3 4 3 4 4 3 2 2 6 5" xfId="6474" xr:uid="{C4E7E10B-C70A-49BD-AE11-203467425347}"/>
    <cellStyle name="Percent 2 3 3 4 3 4 4 3 2 2 6 5 2" xfId="10220" xr:uid="{5ED2E67D-2CDA-4207-9075-A2F2536EC001}"/>
    <cellStyle name="Percent 2 3 3 4 3 4 4 3 2 2 6 5 3" xfId="11331" xr:uid="{151492D6-0B02-404D-B5B9-AFCB5F75CDCF}"/>
    <cellStyle name="Percent 2 3 3 4 3 4 4 3 2 2 6 5 3 2" xfId="21889" xr:uid="{E81F3D74-131D-40E7-AD2B-8D8A5C59770B}"/>
    <cellStyle name="Percent 2 3 3 4 3 4 4 3 2 2 6 5 3 3" xfId="20785" xr:uid="{99C3842E-99AE-4955-ADB3-D1589FE767F1}"/>
    <cellStyle name="Percent 2 3 3 4 3 4 4 3 2 2 6 5 3 3 2" xfId="26007" xr:uid="{7565327C-9BF5-4429-82BB-8B89204B5779}"/>
    <cellStyle name="Percent 2 3 3 4 3 4 4 3 2 2 7" xfId="5716" xr:uid="{D9C24720-E63A-41D7-AC10-D5C729B4103B}"/>
    <cellStyle name="Percent 2 3 3 4 3 4 4 3 2 2 7 2" xfId="9009" xr:uid="{38BAB783-7B7D-4C3F-B9F6-871663578BAA}"/>
    <cellStyle name="Percent 2 3 3 4 3 4 4 3 2 2 7 3" xfId="16237" xr:uid="{72EDA28E-AE27-4BC6-B554-DD2A6CF715F2}"/>
    <cellStyle name="Percent 2 3 3 4 3 4 4 3 2 2 7 3 2" xfId="17385" xr:uid="{7A73B300-6FA3-49C9-9034-5F50F53AFC31}"/>
    <cellStyle name="Percent 2 3 3 4 3 4 4 3 2 2 7 3 3" xfId="20256" xr:uid="{E39937F1-9B57-4DD1-B731-C31482ABA5F9}"/>
    <cellStyle name="Percent 2 3 3 4 3 4 4 3 2 2 7 3 3 2" xfId="25478" xr:uid="{C977A46B-BDD6-4863-AC9F-D8C119A9365E}"/>
    <cellStyle name="Percent 2 3 3 4 3 4 4 3 2 2 8" xfId="15597" xr:uid="{B27B67F4-F186-4B6D-8EB3-28265F4DA717}"/>
    <cellStyle name="Percent 2 3 3 4 3 4 4 3 2 2 9" xfId="17704" xr:uid="{05459318-F2A1-418F-AF5F-8EA9CFF185EB}"/>
    <cellStyle name="Percent 2 3 3 4 3 4 4 3 2 2 9 2" xfId="27314" xr:uid="{C52F87D7-76D5-4792-A86D-2D4083097A82}"/>
    <cellStyle name="Percent 2 3 3 4 3 4 4 3 2 2 9 3" xfId="28553" xr:uid="{0CA74482-316A-4328-BE3D-5E200EC0D488}"/>
    <cellStyle name="Percent 2 3 3 4 3 4 4 3 2 2 9 4" xfId="27908" xr:uid="{F8AFDE7D-AAC4-4DFB-A747-E57228FCF050}"/>
    <cellStyle name="Percent 2 3 3 4 3 4 4 3 3" xfId="2367" xr:uid="{1657B5B6-47CF-41EC-BD45-5E358A7E1B3E}"/>
    <cellStyle name="Percent 2 3 3 4 3 4 4 3 3 2" xfId="2962" xr:uid="{EE3DB7AE-5618-492B-AB60-A34CA1F40414}"/>
    <cellStyle name="Percent 2 3 3 4 3 4 4 3 3 3" xfId="3925" xr:uid="{53597179-3C53-4516-A6F9-F203E9C1BDE4}"/>
    <cellStyle name="Percent 2 3 3 4 3 4 4 3 3 3 2" xfId="5077" xr:uid="{6F0D91F6-8C2D-4E14-BDFF-8CC7A74E332C}"/>
    <cellStyle name="Percent 2 3 3 4 3 4 4 3 3 3 3" xfId="4337" xr:uid="{2EF2B45F-AB0F-4BD3-8906-23D0058A203D}"/>
    <cellStyle name="Percent 2 3 3 4 3 4 4 3 3 3 4" xfId="7719" xr:uid="{A34E7B21-73D9-497D-8193-F780E4413ACE}"/>
    <cellStyle name="Percent 2 3 3 4 3 4 4 3 3 3 4 2" xfId="9230" xr:uid="{4DBB0FF9-171A-4741-8FF0-485EABCB648F}"/>
    <cellStyle name="Percent 2 3 3 4 3 4 4 3 3 3 4 2 2" xfId="10947" xr:uid="{533F94FC-FD03-4CEE-848B-EB82772AD4BC}"/>
    <cellStyle name="Percent 2 3 3 4 3 4 4 3 3 3 4 2 3" xfId="11673" xr:uid="{E0668207-9AC7-4B24-8F0D-874DC9B89930}"/>
    <cellStyle name="Percent 2 3 3 4 3 4 4 3 3 3 4 2 3 2" xfId="22122" xr:uid="{13D902DC-4B70-4FAD-B58B-EE5A236C5414}"/>
    <cellStyle name="Percent 2 3 3 4 3 4 4 3 3 3 4 2 3 3" xfId="21512" xr:uid="{B9CAD0C9-DE87-4A17-8D22-C640E4442066}"/>
    <cellStyle name="Percent 2 3 3 4 3 4 4 3 3 3 4 2 3 3 2" xfId="26734" xr:uid="{3824CB7D-E7CD-4378-AA84-15DACC8A0D5F}"/>
    <cellStyle name="Percent 2 3 3 4 3 4 4 3 3 3 5" xfId="6915" xr:uid="{C9C5D2EF-7640-4FA4-A5D6-F9AB4AE4B98D}"/>
    <cellStyle name="Percent 2 3 3 4 3 4 4 3 3 3 5 2" xfId="10659" xr:uid="{842F57C3-9719-4C87-A056-73093992896A}"/>
    <cellStyle name="Percent 2 3 3 4 3 4 4 3 3 3 5 3" xfId="12318" xr:uid="{9B753992-C961-4F78-A9A8-790DA7EF2D85}"/>
    <cellStyle name="Percent 2 3 3 4 3 4 4 3 3 3 5 3 2" xfId="22759" xr:uid="{16F30882-B9E9-4A2B-AC09-A343F0772394}"/>
    <cellStyle name="Percent 2 3 3 4 3 4 4 3 3 3 5 3 3" xfId="21224" xr:uid="{B55F3ABF-BA2A-4BE6-92B9-E8B4AD67A765}"/>
    <cellStyle name="Percent 2 3 3 4 3 4 4 3 3 3 5 3 3 2" xfId="26446" xr:uid="{E499FD4E-3648-4607-8B35-DC6D91C3953E}"/>
    <cellStyle name="Percent 2 3 3 4 3 4 4 3 3 3 6" xfId="15948" xr:uid="{305B9B74-46C6-44D0-B39D-BBBCB316C48E}"/>
    <cellStyle name="Percent 2 3 3 4 3 4 4 3 3 3 7" xfId="18702" xr:uid="{8207B151-05F4-4C66-9497-F47FF27E56ED}"/>
    <cellStyle name="Percent 2 3 3 4 3 4 4 3 3 3 7 2" xfId="23924" xr:uid="{207988DC-2B4C-4C99-9A37-96A0081DEF80}"/>
    <cellStyle name="Percent 2 3 3 4 3 4 4 3 3 4" xfId="7260" xr:uid="{00684719-B767-4609-AFA4-239BCEAD94D7}"/>
    <cellStyle name="Percent 2 3 3 4 3 4 4 3 3 4 2" xfId="8219" xr:uid="{4C8D2AD1-41D8-4DCD-A9E0-DA113BA94F92}"/>
    <cellStyle name="Percent 2 3 3 4 3 4 4 3 3 4 3" xfId="13083" xr:uid="{3F0A8BB9-7703-44E7-8068-B537BB08ADF5}"/>
    <cellStyle name="Percent 2 3 3 4 3 4 4 3 3 4 3 2" xfId="16532" xr:uid="{98C36C95-2D82-452F-9745-0A0353F48C8C}"/>
    <cellStyle name="Percent 2 3 3 4 3 4 4 3 3 4 4" xfId="19562" xr:uid="{3B6A9B1D-10A2-4CA2-ACBA-1638AEF70BB5}"/>
    <cellStyle name="Percent 2 3 3 4 3 4 4 3 3 4 4 2" xfId="24784" xr:uid="{E448CFC6-6BFC-480A-8339-FAE3B8F3CF74}"/>
    <cellStyle name="Percent 2 3 3 4 3 4 4 3 3 5" xfId="6738" xr:uid="{89CFB31B-397E-4CEF-979A-F7D3C59053E3}"/>
    <cellStyle name="Percent 2 3 3 4 3 4 4 3 3 5 2" xfId="10482" xr:uid="{E5ED1E2A-4466-4D20-9D12-A7426249D086}"/>
    <cellStyle name="Percent 2 3 3 4 3 4 4 3 3 5 3" xfId="11747" xr:uid="{CB7E0AFE-A198-4113-9629-16A389A3E239}"/>
    <cellStyle name="Percent 2 3 3 4 3 4 4 3 3 5 3 2" xfId="22195" xr:uid="{2B367C5F-A6CB-4E9C-853F-37481C5695BC}"/>
    <cellStyle name="Percent 2 3 3 4 3 4 4 3 3 5 3 3" xfId="21047" xr:uid="{B100B592-17FB-499B-BD88-29C22546E4A0}"/>
    <cellStyle name="Percent 2 3 3 4 3 4 4 3 3 5 3 3 2" xfId="26269" xr:uid="{1534367D-CA69-4DDA-AFB6-4FDE2A1E458C}"/>
    <cellStyle name="Percent 2 3 3 4 3 4 4 3 4" xfId="5714" xr:uid="{1FB6A873-F012-41F9-A167-CA5AFBB6855D}"/>
    <cellStyle name="Percent 2 3 3 4 3 4 4 3 4 2" xfId="9008" xr:uid="{6CD3DD56-4761-4561-85D8-F79B708D5A64}"/>
    <cellStyle name="Percent 2 3 3 4 3 4 4 3 4 3" xfId="14636" xr:uid="{62C399F2-2FA1-49F9-9555-9B12BDBA5AAA}"/>
    <cellStyle name="Percent 2 3 3 4 3 4 4 3 4 3 2" xfId="14637" xr:uid="{4C59ABF5-1C22-452D-8295-B4F37F1AE882}"/>
    <cellStyle name="Percent 2 3 3 4 3 4 4 3 4 3 3" xfId="17246" xr:uid="{6E95A6DA-935F-4989-8EB6-972041544E65}"/>
    <cellStyle name="Percent 2 3 3 4 3 4 4 3 4 3 4" xfId="20254" xr:uid="{25A5A592-BC89-4C29-A2A9-19ACA6258301}"/>
    <cellStyle name="Percent 2 3 3 4 3 4 4 3 4 3 4 2" xfId="25476" xr:uid="{7CE9C62D-E8A8-4416-96B1-1BA0C828B39F}"/>
    <cellStyle name="Percent 2 3 3 4 3 4 4 3 5" xfId="15272" xr:uid="{B313D385-9C1F-4C6B-BB47-F8834C06AD2F}"/>
    <cellStyle name="Percent 2 3 3 4 3 4 4 3 6" xfId="15596" xr:uid="{C132743B-66C0-46F9-9E35-2FAD42554358}"/>
    <cellStyle name="Percent 2 3 3 4 3 4 4 3 7" xfId="17703" xr:uid="{B8DA98E7-2EFF-427B-9CA5-822699F6E4C9}"/>
    <cellStyle name="Percent 2 3 3 4 3 4 4 3 7 2" xfId="27313" xr:uid="{8C8AC3E9-ECD0-4ACE-A9C1-FCF730FC2521}"/>
    <cellStyle name="Percent 2 3 3 4 3 4 4 3 7 3" xfId="28552" xr:uid="{037BC36B-16EE-4A14-82E9-A1B86087590A}"/>
    <cellStyle name="Percent 2 3 3 4 3 4 4 3 7 4" xfId="27909" xr:uid="{8D592358-A9C0-47BC-8DEC-524D53171BA3}"/>
    <cellStyle name="Percent 2 3 3 4 3 4 4 3 8" xfId="18107" xr:uid="{5E514F62-FD39-4445-B005-7D48A1B5FE0B}"/>
    <cellStyle name="Percent 2 3 3 4 3 4 4 3 8 2" xfId="28172" xr:uid="{DA82D6F7-E672-4942-B020-410309995497}"/>
    <cellStyle name="Percent 2 3 3 4 3 4 4 4" xfId="14638" xr:uid="{80FD564F-AE24-4E26-85CA-0897BE12B475}"/>
    <cellStyle name="Percent 2 3 3 4 3 4 4 4 2" xfId="14639" xr:uid="{EF8BB0C2-4D32-482A-B9CB-6B33E26D678E}"/>
    <cellStyle name="Percent 2 3 3 4 3 4 4 5" xfId="14640" xr:uid="{BFA8FBF7-7D3E-450F-BCCD-287CC787BC1C}"/>
    <cellStyle name="Percent 2 3 3 4 3 4 4 5 2" xfId="14641" xr:uid="{1D1A4461-B17E-47FE-BA40-E9686EF91BF8}"/>
    <cellStyle name="Percent 2 3 3 4 3 4 5" xfId="2227" xr:uid="{A8C42530-D709-4980-AFDD-810180734D89}"/>
    <cellStyle name="Percent 2 3 3 4 3 4 5 2" xfId="2822" xr:uid="{629C4D25-31F7-4413-9BCE-6114210FCBBD}"/>
    <cellStyle name="Percent 2 3 3 4 3 4 5 3" xfId="3785" xr:uid="{2E2710CC-744D-4D5A-ADB1-C0936DB7FB6E}"/>
    <cellStyle name="Percent 2 3 3 4 3 4 5 3 2" xfId="4880" xr:uid="{6CBA139E-1233-42A8-B332-23C5CCD642CA}"/>
    <cellStyle name="Percent 2 3 3 4 3 4 5 3 3" xfId="4359" xr:uid="{B04C232A-8DC7-49CC-BE92-3E5EC7FC082F}"/>
    <cellStyle name="Percent 2 3 3 4 3 4 5 3 4" xfId="8580" xr:uid="{55B40EAE-8E78-4FC7-BB1D-95E25CDDD157}"/>
    <cellStyle name="Percent 2 3 3 4 3 4 5 3 4 2" xfId="6532" xr:uid="{04A9AA07-D9D6-4FBE-BA72-4260832AF2C2}"/>
    <cellStyle name="Percent 2 3 3 4 3 4 5 3 4 2 2" xfId="10278" xr:uid="{85A4666B-2B6A-4FCE-B0A1-FE1DE4197234}"/>
    <cellStyle name="Percent 2 3 3 4 3 4 5 3 4 2 3" xfId="12709" xr:uid="{35E3E187-760B-4C6D-BC6F-1FCB8705CC72}"/>
    <cellStyle name="Percent 2 3 3 4 3 4 5 3 4 2 3 2" xfId="23148" xr:uid="{D15A9BF1-9BE9-4B9C-A339-C7488F3B0D0E}"/>
    <cellStyle name="Percent 2 3 3 4 3 4 5 3 4 2 3 3" xfId="20843" xr:uid="{C20B021E-9F6F-44AE-998E-27B6E3963BA4}"/>
    <cellStyle name="Percent 2 3 3 4 3 4 5 3 4 2 3 3 2" xfId="26065" xr:uid="{C18A4041-F0FF-4B30-AEC1-BAF3CAD72940}"/>
    <cellStyle name="Percent 2 3 3 4 3 4 5 3 5" xfId="5477" xr:uid="{AA8462A3-3622-4C28-AFE3-C80B5CB35685}"/>
    <cellStyle name="Percent 2 3 3 4 3 4 5 3 5 2" xfId="9824" xr:uid="{21DB1BED-E961-44D3-B812-345A2F7339AF}"/>
    <cellStyle name="Percent 2 3 3 4 3 4 5 3 5 3" xfId="12500" xr:uid="{B17E10DA-5FB0-42AA-A40D-CAABDE45DFF6}"/>
    <cellStyle name="Percent 2 3 3 4 3 4 5 3 5 3 2" xfId="22941" xr:uid="{8A931F86-2666-4810-99CB-619F5355173C}"/>
    <cellStyle name="Percent 2 3 3 4 3 4 5 3 5 3 3" xfId="20017" xr:uid="{E11ADD2B-64DD-4FA3-9CFA-189775589D80}"/>
    <cellStyle name="Percent 2 3 3 4 3 4 5 3 5 3 3 2" xfId="25239" xr:uid="{A964622A-5039-4BE6-89A6-F7FC92595666}"/>
    <cellStyle name="Percent 2 3 3 4 3 4 5 3 6" xfId="18562" xr:uid="{C8BBF26F-5106-4488-8BF4-45FB964D898F}"/>
    <cellStyle name="Percent 2 3 3 4 3 4 5 3 6 2" xfId="23784" xr:uid="{59D698B9-1F59-402F-83AB-B21BF150E6B5}"/>
    <cellStyle name="Percent 2 3 3 4 3 4 5 4" xfId="6040" xr:uid="{ACDB280E-9D55-49AB-AD2C-ED808BA625F8}"/>
    <cellStyle name="Percent 2 3 3 4 3 4 5 4 2" xfId="7757" xr:uid="{C9A07A83-B58E-4AC4-89F1-B66F77884B87}"/>
    <cellStyle name="Percent 2 3 3 4 3 4 5 4 3" xfId="11570" xr:uid="{9E99F617-A5E1-41E7-A440-6140B4868121}"/>
    <cellStyle name="Percent 2 3 3 4 3 4 5 4 3 2" xfId="15827" xr:uid="{E6D96363-7A95-48E6-AF11-80B3399AFF56}"/>
    <cellStyle name="Percent 2 3 3 4 3 4 5 4 4" xfId="19133" xr:uid="{F1018369-A264-49BD-9FDF-4FB28B4B983B}"/>
    <cellStyle name="Percent 2 3 3 4 3 4 5 4 4 2" xfId="24355" xr:uid="{BAA12F22-05A9-4D48-B987-0D926B93069D}"/>
    <cellStyle name="Percent 2 3 3 4 3 4 5 5" xfId="6228" xr:uid="{25ED6602-FD04-494A-B9C0-6664EF4E866F}"/>
    <cellStyle name="Percent 2 3 3 4 3 4 5 5 2" xfId="9977" xr:uid="{929A39E8-2255-4F5D-B2AE-F36D34534873}"/>
    <cellStyle name="Percent 2 3 3 4 3 4 5 5 3" xfId="12686" xr:uid="{2A54FCAE-DD9E-4A56-A6AE-C03CD4ADE954}"/>
    <cellStyle name="Percent 2 3 3 4 3 4 5 5 3 2" xfId="23125" xr:uid="{172EF181-8827-4CEE-9D22-4E3ED91CD437}"/>
    <cellStyle name="Percent 2 3 3 4 3 4 5 5 3 3" xfId="20542" xr:uid="{5697DB90-04CE-405F-A64B-970E60C50D7F}"/>
    <cellStyle name="Percent 2 3 3 4 3 4 5 5 3 3 2" xfId="25764" xr:uid="{45781BD7-8F99-4342-8650-A7DCCCE9C73A}"/>
    <cellStyle name="Percent 2 3 3 4 3 4 6" xfId="17967" xr:uid="{B1276A41-ECCA-431D-92EE-9CF23F03862A}"/>
    <cellStyle name="Percent 2 3 3 4 3 4 6 2" xfId="27769" xr:uid="{D668DE3B-3446-401F-B0E7-70E6E6FAF2BC}"/>
    <cellStyle name="Percent 2 3 3 4 3 5" xfId="1335" xr:uid="{F03C99A4-C7C3-42B3-8F6E-0A175E91749D}"/>
    <cellStyle name="Percent 2 3 3 4 3 5 2" xfId="1336" xr:uid="{67489986-442A-4A52-9C3C-27C6A005CE6F}"/>
    <cellStyle name="Percent 2 3 3 4 3 5 3" xfId="1337" xr:uid="{B26B7C57-EC7C-456F-A5CA-4E5A31F41293}"/>
    <cellStyle name="Percent 2 3 3 4 3 5 3 2" xfId="1338" xr:uid="{8C6EDD31-04D1-495B-9945-4C85F09167D7}"/>
    <cellStyle name="Percent 2 3 3 4 3 5 3 2 2" xfId="1339" xr:uid="{47B30C89-F61D-48F5-BEB5-1DD172721123}"/>
    <cellStyle name="Percent 2 3 3 4 3 5 3 2 2 10" xfId="18255" xr:uid="{7A6637ED-C629-4039-B0D8-7188028FA97C}"/>
    <cellStyle name="Percent 2 3 3 4 3 5 3 2 2 10 2" xfId="28850" xr:uid="{141E161B-95D9-498B-AA38-516219FC404F}"/>
    <cellStyle name="Percent 2 3 3 4 3 5 3 2 2 2" xfId="1340" xr:uid="{7F3CD27C-43EE-4EAD-8281-2735DA933E67}"/>
    <cellStyle name="Percent 2 3 3 4 3 5 3 2 2 2 2" xfId="14642" xr:uid="{45E506FE-9DA1-4F3F-9DB0-725F7F9CC9FC}"/>
    <cellStyle name="Percent 2 3 3 4 3 5 3 2 2 2 3" xfId="14643" xr:uid="{98847C34-4BFC-4358-8B0D-B7E191106FE7}"/>
    <cellStyle name="Percent 2 3 3 4 3 5 3 2 2 2 3 2" xfId="14644" xr:uid="{6D8A88D0-5AD9-47CB-AC8B-0417EDFBC5E1}"/>
    <cellStyle name="Percent 2 3 3 4 3 5 3 2 2 3" xfId="1341" xr:uid="{4CD126C9-DFD9-4ED0-932A-F81A0ECD230C}"/>
    <cellStyle name="Percent 2 3 3 4 3 5 3 2 2 4" xfId="1342" xr:uid="{8A73E9F5-C992-4539-AE82-172A1E552D1E}"/>
    <cellStyle name="Percent 2 3 3 4 3 5 3 2 2 5" xfId="1343" xr:uid="{1B9C7E53-B3C3-4F5E-8485-509C43F7CBD7}"/>
    <cellStyle name="Percent 2 3 3 4 3 5 3 2 2 5 2" xfId="1344" xr:uid="{02DD1CB1-8938-4FB0-94AE-4A3E46B8E84F}"/>
    <cellStyle name="Percent 2 3 3 4 3 5 3 2 2 5 3" xfId="2668" xr:uid="{474EBB50-8DAB-4D7E-99C6-9836BCFF80F5}"/>
    <cellStyle name="Percent 2 3 3 4 3 5 3 2 2 5 3 2" xfId="3263" xr:uid="{B847F653-5E41-4CA4-A326-7F55C832602A}"/>
    <cellStyle name="Percent 2 3 3 4 3 5 3 2 2 5 3 3" xfId="4226" xr:uid="{6F22A77E-0CB7-4E39-9E31-6FB9CA01BAC4}"/>
    <cellStyle name="Percent 2 3 3 4 3 5 3 2 2 5 3 3 2" xfId="4579" xr:uid="{5B7EDED5-B1AC-4275-863C-26B228783808}"/>
    <cellStyle name="Percent 2 3 3 4 3 5 3 2 2 5 3 3 3" xfId="4463" xr:uid="{9B7F7470-DB27-45E4-BF1B-1FE99662BC2D}"/>
    <cellStyle name="Percent 2 3 3 4 3 5 3 2 2 5 3 3 4" xfId="8504" xr:uid="{7A1D7EC1-C638-4B19-980F-1020FBE0A061}"/>
    <cellStyle name="Percent 2 3 3 4 3 5 3 2 2 5 3 3 4 2" xfId="5195" xr:uid="{7C04CACB-45D8-44BC-A19D-27D89421FFE3}"/>
    <cellStyle name="Percent 2 3 3 4 3 5 3 2 2 5 3 3 4 2 2" xfId="9592" xr:uid="{A947F729-3825-400B-AE6A-9E3CA2A0EE70}"/>
    <cellStyle name="Percent 2 3 3 4 3 5 3 2 2 5 3 3 4 2 3" xfId="11669" xr:uid="{6F635F38-565E-4E90-9542-26DF6811E8C8}"/>
    <cellStyle name="Percent 2 3 3 4 3 5 3 2 2 5 3 3 4 2 3 2" xfId="22118" xr:uid="{0DFDEC71-C6A3-4BE4-9DCC-487D62B22BEF}"/>
    <cellStyle name="Percent 2 3 3 4 3 5 3 2 2 5 3 3 4 2 3 3" xfId="19735" xr:uid="{B72F0FA7-E2E4-4775-A976-5168AEDEAFBD}"/>
    <cellStyle name="Percent 2 3 3 4 3 5 3 2 2 5 3 3 4 2 3 3 2" xfId="24957" xr:uid="{911CB279-F129-46CA-BF3D-66E6BEF640EA}"/>
    <cellStyle name="Percent 2 3 3 4 3 5 3 2 2 5 3 3 5" xfId="6791" xr:uid="{96722359-6A43-41DF-B499-C8D0B5D04928}"/>
    <cellStyle name="Percent 2 3 3 4 3 5 3 2 2 5 3 3 5 2" xfId="10535" xr:uid="{778C3BB3-CAD8-453F-8D4E-DDF408FC95DB}"/>
    <cellStyle name="Percent 2 3 3 4 3 5 3 2 2 5 3 3 5 3" xfId="12493" xr:uid="{AEC1CAE0-A5A4-46C3-94A0-AC5AECE40998}"/>
    <cellStyle name="Percent 2 3 3 4 3 5 3 2 2 5 3 3 5 3 2" xfId="22934" xr:uid="{909F887F-DB92-4F85-8009-20F32041A224}"/>
    <cellStyle name="Percent 2 3 3 4 3 5 3 2 2 5 3 3 5 3 3" xfId="21100" xr:uid="{DB0B9A42-0AB2-4479-8A78-E21E3B9D88B5}"/>
    <cellStyle name="Percent 2 3 3 4 3 5 3 2 2 5 3 3 5 3 3 2" xfId="26322" xr:uid="{3A2BE1F9-E4A7-4B6A-B42F-5B9469F88BFF}"/>
    <cellStyle name="Percent 2 3 3 4 3 5 3 2 2 5 3 3 6" xfId="19003" xr:uid="{7F8E0046-67C6-4117-8AC4-AEAC1F9D3A9C}"/>
    <cellStyle name="Percent 2 3 3 4 3 5 3 2 2 5 3 3 6 2" xfId="24225" xr:uid="{7F495E7B-881E-404C-A239-3A108B0D9A4C}"/>
    <cellStyle name="Percent 2 3 3 4 3 5 3 2 2 5 3 4" xfId="6996" xr:uid="{F3B0B025-A66A-485B-A2FB-EF22EC2C9462}"/>
    <cellStyle name="Percent 2 3 3 4 3 5 3 2 2 5 3 4 2" xfId="7955" xr:uid="{A1E20435-42FB-4207-83C6-9E18CB90188E}"/>
    <cellStyle name="Percent 2 3 3 4 3 5 3 2 2 5 3 4 3" xfId="13186" xr:uid="{9327027A-A322-40DF-816E-B8F2EC184B3E}"/>
    <cellStyle name="Percent 2 3 3 4 3 5 3 2 2 5 3 4 3 2" xfId="16627" xr:uid="{0F72E940-4CCA-4C3F-9CA3-3CED9EE8D56C}"/>
    <cellStyle name="Percent 2 3 3 4 3 5 3 2 2 5 3 4 4" xfId="19298" xr:uid="{124410FC-BC25-4A4D-A360-52B9F7CE7CC1}"/>
    <cellStyle name="Percent 2 3 3 4 3 5 3 2 2 5 3 4 4 2" xfId="24520" xr:uid="{FE92178A-FE9B-4C7D-88F8-BA104649B9CC}"/>
    <cellStyle name="Percent 2 3 3 4 3 5 3 2 2 5 3 5" xfId="6609" xr:uid="{D9FCCCD4-4020-4A04-BF21-885C4EAABE4A}"/>
    <cellStyle name="Percent 2 3 3 4 3 5 3 2 2 5 3 5 2" xfId="10355" xr:uid="{61B57A7E-2587-44F9-A43B-9CD26D89E990}"/>
    <cellStyle name="Percent 2 3 3 4 3 5 3 2 2 5 3 5 3" xfId="17089" xr:uid="{7A121834-D9BF-4E7A-B88E-DF5F09F2B07D}"/>
    <cellStyle name="Percent 2 3 3 4 3 5 3 2 2 5 3 5 3 2" xfId="23561" xr:uid="{33F71BCB-587B-4311-A11D-68691E53AF85}"/>
    <cellStyle name="Percent 2 3 3 4 3 5 3 2 2 5 3 5 3 3" xfId="20920" xr:uid="{89CEDCAA-AFEF-4270-8B54-82F167176F08}"/>
    <cellStyle name="Percent 2 3 3 4 3 5 3 2 2 5 3 5 3 3 2" xfId="26142" xr:uid="{1E692C90-7F04-4D8E-94B5-3B789C2825F4}"/>
    <cellStyle name="Percent 2 3 3 4 3 5 3 2 2 5 4" xfId="5721" xr:uid="{7046495E-4749-4484-AABA-01C820B4BBA7}"/>
    <cellStyle name="Percent 2 3 3 4 3 5 3 2 2 5 4 2" xfId="9013" xr:uid="{F134D2A5-BE9A-4335-9A0B-807F56279520}"/>
    <cellStyle name="Percent 2 3 3 4 3 5 3 2 2 5 4 3" xfId="16999" xr:uid="{74C3E1BF-C104-42D7-A300-1C63D5D508C6}"/>
    <cellStyle name="Percent 2 3 3 4 3 5 3 2 2 5 4 3 2" xfId="23472" xr:uid="{390497C3-A161-493F-A35C-DAC139A7FE0A}"/>
    <cellStyle name="Percent 2 3 3 4 3 5 3 2 2 5 4 3 3" xfId="20261" xr:uid="{BEFC067E-132F-482C-987C-64FC951789F6}"/>
    <cellStyle name="Percent 2 3 3 4 3 5 3 2 2 5 4 3 3 2" xfId="25483" xr:uid="{F0D1332A-DDDC-4C07-BB9A-236D9FBE6B13}"/>
    <cellStyle name="Percent 2 3 3 4 3 5 3 2 2 5 5" xfId="15601" xr:uid="{33F7DA32-6E09-47A1-8558-F2EA72764797}"/>
    <cellStyle name="Percent 2 3 3 4 3 5 3 2 2 5 6" xfId="17708" xr:uid="{9A86984A-D507-4EF4-A3AF-2F729861E0ED}"/>
    <cellStyle name="Percent 2 3 3 4 3 5 3 2 2 5 6 2" xfId="27318" xr:uid="{47566CE1-7674-46F8-8437-9347F832A26B}"/>
    <cellStyle name="Percent 2 3 3 4 3 5 3 2 2 5 6 3" xfId="28557" xr:uid="{9492D80F-7CF6-48A4-BE83-5E5050AED2B7}"/>
    <cellStyle name="Percent 2 3 3 4 3 5 3 2 2 5 6 4" xfId="27904" xr:uid="{4FF2CB07-8FC4-4F34-9948-E0AE24D81FDA}"/>
    <cellStyle name="Percent 2 3 3 4 3 5 3 2 2 5 7" xfId="18408" xr:uid="{1E739FFA-8DBE-40F0-8FC9-606369CEE737}"/>
    <cellStyle name="Percent 2 3 3 4 3 5 3 2 2 5 7 2" xfId="28741" xr:uid="{A98514D8-5A84-410B-94E5-475CD70D5988}"/>
    <cellStyle name="Percent 2 3 3 4 3 5 3 2 2 6" xfId="2515" xr:uid="{089C8800-9B4F-4482-B579-725506AD41E0}"/>
    <cellStyle name="Percent 2 3 3 4 3 5 3 2 2 6 2" xfId="3110" xr:uid="{6580DC8F-8C8D-4D19-BC39-15410093F688}"/>
    <cellStyle name="Percent 2 3 3 4 3 5 3 2 2 6 3" xfId="4073" xr:uid="{DC38D3D2-7F7C-49DF-93D4-C4472FF6EA04}"/>
    <cellStyle name="Percent 2 3 3 4 3 5 3 2 2 6 3 2" xfId="5045" xr:uid="{E0C42241-AF04-4EE9-8225-6396FD1DADA5}"/>
    <cellStyle name="Percent 2 3 3 4 3 5 3 2 2 6 3 3" xfId="3511" xr:uid="{015D5339-9951-4FCA-A4A5-CDEE5BECEE55}"/>
    <cellStyle name="Percent 2 3 3 4 3 5 3 2 2 6 3 4" xfId="8331" xr:uid="{72C32AD9-8E3C-4237-9264-69AA3F8A1D62}"/>
    <cellStyle name="Percent 2 3 3 4 3 5 3 2 2 6 3 4 2" xfId="7375" xr:uid="{B2F13FD9-23B1-457F-8DBA-E8C4A1C13280}"/>
    <cellStyle name="Percent 2 3 3 4 3 5 3 2 2 6 3 4 2 2" xfId="10745" xr:uid="{F94B7797-B383-41AA-9FF7-F0BEB24AF6CB}"/>
    <cellStyle name="Percent 2 3 3 4 3 5 3 2 2 6 3 4 2 3" xfId="11882" xr:uid="{894975A3-F2D1-40C0-90D1-1C12B973AC44}"/>
    <cellStyle name="Percent 2 3 3 4 3 5 3 2 2 6 3 4 2 3 2" xfId="22330" xr:uid="{457BD9AC-633E-4B40-BA6C-456B1C9CC3F5}"/>
    <cellStyle name="Percent 2 3 3 4 3 5 3 2 2 6 3 4 2 3 3" xfId="21310" xr:uid="{596329D4-65E6-4DA7-A49F-47978ED44927}"/>
    <cellStyle name="Percent 2 3 3 4 3 5 3 2 2 6 3 4 2 3 3 2" xfId="26532" xr:uid="{62B4AD71-9FE5-4E07-A582-D07FF7EF70EC}"/>
    <cellStyle name="Percent 2 3 3 4 3 5 3 2 2 6 3 5" xfId="5361" xr:uid="{90263F23-A1F9-4821-BF3B-F192B936307B}"/>
    <cellStyle name="Percent 2 3 3 4 3 5 3 2 2 6 3 5 2" xfId="9628" xr:uid="{B21C4AC6-2CC0-4D71-A153-06ED2F54254F}"/>
    <cellStyle name="Percent 2 3 3 4 3 5 3 2 2 6 3 5 3" xfId="11387" xr:uid="{A45FCB75-535E-401F-B7C1-2CDE451B748C}"/>
    <cellStyle name="Percent 2 3 3 4 3 5 3 2 2 6 3 5 3 2" xfId="21945" xr:uid="{5AED80CF-B268-4659-8440-D54A44A94601}"/>
    <cellStyle name="Percent 2 3 3 4 3 5 3 2 2 6 3 5 3 3" xfId="19901" xr:uid="{0D5B5EAC-B903-4701-B980-5A95F0266E71}"/>
    <cellStyle name="Percent 2 3 3 4 3 5 3 2 2 6 3 5 3 3 2" xfId="25123" xr:uid="{67B0D99C-DFEF-42F9-B581-79D4EA9CC9DB}"/>
    <cellStyle name="Percent 2 3 3 4 3 5 3 2 2 6 3 6" xfId="16092" xr:uid="{91BC770F-9177-448D-9EEC-4A2533C316FA}"/>
    <cellStyle name="Percent 2 3 3 4 3 5 3 2 2 6 3 7" xfId="18850" xr:uid="{D3AA773B-3467-493E-8CF0-0A27256BBF52}"/>
    <cellStyle name="Percent 2 3 3 4 3 5 3 2 2 6 3 7 2" xfId="24072" xr:uid="{6BAA81DA-66E9-4F79-8588-43F358C30CB8}"/>
    <cellStyle name="Percent 2 3 3 4 3 5 3 2 2 6 4" xfId="7161" xr:uid="{1A7DA055-8410-4630-9A03-03504715C77E}"/>
    <cellStyle name="Percent 2 3 3 4 3 5 3 2 2 6 4 2" xfId="8120" xr:uid="{25CDE871-515A-43C2-A727-E790968FD818}"/>
    <cellStyle name="Percent 2 3 3 4 3 5 3 2 2 6 4 3" xfId="13037" xr:uid="{47E0045A-18F6-4A3E-AFDD-4439E6AAC969}"/>
    <cellStyle name="Percent 2 3 3 4 3 5 3 2 2 6 4 3 2" xfId="16489" xr:uid="{9117BBD4-DB68-4337-8FE9-47EC8CE951BA}"/>
    <cellStyle name="Percent 2 3 3 4 3 5 3 2 2 6 4 4" xfId="19463" xr:uid="{230FB45C-E75B-4B86-9E43-BCF3F97BB62D}"/>
    <cellStyle name="Percent 2 3 3 4 3 5 3 2 2 6 4 4 2" xfId="24685" xr:uid="{373271A4-60B2-4C87-A5FB-6AAFF7445730}"/>
    <cellStyle name="Percent 2 3 3 4 3 5 3 2 2 6 5" xfId="6276" xr:uid="{75F2DA4E-770C-4B69-8C5A-A6EF6C4E9117}"/>
    <cellStyle name="Percent 2 3 3 4 3 5 3 2 2 6 5 2" xfId="10025" xr:uid="{0B6A2DA2-7328-42FE-A490-BDB68E97ED8A}"/>
    <cellStyle name="Percent 2 3 3 4 3 5 3 2 2 6 5 3" xfId="12268" xr:uid="{66CF1A9F-DDBA-43F6-9BCB-CD466CD3CFFC}"/>
    <cellStyle name="Percent 2 3 3 4 3 5 3 2 2 6 5 3 2" xfId="22711" xr:uid="{45A102E3-A72A-4887-BCBB-4644F8B97525}"/>
    <cellStyle name="Percent 2 3 3 4 3 5 3 2 2 6 5 3 3" xfId="20590" xr:uid="{A000928E-1A2B-4F27-B147-082840B843AC}"/>
    <cellStyle name="Percent 2 3 3 4 3 5 3 2 2 6 5 3 3 2" xfId="25812" xr:uid="{49A6550D-1811-4A1D-AF5E-FF01B5A20FDC}"/>
    <cellStyle name="Percent 2 3 3 4 3 5 3 2 2 7" xfId="5720" xr:uid="{6E035C62-7611-4C92-9343-9C4D5860CD71}"/>
    <cellStyle name="Percent 2 3 3 4 3 5 3 2 2 7 2" xfId="9012" xr:uid="{89D77EB8-AB1B-4A6E-A7BD-BE7F3824F99F}"/>
    <cellStyle name="Percent 2 3 3 4 3 5 3 2 2 7 3" xfId="16238" xr:uid="{458E988C-3E64-4064-8675-D1ABAB85414C}"/>
    <cellStyle name="Percent 2 3 3 4 3 5 3 2 2 7 3 2" xfId="17386" xr:uid="{2B964327-8270-427F-ACBD-3F1E9124BB0E}"/>
    <cellStyle name="Percent 2 3 3 4 3 5 3 2 2 7 3 3" xfId="20260" xr:uid="{7C1F0554-200C-49FD-AB6F-906153FC8A33}"/>
    <cellStyle name="Percent 2 3 3 4 3 5 3 2 2 7 3 3 2" xfId="25482" xr:uid="{BEC9DBF9-BD6C-4BD5-9410-17175979C6B6}"/>
    <cellStyle name="Percent 2 3 3 4 3 5 3 2 2 8" xfId="15600" xr:uid="{3C0CD3B9-E7D3-4ADC-8502-DBB0BDD38748}"/>
    <cellStyle name="Percent 2 3 3 4 3 5 3 2 2 9" xfId="17707" xr:uid="{76C7B84B-1E24-444A-9F9A-0942BF71EB43}"/>
    <cellStyle name="Percent 2 3 3 4 3 5 3 2 2 9 2" xfId="27317" xr:uid="{1CD54BEE-69B9-4A58-9EBB-23B3784A8B9E}"/>
    <cellStyle name="Percent 2 3 3 4 3 5 3 2 2 9 3" xfId="28556" xr:uid="{3C54CAAB-3880-4448-B965-64CAA310950A}"/>
    <cellStyle name="Percent 2 3 3 4 3 5 3 2 2 9 4" xfId="27905" xr:uid="{D602B962-AE76-48E7-BF84-157428D1EEE5}"/>
    <cellStyle name="Percent 2 3 3 4 3 5 3 3" xfId="2298" xr:uid="{E10BA6AB-BFED-448C-9125-B065E4D72EED}"/>
    <cellStyle name="Percent 2 3 3 4 3 5 3 3 2" xfId="2893" xr:uid="{E206ABCE-23F9-4419-96AE-3D222078F7F2}"/>
    <cellStyle name="Percent 2 3 3 4 3 5 3 3 3" xfId="3856" xr:uid="{C5C8A443-459C-46ED-B54C-67FE90DC9E98}"/>
    <cellStyle name="Percent 2 3 3 4 3 5 3 3 3 2" xfId="4737" xr:uid="{913D45CC-68AC-482D-A21E-935D8D93405F}"/>
    <cellStyle name="Percent 2 3 3 4 3 5 3 3 3 3" xfId="3613" xr:uid="{515B801C-B80C-41F7-83A9-D7B2B5E460A0}"/>
    <cellStyle name="Percent 2 3 3 4 3 5 3 3 3 4" xfId="8533" xr:uid="{833F0E73-EF44-42E8-A209-9867188A4C7A}"/>
    <cellStyle name="Percent 2 3 3 4 3 5 3 3 3 4 2" xfId="7911" xr:uid="{FE94CE30-09B0-416E-8575-1CB39B316559}"/>
    <cellStyle name="Percent 2 3 3 4 3 5 3 3 3 4 2 2" xfId="10870" xr:uid="{D2415D1F-75ED-4952-9DA8-108F3BFF8159}"/>
    <cellStyle name="Percent 2 3 3 4 3 5 3 3 3 4 2 3" xfId="12313" xr:uid="{64D7A403-49CE-45A3-9FD0-9CFB364EA1CD}"/>
    <cellStyle name="Percent 2 3 3 4 3 5 3 3 3 4 2 3 2" xfId="22754" xr:uid="{852AB844-80CF-4C93-9575-606DD6C243E6}"/>
    <cellStyle name="Percent 2 3 3 4 3 5 3 3 3 4 2 3 3" xfId="21435" xr:uid="{C197CA03-D35C-4293-935A-A2EB48CA3318}"/>
    <cellStyle name="Percent 2 3 3 4 3 5 3 3 3 4 2 3 3 2" xfId="26657" xr:uid="{94032B92-7DBD-455D-9759-AD745CC255D1}"/>
    <cellStyle name="Percent 2 3 3 4 3 5 3 3 3 5" xfId="6422" xr:uid="{09E60C1B-5542-4CB0-B743-269A2E2E4A93}"/>
    <cellStyle name="Percent 2 3 3 4 3 5 3 3 3 5 2" xfId="10168" xr:uid="{75D79863-781D-4E3E-893D-6CE68D4BC7E4}"/>
    <cellStyle name="Percent 2 3 3 4 3 5 3 3 3 5 3" xfId="12178" xr:uid="{3884AB7B-22A9-4764-90C0-CD1CBF261AE8}"/>
    <cellStyle name="Percent 2 3 3 4 3 5 3 3 3 5 3 2" xfId="22625" xr:uid="{3928CE3F-557E-4732-B597-42F3D4404F22}"/>
    <cellStyle name="Percent 2 3 3 4 3 5 3 3 3 5 3 3" xfId="20733" xr:uid="{AE2A6977-083E-4760-A471-4F9E4B339F6B}"/>
    <cellStyle name="Percent 2 3 3 4 3 5 3 3 3 5 3 3 2" xfId="25955" xr:uid="{D823EECD-044A-42BC-B9C4-7FE87ECD4DAE}"/>
    <cellStyle name="Percent 2 3 3 4 3 5 3 3 3 6" xfId="15880" xr:uid="{E9ABC511-674B-4B8F-AEE3-FC91193F083F}"/>
    <cellStyle name="Percent 2 3 3 4 3 5 3 3 3 7" xfId="18633" xr:uid="{8FC4A3AB-989D-4A27-B538-15CF92C48FC6}"/>
    <cellStyle name="Percent 2 3 3 4 3 5 3 3 3 7 2" xfId="23855" xr:uid="{97B0180F-A79A-4CAE-A39A-A6511053D12B}"/>
    <cellStyle name="Percent 2 3 3 4 3 5 3 3 4" xfId="7133" xr:uid="{35AFF4A8-07B0-4D12-85EB-39E9769024D1}"/>
    <cellStyle name="Percent 2 3 3 4 3 5 3 3 4 2" xfId="8092" xr:uid="{DE19BF17-F9A6-44E6-B660-C465998E4F9B}"/>
    <cellStyle name="Percent 2 3 3 4 3 5 3 3 4 3" xfId="12986" xr:uid="{C8401BE4-3852-4166-956C-B323CE075120}"/>
    <cellStyle name="Percent 2 3 3 4 3 5 3 3 4 3 2" xfId="16443" xr:uid="{BCD8A4D0-AC5E-45B1-8A86-CA11525AFDF7}"/>
    <cellStyle name="Percent 2 3 3 4 3 5 3 3 4 4" xfId="19435" xr:uid="{5232EEC9-DA76-4EAE-8C7A-979035F80588}"/>
    <cellStyle name="Percent 2 3 3 4 3 5 3 3 4 4 2" xfId="24657" xr:uid="{D2C1B11A-AA3E-4B6D-BEB3-8DFF0132C71A}"/>
    <cellStyle name="Percent 2 3 3 4 3 5 3 3 5" xfId="6322" xr:uid="{77C2CB37-02B5-4438-B387-E7A6BCB4FC8E}"/>
    <cellStyle name="Percent 2 3 3 4 3 5 3 3 5 2" xfId="10070" xr:uid="{536BC79E-2DB0-4FAA-A1C6-1EC6DB252C66}"/>
    <cellStyle name="Percent 2 3 3 4 3 5 3 3 5 3" xfId="11650" xr:uid="{AE644AC6-D0D0-49B6-8EDF-DA25CEDE5F2A}"/>
    <cellStyle name="Percent 2 3 3 4 3 5 3 3 5 3 2" xfId="22099" xr:uid="{F2496D77-F7AD-4E4F-85EF-6C172ACD7A7F}"/>
    <cellStyle name="Percent 2 3 3 4 3 5 3 3 5 3 3" xfId="20635" xr:uid="{AB802F23-C91D-4519-8B7D-CF991C152B67}"/>
    <cellStyle name="Percent 2 3 3 4 3 5 3 3 5 3 3 2" xfId="25857" xr:uid="{8E58730B-BC8F-4964-9367-8E6FB8735408}"/>
    <cellStyle name="Percent 2 3 3 4 3 5 3 4" xfId="5718" xr:uid="{6EADEA92-AAC7-44C0-9ACE-1588F1FC20E8}"/>
    <cellStyle name="Percent 2 3 3 4 3 5 3 4 2" xfId="9011" xr:uid="{08A0E707-0247-443D-8A35-212C5054431E}"/>
    <cellStyle name="Percent 2 3 3 4 3 5 3 4 3" xfId="14645" xr:uid="{2B60735A-6D7B-49A2-9465-9F1991C2AEFD}"/>
    <cellStyle name="Percent 2 3 3 4 3 5 3 4 3 2" xfId="14646" xr:uid="{64940B6C-879A-4983-B621-C34DC9942C96}"/>
    <cellStyle name="Percent 2 3 3 4 3 5 3 4 3 3" xfId="17247" xr:uid="{6D6791FB-C56D-4A3F-9DCC-CA41EB330416}"/>
    <cellStyle name="Percent 2 3 3 4 3 5 3 4 3 4" xfId="20258" xr:uid="{EFDB2E03-0A0F-44EF-884E-BD3CF18C0A50}"/>
    <cellStyle name="Percent 2 3 3 4 3 5 3 4 3 4 2" xfId="25480" xr:uid="{9A1853EC-CE2B-4FF4-B6CD-5363D7499D95}"/>
    <cellStyle name="Percent 2 3 3 4 3 5 3 5" xfId="15273" xr:uid="{FB29E081-F5EE-45D1-8C9F-33C641C24C79}"/>
    <cellStyle name="Percent 2 3 3 4 3 5 3 6" xfId="15599" xr:uid="{284FA95B-C2FC-4E8B-8E8A-61522CBBB462}"/>
    <cellStyle name="Percent 2 3 3 4 3 5 3 7" xfId="17706" xr:uid="{8D36CCF1-004A-4CAC-B2D9-3F97FFE467A8}"/>
    <cellStyle name="Percent 2 3 3 4 3 5 3 7 2" xfId="27316" xr:uid="{4B8C90B9-941A-4CAC-864C-185CCF69F85C}"/>
    <cellStyle name="Percent 2 3 3 4 3 5 3 7 3" xfId="28555" xr:uid="{3D73C367-61FE-4402-AED6-74BF20AB97AF}"/>
    <cellStyle name="Percent 2 3 3 4 3 5 3 7 4" xfId="27906" xr:uid="{6872CA27-DDCE-439F-ABAE-ADAE57C581D3}"/>
    <cellStyle name="Percent 2 3 3 4 3 5 3 8" xfId="18038" xr:uid="{0F613EF7-AC5D-4891-8C7A-9909CA027E67}"/>
    <cellStyle name="Percent 2 3 3 4 3 5 3 8 2" xfId="28903" xr:uid="{04CA8ED2-E3FC-4731-9D11-BE04D8F2BC29}"/>
    <cellStyle name="Percent 2 3 3 4 3 5 4" xfId="14647" xr:uid="{89AD6052-927A-4841-9B44-7BEBEA3C6100}"/>
    <cellStyle name="Percent 2 3 3 4 3 5 4 2" xfId="14648" xr:uid="{0272A188-60AC-4BB1-A362-8B1589645488}"/>
    <cellStyle name="Percent 2 3 3 4 3 5 5" xfId="14649" xr:uid="{6824E634-3E90-4501-A688-02C2BE859813}"/>
    <cellStyle name="Percent 2 3 3 4 3 5 5 2" xfId="14650" xr:uid="{1E44F334-CB77-4039-9B71-E0EA54B3926B}"/>
    <cellStyle name="Percent 2 3 3 4 3 6" xfId="2158" xr:uid="{ED795463-BB9F-4288-B4F8-9ABF37A4BAD5}"/>
    <cellStyle name="Percent 2 3 3 4 3 6 2" xfId="2753" xr:uid="{C786C41C-41FB-4E5C-8408-9449D92AE848}"/>
    <cellStyle name="Percent 2 3 3 4 3 6 3" xfId="3716" xr:uid="{5AE45B1A-ADC0-4443-B253-BA2A1F2C4E37}"/>
    <cellStyle name="Percent 2 3 3 4 3 6 3 2" xfId="4558" xr:uid="{C3BEB17C-E603-42F5-8394-E8742251D2F0}"/>
    <cellStyle name="Percent 2 3 3 4 3 6 3 3" xfId="3428" xr:uid="{42EF1192-4C18-4B11-9433-D3D1B847BE39}"/>
    <cellStyle name="Percent 2 3 3 4 3 6 3 4" xfId="8710" xr:uid="{A9EC90C1-6D46-4C45-B12F-259D1D397951}"/>
    <cellStyle name="Percent 2 3 3 4 3 6 3 4 2" xfId="7666" xr:uid="{38FC5183-16BE-4D74-BDF4-4B0F3C4E4538}"/>
    <cellStyle name="Percent 2 3 3 4 3 6 3 4 2 2" xfId="10854" xr:uid="{A3BDAFAF-846E-459F-AA52-F131E2497A22}"/>
    <cellStyle name="Percent 2 3 3 4 3 6 3 4 2 3" xfId="12259" xr:uid="{2722DBAA-EA99-455D-B9C5-38CF52539F21}"/>
    <cellStyle name="Percent 2 3 3 4 3 6 3 4 2 3 2" xfId="22702" xr:uid="{1CF41D2C-47FA-4F3A-8618-0E64403E06FD}"/>
    <cellStyle name="Percent 2 3 3 4 3 6 3 4 2 3 3" xfId="21419" xr:uid="{791ABBD6-0B43-4A13-9389-F37C553B9A68}"/>
    <cellStyle name="Percent 2 3 3 4 3 6 3 4 2 3 3 2" xfId="26641" xr:uid="{86677030-76B8-478B-9807-8358D9B7C189}"/>
    <cellStyle name="Percent 2 3 3 4 3 6 3 5" xfId="5503" xr:uid="{5D1FD27B-7349-4312-ABE2-EF8084C9BACC}"/>
    <cellStyle name="Percent 2 3 3 4 3 6 3 5 2" xfId="9948" xr:uid="{1CACB285-4DA9-4441-AF25-8BF4A860BCF0}"/>
    <cellStyle name="Percent 2 3 3 4 3 6 3 5 3" xfId="11642" xr:uid="{B713909D-B546-4CF9-86FA-1578693E6A67}"/>
    <cellStyle name="Percent 2 3 3 4 3 6 3 5 3 2" xfId="22091" xr:uid="{285D1731-3379-4180-B018-816C808C7138}"/>
    <cellStyle name="Percent 2 3 3 4 3 6 3 5 3 3" xfId="20043" xr:uid="{685AE21C-109C-454A-B0EB-490AB6E8EA59}"/>
    <cellStyle name="Percent 2 3 3 4 3 6 3 5 3 3 2" xfId="25265" xr:uid="{CECC5F26-A6E7-4C6C-83E9-2CE9434E602D}"/>
    <cellStyle name="Percent 2 3 3 4 3 6 3 6" xfId="18493" xr:uid="{C404ECE7-FB0B-4D1A-9579-9BFECC9A5F2F}"/>
    <cellStyle name="Percent 2 3 3 4 3 6 3 6 2" xfId="23715" xr:uid="{E37EC593-AE63-4F1F-81F2-EE96FAB2CCD3}"/>
    <cellStyle name="Percent 2 3 3 4 3 6 4" xfId="6033" xr:uid="{EC287E07-7075-4B65-BF52-0A44A46F7FE0}"/>
    <cellStyle name="Percent 2 3 3 4 3 6 4 2" xfId="7713" xr:uid="{EEDB212E-0D11-418F-9261-6C528AEB4ECD}"/>
    <cellStyle name="Percent 2 3 3 4 3 6 4 3" xfId="12877" xr:uid="{1F44E1E7-E6E5-4034-B80B-51AED7D21E2E}"/>
    <cellStyle name="Percent 2 3 3 4 3 6 4 3 2" xfId="16350" xr:uid="{84480358-EED3-49C2-85D8-5FE7F49F398C}"/>
    <cellStyle name="Percent 2 3 3 4 3 6 4 4" xfId="19126" xr:uid="{BE9EA92E-D562-4D33-A78A-4257449D798E}"/>
    <cellStyle name="Percent 2 3 3 4 3 6 4 4 2" xfId="24348" xr:uid="{392C09DD-1E44-4D5B-ACCA-81E8ABDB80C9}"/>
    <cellStyle name="Percent 2 3 3 4 3 6 5" xfId="6529" xr:uid="{D18EC768-5B4E-40B4-934D-B42F1417F5FB}"/>
    <cellStyle name="Percent 2 3 3 4 3 6 5 2" xfId="10275" xr:uid="{64848C3B-09F9-40A6-8D74-380B1C406565}"/>
    <cellStyle name="Percent 2 3 3 4 3 6 5 3" xfId="12295" xr:uid="{ABBD0A46-6118-4E09-90C3-5E62366A352C}"/>
    <cellStyle name="Percent 2 3 3 4 3 6 5 3 2" xfId="22737" xr:uid="{CFB01BE8-B1C2-41D1-ADC2-2187863A4A20}"/>
    <cellStyle name="Percent 2 3 3 4 3 6 5 3 3" xfId="20840" xr:uid="{E7DAB760-36D3-4A32-94E8-7BFF0CE550F6}"/>
    <cellStyle name="Percent 2 3 3 4 3 6 5 3 3 2" xfId="26062" xr:uid="{D70B5121-1D6A-4AE5-82E6-60649963AB84}"/>
    <cellStyle name="Percent 2 3 3 4 3 7" xfId="17898" xr:uid="{5922F026-5A9D-4120-BE37-D1B64DFB1FB5}"/>
    <cellStyle name="Percent 2 3 3 4 3 7 2" xfId="27612" xr:uid="{28A241EA-5C67-4A57-83DB-111D9C638FC1}"/>
    <cellStyle name="Percent 2 3 3 4 4" xfId="1345" xr:uid="{78306CD6-3C43-4964-A10B-0674F6D7FB22}"/>
    <cellStyle name="Percent 2 3 3 4 4 2" xfId="14651" xr:uid="{9BB13C1A-D0D6-46CF-8BE8-27E584589B83}"/>
    <cellStyle name="Percent 2 3 3 4 4 2 2" xfId="14652" xr:uid="{4F33F0D7-6E6D-4DAB-ABC9-8185438E8E80}"/>
    <cellStyle name="Percent 2 3 3 4 4 3" xfId="14653" xr:uid="{45013FC4-6744-4AEA-AE28-C3CA4DF1682D}"/>
    <cellStyle name="Percent 2 3 3 5" xfId="1346" xr:uid="{C1336FE6-9B50-4F7A-9BEA-B37695FA7C9E}"/>
    <cellStyle name="Percent 2 3 3 5 2" xfId="1347" xr:uid="{CE98A052-92C4-4F02-A221-DD0210ADFAA0}"/>
    <cellStyle name="Percent 2 3 3 5 2 2" xfId="1348" xr:uid="{2F2F4CDE-2900-4451-9FE0-C99DC3B447E5}"/>
    <cellStyle name="Percent 2 3 3 5 2 2 2" xfId="14654" xr:uid="{4AAAE5D5-8873-4F79-9600-4D263BA3C36E}"/>
    <cellStyle name="Percent 2 3 3 5 2 3" xfId="1349" xr:uid="{7067C6D2-E106-43F5-9D43-A967CD53B366}"/>
    <cellStyle name="Percent 2 3 3 5 2 3 2" xfId="1350" xr:uid="{CFCCB71C-9021-4354-8827-A939799DDFCB}"/>
    <cellStyle name="Percent 2 3 3 5 2 3 3" xfId="1351" xr:uid="{1DE2D49E-FBF4-4886-AD4C-C198AD394FDE}"/>
    <cellStyle name="Percent 2 3 3 5 2 3 4" xfId="1352" xr:uid="{26F3E16F-BFD6-4B31-9A36-A9E597583FAD}"/>
    <cellStyle name="Percent 2 3 3 5 2 3 4 2" xfId="1353" xr:uid="{19C2FF4E-D698-47B2-949B-AAE8A97C6287}"/>
    <cellStyle name="Percent 2 3 3 5 2 3 4 3" xfId="1354" xr:uid="{98DA3EA6-15C8-4815-9004-9A0D268DB637}"/>
    <cellStyle name="Percent 2 3 3 5 2 3 4 3 2" xfId="14655" xr:uid="{05FCBF81-1501-4F9D-9B75-88D58BFFA0E4}"/>
    <cellStyle name="Percent 2 3 3 5 2 3 4 4" xfId="1355" xr:uid="{0F94A9D8-5CDB-4234-A1ED-0D7244CD1506}"/>
    <cellStyle name="Percent 2 3 3 5 2 3 4 4 2" xfId="1356" xr:uid="{A4759A8C-4C54-4C30-B08D-3820F17CF871}"/>
    <cellStyle name="Percent 2 3 3 5 2 3 4 4 3" xfId="1357" xr:uid="{D4C2916B-3BDA-4813-812C-C150129E480B}"/>
    <cellStyle name="Percent 2 3 3 5 2 3 4 4 3 2" xfId="1358" xr:uid="{1C972756-91F0-46CB-9954-1E030C6CDE05}"/>
    <cellStyle name="Percent 2 3 3 5 2 3 4 4 3 2 2" xfId="1359" xr:uid="{DFC0C5DC-398F-40C7-9678-B75939842D8C}"/>
    <cellStyle name="Percent 2 3 3 5 2 3 4 4 3 2 2 10" xfId="18256" xr:uid="{6444B360-F595-446A-B1E8-8F4FB3DF0C83}"/>
    <cellStyle name="Percent 2 3 3 5 2 3 4 4 3 2 2 10 2" xfId="28891" xr:uid="{27FA02C5-D256-4239-9DF2-04F63739AEC0}"/>
    <cellStyle name="Percent 2 3 3 5 2 3 4 4 3 2 2 2" xfId="1360" xr:uid="{D84BB7C4-8155-447B-AA83-F078D342ADB1}"/>
    <cellStyle name="Percent 2 3 3 5 2 3 4 4 3 2 2 2 2" xfId="14656" xr:uid="{BD636C69-B785-4670-B815-0F52822F528A}"/>
    <cellStyle name="Percent 2 3 3 5 2 3 4 4 3 2 2 2 3" xfId="14657" xr:uid="{EED1F800-0F92-48C8-8C14-1D083E7AFFD9}"/>
    <cellStyle name="Percent 2 3 3 5 2 3 4 4 3 2 2 2 3 2" xfId="14658" xr:uid="{262C06FE-4743-447C-98BF-C0EEC6195AFA}"/>
    <cellStyle name="Percent 2 3 3 5 2 3 4 4 3 2 2 3" xfId="1361" xr:uid="{96367669-575B-48AA-B8CF-2988AB6E2245}"/>
    <cellStyle name="Percent 2 3 3 5 2 3 4 4 3 2 2 4" xfId="1362" xr:uid="{2D3E8045-7AE5-4E71-A46A-151E7FF1479A}"/>
    <cellStyle name="Percent 2 3 3 5 2 3 4 4 3 2 2 5" xfId="1363" xr:uid="{8E80F701-5B3D-4272-AA4D-444F956B02F7}"/>
    <cellStyle name="Percent 2 3 3 5 2 3 4 4 3 2 2 5 2" xfId="1364" xr:uid="{DC59B032-4DE8-46E1-BF30-CBEBD943AF97}"/>
    <cellStyle name="Percent 2 3 3 5 2 3 4 4 3 2 2 5 3" xfId="2669" xr:uid="{3E527BAB-2453-4459-8AD6-E51E8214C549}"/>
    <cellStyle name="Percent 2 3 3 5 2 3 4 4 3 2 2 5 3 2" xfId="3264" xr:uid="{C1C81D8F-63E1-469C-B691-B1BC10B88DCD}"/>
    <cellStyle name="Percent 2 3 3 5 2 3 4 4 3 2 2 5 3 3" xfId="4227" xr:uid="{A4777FAB-097B-4F55-936D-9A5692647745}"/>
    <cellStyle name="Percent 2 3 3 5 2 3 4 4 3 2 2 5 3 3 2" xfId="5030" xr:uid="{D3D4F61C-2D36-44D1-9AFF-21B3134DBAFB}"/>
    <cellStyle name="Percent 2 3 3 5 2 3 4 4 3 2 2 5 3 3 3" xfId="4464" xr:uid="{98647AD5-EF79-408A-9863-80B4CD6E5368}"/>
    <cellStyle name="Percent 2 3 3 5 2 3 4 4 3 2 2 5 3 3 4" xfId="7723" xr:uid="{232F3460-1F2D-4612-ACC7-8E15222F579A}"/>
    <cellStyle name="Percent 2 3 3 5 2 3 4 4 3 2 2 5 3 3 4 2" xfId="6438" xr:uid="{2923C753-4969-4C57-BEF9-B518947DC4DF}"/>
    <cellStyle name="Percent 2 3 3 5 2 3 4 4 3 2 2 5 3 3 4 2 2" xfId="10184" xr:uid="{C7D85C98-38A8-4295-BE72-EAEEAAAA2EA2}"/>
    <cellStyle name="Percent 2 3 3 5 2 3 4 4 3 2 2 5 3 3 4 2 3" xfId="12504" xr:uid="{36C569CF-8E88-4AE5-83C6-F95E0C4A0BC4}"/>
    <cellStyle name="Percent 2 3 3 5 2 3 4 4 3 2 2 5 3 3 4 2 3 2" xfId="22945" xr:uid="{459E993B-8F82-4BDD-B298-8303FE325C23}"/>
    <cellStyle name="Percent 2 3 3 5 2 3 4 4 3 2 2 5 3 3 4 2 3 3" xfId="20749" xr:uid="{CA37D437-99F5-4A61-9D77-F899DC78AA3A}"/>
    <cellStyle name="Percent 2 3 3 5 2 3 4 4 3 2 2 5 3 3 4 2 3 3 2" xfId="25971" xr:uid="{7A45F974-D89E-4CEC-836E-5D09E17292CC}"/>
    <cellStyle name="Percent 2 3 3 5 2 3 4 4 3 2 2 5 3 3 5" xfId="6893" xr:uid="{7BFB36FE-1B0C-413A-824D-F6222A52627B}"/>
    <cellStyle name="Percent 2 3 3 5 2 3 4 4 3 2 2 5 3 3 5 2" xfId="10637" xr:uid="{49EF4D3D-09AE-4729-B6F3-D66E022995E1}"/>
    <cellStyle name="Percent 2 3 3 5 2 3 4 4 3 2 2 5 3 3 5 3" xfId="17172" xr:uid="{CD335711-8C5D-4DAF-B9A9-798FDD92984B}"/>
    <cellStyle name="Percent 2 3 3 5 2 3 4 4 3 2 2 5 3 3 5 3 2" xfId="23644" xr:uid="{4621B4A5-EC13-4F55-B713-3AA155B8E9A5}"/>
    <cellStyle name="Percent 2 3 3 5 2 3 4 4 3 2 2 5 3 3 5 3 3" xfId="21202" xr:uid="{B8016876-A937-4F18-A431-6BF7AC93F4C7}"/>
    <cellStyle name="Percent 2 3 3 5 2 3 4 4 3 2 2 5 3 3 5 3 3 2" xfId="26424" xr:uid="{64539792-761D-495D-A99D-882C9C91A146}"/>
    <cellStyle name="Percent 2 3 3 5 2 3 4 4 3 2 2 5 3 3 6" xfId="19004" xr:uid="{1C47E613-84B9-4AA5-9AAD-BF362278AA2C}"/>
    <cellStyle name="Percent 2 3 3 5 2 3 4 4 3 2 2 5 3 3 6 2" xfId="24226" xr:uid="{04C512CB-91B7-4C19-9913-FC35E64A2D5A}"/>
    <cellStyle name="Percent 2 3 3 5 2 3 4 4 3 2 2 5 3 4" xfId="7079" xr:uid="{4E91A648-238E-45D6-B94B-724BF8B67D44}"/>
    <cellStyle name="Percent 2 3 3 5 2 3 4 4 3 2 2 5 3 4 2" xfId="8038" xr:uid="{369D7D9E-881B-41D9-B5B8-FC0928962A14}"/>
    <cellStyle name="Percent 2 3 3 5 2 3 4 4 3 2 2 5 3 4 3" xfId="13257" xr:uid="{6DC2C0E9-933C-4861-AF65-B342978EDD5F}"/>
    <cellStyle name="Percent 2 3 3 5 2 3 4 4 3 2 2 5 3 4 3 2" xfId="16689" xr:uid="{BBB5BB80-F41C-4A25-A1CA-9C4C9B3C816F}"/>
    <cellStyle name="Percent 2 3 3 5 2 3 4 4 3 2 2 5 3 4 4" xfId="19381" xr:uid="{4453446D-4DF0-479F-AF03-EECDB62EAAF8}"/>
    <cellStyle name="Percent 2 3 3 5 2 3 4 4 3 2 2 5 3 4 4 2" xfId="24603" xr:uid="{CFADC766-2A3B-41E1-AF07-DAF1F1D88531}"/>
    <cellStyle name="Percent 2 3 3 5 2 3 4 4 3 2 2 5 3 5" xfId="7942" xr:uid="{03EEAD99-B88B-47A9-B228-B8F711DFCE19}"/>
    <cellStyle name="Percent 2 3 3 5 2 3 4 4 3 2 2 5 3 5 2" xfId="10901" xr:uid="{866CA0F8-40AE-46F4-8D9A-4D489F9132E7}"/>
    <cellStyle name="Percent 2 3 3 5 2 3 4 4 3 2 2 5 3 5 3" xfId="12635" xr:uid="{17E83BC2-2E6D-4D62-AFCC-0FDFDDC29D78}"/>
    <cellStyle name="Percent 2 3 3 5 2 3 4 4 3 2 2 5 3 5 3 2" xfId="23075" xr:uid="{CF8BC0AB-B711-437F-BD7D-A036F362995B}"/>
    <cellStyle name="Percent 2 3 3 5 2 3 4 4 3 2 2 5 3 5 3 3" xfId="21466" xr:uid="{F8C126CF-6C14-4CE0-B9E0-49026DD3557F}"/>
    <cellStyle name="Percent 2 3 3 5 2 3 4 4 3 2 2 5 3 5 3 3 2" xfId="26688" xr:uid="{02428162-7861-4A1F-B374-5D306F6FA067}"/>
    <cellStyle name="Percent 2 3 3 5 2 3 4 4 3 2 2 5 4" xfId="5725" xr:uid="{33227AB6-4130-4DDE-92B4-F0B563AB7C83}"/>
    <cellStyle name="Percent 2 3 3 5 2 3 4 4 3 2 2 5 4 2" xfId="9016" xr:uid="{8A85FD35-49A8-4F6F-AF7F-C48CC6D96044}"/>
    <cellStyle name="Percent 2 3 3 5 2 3 4 4 3 2 2 5 4 3" xfId="16998" xr:uid="{32609973-4B6B-4CD2-837C-F76996E52499}"/>
    <cellStyle name="Percent 2 3 3 5 2 3 4 4 3 2 2 5 4 3 2" xfId="23471" xr:uid="{51D1A094-C46E-4CFA-BA67-DCD80FBF8874}"/>
    <cellStyle name="Percent 2 3 3 5 2 3 4 4 3 2 2 5 4 3 3" xfId="20265" xr:uid="{C4681887-CCD5-4115-B99D-48BE0774CDB1}"/>
    <cellStyle name="Percent 2 3 3 5 2 3 4 4 3 2 2 5 4 3 3 2" xfId="25487" xr:uid="{5BBCD30C-71CA-4B1B-A47F-453D8B99E546}"/>
    <cellStyle name="Percent 2 3 3 5 2 3 4 4 3 2 2 5 5" xfId="15604" xr:uid="{3B56ECC6-3BAC-460E-9BC6-F90C28AD3F13}"/>
    <cellStyle name="Percent 2 3 3 5 2 3 4 4 3 2 2 5 6" xfId="17711" xr:uid="{E23A4224-ACD3-4FE5-B7A3-6A112FFA22F7}"/>
    <cellStyle name="Percent 2 3 3 5 2 3 4 4 3 2 2 5 6 2" xfId="27321" xr:uid="{E4E0B28C-6ACE-4453-8612-7ED1D918DD26}"/>
    <cellStyle name="Percent 2 3 3 5 2 3 4 4 3 2 2 5 6 3" xfId="28560" xr:uid="{DC717FB0-9314-42B4-B67B-462DC0F99DE1}"/>
    <cellStyle name="Percent 2 3 3 5 2 3 4 4 3 2 2 5 6 4" xfId="27901" xr:uid="{A98E88E4-240C-4276-9693-01D3F135EAF4}"/>
    <cellStyle name="Percent 2 3 3 5 2 3 4 4 3 2 2 5 7" xfId="18409" xr:uid="{31125986-8235-4359-859D-8E31A26EE402}"/>
    <cellStyle name="Percent 2 3 3 5 2 3 4 4 3 2 2 5 7 2" xfId="28829" xr:uid="{3024DBF3-12E9-4AA5-93A0-B02B68F97F80}"/>
    <cellStyle name="Percent 2 3 3 5 2 3 4 4 3 2 2 6" xfId="2516" xr:uid="{A6B8F3DE-22B4-457B-9AF1-CE9AF51A629A}"/>
    <cellStyle name="Percent 2 3 3 5 2 3 4 4 3 2 2 6 2" xfId="3111" xr:uid="{903D74E4-E7AE-40FC-BDAD-A9AE28337492}"/>
    <cellStyle name="Percent 2 3 3 5 2 3 4 4 3 2 2 6 3" xfId="4074" xr:uid="{124FDD04-FEF7-433A-9E29-8D801905298B}"/>
    <cellStyle name="Percent 2 3 3 5 2 3 4 4 3 2 2 6 3 2" xfId="4766" xr:uid="{192CAC33-2FE2-4306-8B68-4D114DC63A50}"/>
    <cellStyle name="Percent 2 3 3 5 2 3 4 4 3 2 2 6 3 3" xfId="3549" xr:uid="{64A43FFE-7FDD-4BCE-8F75-B51742EA5257}"/>
    <cellStyle name="Percent 2 3 3 5 2 3 4 4 3 2 2 6 3 4" xfId="7481" xr:uid="{20DE0DAF-110E-4F50-B869-A78496F6AFB1}"/>
    <cellStyle name="Percent 2 3 3 5 2 3 4 4 3 2 2 6 3 4 2" xfId="6649" xr:uid="{3713A61E-A5A8-4605-B2AA-23C442FD2A55}"/>
    <cellStyle name="Percent 2 3 3 5 2 3 4 4 3 2 2 6 3 4 2 2" xfId="10395" xr:uid="{9D017145-36A4-4CA3-9E67-89FAE3096D1D}"/>
    <cellStyle name="Percent 2 3 3 5 2 3 4 4 3 2 2 6 3 4 2 3" xfId="11496" xr:uid="{15C0FADC-5390-46AE-BC7B-AEAB9204A8A6}"/>
    <cellStyle name="Percent 2 3 3 5 2 3 4 4 3 2 2 6 3 4 2 3 2" xfId="22054" xr:uid="{66528E17-84A7-42A4-81C4-88AB076F91B7}"/>
    <cellStyle name="Percent 2 3 3 5 2 3 4 4 3 2 2 6 3 4 2 3 3" xfId="20960" xr:uid="{687C45A0-B10A-4C39-B652-30416085B81C}"/>
    <cellStyle name="Percent 2 3 3 5 2 3 4 4 3 2 2 6 3 4 2 3 3 2" xfId="26182" xr:uid="{B39BCCE3-DE83-4BD3-87E0-9634BA818295}"/>
    <cellStyle name="Percent 2 3 3 5 2 3 4 4 3 2 2 6 3 5" xfId="5360" xr:uid="{76A340A5-8C01-4D2F-8FE6-2A13740BDB60}"/>
    <cellStyle name="Percent 2 3 3 5 2 3 4 4 3 2 2 6 3 5 2" xfId="9876" xr:uid="{B243680C-5663-476E-98A6-376BC67CFC05}"/>
    <cellStyle name="Percent 2 3 3 5 2 3 4 4 3 2 2 6 3 5 3" xfId="12414" xr:uid="{076AA2F9-1843-4385-AFFF-899329BC6B6E}"/>
    <cellStyle name="Percent 2 3 3 5 2 3 4 4 3 2 2 6 3 5 3 2" xfId="22855" xr:uid="{FEB8FA6F-81AC-4A02-93D7-0F7288E3DD32}"/>
    <cellStyle name="Percent 2 3 3 5 2 3 4 4 3 2 2 6 3 5 3 3" xfId="19900" xr:uid="{D484A2D7-DB79-4A58-B0B2-6804F14FF251}"/>
    <cellStyle name="Percent 2 3 3 5 2 3 4 4 3 2 2 6 3 5 3 3 2" xfId="25122" xr:uid="{EA79BC8E-B65C-4AC6-A971-922B99635C12}"/>
    <cellStyle name="Percent 2 3 3 5 2 3 4 4 3 2 2 6 3 6" xfId="16093" xr:uid="{DA0B844B-F201-4790-BEA0-796A0CC2BFC2}"/>
    <cellStyle name="Percent 2 3 3 5 2 3 4 4 3 2 2 6 3 7" xfId="18851" xr:uid="{59154C6B-F472-4307-ADC1-0F709F88EBD1}"/>
    <cellStyle name="Percent 2 3 3 5 2 3 4 4 3 2 2 6 3 7 2" xfId="24073" xr:uid="{A9F52918-995B-4A48-81CB-6F8C43FDAAB4}"/>
    <cellStyle name="Percent 2 3 3 5 2 3 4 4 3 2 2 6 4" xfId="7052" xr:uid="{275B74D7-833F-4D55-B023-A37DDC336FAC}"/>
    <cellStyle name="Percent 2 3 3 5 2 3 4 4 3 2 2 6 4 2" xfId="8011" xr:uid="{EEC28171-AD36-4143-96EA-6FF6B172F993}"/>
    <cellStyle name="Percent 2 3 3 5 2 3 4 4 3 2 2 6 4 3" xfId="11514" xr:uid="{71B72EAD-9786-47A5-927E-A9E2E8D5025D}"/>
    <cellStyle name="Percent 2 3 3 5 2 3 4 4 3 2 2 6 4 3 2" xfId="15781" xr:uid="{F117757B-655B-4274-B54A-E013C5CCB597}"/>
    <cellStyle name="Percent 2 3 3 5 2 3 4 4 3 2 2 6 4 4" xfId="19354" xr:uid="{4CB4231E-1D98-4875-9B21-A63178AE9271}"/>
    <cellStyle name="Percent 2 3 3 5 2 3 4 4 3 2 2 6 4 4 2" xfId="24576" xr:uid="{27C0322E-F7CF-43F5-85B0-DB4FCA18D476}"/>
    <cellStyle name="Percent 2 3 3 5 2 3 4 4 3 2 2 6 5" xfId="9343" xr:uid="{F732D6AB-6114-484E-B9B8-B4AA5AD75494}"/>
    <cellStyle name="Percent 2 3 3 5 2 3 4 4 3 2 2 6 5 2" xfId="11057" xr:uid="{9B6AFEF9-D592-425C-A773-56C6B80E4451}"/>
    <cellStyle name="Percent 2 3 3 5 2 3 4 4 3 2 2 6 5 3" xfId="12460" xr:uid="{CC28B487-CD02-4B39-9CFB-B0FF5B80BDA2}"/>
    <cellStyle name="Percent 2 3 3 5 2 3 4 4 3 2 2 6 5 3 2" xfId="22901" xr:uid="{0647A547-E308-4AD2-BC4A-161779714971}"/>
    <cellStyle name="Percent 2 3 3 5 2 3 4 4 3 2 2 6 5 3 3" xfId="21622" xr:uid="{BD4FEA43-68FB-4E46-863D-C1EB872C0F2D}"/>
    <cellStyle name="Percent 2 3 3 5 2 3 4 4 3 2 2 6 5 3 3 2" xfId="26844" xr:uid="{28DA7461-0BD6-4678-8F85-CE15C9DCA79A}"/>
    <cellStyle name="Percent 2 3 3 5 2 3 4 4 3 2 2 7" xfId="5724" xr:uid="{0372B68C-213C-45A4-BABF-328BE8F5B501}"/>
    <cellStyle name="Percent 2 3 3 5 2 3 4 4 3 2 2 7 2" xfId="9015" xr:uid="{C0A4F81E-7F0D-4943-9279-F4F8060B8488}"/>
    <cellStyle name="Percent 2 3 3 5 2 3 4 4 3 2 2 7 3" xfId="16239" xr:uid="{A4C7F0C5-15D7-41A3-94CF-655D46AB5E0D}"/>
    <cellStyle name="Percent 2 3 3 5 2 3 4 4 3 2 2 7 3 2" xfId="17387" xr:uid="{8DEB39E2-35E0-47ED-BE6E-A72A0174543E}"/>
    <cellStyle name="Percent 2 3 3 5 2 3 4 4 3 2 2 7 3 3" xfId="20264" xr:uid="{2FC8CF99-13CA-4DB9-BC17-058D92549A05}"/>
    <cellStyle name="Percent 2 3 3 5 2 3 4 4 3 2 2 7 3 3 2" xfId="25486" xr:uid="{6DC2F9B6-2ABB-4F6A-8B9F-C49C828EE832}"/>
    <cellStyle name="Percent 2 3 3 5 2 3 4 4 3 2 2 8" xfId="15603" xr:uid="{8142FBDF-56D5-48B8-8CBC-73FF792E638C}"/>
    <cellStyle name="Percent 2 3 3 5 2 3 4 4 3 2 2 9" xfId="17710" xr:uid="{FB15CD68-5008-4F15-A97D-B38103E812E3}"/>
    <cellStyle name="Percent 2 3 3 5 2 3 4 4 3 2 2 9 2" xfId="27320" xr:uid="{48AF2C46-EF2E-45C6-B2FF-BDAE155F1B28}"/>
    <cellStyle name="Percent 2 3 3 5 2 3 4 4 3 2 2 9 3" xfId="28559" xr:uid="{29B83E61-3339-4514-BF73-4BAA7F3C3849}"/>
    <cellStyle name="Percent 2 3 3 5 2 3 4 4 3 2 2 9 4" xfId="27902" xr:uid="{1EC09394-1570-4AF2-85D4-DA19FB53A3E2}"/>
    <cellStyle name="Percent 2 3 3 5 2 3 4 4 3 3" xfId="2423" xr:uid="{19F58CD9-63D9-40DF-8F7F-06E45A49119C}"/>
    <cellStyle name="Percent 2 3 3 5 2 3 4 4 3 3 2" xfId="3018" xr:uid="{6199C57A-5603-4480-A962-A195C974BA05}"/>
    <cellStyle name="Percent 2 3 3 5 2 3 4 4 3 3 3" xfId="3981" xr:uid="{218CA0C6-D67A-4148-8835-DF279A73D633}"/>
    <cellStyle name="Percent 2 3 3 5 2 3 4 4 3 3 3 2" xfId="4952" xr:uid="{D0D8F193-E688-49CE-B17C-AB3596D89DE3}"/>
    <cellStyle name="Percent 2 3 3 5 2 3 4 4 3 3 3 3" xfId="3651" xr:uid="{A9C3DDAD-375A-4AAF-A012-1405190E8CFB}"/>
    <cellStyle name="Percent 2 3 3 5 2 3 4 4 3 3 3 4" xfId="7480" xr:uid="{61D6867C-7B4A-4A93-B181-90FCCA5C9EF3}"/>
    <cellStyle name="Percent 2 3 3 5 2 3 4 4 3 3 3 4 2" xfId="5694" xr:uid="{6C52C950-F256-4A39-9881-DBD9E5CD6DB1}"/>
    <cellStyle name="Percent 2 3 3 5 2 3 4 4 3 3 3 4 2 2" xfId="9814" xr:uid="{0429AE0B-4600-4983-953E-98ADCF576FF1}"/>
    <cellStyle name="Percent 2 3 3 5 2 3 4 4 3 3 3 4 2 3" xfId="12346" xr:uid="{59AE063A-FC13-4C43-A39C-B0CF78BC741F}"/>
    <cellStyle name="Percent 2 3 3 5 2 3 4 4 3 3 3 4 2 3 2" xfId="22787" xr:uid="{E280A232-D207-4A38-8613-4C106A0E491B}"/>
    <cellStyle name="Percent 2 3 3 5 2 3 4 4 3 3 3 4 2 3 3" xfId="20234" xr:uid="{8ACCD90B-9E99-41E7-9CD3-E7A0472D0FFF}"/>
    <cellStyle name="Percent 2 3 3 5 2 3 4 4 3 3 3 4 2 3 3 2" xfId="25456" xr:uid="{6BC74D7C-449C-4DB3-8781-6F86DAF7290A}"/>
    <cellStyle name="Percent 2 3 3 5 2 3 4 4 3 3 3 5" xfId="6295" xr:uid="{81294686-9491-4024-A3FE-4BCC32EC54DF}"/>
    <cellStyle name="Percent 2 3 3 5 2 3 4 4 3 3 3 5 2" xfId="10044" xr:uid="{48C3E348-F5B4-41CD-AB58-CCA3AFC0E3E0}"/>
    <cellStyle name="Percent 2 3 3 5 2 3 4 4 3 3 3 5 3" xfId="11917" xr:uid="{C9ACCBBD-E21C-4FB2-A323-4BFB2287871D}"/>
    <cellStyle name="Percent 2 3 3 5 2 3 4 4 3 3 3 5 3 2" xfId="22365" xr:uid="{5047DF4A-0BED-42A0-A6DB-C377E7654CB1}"/>
    <cellStyle name="Percent 2 3 3 5 2 3 4 4 3 3 3 5 3 3" xfId="20609" xr:uid="{FB127609-664F-4407-BAFA-B5B7DDF8A3E8}"/>
    <cellStyle name="Percent 2 3 3 5 2 3 4 4 3 3 3 5 3 3 2" xfId="25831" xr:uid="{07328C50-8359-49C0-80A5-0148BD551B18}"/>
    <cellStyle name="Percent 2 3 3 5 2 3 4 4 3 3 3 6" xfId="16004" xr:uid="{1A15EFC3-5A7A-40C7-8361-9719B425F31C}"/>
    <cellStyle name="Percent 2 3 3 5 2 3 4 4 3 3 3 7" xfId="18758" xr:uid="{CE827E41-CC31-4511-A67D-C4EBDA7680DA}"/>
    <cellStyle name="Percent 2 3 3 5 2 3 4 4 3 3 3 7 2" xfId="23980" xr:uid="{68A886C4-F753-410D-921B-2984DF2B7D1D}"/>
    <cellStyle name="Percent 2 3 3 5 2 3 4 4 3 3 4" xfId="7007" xr:uid="{58A26477-33D0-4B6A-8F08-62FC3EEED11D}"/>
    <cellStyle name="Percent 2 3 3 5 2 3 4 4 3 3 4 2" xfId="7966" xr:uid="{67695492-E8DE-477D-85C1-4DC41E149D80}"/>
    <cellStyle name="Percent 2 3 3 5 2 3 4 4 3 3 4 3" xfId="12841" xr:uid="{0BE96B30-D636-4D0B-83F2-0CA534714E96}"/>
    <cellStyle name="Percent 2 3 3 5 2 3 4 4 3 3 4 3 2" xfId="16317" xr:uid="{720BBA69-0237-403D-B249-0AB784924681}"/>
    <cellStyle name="Percent 2 3 3 5 2 3 4 4 3 3 4 4" xfId="19309" xr:uid="{F1BFB668-50F7-4BE5-9F9A-7D26B3CD515C}"/>
    <cellStyle name="Percent 2 3 3 5 2 3 4 4 3 3 4 4 2" xfId="24531" xr:uid="{04A04DAB-1D17-42E0-A03C-177498EADC2B}"/>
    <cellStyle name="Percent 2 3 3 5 2 3 4 4 3 3 5" xfId="9455" xr:uid="{C8FC7547-FAE4-4F4F-AA64-808345BFDD29}"/>
    <cellStyle name="Percent 2 3 3 5 2 3 4 4 3 3 5 2" xfId="11168" xr:uid="{D94C2E34-00AD-4171-9F0E-F2958E34986D}"/>
    <cellStyle name="Percent 2 3 3 5 2 3 4 4 3 3 5 3" xfId="11460" xr:uid="{7DFE2C84-B428-453B-AC95-951BA402267C}"/>
    <cellStyle name="Percent 2 3 3 5 2 3 4 4 3 3 5 3 2" xfId="22018" xr:uid="{AC1058AE-BF7F-450F-8268-FE5AE367235A}"/>
    <cellStyle name="Percent 2 3 3 5 2 3 4 4 3 3 5 3 3" xfId="21733" xr:uid="{69D70940-8239-45EC-B8AB-A26194B562BC}"/>
    <cellStyle name="Percent 2 3 3 5 2 3 4 4 3 3 5 3 3 2" xfId="26955" xr:uid="{67BB7B05-6F9E-463F-8615-3D16932A30B2}"/>
    <cellStyle name="Percent 2 3 3 5 2 3 4 4 3 4" xfId="5723" xr:uid="{294A88E8-2C59-4F11-A42C-0155F301E4DA}"/>
    <cellStyle name="Percent 2 3 3 5 2 3 4 4 3 4 2" xfId="9014" xr:uid="{484E1742-E303-41A5-B81C-CF262A01CB83}"/>
    <cellStyle name="Percent 2 3 3 5 2 3 4 4 3 4 3" xfId="14659" xr:uid="{7BAFD319-7FD4-45E9-A55D-27892CA84820}"/>
    <cellStyle name="Percent 2 3 3 5 2 3 4 4 3 4 3 2" xfId="14660" xr:uid="{37DAE23A-5789-4D9A-A2D5-532F28C3CA84}"/>
    <cellStyle name="Percent 2 3 3 5 2 3 4 4 3 4 3 3" xfId="17248" xr:uid="{15A7E929-9D2D-4724-9B1D-12819DD853DB}"/>
    <cellStyle name="Percent 2 3 3 5 2 3 4 4 3 4 3 4" xfId="20263" xr:uid="{69479710-9D01-4392-ACDD-0DB5A0E285C4}"/>
    <cellStyle name="Percent 2 3 3 5 2 3 4 4 3 4 3 4 2" xfId="25485" xr:uid="{12B33AE3-9EAB-4821-BA4A-08F4283132CD}"/>
    <cellStyle name="Percent 2 3 3 5 2 3 4 4 3 5" xfId="15274" xr:uid="{A8F3FC45-159A-43DE-8232-A404D1D1B32D}"/>
    <cellStyle name="Percent 2 3 3 5 2 3 4 4 3 6" xfId="15602" xr:uid="{87417FA6-4C42-4D68-B728-1CF1F34BEE2D}"/>
    <cellStyle name="Percent 2 3 3 5 2 3 4 4 3 7" xfId="17709" xr:uid="{75B0E835-ADD4-4B82-801A-C9005E841838}"/>
    <cellStyle name="Percent 2 3 3 5 2 3 4 4 3 7 2" xfId="27319" xr:uid="{D7D57FF6-01D6-44D6-911A-56519ED4C507}"/>
    <cellStyle name="Percent 2 3 3 5 2 3 4 4 3 7 3" xfId="28558" xr:uid="{D4519CEB-207E-4AC3-BA67-745CC400EE4B}"/>
    <cellStyle name="Percent 2 3 3 5 2 3 4 4 3 7 4" xfId="27903" xr:uid="{59DC4407-11E9-4184-93AC-116715F22FB6}"/>
    <cellStyle name="Percent 2 3 3 5 2 3 4 4 3 8" xfId="18163" xr:uid="{53FA4949-A566-4E30-84C1-311FF452F625}"/>
    <cellStyle name="Percent 2 3 3 5 2 3 4 4 3 8 2" xfId="27535" xr:uid="{E47A8CF2-09E5-431B-9931-FFDD439635A0}"/>
    <cellStyle name="Percent 2 3 3 5 2 3 4 4 4" xfId="14661" xr:uid="{D50BE05A-3F81-4068-9622-7976179FDDB6}"/>
    <cellStyle name="Percent 2 3 3 5 2 3 4 4 4 2" xfId="14662" xr:uid="{E9F790E1-44C3-45B8-B1AF-C97081E291DB}"/>
    <cellStyle name="Percent 2 3 3 5 2 3 4 5" xfId="2283" xr:uid="{BC4B8015-2087-4DF5-923A-2E59A3DFA75F}"/>
    <cellStyle name="Percent 2 3 3 5 2 3 4 5 2" xfId="2878" xr:uid="{A9BF1092-C52E-4965-AE37-47415C2716C6}"/>
    <cellStyle name="Percent 2 3 3 5 2 3 4 5 3" xfId="3841" xr:uid="{5DA21BF5-D958-41E6-BB0C-635013AC012C}"/>
    <cellStyle name="Percent 2 3 3 5 2 3 4 5 3 2" xfId="4606" xr:uid="{9A2219B4-728F-427F-B6F4-16710C472A69}"/>
    <cellStyle name="Percent 2 3 3 5 2 3 4 5 3 3" xfId="3696" xr:uid="{6900F770-0F07-4489-AC16-8365D4F60673}"/>
    <cellStyle name="Percent 2 3 3 5 2 3 4 5 3 4" xfId="7706" xr:uid="{09E03155-A356-4A37-B29F-CA7F710191B7}"/>
    <cellStyle name="Percent 2 3 3 5 2 3 4 5 3 4 2" xfId="5786" xr:uid="{66BEAE21-E471-4DA6-970D-AFA1692226F8}"/>
    <cellStyle name="Percent 2 3 3 5 2 3 4 5 3 4 2 2" xfId="9679" xr:uid="{47BAA08E-E61B-4197-BFF2-591CA917E149}"/>
    <cellStyle name="Percent 2 3 3 5 2 3 4 5 3 4 2 3" xfId="11480" xr:uid="{E370D033-4C50-4C30-9CAA-A812C89BAD12}"/>
    <cellStyle name="Percent 2 3 3 5 2 3 4 5 3 4 2 3 2" xfId="22038" xr:uid="{F76B174D-57A8-4AF8-AFAA-8281EB94F45B}"/>
    <cellStyle name="Percent 2 3 3 5 2 3 4 5 3 4 2 3 3" xfId="20325" xr:uid="{067D5E28-3F4B-4CCC-ADC5-DDD218DAE77F}"/>
    <cellStyle name="Percent 2 3 3 5 2 3 4 5 3 4 2 3 3 2" xfId="25547" xr:uid="{60CAB19F-06D2-4650-9620-B27D083C5DF1}"/>
    <cellStyle name="Percent 2 3 3 5 2 3 4 5 3 5" xfId="5456" xr:uid="{48AE8896-B8B7-40ED-B583-337621EB6DA5}"/>
    <cellStyle name="Percent 2 3 3 5 2 3 4 5 3 5 2" xfId="9697" xr:uid="{72B681ED-246D-4E8B-8D1D-D62FBD189C5A}"/>
    <cellStyle name="Percent 2 3 3 5 2 3 4 5 3 5 3" xfId="12419" xr:uid="{82B58993-EC9E-49E8-A5D3-2BD6B29471C5}"/>
    <cellStyle name="Percent 2 3 3 5 2 3 4 5 3 5 3 2" xfId="22860" xr:uid="{F2D0FCAB-C1BB-43E4-97A0-33E04DDE647C}"/>
    <cellStyle name="Percent 2 3 3 5 2 3 4 5 3 5 3 3" xfId="19996" xr:uid="{ADF40C5E-C60F-4EEB-BFF7-63F5031627B7}"/>
    <cellStyle name="Percent 2 3 3 5 2 3 4 5 3 5 3 3 2" xfId="25218" xr:uid="{9C1930A4-86E3-43B8-A659-DB034A0A4816}"/>
    <cellStyle name="Percent 2 3 3 5 2 3 4 5 3 6" xfId="18618" xr:uid="{80F77224-B058-4129-AA88-BE00C16B2A74}"/>
    <cellStyle name="Percent 2 3 3 5 2 3 4 5 3 6 2" xfId="23840" xr:uid="{DF3D0980-5A95-4B4F-8C91-F16BF9D97C0A}"/>
    <cellStyle name="Percent 2 3 3 5 2 3 4 5 4" xfId="7201" xr:uid="{1071CFCF-5BA5-451E-B91F-A58821A99F4F}"/>
    <cellStyle name="Percent 2 3 3 5 2 3 4 5 4 2" xfId="8160" xr:uid="{190A313A-008F-440B-B234-9CE284CC2FC0}"/>
    <cellStyle name="Percent 2 3 3 5 2 3 4 5 4 3" xfId="13039" xr:uid="{8734AA7D-B2F5-4F52-BF6F-577CB3FFAA0E}"/>
    <cellStyle name="Percent 2 3 3 5 2 3 4 5 4 3 2" xfId="16491" xr:uid="{EE0B69F5-9A8F-4488-8CB8-885E0ECC39F1}"/>
    <cellStyle name="Percent 2 3 3 5 2 3 4 5 4 4" xfId="19503" xr:uid="{3754F3E8-2707-42B7-9F30-A6BC9DEDD3E9}"/>
    <cellStyle name="Percent 2 3 3 5 2 3 4 5 4 4 2" xfId="24725" xr:uid="{E3512B00-B11C-4413-8BB0-A9BC60ECE0C0}"/>
    <cellStyle name="Percent 2 3 3 5 2 3 4 5 5" xfId="5966" xr:uid="{08BBF0AA-204D-484D-91EE-8518FE9FB528}"/>
    <cellStyle name="Percent 2 3 3 5 2 3 4 5 5 2" xfId="9909" xr:uid="{4E416D42-0007-4CBD-8B00-765D05374456}"/>
    <cellStyle name="Percent 2 3 3 5 2 3 4 5 5 3" xfId="12492" xr:uid="{B6D75148-A1B1-43FB-8C23-808F7B977874}"/>
    <cellStyle name="Percent 2 3 3 5 2 3 4 5 5 3 2" xfId="22933" xr:uid="{3130156C-25D2-40EF-8913-3792E037D983}"/>
    <cellStyle name="Percent 2 3 3 5 2 3 4 5 5 3 3" xfId="20501" xr:uid="{1A045AB4-0D91-4897-BD61-5F78AB4E2F4E}"/>
    <cellStyle name="Percent 2 3 3 5 2 3 4 5 5 3 3 2" xfId="25723" xr:uid="{1164716E-B0FA-412D-BC0A-DDAD93353743}"/>
    <cellStyle name="Percent 2 3 3 5 2 3 4 6" xfId="18023" xr:uid="{8633E4D6-35B5-4C3F-BE45-C01B3667BBDB}"/>
    <cellStyle name="Percent 2 3 3 5 2 3 4 6 2" xfId="28213" xr:uid="{E66DD5C9-7241-4C1E-84D5-21DADB3B3030}"/>
    <cellStyle name="Percent 2 3 3 5 2 3 5" xfId="1365" xr:uid="{57393884-B565-463D-A20A-3D5530F3A462}"/>
    <cellStyle name="Percent 2 3 3 5 2 3 5 2" xfId="1366" xr:uid="{B11DF9AE-7508-431E-A3F7-F3C70F279417}"/>
    <cellStyle name="Percent 2 3 3 5 2 3 5 3" xfId="1367" xr:uid="{D1888EA0-7857-4FE2-B904-EBA6BF97E9EA}"/>
    <cellStyle name="Percent 2 3 3 5 2 3 5 3 2" xfId="1368" xr:uid="{695C7DB9-C1B4-4AE6-9DD2-4E4B507E62CA}"/>
    <cellStyle name="Percent 2 3 3 5 2 3 5 3 2 2" xfId="1369" xr:uid="{F334D8A4-0E4E-4055-A13D-C7E61A302A90}"/>
    <cellStyle name="Percent 2 3 3 5 2 3 5 3 2 2 10" xfId="18257" xr:uid="{E9C17CCE-E02E-485A-89AD-04E5D12002BE}"/>
    <cellStyle name="Percent 2 3 3 5 2 3 5 3 2 2 10 2" xfId="27674" xr:uid="{FF953A0C-6E5A-4504-A6BA-14D94429D492}"/>
    <cellStyle name="Percent 2 3 3 5 2 3 5 3 2 2 2" xfId="1370" xr:uid="{2084EA02-4506-4BA0-924E-16500CC4328A}"/>
    <cellStyle name="Percent 2 3 3 5 2 3 5 3 2 2 2 2" xfId="14663" xr:uid="{6D972088-6748-460D-8BEA-45ECD5731986}"/>
    <cellStyle name="Percent 2 3 3 5 2 3 5 3 2 2 2 3" xfId="14664" xr:uid="{33CBB063-E563-4C0C-8857-96D45A8A5788}"/>
    <cellStyle name="Percent 2 3 3 5 2 3 5 3 2 2 2 3 2" xfId="14665" xr:uid="{88F36DBB-948E-4EAE-80EA-4D1098EC6DAC}"/>
    <cellStyle name="Percent 2 3 3 5 2 3 5 3 2 2 3" xfId="1371" xr:uid="{18578200-A6E7-4F5E-8747-C2224ACBAE49}"/>
    <cellStyle name="Percent 2 3 3 5 2 3 5 3 2 2 4" xfId="1372" xr:uid="{7F7B772D-7A4E-45E2-B6D6-1E87A8D14092}"/>
    <cellStyle name="Percent 2 3 3 5 2 3 5 3 2 2 5" xfId="1373" xr:uid="{67046C88-40F6-46A3-B99C-0215D17175AE}"/>
    <cellStyle name="Percent 2 3 3 5 2 3 5 3 2 2 5 2" xfId="1374" xr:uid="{A3CCDB11-9E58-4315-A13D-9AF09753134B}"/>
    <cellStyle name="Percent 2 3 3 5 2 3 5 3 2 2 5 3" xfId="2670" xr:uid="{569FCBB7-39E3-43D8-94B2-9D82A49D704E}"/>
    <cellStyle name="Percent 2 3 3 5 2 3 5 3 2 2 5 3 2" xfId="3265" xr:uid="{0EBA47C1-61A2-4E17-B75E-9BB759EF1DF7}"/>
    <cellStyle name="Percent 2 3 3 5 2 3 5 3 2 2 5 3 3" xfId="4228" xr:uid="{056B8624-33F8-4A37-9A7F-BB85601587B6}"/>
    <cellStyle name="Percent 2 3 3 5 2 3 5 3 2 2 5 3 3 2" xfId="4835" xr:uid="{B2C554DA-339C-465B-ACC9-78022A69AB35}"/>
    <cellStyle name="Percent 2 3 3 5 2 3 5 3 2 2 5 3 3 3" xfId="4465" xr:uid="{783DC78D-56C6-4B4B-89C6-1122519B8EEF}"/>
    <cellStyle name="Percent 2 3 3 5 2 3 5 3 2 2 5 3 3 4" xfId="8356" xr:uid="{C369A802-DE24-485A-AC8C-F832B1829106}"/>
    <cellStyle name="Percent 2 3 3 5 2 3 5 3 2 2 5 3 3 4 2" xfId="6721" xr:uid="{C43C67BB-68D6-46B7-B1A4-6D75E4D3FF35}"/>
    <cellStyle name="Percent 2 3 3 5 2 3 5 3 2 2 5 3 3 4 2 2" xfId="10466" xr:uid="{082503E8-ECFD-4E38-81DD-46B481BCEBAF}"/>
    <cellStyle name="Percent 2 3 3 5 2 3 5 3 2 2 5 3 3 4 2 3" xfId="11430" xr:uid="{424D318E-8B70-465E-9DA4-0CDECB1C42B1}"/>
    <cellStyle name="Percent 2 3 3 5 2 3 5 3 2 2 5 3 3 4 2 3 2" xfId="21988" xr:uid="{21F3EAA7-AF4B-4A83-91CA-70813507F27C}"/>
    <cellStyle name="Percent 2 3 3 5 2 3 5 3 2 2 5 3 3 4 2 3 3" xfId="21031" xr:uid="{6A31C1AA-89CE-47B4-9132-ACFF53721652}"/>
    <cellStyle name="Percent 2 3 3 5 2 3 5 3 2 2 5 3 3 4 2 3 3 2" xfId="26253" xr:uid="{373D8A2E-1F9E-4480-9A91-5E23033123A9}"/>
    <cellStyle name="Percent 2 3 3 5 2 3 5 3 2 2 5 3 3 5" xfId="6678" xr:uid="{DA9235FC-7DC8-4780-BCFD-2BEFC3739C29}"/>
    <cellStyle name="Percent 2 3 3 5 2 3 5 3 2 2 5 3 3 5 2" xfId="10424" xr:uid="{7F892360-2BF7-478A-B47D-B5132ADA6354}"/>
    <cellStyle name="Percent 2 3 3 5 2 3 5 3 2 2 5 3 3 5 3" xfId="16952" xr:uid="{D673C073-AA93-415A-8CD8-09D9B111C73C}"/>
    <cellStyle name="Percent 2 3 3 5 2 3 5 3 2 2 5 3 3 5 3 2" xfId="23425" xr:uid="{5BDC4417-A364-496E-AF04-083C87FFEF3A}"/>
    <cellStyle name="Percent 2 3 3 5 2 3 5 3 2 2 5 3 3 5 3 3" xfId="20989" xr:uid="{90F7376B-7F75-43AF-9FC3-6C3EA565AC2C}"/>
    <cellStyle name="Percent 2 3 3 5 2 3 5 3 2 2 5 3 3 5 3 3 2" xfId="26211" xr:uid="{F4B1AEC7-16A4-46D2-B219-5CDB9896D996}"/>
    <cellStyle name="Percent 2 3 3 5 2 3 5 3 2 2 5 3 3 6" xfId="19005" xr:uid="{C17352D3-C649-4D70-A1FE-E4376847A6E0}"/>
    <cellStyle name="Percent 2 3 3 5 2 3 5 3 2 2 5 3 3 6 2" xfId="24227" xr:uid="{958A1BF5-4D08-4C6C-BEBF-B49FD0B235C9}"/>
    <cellStyle name="Percent 2 3 3 5 2 3 5 3 2 2 5 3 4" xfId="5992" xr:uid="{88FB95D2-E412-4EBB-8F33-A0C39D2A6032}"/>
    <cellStyle name="Percent 2 3 3 5 2 3 5 3 2 2 5 3 4 2" xfId="7585" xr:uid="{9EB5D9CB-191E-4B03-B02E-47B9E27B8598}"/>
    <cellStyle name="Percent 2 3 3 5 2 3 5 3 2 2 5 3 4 3" xfId="13074" xr:uid="{2173347A-5334-4502-8653-5AA87537A452}"/>
    <cellStyle name="Percent 2 3 3 5 2 3 5 3 2 2 5 3 4 3 2" xfId="16525" xr:uid="{77FA0ACF-DDA4-423A-8421-067B2A3304CC}"/>
    <cellStyle name="Percent 2 3 3 5 2 3 5 3 2 2 5 3 4 4" xfId="19085" xr:uid="{4CDC75E4-553E-4141-8B1B-92E42B868E90}"/>
    <cellStyle name="Percent 2 3 3 5 2 3 5 3 2 2 5 3 4 4 2" xfId="24307" xr:uid="{80C17316-E8BE-48FA-B345-F6182C7BDC4B}"/>
    <cellStyle name="Percent 2 3 3 5 2 3 5 3 2 2 5 3 5" xfId="9305" xr:uid="{62299016-82F9-440D-9B37-8296BD14A15E}"/>
    <cellStyle name="Percent 2 3 3 5 2 3 5 3 2 2 5 3 5 2" xfId="11021" xr:uid="{2E919CD3-B7DB-4ACE-9DF3-E928C7F6CD01}"/>
    <cellStyle name="Percent 2 3 3 5 2 3 5 3 2 2 5 3 5 3" xfId="12768" xr:uid="{ADF3A56A-A7C9-48A7-AD6B-C49C503CC44A}"/>
    <cellStyle name="Percent 2 3 3 5 2 3 5 3 2 2 5 3 5 3 2" xfId="23207" xr:uid="{EAFA540B-7DEE-4222-9756-8FA6C5D4B600}"/>
    <cellStyle name="Percent 2 3 3 5 2 3 5 3 2 2 5 3 5 3 3" xfId="21586" xr:uid="{4BA5A6D1-303C-4F44-8C08-FE7FF489266D}"/>
    <cellStyle name="Percent 2 3 3 5 2 3 5 3 2 2 5 3 5 3 3 2" xfId="26808" xr:uid="{24E767B3-52FC-4046-B19A-00515F684595}"/>
    <cellStyle name="Percent 2 3 3 5 2 3 5 3 2 2 5 4" xfId="5730" xr:uid="{246096C5-FF14-48A3-9B1B-38AC8C8FFEC2}"/>
    <cellStyle name="Percent 2 3 3 5 2 3 5 3 2 2 5 4 2" xfId="9019" xr:uid="{538BC6B4-7A4E-4647-BAAF-0D823E2FD8D0}"/>
    <cellStyle name="Percent 2 3 3 5 2 3 5 3 2 2 5 4 3" xfId="17188" xr:uid="{4710BEBD-231D-4AB2-A5DB-CAB5B209259D}"/>
    <cellStyle name="Percent 2 3 3 5 2 3 5 3 2 2 5 4 3 2" xfId="23659" xr:uid="{E523F5B6-5A2E-4320-BC68-50576BECA00E}"/>
    <cellStyle name="Percent 2 3 3 5 2 3 5 3 2 2 5 4 3 3" xfId="20270" xr:uid="{AFECF223-C73A-48E4-A558-1F5E5679C43C}"/>
    <cellStyle name="Percent 2 3 3 5 2 3 5 3 2 2 5 4 3 3 2" xfId="25492" xr:uid="{7608891C-A886-4657-8DC6-301716B1C8DB}"/>
    <cellStyle name="Percent 2 3 3 5 2 3 5 3 2 2 5 5" xfId="15607" xr:uid="{A8297B63-DF77-497B-B5EF-C6B2EC7DF7F8}"/>
    <cellStyle name="Percent 2 3 3 5 2 3 5 3 2 2 5 6" xfId="17714" xr:uid="{AC351606-FD13-4522-8B23-8884B003220E}"/>
    <cellStyle name="Percent 2 3 3 5 2 3 5 3 2 2 5 6 2" xfId="27324" xr:uid="{D5E7ACC1-B9C6-4A35-A7A3-BAC4A2F1C6A3}"/>
    <cellStyle name="Percent 2 3 3 5 2 3 5 3 2 2 5 6 3" xfId="28563" xr:uid="{9CCC0461-429E-4B25-8F0B-714031A60A3A}"/>
    <cellStyle name="Percent 2 3 3 5 2 3 5 3 2 2 5 6 4" xfId="28212" xr:uid="{B468653C-0AAB-4AFE-950F-D19CFA99BC1C}"/>
    <cellStyle name="Percent 2 3 3 5 2 3 5 3 2 2 5 7" xfId="18410" xr:uid="{DCA5E9F0-8AEE-471D-B937-26A96330EB15}"/>
    <cellStyle name="Percent 2 3 3 5 2 3 5 3 2 2 5 7 2" xfId="27545" xr:uid="{6A7BB6A4-209B-4D4D-B231-8CF139DAFCFF}"/>
    <cellStyle name="Percent 2 3 3 5 2 3 5 3 2 2 6" xfId="2517" xr:uid="{A369D034-70F9-4C27-9B07-5F13F7CB699F}"/>
    <cellStyle name="Percent 2 3 3 5 2 3 5 3 2 2 6 2" xfId="3112" xr:uid="{9F03DC68-CE15-4895-8999-24F5ED44B35A}"/>
    <cellStyle name="Percent 2 3 3 5 2 3 5 3 2 2 6 3" xfId="4075" xr:uid="{2F66CB01-D218-4D6D-A180-3B617E55EC07}"/>
    <cellStyle name="Percent 2 3 3 5 2 3 5 3 2 2 6 3 2" xfId="4544" xr:uid="{65281460-6195-47E5-9266-46F4F8D4BE5F}"/>
    <cellStyle name="Percent 2 3 3 5 2 3 5 3 2 2 6 3 3" xfId="3561" xr:uid="{B09BDEA1-531B-4CEE-9B0C-B617FC411B46}"/>
    <cellStyle name="Percent 2 3 3 5 2 3 5 3 2 2 6 3 4" xfId="7549" xr:uid="{9EAD413D-8C03-4DC9-8C27-29DBF585BA2B}"/>
    <cellStyle name="Percent 2 3 3 5 2 3 5 3 2 2 6 3 4 2" xfId="5575" xr:uid="{D2FBAA8F-64F5-44C1-A4B0-8C50AEA1054A}"/>
    <cellStyle name="Percent 2 3 3 5 2 3 5 3 2 2 6 3 4 2 2" xfId="9868" xr:uid="{501C9362-8921-49B7-B424-064FEAA42229}"/>
    <cellStyle name="Percent 2 3 3 5 2 3 5 3 2 2 6 3 4 2 3" xfId="12240" xr:uid="{C71F0671-71BD-49D1-9F4E-8866E02F9FE3}"/>
    <cellStyle name="Percent 2 3 3 5 2 3 5 3 2 2 6 3 4 2 3 2" xfId="22684" xr:uid="{DBD40238-5588-4309-BB14-2418B19EA81A}"/>
    <cellStyle name="Percent 2 3 3 5 2 3 5 3 2 2 6 3 4 2 3 3" xfId="20115" xr:uid="{71DB9593-C0F8-40A8-A85A-2403B138BF19}"/>
    <cellStyle name="Percent 2 3 3 5 2 3 5 3 2 2 6 3 4 2 3 3 2" xfId="25337" xr:uid="{21159719-AFF0-48B8-BDF5-0CBE1C4BB60C}"/>
    <cellStyle name="Percent 2 3 3 5 2 3 5 3 2 2 6 3 5" xfId="5359" xr:uid="{43898CDB-AF87-4CA9-ACE5-B4DFFE977B28}"/>
    <cellStyle name="Percent 2 3 3 5 2 3 5 3 2 2 6 3 5 2" xfId="9766" xr:uid="{D76FB939-48BD-42CA-8FA8-7EAC91F6180B}"/>
    <cellStyle name="Percent 2 3 3 5 2 3 5 3 2 2 6 3 5 3" xfId="12182" xr:uid="{B60C111F-012C-467D-A4CB-DC8EDC279460}"/>
    <cellStyle name="Percent 2 3 3 5 2 3 5 3 2 2 6 3 5 3 2" xfId="22629" xr:uid="{4D9BBDD4-06A9-4E52-AC66-0A36336D0B5A}"/>
    <cellStyle name="Percent 2 3 3 5 2 3 5 3 2 2 6 3 5 3 3" xfId="19899" xr:uid="{0F6A84C2-A3AB-4453-BA98-26E8C2B50CA3}"/>
    <cellStyle name="Percent 2 3 3 5 2 3 5 3 2 2 6 3 5 3 3 2" xfId="25121" xr:uid="{18FB0620-F312-405A-BEC6-37D331FA3250}"/>
    <cellStyle name="Percent 2 3 3 5 2 3 5 3 2 2 6 3 6" xfId="16094" xr:uid="{A1B011F7-70F0-44F5-ACF1-80A4FF9128E7}"/>
    <cellStyle name="Percent 2 3 3 5 2 3 5 3 2 2 6 3 7" xfId="18852" xr:uid="{66577C64-5365-4077-8DFE-830422D2A139}"/>
    <cellStyle name="Percent 2 3 3 5 2 3 5 3 2 2 6 3 7 2" xfId="24074" xr:uid="{90A37B0E-1E9F-4E88-9160-0D6A09DE9447}"/>
    <cellStyle name="Percent 2 3 3 5 2 3 5 3 2 2 6 4" xfId="6103" xr:uid="{41E7011F-77F3-4CFE-8E0E-66B8F3AA85AC}"/>
    <cellStyle name="Percent 2 3 3 5 2 3 5 3 2 2 6 4 2" xfId="7709" xr:uid="{8305D947-B1EF-499F-93B1-182772591040}"/>
    <cellStyle name="Percent 2 3 3 5 2 3 5 3 2 2 6 4 3" xfId="12930" xr:uid="{E60D4F2B-FDF8-43DE-B34A-CE53730C6FF5}"/>
    <cellStyle name="Percent 2 3 3 5 2 3 5 3 2 2 6 4 3 2" xfId="16398" xr:uid="{69AFFEF3-4B4B-4AAC-9915-7B6599F76FBA}"/>
    <cellStyle name="Percent 2 3 3 5 2 3 5 3 2 2 6 4 4" xfId="19196" xr:uid="{688A1404-AC65-4142-82BC-96DFBB4455D8}"/>
    <cellStyle name="Percent 2 3 3 5 2 3 5 3 2 2 6 4 4 2" xfId="24418" xr:uid="{9F1FF643-0555-4E18-9732-C93DE76A04D2}"/>
    <cellStyle name="Percent 2 3 3 5 2 3 5 3 2 2 6 5" xfId="9357" xr:uid="{D204410C-ED31-4653-8EDF-2E48731C16BF}"/>
    <cellStyle name="Percent 2 3 3 5 2 3 5 3 2 2 6 5 2" xfId="11071" xr:uid="{71C920F3-F255-4821-A74E-35A2A88DA957}"/>
    <cellStyle name="Percent 2 3 3 5 2 3 5 3 2 2 6 5 3" xfId="11703" xr:uid="{08D3B21F-D131-4AF6-BC64-B2EF653C1A2E}"/>
    <cellStyle name="Percent 2 3 3 5 2 3 5 3 2 2 6 5 3 2" xfId="22151" xr:uid="{142C67C3-4DFB-4769-84E6-27DA2ECE31A4}"/>
    <cellStyle name="Percent 2 3 3 5 2 3 5 3 2 2 6 5 3 3" xfId="21636" xr:uid="{A2C38181-E627-43AD-967D-9DC875D0827E}"/>
    <cellStyle name="Percent 2 3 3 5 2 3 5 3 2 2 6 5 3 3 2" xfId="26858" xr:uid="{88B38B76-CB88-4DDE-B1B9-642BFAF78511}"/>
    <cellStyle name="Percent 2 3 3 5 2 3 5 3 2 2 7" xfId="5728" xr:uid="{848FE720-F084-4FDE-A43A-2D409DB58530}"/>
    <cellStyle name="Percent 2 3 3 5 2 3 5 3 2 2 7 2" xfId="9018" xr:uid="{1D434633-6BAE-4851-A26A-9538148EB304}"/>
    <cellStyle name="Percent 2 3 3 5 2 3 5 3 2 2 7 3" xfId="16240" xr:uid="{0423E510-D438-416D-8A01-5C8A7676522D}"/>
    <cellStyle name="Percent 2 3 3 5 2 3 5 3 2 2 7 3 2" xfId="17388" xr:uid="{C1FAA45E-DB15-4465-803A-4FFDC4B34D4B}"/>
    <cellStyle name="Percent 2 3 3 5 2 3 5 3 2 2 7 3 3" xfId="20268" xr:uid="{69BA1ADD-15F6-4C23-997A-FFA60FB459E9}"/>
    <cellStyle name="Percent 2 3 3 5 2 3 5 3 2 2 7 3 3 2" xfId="25490" xr:uid="{B8043049-EC37-4535-AE7B-3F501C8E68FC}"/>
    <cellStyle name="Percent 2 3 3 5 2 3 5 3 2 2 8" xfId="15606" xr:uid="{85BEA869-AD0C-413E-8ACD-E810827EC405}"/>
    <cellStyle name="Percent 2 3 3 5 2 3 5 3 2 2 9" xfId="17713" xr:uid="{623F8DC2-7029-4F05-BD03-20C04FE7FFFB}"/>
    <cellStyle name="Percent 2 3 3 5 2 3 5 3 2 2 9 2" xfId="27323" xr:uid="{73536426-AA89-45DD-9960-5B650FDFFF35}"/>
    <cellStyle name="Percent 2 3 3 5 2 3 5 3 2 2 9 3" xfId="28562" xr:uid="{1BC8B07B-491A-4E45-9426-0CD1232D2B51}"/>
    <cellStyle name="Percent 2 3 3 5 2 3 5 3 2 2 9 4" xfId="27899" xr:uid="{153D8898-5FFE-4013-AE86-2D3E52BEDE5B}"/>
    <cellStyle name="Percent 2 3 3 5 2 3 5 3 3" xfId="2354" xr:uid="{67DA7A6E-55F2-434C-9032-E9309533F62E}"/>
    <cellStyle name="Percent 2 3 3 5 2 3 5 3 3 2" xfId="2949" xr:uid="{B1516B53-4A16-453C-B858-A2A4BAFAA246}"/>
    <cellStyle name="Percent 2 3 3 5 2 3 5 3 3 3" xfId="3912" xr:uid="{06442786-FD1F-4669-A50B-404F43C56F01}"/>
    <cellStyle name="Percent 2 3 3 5 2 3 5 3 3 3 2" xfId="4909" xr:uid="{0D97B7B0-BA5E-46ED-870C-0711936C1AE5}"/>
    <cellStyle name="Percent 2 3 3 5 2 3 5 3 3 3 3" xfId="3475" xr:uid="{8844BE74-DC50-49AE-9F6A-BE5AE9DCE0D8}"/>
    <cellStyle name="Percent 2 3 3 5 2 3 5 3 3 3 4" xfId="7800" xr:uid="{6ABB0FEE-C54E-473C-962C-C052A55BC849}"/>
    <cellStyle name="Percent 2 3 3 5 2 3 5 3 3 3 4 2" xfId="9479" xr:uid="{271ECD17-0DBB-4FD7-B493-BD1D58BB95C7}"/>
    <cellStyle name="Percent 2 3 3 5 2 3 5 3 3 3 4 2 2" xfId="11192" xr:uid="{C8E7C6D0-74C4-4C6B-9FBC-A2177F76470D}"/>
    <cellStyle name="Percent 2 3 3 5 2 3 5 3 3 3 4 2 3" xfId="11764" xr:uid="{2A9DA0B6-719C-4524-886D-DBC0C9BD84E1}"/>
    <cellStyle name="Percent 2 3 3 5 2 3 5 3 3 3 4 2 3 2" xfId="22212" xr:uid="{7BFA533C-1842-4DC5-A2EC-6419DB1F4E70}"/>
    <cellStyle name="Percent 2 3 3 5 2 3 5 3 3 3 4 2 3 3" xfId="21757" xr:uid="{9FD14572-F82C-4A4E-AF8F-122F43F12337}"/>
    <cellStyle name="Percent 2 3 3 5 2 3 5 3 3 3 4 2 3 3 2" xfId="26979" xr:uid="{363425BA-76F6-4AD5-B320-0A806179EF80}"/>
    <cellStyle name="Percent 2 3 3 5 2 3 5 3 3 3 5" xfId="6377" xr:uid="{EC4D573A-2B8D-4A6D-B3C5-9E17ACA83003}"/>
    <cellStyle name="Percent 2 3 3 5 2 3 5 3 3 3 5 2" xfId="10123" xr:uid="{FC120102-4B46-46DB-BAB1-C6B7380F7B72}"/>
    <cellStyle name="Percent 2 3 3 5 2 3 5 3 3 3 5 3" xfId="12501" xr:uid="{F0C2204B-CF63-4BD1-A5BB-7ACA2F93662F}"/>
    <cellStyle name="Percent 2 3 3 5 2 3 5 3 3 3 5 3 2" xfId="22942" xr:uid="{360F726C-28A6-4915-BA97-F652384FD0C7}"/>
    <cellStyle name="Percent 2 3 3 5 2 3 5 3 3 3 5 3 3" xfId="20688" xr:uid="{C1D19A59-1DA9-44B9-857C-7B91C3742771}"/>
    <cellStyle name="Percent 2 3 3 5 2 3 5 3 3 3 5 3 3 2" xfId="25910" xr:uid="{6E2BBCDD-F589-4EB7-8686-AF38E8C8C068}"/>
    <cellStyle name="Percent 2 3 3 5 2 3 5 3 3 3 6" xfId="15935" xr:uid="{CA64D5AB-DE82-4BAD-9669-448B56D2157B}"/>
    <cellStyle name="Percent 2 3 3 5 2 3 5 3 3 3 7" xfId="18689" xr:uid="{6F3FF31C-5FDE-401D-B07E-0D684D2E9B4E}"/>
    <cellStyle name="Percent 2 3 3 5 2 3 5 3 3 3 7 2" xfId="23911" xr:uid="{B277BD5D-52FB-488C-A429-B8F8253B50D5}"/>
    <cellStyle name="Percent 2 3 3 5 2 3 5 3 3 4" xfId="7141" xr:uid="{B0EAE6A2-33DB-4B77-B712-56BC3D248EF3}"/>
    <cellStyle name="Percent 2 3 3 5 2 3 5 3 3 4 2" xfId="8100" xr:uid="{EBAE2F28-2A5D-401E-9838-11F87B7A4B46}"/>
    <cellStyle name="Percent 2 3 3 5 2 3 5 3 3 4 3" xfId="12850" xr:uid="{9ADA70B2-33BA-46E2-A2C6-638425B8F853}"/>
    <cellStyle name="Percent 2 3 3 5 2 3 5 3 3 4 3 2" xfId="16325" xr:uid="{C0CFF39B-BC8D-453D-9841-FD59C8F7F222}"/>
    <cellStyle name="Percent 2 3 3 5 2 3 5 3 3 4 4" xfId="19443" xr:uid="{02A6EAEC-F00C-4A66-8861-1ACF08BB6458}"/>
    <cellStyle name="Percent 2 3 3 5 2 3 5 3 3 4 4 2" xfId="24665" xr:uid="{0C7552EB-0915-467B-8A81-9DFCF4C87A3E}"/>
    <cellStyle name="Percent 2 3 3 5 2 3 5 3 3 5" xfId="5699" xr:uid="{8D55D279-3B73-45B5-8D86-74E6CD28689C}"/>
    <cellStyle name="Percent 2 3 3 5 2 3 5 3 3 5 2" xfId="9717" xr:uid="{77038857-3CB8-45EA-8BD1-7B71A43FA662}"/>
    <cellStyle name="Percent 2 3 3 5 2 3 5 3 3 5 3" xfId="17000" xr:uid="{8506DD24-AEC4-4DA4-B8DA-84DF64CDB723}"/>
    <cellStyle name="Percent 2 3 3 5 2 3 5 3 3 5 3 2" xfId="23473" xr:uid="{3E6625A9-E79F-4597-BB66-FE62345B6C98}"/>
    <cellStyle name="Percent 2 3 3 5 2 3 5 3 3 5 3 3" xfId="20239" xr:uid="{B192DD47-543E-415F-ABAA-929195C659C5}"/>
    <cellStyle name="Percent 2 3 3 5 2 3 5 3 3 5 3 3 2" xfId="25461" xr:uid="{3AAB5452-3960-4661-AAE4-7F9423F6EDF9}"/>
    <cellStyle name="Percent 2 3 3 5 2 3 5 3 4" xfId="5727" xr:uid="{3CA9DBCC-A359-4B9A-B967-7EA32037BB66}"/>
    <cellStyle name="Percent 2 3 3 5 2 3 5 3 4 2" xfId="9017" xr:uid="{614BF8E3-81EC-42B8-80B2-741A710BC669}"/>
    <cellStyle name="Percent 2 3 3 5 2 3 5 3 4 3" xfId="14666" xr:uid="{0F8E201F-C45F-411C-AB26-C0E44EE6A910}"/>
    <cellStyle name="Percent 2 3 3 5 2 3 5 3 4 3 2" xfId="14667" xr:uid="{A9DCDFFA-E57A-41C0-96E7-627E08B76C56}"/>
    <cellStyle name="Percent 2 3 3 5 2 3 5 3 4 3 3" xfId="17249" xr:uid="{4C5A63C0-C648-466B-B6F2-5CFBA01E5919}"/>
    <cellStyle name="Percent 2 3 3 5 2 3 5 3 4 3 4" xfId="20267" xr:uid="{AC116CFF-B13C-4F2F-A45A-22E551CE788A}"/>
    <cellStyle name="Percent 2 3 3 5 2 3 5 3 4 3 4 2" xfId="25489" xr:uid="{E01E6C91-4532-46F4-A8F8-384AA43920A4}"/>
    <cellStyle name="Percent 2 3 3 5 2 3 5 3 5" xfId="15275" xr:uid="{B3CB9992-AD7A-47C3-8035-EF15F5F989A8}"/>
    <cellStyle name="Percent 2 3 3 5 2 3 5 3 6" xfId="15605" xr:uid="{D072489D-4114-442D-97F0-FB03DD32C804}"/>
    <cellStyle name="Percent 2 3 3 5 2 3 5 3 7" xfId="17712" xr:uid="{2995B110-E77C-454B-AF2D-81E7B15CD13D}"/>
    <cellStyle name="Percent 2 3 3 5 2 3 5 3 7 2" xfId="27322" xr:uid="{32CED843-844E-48EA-8972-8E894201644C}"/>
    <cellStyle name="Percent 2 3 3 5 2 3 5 3 7 3" xfId="28561" xr:uid="{0845EEB6-072A-446A-AA81-750465719DE7}"/>
    <cellStyle name="Percent 2 3 3 5 2 3 5 3 7 4" xfId="27900" xr:uid="{37AB9868-6704-4394-9BF5-0D5DBF0DA6C0}"/>
    <cellStyle name="Percent 2 3 3 5 2 3 5 3 8" xfId="18094" xr:uid="{86199BDE-6C2E-4F40-9E51-328AC58394FA}"/>
    <cellStyle name="Percent 2 3 3 5 2 3 5 3 8 2" xfId="27744" xr:uid="{F083274B-9D16-4E79-A43B-7EDE6B9C533F}"/>
    <cellStyle name="Percent 2 3 3 5 2 3 5 4" xfId="14668" xr:uid="{06518345-69CC-4146-B39F-C23423D5ED15}"/>
    <cellStyle name="Percent 2 3 3 5 2 3 5 4 2" xfId="14669" xr:uid="{10F60428-1ED5-4AED-A747-7E09F64DDA05}"/>
    <cellStyle name="Percent 2 3 3 5 2 3 6" xfId="2214" xr:uid="{B5707C9B-4633-4A49-BFB1-717C44850FEA}"/>
    <cellStyle name="Percent 2 3 3 5 2 3 6 2" xfId="2809" xr:uid="{F3003FF8-2066-408C-B765-46D19B0F7673}"/>
    <cellStyle name="Percent 2 3 3 5 2 3 6 3" xfId="3772" xr:uid="{C990F0FD-322F-43E6-AFC4-BC1879522BB2}"/>
    <cellStyle name="Percent 2 3 3 5 2 3 6 3 2" xfId="4634" xr:uid="{52B371DE-2534-41F6-8B6B-FFAFEE332B88}"/>
    <cellStyle name="Percent 2 3 3 5 2 3 6 3 3" xfId="3542" xr:uid="{E64DE275-8239-4B1C-A473-100F876B5652}"/>
    <cellStyle name="Percent 2 3 3 5 2 3 6 3 4" xfId="8643" xr:uid="{54F4113B-1E1D-46D3-9026-4B053F6A4402}"/>
    <cellStyle name="Percent 2 3 3 5 2 3 6 3 4 2" xfId="5614" xr:uid="{A8568EA6-C565-4D4E-B105-982630B0CE15}"/>
    <cellStyle name="Percent 2 3 3 5 2 3 6 3 4 2 2" xfId="9660" xr:uid="{1B19FD35-B02E-4D47-A8D3-8EA52ABCDA82}"/>
    <cellStyle name="Percent 2 3 3 5 2 3 6 3 4 2 3" xfId="12273" xr:uid="{82310D81-2F26-4CEA-B226-E0407CFEFAE2}"/>
    <cellStyle name="Percent 2 3 3 5 2 3 6 3 4 2 3 2" xfId="22715" xr:uid="{A1B96167-12D4-4955-87AE-C4BFDD1D5DD3}"/>
    <cellStyle name="Percent 2 3 3 5 2 3 6 3 4 2 3 3" xfId="20154" xr:uid="{AC7DA112-C802-43E8-913D-8AC46786A2E2}"/>
    <cellStyle name="Percent 2 3 3 5 2 3 6 3 4 2 3 3 2" xfId="25376" xr:uid="{99A2891F-088B-4829-B2FA-D928C7A7DEE2}"/>
    <cellStyle name="Percent 2 3 3 5 2 3 6 3 5" xfId="6860" xr:uid="{5A850415-D665-464F-B8EE-647945C93A44}"/>
    <cellStyle name="Percent 2 3 3 5 2 3 6 3 5 2" xfId="10604" xr:uid="{53FC1D49-BC9E-4828-A704-1D6103D3D4FD}"/>
    <cellStyle name="Percent 2 3 3 5 2 3 6 3 5 3" xfId="12145" xr:uid="{8022E148-CA1B-4EF8-821D-F0008F55A82E}"/>
    <cellStyle name="Percent 2 3 3 5 2 3 6 3 5 3 2" xfId="22592" xr:uid="{B3C45CA5-E313-454F-8217-FE8B21505C11}"/>
    <cellStyle name="Percent 2 3 3 5 2 3 6 3 5 3 3" xfId="21169" xr:uid="{6ECC2C84-9D6A-4EC2-B15D-C92CBC35F1D2}"/>
    <cellStyle name="Percent 2 3 3 5 2 3 6 3 5 3 3 2" xfId="26391" xr:uid="{BD906321-11EA-469F-A80A-0FAC05017FBA}"/>
    <cellStyle name="Percent 2 3 3 5 2 3 6 3 6" xfId="18549" xr:uid="{8FB3C3E2-358A-4C51-AC33-918D0B58F698}"/>
    <cellStyle name="Percent 2 3 3 5 2 3 6 3 6 2" xfId="23771" xr:uid="{8051B389-05C1-47D1-9FD0-F62DB8671E81}"/>
    <cellStyle name="Percent 2 3 3 5 2 3 6 4" xfId="7316" xr:uid="{FEF86261-C228-4FC5-9B4F-E67D15F1AD64}"/>
    <cellStyle name="Percent 2 3 3 5 2 3 6 4 2" xfId="8275" xr:uid="{1D7E22B4-2999-48E8-AFAC-F2D633838F83}"/>
    <cellStyle name="Percent 2 3 3 5 2 3 6 4 3" xfId="13107" xr:uid="{F44F9984-891A-439D-8A05-E12781740545}"/>
    <cellStyle name="Percent 2 3 3 5 2 3 6 4 3 2" xfId="16554" xr:uid="{1988A529-46B1-483D-A8C0-31976D7FBAE5}"/>
    <cellStyle name="Percent 2 3 3 5 2 3 6 4 4" xfId="19618" xr:uid="{48F91CEB-E2B6-4797-BCFB-DE01C353749E}"/>
    <cellStyle name="Percent 2 3 3 5 2 3 6 4 4 2" xfId="24840" xr:uid="{8FF8FCDF-A843-45BF-994F-6AA1DFE8D040}"/>
    <cellStyle name="Percent 2 3 3 5 2 3 6 5" xfId="9464" xr:uid="{780C9694-99D2-4C3F-BA8C-D06042DC9A0A}"/>
    <cellStyle name="Percent 2 3 3 5 2 3 6 5 2" xfId="11177" xr:uid="{FB2219DE-92C6-4B44-AB38-7C63A6630793}"/>
    <cellStyle name="Percent 2 3 3 5 2 3 6 5 3" xfId="17147" xr:uid="{E6417CD7-2F2A-4BA1-BCC5-A8A50363F865}"/>
    <cellStyle name="Percent 2 3 3 5 2 3 6 5 3 2" xfId="23619" xr:uid="{34CEEE69-0B6F-4339-873F-B98C85F13CF1}"/>
    <cellStyle name="Percent 2 3 3 5 2 3 6 5 3 3" xfId="21742" xr:uid="{F1497541-9993-406F-B975-01B58A4847F9}"/>
    <cellStyle name="Percent 2 3 3 5 2 3 6 5 3 3 2" xfId="26964" xr:uid="{43CB4D5F-5CFB-472A-AB58-61900C4BE464}"/>
    <cellStyle name="Percent 2 3 3 5 2 3 7" xfId="17954" xr:uid="{D5D42263-C7F9-4FE5-9D49-FE29CCBE6217}"/>
    <cellStyle name="Percent 2 3 3 5 2 3 7 2" xfId="27603" xr:uid="{025421DD-0CA2-4741-B926-67FF70690418}"/>
    <cellStyle name="Percent 2 3 3 5 2 4" xfId="1375" xr:uid="{E6C4A7D4-0A7A-44DF-A301-CDC84A665559}"/>
    <cellStyle name="Percent 2 3 3 5 2 5" xfId="1376" xr:uid="{861AAF90-B810-42F0-9DC5-72189ED3F1BF}"/>
    <cellStyle name="Percent 2 3 3 5 2 5 2" xfId="1377" xr:uid="{9BD127E0-2269-43F5-91FB-2D89ABB8FD08}"/>
    <cellStyle name="Percent 2 3 3 5 2 5 3" xfId="1378" xr:uid="{E2EFE6DC-AF05-470F-AB90-996B53735140}"/>
    <cellStyle name="Percent 2 3 3 5 2 5 3 2" xfId="14670" xr:uid="{F226AA3C-26E0-414B-8F89-847F1D900C46}"/>
    <cellStyle name="Percent 2 3 3 5 2 5 4" xfId="1379" xr:uid="{2A6E3356-E85A-4BAD-BE96-46E1E473CBC6}"/>
    <cellStyle name="Percent 2 3 3 5 2 5 4 2" xfId="1380" xr:uid="{8BFFA283-B8EB-46B0-96AB-0DC952C89651}"/>
    <cellStyle name="Percent 2 3 3 5 2 5 4 3" xfId="1381" xr:uid="{8B8244D1-7A01-4D62-A42E-C596AEDB1DE5}"/>
    <cellStyle name="Percent 2 3 3 5 2 5 4 3 2" xfId="1382" xr:uid="{A9400F78-5ED5-492D-9C84-3849658BD181}"/>
    <cellStyle name="Percent 2 3 3 5 2 5 4 3 2 2" xfId="1383" xr:uid="{045D00BE-5406-423F-BBC7-853AFD98A662}"/>
    <cellStyle name="Percent 2 3 3 5 2 5 4 3 2 2 10" xfId="18258" xr:uid="{31973DC7-252D-4EF7-8D6B-0A2914F68A8C}"/>
    <cellStyle name="Percent 2 3 3 5 2 5 4 3 2 2 10 2" xfId="28864" xr:uid="{2B5DEC70-EB37-410F-A7CD-842522887C45}"/>
    <cellStyle name="Percent 2 3 3 5 2 5 4 3 2 2 2" xfId="1384" xr:uid="{D480E1DF-EFBE-42BB-B609-B2B9627A97CF}"/>
    <cellStyle name="Percent 2 3 3 5 2 5 4 3 2 2 2 2" xfId="14671" xr:uid="{B6752973-5C95-4377-8426-4E058E7A32A8}"/>
    <cellStyle name="Percent 2 3 3 5 2 5 4 3 2 2 2 3" xfId="14672" xr:uid="{E1261AD4-A5FC-468C-8D25-D7FB0EA9F023}"/>
    <cellStyle name="Percent 2 3 3 5 2 5 4 3 2 2 2 3 2" xfId="14673" xr:uid="{F1A7FB26-10E8-434A-8A4C-487B7A9EBBDD}"/>
    <cellStyle name="Percent 2 3 3 5 2 5 4 3 2 2 3" xfId="1385" xr:uid="{53DE51C4-7E05-44CD-B36A-B3CC2157CFE6}"/>
    <cellStyle name="Percent 2 3 3 5 2 5 4 3 2 2 4" xfId="1386" xr:uid="{7BA69BB9-5EE3-41D3-8AF3-FDF06D34F6A1}"/>
    <cellStyle name="Percent 2 3 3 5 2 5 4 3 2 2 5" xfId="1387" xr:uid="{0D8F271B-6CCB-4B75-96D8-788BBBCB150F}"/>
    <cellStyle name="Percent 2 3 3 5 2 5 4 3 2 2 5 2" xfId="1388" xr:uid="{E5E5F6D3-251C-4340-BA8F-D28F6671E32D}"/>
    <cellStyle name="Percent 2 3 3 5 2 5 4 3 2 2 5 3" xfId="2671" xr:uid="{B85B615A-5B0F-45D5-9C51-C4A921158E38}"/>
    <cellStyle name="Percent 2 3 3 5 2 5 4 3 2 2 5 3 2" xfId="3266" xr:uid="{D550295C-06FF-4075-AF88-86B63FAC8204}"/>
    <cellStyle name="Percent 2 3 3 5 2 5 4 3 2 2 5 3 3" xfId="4229" xr:uid="{A73CD1D9-F807-4F31-B355-1B9DE622E8C1}"/>
    <cellStyle name="Percent 2 3 3 5 2 5 4 3 2 2 5 3 3 2" xfId="4965" xr:uid="{A7FA7325-5FA5-49FE-B0E9-1197F47BDEE7}"/>
    <cellStyle name="Percent 2 3 3 5 2 5 4 3 2 2 5 3 3 3" xfId="4466" xr:uid="{E910078E-A01A-4891-980A-96C68007AFEE}"/>
    <cellStyle name="Percent 2 3 3 5 2 5 4 3 2 2 5 3 3 4" xfId="8582" xr:uid="{12E2726D-5556-49B2-82F3-E92669F0C0BD}"/>
    <cellStyle name="Percent 2 3 3 5 2 5 4 3 2 2 5 3 3 4 2" xfId="6304" xr:uid="{24889BA4-AE4E-48D6-B24F-D2B83527C77A}"/>
    <cellStyle name="Percent 2 3 3 5 2 5 4 3 2 2 5 3 3 4 2 2" xfId="10053" xr:uid="{E2391A78-1B83-402C-8598-AF1EB9C18833}"/>
    <cellStyle name="Percent 2 3 3 5 2 5 4 3 2 2 5 3 3 4 2 3" xfId="12025" xr:uid="{F6193202-A34C-4E6B-8C23-35D97DFBE39A}"/>
    <cellStyle name="Percent 2 3 3 5 2 5 4 3 2 2 5 3 3 4 2 3 2" xfId="22473" xr:uid="{45AEA74D-F521-4D66-AEEB-80F1697D319A}"/>
    <cellStyle name="Percent 2 3 3 5 2 5 4 3 2 2 5 3 3 4 2 3 3" xfId="20618" xr:uid="{0C35687F-9B8C-4999-9E28-AAE2779DBCD5}"/>
    <cellStyle name="Percent 2 3 3 5 2 5 4 3 2 2 5 3 3 4 2 3 3 2" xfId="25840" xr:uid="{D8AB8D02-9C7C-47CD-9D54-8040C977BDEB}"/>
    <cellStyle name="Percent 2 3 3 5 2 5 4 3 2 2 5 3 3 5" xfId="6423" xr:uid="{6C8345D4-0CCE-4540-ACA9-AC1398DE61C1}"/>
    <cellStyle name="Percent 2 3 3 5 2 5 4 3 2 2 5 3 3 5 2" xfId="10169" xr:uid="{0F5F8ADA-19EF-4D79-8513-D54F7792B0FD}"/>
    <cellStyle name="Percent 2 3 3 5 2 5 4 3 2 2 5 3 3 5 3" xfId="12663" xr:uid="{74627C8A-64DC-45C5-B70C-ACB8D96FDED9}"/>
    <cellStyle name="Percent 2 3 3 5 2 5 4 3 2 2 5 3 3 5 3 2" xfId="23102" xr:uid="{B93CA2FE-905F-44CC-9BD0-61DA94B27190}"/>
    <cellStyle name="Percent 2 3 3 5 2 5 4 3 2 2 5 3 3 5 3 3" xfId="20734" xr:uid="{87328FB9-4BEB-4101-8D18-67ABD4B34D00}"/>
    <cellStyle name="Percent 2 3 3 5 2 5 4 3 2 2 5 3 3 5 3 3 2" xfId="25956" xr:uid="{54AFA2F3-25E0-4EC2-B89A-4908FF9BDFB9}"/>
    <cellStyle name="Percent 2 3 3 5 2 5 4 3 2 2 5 3 3 6" xfId="19006" xr:uid="{2B3D81F0-0421-40CE-A672-C40B71188E45}"/>
    <cellStyle name="Percent 2 3 3 5 2 5 4 3 2 2 5 3 3 6 2" xfId="24228" xr:uid="{BBB5801F-F052-4ED4-BBD4-BF34325D637D}"/>
    <cellStyle name="Percent 2 3 3 5 2 5 4 3 2 2 5 3 4" xfId="7105" xr:uid="{884A513D-6F1E-45B4-A2F0-542FDC91F3AF}"/>
    <cellStyle name="Percent 2 3 3 5 2 5 4 3 2 2 5 3 4 2" xfId="8064" xr:uid="{51798A5D-9EFF-4227-8128-21692053334C}"/>
    <cellStyle name="Percent 2 3 3 5 2 5 4 3 2 2 5 3 4 3" xfId="13299" xr:uid="{B34966C7-EFE7-49D0-8C5C-E55D0E113914}"/>
    <cellStyle name="Percent 2 3 3 5 2 5 4 3 2 2 5 3 4 3 2" xfId="16727" xr:uid="{EC8AC58C-AE50-4D3C-B56D-003F0072FE68}"/>
    <cellStyle name="Percent 2 3 3 5 2 5 4 3 2 2 5 3 4 4" xfId="19407" xr:uid="{D84656B0-5403-44F1-9159-B857006F0071}"/>
    <cellStyle name="Percent 2 3 3 5 2 5 4 3 2 2 5 3 4 4 2" xfId="24629" xr:uid="{724B54A4-7D82-441C-855A-5F04624E3DBD}"/>
    <cellStyle name="Percent 2 3 3 5 2 5 4 3 2 2 5 3 5" xfId="9516" xr:uid="{1B6B1149-72E9-4934-B82B-2C1E72ED9F22}"/>
    <cellStyle name="Percent 2 3 3 5 2 5 4 3 2 2 5 3 5 2" xfId="11229" xr:uid="{F6158D66-D61F-4D81-A6EF-DD8C11B65C35}"/>
    <cellStyle name="Percent 2 3 3 5 2 5 4 3 2 2 5 3 5 3" xfId="11859" xr:uid="{ADAF33D5-BE9C-4D52-96BE-077C072A8FEF}"/>
    <cellStyle name="Percent 2 3 3 5 2 5 4 3 2 2 5 3 5 3 2" xfId="22307" xr:uid="{498B1EDA-F372-498F-90CC-29AE9FC61358}"/>
    <cellStyle name="Percent 2 3 3 5 2 5 4 3 2 2 5 3 5 3 3" xfId="21794" xr:uid="{40C79730-D71B-4938-A6DD-DBC9DEFB9771}"/>
    <cellStyle name="Percent 2 3 3 5 2 5 4 3 2 2 5 3 5 3 3 2" xfId="27016" xr:uid="{22B64409-3666-4808-B0D9-203D0DA6367D}"/>
    <cellStyle name="Percent 2 3 3 5 2 5 4 3 2 2 5 4" xfId="5734" xr:uid="{89AC886E-367F-4297-962E-14D7E32A608A}"/>
    <cellStyle name="Percent 2 3 3 5 2 5 4 3 2 2 5 4 2" xfId="9022" xr:uid="{DCB9E64E-3B90-40F9-A9C0-21E78D48C491}"/>
    <cellStyle name="Percent 2 3 3 5 2 5 4 3 2 2 5 4 3" xfId="17138" xr:uid="{0E01BB40-4FA6-4435-8C08-2E117D89FE78}"/>
    <cellStyle name="Percent 2 3 3 5 2 5 4 3 2 2 5 4 3 2" xfId="23610" xr:uid="{93DEA123-579E-4754-99F0-ACD0BE486165}"/>
    <cellStyle name="Percent 2 3 3 5 2 5 4 3 2 2 5 4 3 3" xfId="20274" xr:uid="{8A0B095D-AA1A-4816-8BF3-E2638E553B53}"/>
    <cellStyle name="Percent 2 3 3 5 2 5 4 3 2 2 5 4 3 3 2" xfId="25496" xr:uid="{79EB8B14-6D5A-46DF-B2FD-7B19CDE6B12C}"/>
    <cellStyle name="Percent 2 3 3 5 2 5 4 3 2 2 5 5" xfId="15610" xr:uid="{01F5AF83-87AB-42EB-91E5-89E6371A4D16}"/>
    <cellStyle name="Percent 2 3 3 5 2 5 4 3 2 2 5 6" xfId="17717" xr:uid="{24DC2338-0409-4E08-918B-DB28D651F6F0}"/>
    <cellStyle name="Percent 2 3 3 5 2 5 4 3 2 2 5 6 2" xfId="27327" xr:uid="{6C85EE2D-B2EF-4FCE-8574-2495CA903EE7}"/>
    <cellStyle name="Percent 2 3 3 5 2 5 4 3 2 2 5 6 3" xfId="28566" xr:uid="{40107330-8C0C-40AA-BB1A-52B9948361D2}"/>
    <cellStyle name="Percent 2 3 3 5 2 5 4 3 2 2 5 6 4" xfId="27898" xr:uid="{8ED2D1D5-5065-4FA8-98E5-D6EE50ED8C43}"/>
    <cellStyle name="Percent 2 3 3 5 2 5 4 3 2 2 5 7" xfId="18411" xr:uid="{1735A838-0DE2-4332-9E65-E91E8BBA8EFF}"/>
    <cellStyle name="Percent 2 3 3 5 2 5 4 3 2 2 5 7 2" xfId="27699" xr:uid="{19929F10-7E7C-4239-984D-C98DB89A8757}"/>
    <cellStyle name="Percent 2 3 3 5 2 5 4 3 2 2 6" xfId="2518" xr:uid="{9B2ECEB3-BB35-4705-9CA9-CC3BC2AE9313}"/>
    <cellStyle name="Percent 2 3 3 5 2 5 4 3 2 2 6 2" xfId="3113" xr:uid="{74BB635C-687F-48D6-9862-29E9C6E0CE74}"/>
    <cellStyle name="Percent 2 3 3 5 2 5 4 3 2 2 6 3" xfId="4076" xr:uid="{9E36B0D8-6E50-41D5-8D18-A3267D441609}"/>
    <cellStyle name="Percent 2 3 3 5 2 5 4 3 2 2 6 3 2" xfId="4772" xr:uid="{8B008D77-2FCD-4555-9D89-D4AABAE4FFD4}"/>
    <cellStyle name="Percent 2 3 3 5 2 5 4 3 2 2 6 3 3" xfId="3463" xr:uid="{C767AB58-3B92-4F4B-BDF3-53146FCDC556}"/>
    <cellStyle name="Percent 2 3 3 5 2 5 4 3 2 2 6 3 4" xfId="8561" xr:uid="{527781E0-DCB5-44BE-A7B9-E0F403D9DF9B}"/>
    <cellStyle name="Percent 2 3 3 5 2 5 4 3 2 2 6 3 4 2" xfId="9526" xr:uid="{3CCEF43E-39D9-4D6B-ABA7-2EA9B51D0FAA}"/>
    <cellStyle name="Percent 2 3 3 5 2 5 4 3 2 2 6 3 4 2 2" xfId="11239" xr:uid="{5696C85C-CEF8-462C-A70F-69FDF1E3AA30}"/>
    <cellStyle name="Percent 2 3 3 5 2 5 4 3 2 2 6 3 4 2 3" xfId="12516" xr:uid="{8DED701C-5C0B-47BB-9E7B-F7CC59FDD109}"/>
    <cellStyle name="Percent 2 3 3 5 2 5 4 3 2 2 6 3 4 2 3 2" xfId="22957" xr:uid="{3E5F862E-7D36-4224-825B-9EDAF02F4EBF}"/>
    <cellStyle name="Percent 2 3 3 5 2 5 4 3 2 2 6 3 4 2 3 3" xfId="21804" xr:uid="{014FAD6A-0DD1-4A55-965C-931221942CF2}"/>
    <cellStyle name="Percent 2 3 3 5 2 5 4 3 2 2 6 3 4 2 3 3 2" xfId="27026" xr:uid="{BF887BBC-B83F-4C7E-8057-A2104AF6DFDE}"/>
    <cellStyle name="Percent 2 3 3 5 2 5 4 3 2 2 6 3 5" xfId="5357" xr:uid="{1769363F-1AA6-48F0-8529-1ED9E92C49F8}"/>
    <cellStyle name="Percent 2 3 3 5 2 5 4 3 2 2 6 3 5 2" xfId="9678" xr:uid="{906FB7A9-C12C-439E-991D-B91A6D51CC20}"/>
    <cellStyle name="Percent 2 3 3 5 2 5 4 3 2 2 6 3 5 3" xfId="17183" xr:uid="{D261D66B-D3E3-4203-8A6B-125D1C8F57F5}"/>
    <cellStyle name="Percent 2 3 3 5 2 5 4 3 2 2 6 3 5 3 2" xfId="23655" xr:uid="{C7EE5BE2-8D69-479A-959F-3D28D69FADF1}"/>
    <cellStyle name="Percent 2 3 3 5 2 5 4 3 2 2 6 3 5 3 3" xfId="19897" xr:uid="{A7E1AF54-57F0-460F-B424-4BE7D62DD38B}"/>
    <cellStyle name="Percent 2 3 3 5 2 5 4 3 2 2 6 3 5 3 3 2" xfId="25119" xr:uid="{2E50E878-708B-4769-9C6E-C6C9C038AABE}"/>
    <cellStyle name="Percent 2 3 3 5 2 5 4 3 2 2 6 3 6" xfId="16095" xr:uid="{B7C6897E-7809-43F4-8E13-2F6B26CD1F82}"/>
    <cellStyle name="Percent 2 3 3 5 2 5 4 3 2 2 6 3 7" xfId="18853" xr:uid="{349056C8-32D3-410D-B16E-61F3511D171D}"/>
    <cellStyle name="Percent 2 3 3 5 2 5 4 3 2 2 6 3 7 2" xfId="24075" xr:uid="{7EC64271-5C0A-4E00-B860-CED70F6A8937}"/>
    <cellStyle name="Percent 2 3 3 5 2 5 4 3 2 2 6 4" xfId="7018" xr:uid="{2986E7F9-0F73-46D3-9C35-7198443BAA33}"/>
    <cellStyle name="Percent 2 3 3 5 2 5 4 3 2 2 6 4 2" xfId="7977" xr:uid="{89B6AC9F-4722-421C-8B2E-F073A3885846}"/>
    <cellStyle name="Percent 2 3 3 5 2 5 4 3 2 2 6 4 3" xfId="13260" xr:uid="{8D78FFC7-583A-47C0-A156-F5B0A1DD77A6}"/>
    <cellStyle name="Percent 2 3 3 5 2 5 4 3 2 2 6 4 3 2" xfId="16692" xr:uid="{DFB8B4BB-10F6-4AAE-9CC3-64D993B95511}"/>
    <cellStyle name="Percent 2 3 3 5 2 5 4 3 2 2 6 4 4" xfId="19320" xr:uid="{C7643631-758E-416E-95B9-919F7159BC4E}"/>
    <cellStyle name="Percent 2 3 3 5 2 5 4 3 2 2 6 4 4 2" xfId="24542" xr:uid="{E8E95468-EAFE-4077-A516-7CCFEB85AC33}"/>
    <cellStyle name="Percent 2 3 3 5 2 5 4 3 2 2 6 5" xfId="5620" xr:uid="{D2C1D544-CF93-4008-96E2-99F9A5582FBC}"/>
    <cellStyle name="Percent 2 3 3 5 2 5 4 3 2 2 6 5 2" xfId="9740" xr:uid="{FA811284-0A8A-4B20-807F-2DA015842E0D}"/>
    <cellStyle name="Percent 2 3 3 5 2 5 4 3 2 2 6 5 3" xfId="12219" xr:uid="{8A8245BC-4D40-4CCB-B395-B47653920C80}"/>
    <cellStyle name="Percent 2 3 3 5 2 5 4 3 2 2 6 5 3 2" xfId="22665" xr:uid="{94DCC44E-62FA-4CED-A6F3-D797948D8119}"/>
    <cellStyle name="Percent 2 3 3 5 2 5 4 3 2 2 6 5 3 3" xfId="20160" xr:uid="{351160D8-523D-42AA-942E-2087DEA2A2AF}"/>
    <cellStyle name="Percent 2 3 3 5 2 5 4 3 2 2 6 5 3 3 2" xfId="25382" xr:uid="{7B9EF30D-DEE1-4C17-B740-6F7FBA436596}"/>
    <cellStyle name="Percent 2 3 3 5 2 5 4 3 2 2 7" xfId="5733" xr:uid="{06B09656-73D5-44C4-BAB2-AFAEF167C484}"/>
    <cellStyle name="Percent 2 3 3 5 2 5 4 3 2 2 7 2" xfId="9021" xr:uid="{2D42B45F-2EDC-4A32-AB2C-019F985CE4D5}"/>
    <cellStyle name="Percent 2 3 3 5 2 5 4 3 2 2 7 3" xfId="16241" xr:uid="{24405962-C793-4377-B001-871CC0F0AE55}"/>
    <cellStyle name="Percent 2 3 3 5 2 5 4 3 2 2 7 3 2" xfId="17389" xr:uid="{B58C9903-B1A8-4B94-979E-0092F4B5291B}"/>
    <cellStyle name="Percent 2 3 3 5 2 5 4 3 2 2 7 3 3" xfId="20273" xr:uid="{87DDDCA3-7AEE-4F05-92E3-A34FA8DA3A39}"/>
    <cellStyle name="Percent 2 3 3 5 2 5 4 3 2 2 7 3 3 2" xfId="25495" xr:uid="{11BF4489-6827-423E-8192-C50E1D0E51BD}"/>
    <cellStyle name="Percent 2 3 3 5 2 5 4 3 2 2 8" xfId="15609" xr:uid="{659375D2-715A-4DCA-8C8E-3C93656E1A52}"/>
    <cellStyle name="Percent 2 3 3 5 2 5 4 3 2 2 9" xfId="17716" xr:uid="{918BE027-4212-4E3C-9D32-1FB733A55552}"/>
    <cellStyle name="Percent 2 3 3 5 2 5 4 3 2 2 9 2" xfId="27326" xr:uid="{2814997C-A3AE-462E-B71F-20A28E9331B9}"/>
    <cellStyle name="Percent 2 3 3 5 2 5 4 3 2 2 9 3" xfId="28565" xr:uid="{90596E0A-E64E-41D1-B4B0-8B3EDEF9BEDA}"/>
    <cellStyle name="Percent 2 3 3 5 2 5 4 3 2 2 9 4" xfId="27897" xr:uid="{D8E4011E-7F29-4E4A-93C6-01D7A50C9A78}"/>
    <cellStyle name="Percent 2 3 3 5 2 5 4 3 3" xfId="2400" xr:uid="{670FC83C-3F55-40C7-AEB7-A48C66CC2B2C}"/>
    <cellStyle name="Percent 2 3 3 5 2 5 4 3 3 2" xfId="2995" xr:uid="{7F1A322E-6045-4E9F-9369-40B7688EFA17}"/>
    <cellStyle name="Percent 2 3 3 5 2 5 4 3 3 3" xfId="3958" xr:uid="{38EF9F69-2B7A-4BD3-887A-F7650FD24959}"/>
    <cellStyle name="Percent 2 3 3 5 2 5 4 3 3 3 2" xfId="5087" xr:uid="{552F354D-00AE-4000-93BB-9099D1BB7AED}"/>
    <cellStyle name="Percent 2 3 3 5 2 5 4 3 3 3 3" xfId="3589" xr:uid="{349EA88B-3923-4C5A-885F-E2AB7D854EE7}"/>
    <cellStyle name="Percent 2 3 3 5 2 5 4 3 3 3 4" xfId="7635" xr:uid="{940DDFA1-A67E-4041-9B67-2327AA0C1A57}"/>
    <cellStyle name="Percent 2 3 3 5 2 5 4 3 3 3 4 2" xfId="9370" xr:uid="{3289B1FC-3685-4021-A26C-EB86C9A3A108}"/>
    <cellStyle name="Percent 2 3 3 5 2 5 4 3 3 3 4 2 2" xfId="11084" xr:uid="{D23C8AEE-FDCF-4CDD-8E1D-718D7179F63C}"/>
    <cellStyle name="Percent 2 3 3 5 2 5 4 3 3 3 4 2 3" xfId="11926" xr:uid="{B142AC7E-BBA9-4313-90B8-E989094DD7C0}"/>
    <cellStyle name="Percent 2 3 3 5 2 5 4 3 3 3 4 2 3 2" xfId="22374" xr:uid="{2A6A2026-5853-4F52-A9F5-294C47E95784}"/>
    <cellStyle name="Percent 2 3 3 5 2 5 4 3 3 3 4 2 3 3" xfId="21649" xr:uid="{807617C7-6E6F-4DFB-9BC7-261BDA664625}"/>
    <cellStyle name="Percent 2 3 3 5 2 5 4 3 3 3 4 2 3 3 2" xfId="26871" xr:uid="{BE98B621-2357-49E5-96E6-4B207E95FBE4}"/>
    <cellStyle name="Percent 2 3 3 5 2 5 4 3 3 3 5" xfId="5408" xr:uid="{3545821D-E996-4564-AA17-D85D8F159689}"/>
    <cellStyle name="Percent 2 3 3 5 2 5 4 3 3 3 5 2" xfId="9696" xr:uid="{E50DC0BC-E694-431C-8F3F-856E000B69B0}"/>
    <cellStyle name="Percent 2 3 3 5 2 5 4 3 3 3 5 3" xfId="12711" xr:uid="{59BB4D3D-64F7-4982-B065-3D89E166AB9F}"/>
    <cellStyle name="Percent 2 3 3 5 2 5 4 3 3 3 5 3 2" xfId="23150" xr:uid="{72524961-8D08-4758-B1CC-41F89E2F85D5}"/>
    <cellStyle name="Percent 2 3 3 5 2 5 4 3 3 3 5 3 3" xfId="19948" xr:uid="{B105108A-9BBE-4622-89F8-14BFF525FF2E}"/>
    <cellStyle name="Percent 2 3 3 5 2 5 4 3 3 3 5 3 3 2" xfId="25170" xr:uid="{1967BC33-01D4-4FA0-9C5B-2FBD4BBA40C3}"/>
    <cellStyle name="Percent 2 3 3 5 2 5 4 3 3 3 6" xfId="15981" xr:uid="{22BE3D0F-747E-4167-AB99-1883D574B20E}"/>
    <cellStyle name="Percent 2 3 3 5 2 5 4 3 3 3 7" xfId="18735" xr:uid="{82F06C53-3E87-480C-97F1-8BCA572864C5}"/>
    <cellStyle name="Percent 2 3 3 5 2 5 4 3 3 3 7 2" xfId="23957" xr:uid="{B67E6C0C-3A63-4CBB-AF27-A7AC9D43C9A3}"/>
    <cellStyle name="Percent 2 3 3 5 2 5 4 3 3 4" xfId="6157" xr:uid="{54E17343-A0E0-4B38-8355-5BCCC0CE0DCD}"/>
    <cellStyle name="Percent 2 3 3 5 2 5 4 3 3 4 2" xfId="7537" xr:uid="{58B1DA49-355B-489D-9CEB-A98AA0678635}"/>
    <cellStyle name="Percent 2 3 3 5 2 5 4 3 3 4 3" xfId="13158" xr:uid="{B60667B7-D389-499F-9BC1-8F0F0414437F}"/>
    <cellStyle name="Percent 2 3 3 5 2 5 4 3 3 4 3 2" xfId="16601" xr:uid="{78959669-7829-4C44-8BA6-C667F6FFD019}"/>
    <cellStyle name="Percent 2 3 3 5 2 5 4 3 3 4 4" xfId="19250" xr:uid="{BEEC478D-F470-4F56-B8D9-2D5EB2351D9F}"/>
    <cellStyle name="Percent 2 3 3 5 2 5 4 3 3 4 4 2" xfId="24472" xr:uid="{1393245F-A0E1-4F54-9A77-CACCC20B3956}"/>
    <cellStyle name="Percent 2 3 3 5 2 5 4 3 3 5" xfId="9292" xr:uid="{3E4A1D62-6BCD-45E6-A9DD-091253282B54}"/>
    <cellStyle name="Percent 2 3 3 5 2 5 4 3 3 5 2" xfId="11009" xr:uid="{68315784-5F37-4D5D-B73B-D444F865E6F3}"/>
    <cellStyle name="Percent 2 3 3 5 2 5 4 3 3 5 3" xfId="11706" xr:uid="{DC4C5F61-1D04-45EC-A6F5-E149BD0B1C8E}"/>
    <cellStyle name="Percent 2 3 3 5 2 5 4 3 3 5 3 2" xfId="22154" xr:uid="{71A66566-E437-4B21-8CAD-D717BB067445}"/>
    <cellStyle name="Percent 2 3 3 5 2 5 4 3 3 5 3 3" xfId="21574" xr:uid="{B182978D-1624-40EC-A544-BBCC28F93DCA}"/>
    <cellStyle name="Percent 2 3 3 5 2 5 4 3 3 5 3 3 2" xfId="26796" xr:uid="{26A7DD09-B719-49BD-9EFD-70CF37068167}"/>
    <cellStyle name="Percent 2 3 3 5 2 5 4 3 4" xfId="5732" xr:uid="{E0BBFA40-7656-4AF7-9CE8-B76949517162}"/>
    <cellStyle name="Percent 2 3 3 5 2 5 4 3 4 2" xfId="9020" xr:uid="{C25621CD-72B7-4297-BADA-5A6054AEF7A9}"/>
    <cellStyle name="Percent 2 3 3 5 2 5 4 3 4 3" xfId="14674" xr:uid="{8ABB6835-D6DF-4399-8B8A-29EFE6D19CBE}"/>
    <cellStyle name="Percent 2 3 3 5 2 5 4 3 4 3 2" xfId="14675" xr:uid="{D80C6ABE-48F0-42B6-9810-1F00E5C5E2C8}"/>
    <cellStyle name="Percent 2 3 3 5 2 5 4 3 4 3 3" xfId="17250" xr:uid="{8C47D1C0-7D96-4747-A9E9-3CAA49BF3302}"/>
    <cellStyle name="Percent 2 3 3 5 2 5 4 3 4 3 4" xfId="20272" xr:uid="{C6401187-BB43-4AAA-8AE2-8FDBA25F2CF8}"/>
    <cellStyle name="Percent 2 3 3 5 2 5 4 3 4 3 4 2" xfId="25494" xr:uid="{5CABBE8E-79AA-4626-920E-593F027B0B98}"/>
    <cellStyle name="Percent 2 3 3 5 2 5 4 3 5" xfId="15276" xr:uid="{D866401A-7C41-4370-9D23-C7BDB3028CB8}"/>
    <cellStyle name="Percent 2 3 3 5 2 5 4 3 6" xfId="15608" xr:uid="{828A4F21-A8F5-44C9-95E9-CF5035E124CA}"/>
    <cellStyle name="Percent 2 3 3 5 2 5 4 3 7" xfId="17715" xr:uid="{655801AF-25C6-4A4E-9289-03B46A5F2427}"/>
    <cellStyle name="Percent 2 3 3 5 2 5 4 3 7 2" xfId="27325" xr:uid="{F492C5B2-3FF0-4E42-82B4-ED1DD179FF0D}"/>
    <cellStyle name="Percent 2 3 3 5 2 5 4 3 7 3" xfId="28564" xr:uid="{FD049163-46AD-4F95-B85A-4B1700C4301F}"/>
    <cellStyle name="Percent 2 3 3 5 2 5 4 3 7 4" xfId="27727" xr:uid="{A8B0E1E7-415F-48AE-9C80-49D8CCD49F3A}"/>
    <cellStyle name="Percent 2 3 3 5 2 5 4 3 8" xfId="18140" xr:uid="{BC3123AC-ED87-4235-9155-AD7B73F66EDC}"/>
    <cellStyle name="Percent 2 3 3 5 2 5 4 3 8 2" xfId="27773" xr:uid="{3E38A812-D893-4B9D-A9B7-D4210D0F1685}"/>
    <cellStyle name="Percent 2 3 3 5 2 5 4 4" xfId="14676" xr:uid="{559A04AE-50AE-4AD2-8AC3-89094E108DAD}"/>
    <cellStyle name="Percent 2 3 3 5 2 5 4 4 2" xfId="14677" xr:uid="{C8712EB0-78F9-4A03-B530-C8FAEF99DAC7}"/>
    <cellStyle name="Percent 2 3 3 5 2 5 5" xfId="2260" xr:uid="{C1B86AEF-A45A-4422-A730-F2674A1E94CE}"/>
    <cellStyle name="Percent 2 3 3 5 2 5 5 2" xfId="2855" xr:uid="{0FF5B7B9-0216-43B8-894C-1C9C2FD03083}"/>
    <cellStyle name="Percent 2 3 3 5 2 5 5 3" xfId="3818" xr:uid="{28160D97-F6A6-487C-847C-CA7E1C7C2159}"/>
    <cellStyle name="Percent 2 3 3 5 2 5 5 3 2" xfId="4692" xr:uid="{0E86A93F-9F3B-4D3C-AAED-E0B23E23D677}"/>
    <cellStyle name="Percent 2 3 3 5 2 5 5 3 3" xfId="3660" xr:uid="{D4883093-E399-4572-ADBF-022AA1816264}"/>
    <cellStyle name="Percent 2 3 3 5 2 5 5 3 4" xfId="8349" xr:uid="{29B77B8A-3B2B-4F68-BC69-111CDCE34EA0}"/>
    <cellStyle name="Percent 2 3 3 5 2 5 5 3 4 2" xfId="6887" xr:uid="{F0D93AC3-BCFA-46A1-965F-1DD9AF751354}"/>
    <cellStyle name="Percent 2 3 3 5 2 5 5 3 4 2 2" xfId="10631" xr:uid="{36DA112B-E205-44B2-A993-DC8D7C8BDCEF}"/>
    <cellStyle name="Percent 2 3 3 5 2 5 5 3 4 2 3" xfId="12538" xr:uid="{89692F1E-0F86-49A7-A9C7-782187681C8A}"/>
    <cellStyle name="Percent 2 3 3 5 2 5 5 3 4 2 3 2" xfId="22979" xr:uid="{0947B62B-8B8C-43C9-8E5C-24A98A8D7ECB}"/>
    <cellStyle name="Percent 2 3 3 5 2 5 5 3 4 2 3 3" xfId="21196" xr:uid="{FA4298B5-C596-4716-95C9-493DECB87247}"/>
    <cellStyle name="Percent 2 3 3 5 2 5 5 3 4 2 3 3 2" xfId="26418" xr:uid="{3054B9C3-95B2-45A9-B759-323E6E9969D1}"/>
    <cellStyle name="Percent 2 3 3 5 2 5 5 3 5" xfId="6992" xr:uid="{BB2E321F-266E-46C7-957C-82837C263C68}"/>
    <cellStyle name="Percent 2 3 3 5 2 5 5 3 5 2" xfId="10736" xr:uid="{271EF7A1-F1D4-49FE-B5B7-C33CBC324AAA}"/>
    <cellStyle name="Percent 2 3 3 5 2 5 5 3 5 3" xfId="12714" xr:uid="{48D61248-2DA7-44B3-91E2-22266B76F836}"/>
    <cellStyle name="Percent 2 3 3 5 2 5 5 3 5 3 2" xfId="23153" xr:uid="{ABA26515-38DB-466A-9F31-723C4DAFF3C3}"/>
    <cellStyle name="Percent 2 3 3 5 2 5 5 3 5 3 3" xfId="21301" xr:uid="{00BEEB71-55D4-4728-80D8-2C4FC886CB57}"/>
    <cellStyle name="Percent 2 3 3 5 2 5 5 3 5 3 3 2" xfId="26523" xr:uid="{4A1BBE57-C396-40ED-92C1-66C7CA1DCB7F}"/>
    <cellStyle name="Percent 2 3 3 5 2 5 5 3 6" xfId="18595" xr:uid="{12B004D7-6697-4A3A-A506-9B36CEF013D7}"/>
    <cellStyle name="Percent 2 3 3 5 2 5 5 3 6 2" xfId="23817" xr:uid="{C71A5B06-E8A4-4FEC-8E69-49971CB99D7A}"/>
    <cellStyle name="Percent 2 3 3 5 2 5 5 4" xfId="6181" xr:uid="{C9599B6A-603E-43E3-8E31-AEC39395F251}"/>
    <cellStyle name="Percent 2 3 3 5 2 5 5 4 2" xfId="7503" xr:uid="{BC11D30D-8354-4583-ABE1-C4AB66D2AE51}"/>
    <cellStyle name="Percent 2 3 3 5 2 5 5 4 3" xfId="13151" xr:uid="{5FF0BFCD-BD61-4040-9410-AE01EB30B14B}"/>
    <cellStyle name="Percent 2 3 3 5 2 5 5 4 3 2" xfId="16595" xr:uid="{36785FA8-E1FE-4156-9E20-217F20FD284B}"/>
    <cellStyle name="Percent 2 3 3 5 2 5 5 4 4" xfId="19274" xr:uid="{DEB71D39-F4EA-43D9-8A50-B54B9EA466DD}"/>
    <cellStyle name="Percent 2 3 3 5 2 5 5 4 4 2" xfId="24496" xr:uid="{A3345F9E-157A-4703-9D59-1722623844C0}"/>
    <cellStyle name="Percent 2 3 3 5 2 5 5 5" xfId="9492" xr:uid="{861AE598-CF21-4C3F-A1E4-B0E1A0F70216}"/>
    <cellStyle name="Percent 2 3 3 5 2 5 5 5 2" xfId="11205" xr:uid="{F7D12CA0-089A-43DE-BA18-257E50F3EACC}"/>
    <cellStyle name="Percent 2 3 3 5 2 5 5 5 3" xfId="12566" xr:uid="{130E060E-8611-48C0-94D9-96AAF034D7FC}"/>
    <cellStyle name="Percent 2 3 3 5 2 5 5 5 3 2" xfId="23007" xr:uid="{FE73C80D-AD5E-4176-81B9-A988E1285D0C}"/>
    <cellStyle name="Percent 2 3 3 5 2 5 5 5 3 3" xfId="21770" xr:uid="{E4FE8D85-1574-49C6-955B-1FD7C5296243}"/>
    <cellStyle name="Percent 2 3 3 5 2 5 5 5 3 3 2" xfId="26992" xr:uid="{FC2B48F8-9A20-496E-A4F9-C3C79B67EF91}"/>
    <cellStyle name="Percent 2 3 3 5 2 5 6" xfId="18000" xr:uid="{070B9C45-FF8D-4637-9AE3-4A73AE0DF0B3}"/>
    <cellStyle name="Percent 2 3 3 5 2 5 6 2" xfId="27547" xr:uid="{E12D9B72-61BC-401C-A622-651C9B3647C2}"/>
    <cellStyle name="Percent 2 3 3 5 2 6" xfId="1389" xr:uid="{B1DA5364-36D3-4B79-8AF5-FBBC243B4223}"/>
    <cellStyle name="Percent 2 3 3 5 2 6 2" xfId="1390" xr:uid="{CE1DC579-1E20-4BAE-9417-8621A83AC038}"/>
    <cellStyle name="Percent 2 3 3 5 2 6 3" xfId="1391" xr:uid="{C89341EE-671B-439B-8EEB-C037B174FFE9}"/>
    <cellStyle name="Percent 2 3 3 5 2 6 3 2" xfId="1392" xr:uid="{FAFCCC1F-67F8-44CA-BEC7-A4243384CBA1}"/>
    <cellStyle name="Percent 2 3 3 5 2 6 3 2 2" xfId="1393" xr:uid="{2AEF0208-AACC-4F05-BA13-84576C647266}"/>
    <cellStyle name="Percent 2 3 3 5 2 6 3 2 2 10" xfId="18259" xr:uid="{A3DE33BB-7EB4-4D87-9E36-62E050F94F24}"/>
    <cellStyle name="Percent 2 3 3 5 2 6 3 2 2 10 2" xfId="28794" xr:uid="{BA1A4CFD-A29E-4734-B592-9C94C894DE09}"/>
    <cellStyle name="Percent 2 3 3 5 2 6 3 2 2 2" xfId="1394" xr:uid="{136A9124-0A73-4C5B-A5E0-D9F5AD838166}"/>
    <cellStyle name="Percent 2 3 3 5 2 6 3 2 2 2 2" xfId="14678" xr:uid="{AD9DB451-EA96-48AB-8A57-33D5453EAD6C}"/>
    <cellStyle name="Percent 2 3 3 5 2 6 3 2 2 2 3" xfId="14679" xr:uid="{BC05D73E-D78F-4A6A-AFC0-1CD64A93D51E}"/>
    <cellStyle name="Percent 2 3 3 5 2 6 3 2 2 2 3 2" xfId="14680" xr:uid="{1C32F25E-958E-4DE5-BF17-21FE8762618C}"/>
    <cellStyle name="Percent 2 3 3 5 2 6 3 2 2 3" xfId="1395" xr:uid="{0ACB1E68-0112-45BB-8BBB-0798AC500F44}"/>
    <cellStyle name="Percent 2 3 3 5 2 6 3 2 2 4" xfId="1396" xr:uid="{32DB80BE-D317-4B52-AEE8-511AEE79492A}"/>
    <cellStyle name="Percent 2 3 3 5 2 6 3 2 2 5" xfId="1397" xr:uid="{EDF6194B-5D4A-45A9-B60F-BA28C15E0C94}"/>
    <cellStyle name="Percent 2 3 3 5 2 6 3 2 2 5 2" xfId="1398" xr:uid="{B9C0D5E8-1A8D-4279-86F6-DC2AD99E1527}"/>
    <cellStyle name="Percent 2 3 3 5 2 6 3 2 2 5 3" xfId="2672" xr:uid="{7335EA70-D102-4E27-9ABB-6B39CB3C5D5C}"/>
    <cellStyle name="Percent 2 3 3 5 2 6 3 2 2 5 3 2" xfId="3267" xr:uid="{49E890B1-2712-4957-AD68-B9CC620D1D74}"/>
    <cellStyle name="Percent 2 3 3 5 2 6 3 2 2 5 3 3" xfId="4230" xr:uid="{AE5A7A6E-FA68-441F-8E84-905141F47E5A}"/>
    <cellStyle name="Percent 2 3 3 5 2 6 3 2 2 5 3 3 2" xfId="4910" xr:uid="{4AF60FAB-5FDA-42F5-B508-0C4B240A09C9}"/>
    <cellStyle name="Percent 2 3 3 5 2 6 3 2 2 5 3 3 3" xfId="4467" xr:uid="{ABC308E4-94B6-4279-B510-9FA6FCC36DD1}"/>
    <cellStyle name="Percent 2 3 3 5 2 6 3 2 2 5 3 3 4" xfId="8474" xr:uid="{8C8E479D-EED3-4272-BDCF-2F311A892C77}"/>
    <cellStyle name="Percent 2 3 3 5 2 6 3 2 2 5 3 3 4 2" xfId="6320" xr:uid="{2064A679-32C8-47CB-A069-2306064821B3}"/>
    <cellStyle name="Percent 2 3 3 5 2 6 3 2 2 5 3 3 4 2 2" xfId="10068" xr:uid="{DFC8EB21-AA02-454D-A754-2DD2D5920692}"/>
    <cellStyle name="Percent 2 3 3 5 2 6 3 2 2 5 3 3 4 2 3" xfId="12122" xr:uid="{3A45C742-50B4-4080-88D1-1F8E66839019}"/>
    <cellStyle name="Percent 2 3 3 5 2 6 3 2 2 5 3 3 4 2 3 2" xfId="22569" xr:uid="{9281EF49-71FC-41DF-91D8-D9810FD15233}"/>
    <cellStyle name="Percent 2 3 3 5 2 6 3 2 2 5 3 3 4 2 3 3" xfId="20633" xr:uid="{C06A7982-0215-440C-AC61-1D6FCE0EE2F8}"/>
    <cellStyle name="Percent 2 3 3 5 2 6 3 2 2 5 3 3 4 2 3 3 2" xfId="25855" xr:uid="{466D037D-F76F-4D1C-BD89-C018A95A2A40}"/>
    <cellStyle name="Percent 2 3 3 5 2 6 3 2 2 5 3 3 5" xfId="6253" xr:uid="{A384DE1D-9D4F-48F5-BC68-1EF952CFB936}"/>
    <cellStyle name="Percent 2 3 3 5 2 6 3 2 2 5 3 3 5 2" xfId="10002" xr:uid="{ECD8C18B-C9FF-480E-BD97-63EFD554A220}"/>
    <cellStyle name="Percent 2 3 3 5 2 6 3 2 2 5 3 3 5 3" xfId="12659" xr:uid="{10EEB065-076E-4C5F-908A-E90C8C7C4C0B}"/>
    <cellStyle name="Percent 2 3 3 5 2 6 3 2 2 5 3 3 5 3 2" xfId="23098" xr:uid="{08002657-A7C6-40F8-A80F-1A034C3AB780}"/>
    <cellStyle name="Percent 2 3 3 5 2 6 3 2 2 5 3 3 5 3 3" xfId="20567" xr:uid="{BFF73847-ACFA-4F47-99CC-87A3D809576A}"/>
    <cellStyle name="Percent 2 3 3 5 2 6 3 2 2 5 3 3 5 3 3 2" xfId="25789" xr:uid="{6F8FC49D-AE97-4D68-8552-576A97D920F4}"/>
    <cellStyle name="Percent 2 3 3 5 2 6 3 2 2 5 3 3 6" xfId="19007" xr:uid="{7021758C-1454-4A76-8F9A-227F29BED34A}"/>
    <cellStyle name="Percent 2 3 3 5 2 6 3 2 2 5 3 3 6 2" xfId="24229" xr:uid="{C5F9C61A-DB42-46EB-82D7-D75A6DD2A278}"/>
    <cellStyle name="Percent 2 3 3 5 2 6 3 2 2 5 3 4" xfId="7160" xr:uid="{AB128AEB-A181-4AA0-91EB-02469E13DB73}"/>
    <cellStyle name="Percent 2 3 3 5 2 6 3 2 2 5 3 4 2" xfId="8119" xr:uid="{E3CAB199-EBE1-4712-A316-204F77B66B47}"/>
    <cellStyle name="Percent 2 3 3 5 2 6 3 2 2 5 3 4 3" xfId="13098" xr:uid="{08111A5C-6124-4748-B704-576042B88AE1}"/>
    <cellStyle name="Percent 2 3 3 5 2 6 3 2 2 5 3 4 3 2" xfId="16547" xr:uid="{414B2CAF-9296-458A-9C36-AE9C7A269AC9}"/>
    <cellStyle name="Percent 2 3 3 5 2 6 3 2 2 5 3 4 4" xfId="19462" xr:uid="{447B3255-AB35-4DA7-8E8C-F058FABB0119}"/>
    <cellStyle name="Percent 2 3 3 5 2 6 3 2 2 5 3 4 4 2" xfId="24684" xr:uid="{805229CA-FC33-4BA2-919E-82627B3176CF}"/>
    <cellStyle name="Percent 2 3 3 5 2 6 3 2 2 5 3 5" xfId="6558" xr:uid="{4C719544-7F2A-4490-811C-16BC34F452A1}"/>
    <cellStyle name="Percent 2 3 3 5 2 6 3 2 2 5 3 5 2" xfId="10304" xr:uid="{40B7084A-4776-47A9-8FBE-41593B66201E}"/>
    <cellStyle name="Percent 2 3 3 5 2 6 3 2 2 5 3 5 3" xfId="12823" xr:uid="{8D7822FC-B929-4931-AB11-2040BD7C7EC4}"/>
    <cellStyle name="Percent 2 3 3 5 2 6 3 2 2 5 3 5 3 2" xfId="23261" xr:uid="{5DBA3EC5-FD4F-4EA4-A505-D10AEC8A7AC5}"/>
    <cellStyle name="Percent 2 3 3 5 2 6 3 2 2 5 3 5 3 3" xfId="20869" xr:uid="{7AB709A2-4684-4BD1-9F16-1E92A1721727}"/>
    <cellStyle name="Percent 2 3 3 5 2 6 3 2 2 5 3 5 3 3 2" xfId="26091" xr:uid="{FE514B99-E295-4487-BD46-1FCACE550F70}"/>
    <cellStyle name="Percent 2 3 3 5 2 6 3 2 2 5 4" xfId="5738" xr:uid="{0E371F90-EADD-4889-92FA-1423F176C7AB}"/>
    <cellStyle name="Percent 2 3 3 5 2 6 3 2 2 5 4 2" xfId="9025" xr:uid="{E5625F24-3F5F-4865-90A2-D46A47720EE4}"/>
    <cellStyle name="Percent 2 3 3 5 2 6 3 2 2 5 4 3" xfId="12738" xr:uid="{AD46F697-3EF1-48FC-BB26-4B745B4497FC}"/>
    <cellStyle name="Percent 2 3 3 5 2 6 3 2 2 5 4 3 2" xfId="23177" xr:uid="{D6CD9FCC-E5F8-4483-853D-469B3271DF43}"/>
    <cellStyle name="Percent 2 3 3 5 2 6 3 2 2 5 4 3 3" xfId="20278" xr:uid="{9AE044D0-EF84-4E72-B0A3-F56BBA63DC37}"/>
    <cellStyle name="Percent 2 3 3 5 2 6 3 2 2 5 4 3 3 2" xfId="25500" xr:uid="{1570F1C6-CDA1-426E-A7D2-F132CE349715}"/>
    <cellStyle name="Percent 2 3 3 5 2 6 3 2 2 5 5" xfId="15613" xr:uid="{99966733-8DA3-4E3C-B517-0D894EF215A7}"/>
    <cellStyle name="Percent 2 3 3 5 2 6 3 2 2 5 6" xfId="17720" xr:uid="{29B07D26-716F-4D5D-ACF0-F4346CA94534}"/>
    <cellStyle name="Percent 2 3 3 5 2 6 3 2 2 5 6 2" xfId="27330" xr:uid="{7D2DF0AE-4ED3-43EF-923D-D2372B232E69}"/>
    <cellStyle name="Percent 2 3 3 5 2 6 3 2 2 5 6 3" xfId="28569" xr:uid="{2720C292-0D2D-4168-8A81-CDA99D35C81C}"/>
    <cellStyle name="Percent 2 3 3 5 2 6 3 2 2 5 6 4" xfId="27895" xr:uid="{E8D63744-99BD-4251-840D-A129598D533C}"/>
    <cellStyle name="Percent 2 3 3 5 2 6 3 2 2 5 7" xfId="18412" xr:uid="{3730E191-636B-462E-8541-A515B06CA57C}"/>
    <cellStyle name="Percent 2 3 3 5 2 6 3 2 2 5 7 2" xfId="27740" xr:uid="{9854409D-28CA-475C-968F-600459421E66}"/>
    <cellStyle name="Percent 2 3 3 5 2 6 3 2 2 6" xfId="2519" xr:uid="{C8CF2CAE-AA5B-46BD-B07C-A8D14963349A}"/>
    <cellStyle name="Percent 2 3 3 5 2 6 3 2 2 6 2" xfId="3114" xr:uid="{CC944886-680A-49CA-9A52-83A27357D558}"/>
    <cellStyle name="Percent 2 3 3 5 2 6 3 2 2 6 3" xfId="4077" xr:uid="{F46396F5-E65E-4ADC-96A5-740AE7DDB07D}"/>
    <cellStyle name="Percent 2 3 3 5 2 6 3 2 2 6 3 2" xfId="4869" xr:uid="{056EA8CE-5ACF-476A-B13E-FE1EA89F206A}"/>
    <cellStyle name="Percent 2 3 3 5 2 6 3 2 2 6 3 3" xfId="4369" xr:uid="{1C48145C-914F-4430-B6A1-13342ABCD706}"/>
    <cellStyle name="Percent 2 3 3 5 2 6 3 2 2 6 3 4" xfId="8705" xr:uid="{17CBFAC4-73D3-473E-A341-22748EDF8078}"/>
    <cellStyle name="Percent 2 3 3 5 2 6 3 2 2 6 3 4 2" xfId="9451" xr:uid="{366DF83A-1322-4380-A55A-6A394D9C6D2C}"/>
    <cellStyle name="Percent 2 3 3 5 2 6 3 2 2 6 3 4 2 2" xfId="11164" xr:uid="{ED3C3585-4F81-467F-AAC4-E0E077277403}"/>
    <cellStyle name="Percent 2 3 3 5 2 6 3 2 2 6 3 4 2 3" xfId="11355" xr:uid="{0B430481-28D5-41CD-95BD-F334F1991BF6}"/>
    <cellStyle name="Percent 2 3 3 5 2 6 3 2 2 6 3 4 2 3 2" xfId="21913" xr:uid="{B5E61C64-257B-4F83-8FA5-A5FCE109D8C5}"/>
    <cellStyle name="Percent 2 3 3 5 2 6 3 2 2 6 3 4 2 3 3" xfId="21729" xr:uid="{C3A3F7AA-1E7F-4853-8281-581DE1F05E93}"/>
    <cellStyle name="Percent 2 3 3 5 2 6 3 2 2 6 3 4 2 3 3 2" xfId="26951" xr:uid="{16B0D534-BFD7-4F14-83DF-DC391C0C2E4C}"/>
    <cellStyle name="Percent 2 3 3 5 2 6 3 2 2 6 3 5" xfId="5355" xr:uid="{C7943997-7980-45B5-81A4-1379B6E3FE0D}"/>
    <cellStyle name="Percent 2 3 3 5 2 6 3 2 2 6 3 5 2" xfId="9694" xr:uid="{70A41B72-AB08-4897-8F19-53C2CAF21625}"/>
    <cellStyle name="Percent 2 3 3 5 2 6 3 2 2 6 3 5 3" xfId="11466" xr:uid="{FA5D733E-24A4-4F32-8257-7475B95EB394}"/>
    <cellStyle name="Percent 2 3 3 5 2 6 3 2 2 6 3 5 3 2" xfId="22024" xr:uid="{6982059B-6F5C-47F7-A203-92CAF981BFF2}"/>
    <cellStyle name="Percent 2 3 3 5 2 6 3 2 2 6 3 5 3 3" xfId="19895" xr:uid="{82762542-558A-4398-8AF9-09BD771499FF}"/>
    <cellStyle name="Percent 2 3 3 5 2 6 3 2 2 6 3 5 3 3 2" xfId="25117" xr:uid="{A8524776-B4A1-4B3F-B6B5-A318246F1806}"/>
    <cellStyle name="Percent 2 3 3 5 2 6 3 2 2 6 3 6" xfId="16096" xr:uid="{5DA7DC39-0AC9-4F97-AB25-CB09C5ADDB2B}"/>
    <cellStyle name="Percent 2 3 3 5 2 6 3 2 2 6 3 7" xfId="18854" xr:uid="{49FC71FF-D617-4904-91AE-3A70631E4B9A}"/>
    <cellStyle name="Percent 2 3 3 5 2 6 3 2 2 6 3 7 2" xfId="24076" xr:uid="{697EAF2B-C9F1-49BB-8E91-4CA782489121}"/>
    <cellStyle name="Percent 2 3 3 5 2 6 3 2 2 6 4" xfId="6191" xr:uid="{56983F6E-8F3F-45CA-93DF-B1AEFC679085}"/>
    <cellStyle name="Percent 2 3 3 5 2 6 3 2 2 6 4 2" xfId="7494" xr:uid="{E5D3F885-11A2-43C5-B40C-DF31FD2E19A7}"/>
    <cellStyle name="Percent 2 3 3 5 2 6 3 2 2 6 4 3" xfId="13055" xr:uid="{6BE9B483-3953-4317-9686-169148B0D15B}"/>
    <cellStyle name="Percent 2 3 3 5 2 6 3 2 2 6 4 3 2" xfId="16507" xr:uid="{22138108-0AF6-4900-8C20-85A03F692F75}"/>
    <cellStyle name="Percent 2 3 3 5 2 6 3 2 2 6 4 4" xfId="19284" xr:uid="{4FB0F31B-513A-4956-A1C9-E4FA514019AE}"/>
    <cellStyle name="Percent 2 3 3 5 2 6 3 2 2 6 4 4 2" xfId="24506" xr:uid="{634D296F-E573-44C2-8089-753D29979C73}"/>
    <cellStyle name="Percent 2 3 3 5 2 6 3 2 2 6 5" xfId="6795" xr:uid="{3CF23BE8-25CC-4940-9324-92CC4D2DB9DD}"/>
    <cellStyle name="Percent 2 3 3 5 2 6 3 2 2 6 5 2" xfId="10539" xr:uid="{1DEDF586-FE22-4505-9EF2-B42C19CC88AD}"/>
    <cellStyle name="Percent 2 3 3 5 2 6 3 2 2 6 5 3" xfId="11369" xr:uid="{C1976950-10CD-4DED-87FB-9A6C2BDE1226}"/>
    <cellStyle name="Percent 2 3 3 5 2 6 3 2 2 6 5 3 2" xfId="21927" xr:uid="{A604C537-EFE8-46B6-823C-94408099694D}"/>
    <cellStyle name="Percent 2 3 3 5 2 6 3 2 2 6 5 3 3" xfId="21104" xr:uid="{719F476B-5976-4482-8851-B759125E7E68}"/>
    <cellStyle name="Percent 2 3 3 5 2 6 3 2 2 6 5 3 3 2" xfId="26326" xr:uid="{821FAFD2-1EB9-4AD2-A7D0-F5F4ED7585A3}"/>
    <cellStyle name="Percent 2 3 3 5 2 6 3 2 2 7" xfId="5737" xr:uid="{AA41C24A-B8C0-4F33-B48D-A6D361C9D448}"/>
    <cellStyle name="Percent 2 3 3 5 2 6 3 2 2 7 2" xfId="9024" xr:uid="{68CA8ACD-8741-4A9D-B2B1-3396FA0E1EA3}"/>
    <cellStyle name="Percent 2 3 3 5 2 6 3 2 2 7 3" xfId="16242" xr:uid="{C54796E3-235F-4E1E-BDB7-37C55E8AE2CC}"/>
    <cellStyle name="Percent 2 3 3 5 2 6 3 2 2 7 3 2" xfId="17390" xr:uid="{64A0A79F-43D1-473D-8F67-2AA6D9EF930E}"/>
    <cellStyle name="Percent 2 3 3 5 2 6 3 2 2 7 3 3" xfId="20277" xr:uid="{B7DC8A3A-919B-403A-9CCB-4442B44896E7}"/>
    <cellStyle name="Percent 2 3 3 5 2 6 3 2 2 7 3 3 2" xfId="25499" xr:uid="{2E0AD8ED-45EC-40EB-8EB2-E3DAD54896DC}"/>
    <cellStyle name="Percent 2 3 3 5 2 6 3 2 2 8" xfId="15612" xr:uid="{668DB47E-9A52-42AF-A36B-DCAA32885471}"/>
    <cellStyle name="Percent 2 3 3 5 2 6 3 2 2 9" xfId="17719" xr:uid="{BA963B96-65A8-43CE-B277-D2DD8BA4D4AA}"/>
    <cellStyle name="Percent 2 3 3 5 2 6 3 2 2 9 2" xfId="27329" xr:uid="{CA8266F4-C7D4-4253-9901-749A37B57D5D}"/>
    <cellStyle name="Percent 2 3 3 5 2 6 3 2 2 9 3" xfId="28568" xr:uid="{02F8703E-0A9C-4A4D-9B85-3EF56281967A}"/>
    <cellStyle name="Percent 2 3 3 5 2 6 3 2 2 9 4" xfId="27896" xr:uid="{DB6A90F5-8430-41C4-BB2E-0985EEF81F2B}"/>
    <cellStyle name="Percent 2 3 3 5 2 6 3 3" xfId="2331" xr:uid="{ABAB53A7-C7B7-4C83-B0A4-C28C4ACD7316}"/>
    <cellStyle name="Percent 2 3 3 5 2 6 3 3 2" xfId="2926" xr:uid="{1B312C0E-62DC-430A-A3B1-CD78FC6FE69D}"/>
    <cellStyle name="Percent 2 3 3 5 2 6 3 3 3" xfId="3889" xr:uid="{8F114F47-1DC3-425A-A586-E72DBF551D6E}"/>
    <cellStyle name="Percent 2 3 3 5 2 6 3 3 3 2" xfId="4779" xr:uid="{2EE7270A-2B61-4591-AB75-2CE2F50FE345}"/>
    <cellStyle name="Percent 2 3 3 5 2 6 3 3 3 3" xfId="4315" xr:uid="{2EF10D61-C47B-4D4F-88AC-5726113E4CE5}"/>
    <cellStyle name="Percent 2 3 3 5 2 6 3 3 3 4" xfId="8683" xr:uid="{5ABA962C-173C-4229-A16B-BD0700925A05}"/>
    <cellStyle name="Percent 2 3 3 5 2 6 3 3 3 4 2" xfId="9383" xr:uid="{CD19B947-2DDF-4716-BA80-84770A8F8F2F}"/>
    <cellStyle name="Percent 2 3 3 5 2 6 3 3 3 4 2 2" xfId="11097" xr:uid="{DEDEBC7B-B589-4D70-8CA7-2F19B5C6B486}"/>
    <cellStyle name="Percent 2 3 3 5 2 6 3 3 3 4 2 3" xfId="12216" xr:uid="{635C2068-193B-4F6A-B31D-82FC69DB89F3}"/>
    <cellStyle name="Percent 2 3 3 5 2 6 3 3 3 4 2 3 2" xfId="22662" xr:uid="{855E1584-58C8-427E-8BD1-E651531D9B33}"/>
    <cellStyle name="Percent 2 3 3 5 2 6 3 3 3 4 2 3 3" xfId="21662" xr:uid="{09F36624-61BD-4A70-AF11-7D1A340A6376}"/>
    <cellStyle name="Percent 2 3 3 5 2 6 3 3 3 4 2 3 3 2" xfId="26884" xr:uid="{C1DF7D58-DEB1-4FCB-BD5E-805987A893C7}"/>
    <cellStyle name="Percent 2 3 3 5 2 6 3 3 3 5" xfId="6298" xr:uid="{C21A0F9A-EA30-46A7-AAB0-65842EBC2E4A}"/>
    <cellStyle name="Percent 2 3 3 5 2 6 3 3 3 5 2" xfId="10047" xr:uid="{0346FD58-93BB-4C46-87BC-DF41531C7D2B}"/>
    <cellStyle name="Percent 2 3 3 5 2 6 3 3 3 5 3" xfId="17187" xr:uid="{07132A51-9873-4547-BBF1-F409B1B8E993}"/>
    <cellStyle name="Percent 2 3 3 5 2 6 3 3 3 5 3 2" xfId="23658" xr:uid="{F60D2BF7-0950-4C70-9468-0A323634C231}"/>
    <cellStyle name="Percent 2 3 3 5 2 6 3 3 3 5 3 3" xfId="20612" xr:uid="{715CBE2D-9E16-4374-A21F-205FA40AFB49}"/>
    <cellStyle name="Percent 2 3 3 5 2 6 3 3 3 5 3 3 2" xfId="25834" xr:uid="{25FF5429-048A-4F9E-AADC-A2F0CD4FC878}"/>
    <cellStyle name="Percent 2 3 3 5 2 6 3 3 3 6" xfId="15912" xr:uid="{B83F1A8F-5B03-46AB-B883-46EC34AFFDB0}"/>
    <cellStyle name="Percent 2 3 3 5 2 6 3 3 3 7" xfId="18666" xr:uid="{CF7400A5-4578-4CAD-BF2A-27B86161E026}"/>
    <cellStyle name="Percent 2 3 3 5 2 6 3 3 3 7 2" xfId="23888" xr:uid="{E848BD38-ABB8-4D26-953D-290FECBAD658}"/>
    <cellStyle name="Percent 2 3 3 5 2 6 3 3 4" xfId="6186" xr:uid="{DAA76EB9-F3C1-4E1D-B63A-9E20E2563C78}"/>
    <cellStyle name="Percent 2 3 3 5 2 6 3 3 4 2" xfId="7801" xr:uid="{40805430-B7AE-4C0A-8B42-48839C0D5BEF}"/>
    <cellStyle name="Percent 2 3 3 5 2 6 3 3 4 3" xfId="13094" xr:uid="{25BE636C-2029-4C39-8F7A-5019E8B57292}"/>
    <cellStyle name="Percent 2 3 3 5 2 6 3 3 4 3 2" xfId="16543" xr:uid="{7C0B7AE3-E64D-441F-9E5B-C50F5289390B}"/>
    <cellStyle name="Percent 2 3 3 5 2 6 3 3 4 4" xfId="19279" xr:uid="{BE255018-AF3A-4B17-907C-4FCBCFA103D6}"/>
    <cellStyle name="Percent 2 3 3 5 2 6 3 3 4 4 2" xfId="24501" xr:uid="{9CCB5A47-46A7-4401-B0C4-835B48BA9CE2}"/>
    <cellStyle name="Percent 2 3 3 5 2 6 3 3 5" xfId="5197" xr:uid="{D0A4F954-5BAB-4656-BAAF-55C1309AFA7E}"/>
    <cellStyle name="Percent 2 3 3 5 2 6 3 3 5 2" xfId="9559" xr:uid="{B5068083-7E92-4D6B-815A-2655820E256A}"/>
    <cellStyle name="Percent 2 3 3 5 2 6 3 3 5 3" xfId="12595" xr:uid="{175B482B-8584-40D0-ADB5-D3149CD17B08}"/>
    <cellStyle name="Percent 2 3 3 5 2 6 3 3 5 3 2" xfId="23036" xr:uid="{407153B9-8420-46B5-9893-D5DCD7B1866D}"/>
    <cellStyle name="Percent 2 3 3 5 2 6 3 3 5 3 3" xfId="19737" xr:uid="{82605633-F3E7-43A9-89FE-BE8CD2B6EE37}"/>
    <cellStyle name="Percent 2 3 3 5 2 6 3 3 5 3 3 2" xfId="24959" xr:uid="{E7173FB0-1F50-4300-B1FA-418CBFD4597D}"/>
    <cellStyle name="Percent 2 3 3 5 2 6 3 4" xfId="5736" xr:uid="{75A00D20-8791-432F-828C-7287EA159690}"/>
    <cellStyle name="Percent 2 3 3 5 2 6 3 4 2" xfId="9023" xr:uid="{AC886DC2-BAC8-4A39-91BF-AEE8201D3431}"/>
    <cellStyle name="Percent 2 3 3 5 2 6 3 4 3" xfId="14681" xr:uid="{552630F0-B515-40F9-8FB1-0866B3F19BB9}"/>
    <cellStyle name="Percent 2 3 3 5 2 6 3 4 3 2" xfId="14682" xr:uid="{6E63326A-B8D3-4D6B-95AC-2EEE66C25789}"/>
    <cellStyle name="Percent 2 3 3 5 2 6 3 4 3 3" xfId="17251" xr:uid="{5E9C91D7-7AD7-4735-8DC9-DEB3E0E871F2}"/>
    <cellStyle name="Percent 2 3 3 5 2 6 3 4 3 4" xfId="20276" xr:uid="{1BC0AEB9-123F-4586-B08F-18035043D4A5}"/>
    <cellStyle name="Percent 2 3 3 5 2 6 3 4 3 4 2" xfId="25498" xr:uid="{3A1A1370-7ED0-435D-A4F6-FAEDDCD6E4A1}"/>
    <cellStyle name="Percent 2 3 3 5 2 6 3 5" xfId="15277" xr:uid="{A76DDCF6-7C6A-4D86-81C5-71858FE33D75}"/>
    <cellStyle name="Percent 2 3 3 5 2 6 3 6" xfId="15611" xr:uid="{126686C9-4B92-4341-AED9-8C10B34F84F4}"/>
    <cellStyle name="Percent 2 3 3 5 2 6 3 7" xfId="17718" xr:uid="{3C180197-CD74-491A-8911-4BEF1B937F6C}"/>
    <cellStyle name="Percent 2 3 3 5 2 6 3 7 2" xfId="27328" xr:uid="{E21D53D0-3AA1-47B1-8EF6-02DFACE2C2DE}"/>
    <cellStyle name="Percent 2 3 3 5 2 6 3 7 3" xfId="28567" xr:uid="{94AA73AE-8E5E-4AA4-82C5-6CACD6F32805}"/>
    <cellStyle name="Percent 2 3 3 5 2 6 3 7 4" xfId="27508" xr:uid="{087229D9-85B7-432E-B268-B8023FC0CDA8}"/>
    <cellStyle name="Percent 2 3 3 5 2 6 3 8" xfId="18071" xr:uid="{94F7967E-8956-472A-B79E-945911167E25}"/>
    <cellStyle name="Percent 2 3 3 5 2 6 3 8 2" xfId="27542" xr:uid="{3A5A8199-0D56-45FF-826B-75C329110CA2}"/>
    <cellStyle name="Percent 2 3 3 5 2 6 4" xfId="14683" xr:uid="{33CF22F0-EEE5-485A-B46F-7E6B3466F50B}"/>
    <cellStyle name="Percent 2 3 3 5 2 6 4 2" xfId="14684" xr:uid="{1368EF57-11E3-4748-A4AB-F7269CC23BFD}"/>
    <cellStyle name="Percent 2 3 3 5 2 7" xfId="2191" xr:uid="{E31911C0-E5D0-4035-937B-1005C5165AF3}"/>
    <cellStyle name="Percent 2 3 3 5 2 7 2" xfId="2786" xr:uid="{334A20AC-7B2F-4C6E-A82C-F76385A309DA}"/>
    <cellStyle name="Percent 2 3 3 5 2 7 3" xfId="3749" xr:uid="{29C34224-89E0-4535-8C0C-E7A6840CA7F6}"/>
    <cellStyle name="Percent 2 3 3 5 2 7 3 2" xfId="5038" xr:uid="{25EAAF15-62C4-4E39-8246-2573B6351E3E}"/>
    <cellStyle name="Percent 2 3 3 5 2 7 3 3" xfId="4311" xr:uid="{BE023A79-1975-47BE-8C00-7A1C720DC59D}"/>
    <cellStyle name="Percent 2 3 3 5 2 7 3 4" xfId="8713" xr:uid="{D0AB190A-6EEF-4B5F-B80A-200F285C23D9}"/>
    <cellStyle name="Percent 2 3 3 5 2 7 3 4 2" xfId="9430" xr:uid="{77922B93-5850-4571-8966-1C0D892281C9}"/>
    <cellStyle name="Percent 2 3 3 5 2 7 3 4 2 2" xfId="11143" xr:uid="{BA5C46EE-C0AB-42E8-82C6-608052B7790E}"/>
    <cellStyle name="Percent 2 3 3 5 2 7 3 4 2 3" xfId="11888" xr:uid="{175499A6-6138-43B6-B7D0-C196FBEA388B}"/>
    <cellStyle name="Percent 2 3 3 5 2 7 3 4 2 3 2" xfId="22336" xr:uid="{0D44BFD4-88C8-4F03-88C4-8875B5D06A3F}"/>
    <cellStyle name="Percent 2 3 3 5 2 7 3 4 2 3 3" xfId="21708" xr:uid="{39085A1E-5B50-4864-B4CF-CD3482C59089}"/>
    <cellStyle name="Percent 2 3 3 5 2 7 3 4 2 3 3 2" xfId="26930" xr:uid="{2FC5FCEB-D532-4098-97B2-C949AF20C289}"/>
    <cellStyle name="Percent 2 3 3 5 2 7 3 5" xfId="6555" xr:uid="{D27F624A-036B-4B18-B309-C7BD16829BE5}"/>
    <cellStyle name="Percent 2 3 3 5 2 7 3 5 2" xfId="10301" xr:uid="{50D864F1-2E41-4C1F-9487-DC5E69C7E4B6}"/>
    <cellStyle name="Percent 2 3 3 5 2 7 3 5 3" xfId="12590" xr:uid="{087472D4-6BE6-4468-8C9B-A58F4ECFBC2D}"/>
    <cellStyle name="Percent 2 3 3 5 2 7 3 5 3 2" xfId="23031" xr:uid="{C0F7DDD1-1101-4072-944B-C9A1939C8127}"/>
    <cellStyle name="Percent 2 3 3 5 2 7 3 5 3 3" xfId="20866" xr:uid="{F188C838-F434-44DA-950F-E6DFACA693A5}"/>
    <cellStyle name="Percent 2 3 3 5 2 7 3 5 3 3 2" xfId="26088" xr:uid="{41ACD0DB-45FC-4F54-B15F-318B726C176C}"/>
    <cellStyle name="Percent 2 3 3 5 2 7 3 6" xfId="18526" xr:uid="{60DDDA7C-CD59-4892-93F5-AAB8E8A343DE}"/>
    <cellStyle name="Percent 2 3 3 5 2 7 3 6 2" xfId="23748" xr:uid="{AEE61ED6-F0CA-43AA-A719-A74195094974}"/>
    <cellStyle name="Percent 2 3 3 5 2 7 4" xfId="7205" xr:uid="{C1862731-D297-4187-8C97-1BD725A6C058}"/>
    <cellStyle name="Percent 2 3 3 5 2 7 4 2" xfId="8164" xr:uid="{07290452-5DB7-423E-BC33-F60BDA57AB70}"/>
    <cellStyle name="Percent 2 3 3 5 2 7 4 3" xfId="13013" xr:uid="{8FF62653-CA79-41C7-8AB9-AB8D27C3B887}"/>
    <cellStyle name="Percent 2 3 3 5 2 7 4 3 2" xfId="16469" xr:uid="{1E8AB4CD-787E-4972-824E-247276EFF8AC}"/>
    <cellStyle name="Percent 2 3 3 5 2 7 4 4" xfId="19507" xr:uid="{230467D3-4441-40F4-9A7E-32A5765F5B20}"/>
    <cellStyle name="Percent 2 3 3 5 2 7 4 4 2" xfId="24729" xr:uid="{C396EF12-8B05-4172-B218-7B78BCCE5028}"/>
    <cellStyle name="Percent 2 3 3 5 2 7 5" xfId="6587" xr:uid="{F134F56E-0A53-4AA0-807E-F843B73AF132}"/>
    <cellStyle name="Percent 2 3 3 5 2 7 5 2" xfId="10333" xr:uid="{CB18A4F9-2806-48A8-98A6-BB5407A32835}"/>
    <cellStyle name="Percent 2 3 3 5 2 7 5 3" xfId="17048" xr:uid="{358F2569-EC57-4BD2-85B9-3B0EC333D744}"/>
    <cellStyle name="Percent 2 3 3 5 2 7 5 3 2" xfId="23521" xr:uid="{BB057EDA-4576-4413-B6A6-709FBAD1EBDE}"/>
    <cellStyle name="Percent 2 3 3 5 2 7 5 3 3" xfId="20898" xr:uid="{F871EE2A-D6CA-46E2-96D8-2006652ABC17}"/>
    <cellStyle name="Percent 2 3 3 5 2 7 5 3 3 2" xfId="26120" xr:uid="{1712E095-E77D-46F3-B7D1-60146FE53E74}"/>
    <cellStyle name="Percent 2 3 3 5 2 8" xfId="17931" xr:uid="{38271E63-D300-4E36-8C49-2A4DE9C742AE}"/>
    <cellStyle name="Percent 2 3 3 5 2 8 2" xfId="28969" xr:uid="{59238074-08B3-4079-A71D-F81EC0E3EEF8}"/>
    <cellStyle name="Percent 2 3 3 5 3" xfId="1399" xr:uid="{4F0E5191-B67A-4A91-BCCF-4CA52C02577C}"/>
    <cellStyle name="Percent 2 3 3 5 3 2" xfId="14685" xr:uid="{A970E005-A365-45B0-B5EA-55171BC48E74}"/>
    <cellStyle name="Percent 2 3 3 5 4" xfId="1400" xr:uid="{BCB56FF3-D453-4579-982D-26CF1BBA0354}"/>
    <cellStyle name="Percent 2 3 3 5 4 2" xfId="1401" xr:uid="{1F57E0CD-557D-4379-AE09-02CE161C3ACF}"/>
    <cellStyle name="Percent 2 3 3 5 4 3" xfId="1402" xr:uid="{BCEA3312-DE00-440C-832D-29066BA89FD4}"/>
    <cellStyle name="Percent 2 3 3 5 4 3 2" xfId="14686" xr:uid="{E0D9FBC4-E44A-41C2-8CC3-38012157EE4E}"/>
    <cellStyle name="Percent 2 3 3 5 4 4" xfId="1403" xr:uid="{FCDB5C31-AC0F-463D-8747-FA7CC3F51847}"/>
    <cellStyle name="Percent 2 3 3 5 4 4 2" xfId="1404" xr:uid="{6AF80ADC-DD4F-4A1C-8496-FCC7A59F2EE1}"/>
    <cellStyle name="Percent 2 3 3 5 4 4 3" xfId="1405" xr:uid="{63CF8987-1305-46D0-B37D-CE6E0B824E37}"/>
    <cellStyle name="Percent 2 3 3 5 4 4 3 2" xfId="1406" xr:uid="{C84B50BE-F66F-4372-9355-CB8A48AFB4D4}"/>
    <cellStyle name="Percent 2 3 3 5 4 4 3 2 2" xfId="1407" xr:uid="{B1C10AB6-B3FE-4BA5-852E-5EA9A0C4B752}"/>
    <cellStyle name="Percent 2 3 3 5 4 4 3 2 2 10" xfId="18260" xr:uid="{3A59E3D6-A28C-411B-ADC1-6A0E41B99DF4}"/>
    <cellStyle name="Percent 2 3 3 5 4 4 3 2 2 10 2" xfId="27789" xr:uid="{1C7277A9-6A07-4F4F-BAA8-06CC48FC9C84}"/>
    <cellStyle name="Percent 2 3 3 5 4 4 3 2 2 2" xfId="1408" xr:uid="{D3389119-0C02-4835-87BF-F589EA4C99E8}"/>
    <cellStyle name="Percent 2 3 3 5 4 4 3 2 2 2 2" xfId="14687" xr:uid="{F2F4157A-87A9-4588-A976-63751F7816D6}"/>
    <cellStyle name="Percent 2 3 3 5 4 4 3 2 2 2 3" xfId="14688" xr:uid="{2297D1EE-7293-4189-97B9-E8499B2DBB23}"/>
    <cellStyle name="Percent 2 3 3 5 4 4 3 2 2 2 3 2" xfId="14689" xr:uid="{F8F7A6FA-73E9-49B5-978F-6EDCF056A9EF}"/>
    <cellStyle name="Percent 2 3 3 5 4 4 3 2 2 3" xfId="1409" xr:uid="{6D159B44-1F23-4334-8D2D-8F359B1E1D7E}"/>
    <cellStyle name="Percent 2 3 3 5 4 4 3 2 2 4" xfId="1410" xr:uid="{A46F2936-CAE8-483C-B0E7-243CB82E10F0}"/>
    <cellStyle name="Percent 2 3 3 5 4 4 3 2 2 5" xfId="1411" xr:uid="{DD7D563E-C60B-4362-AEAA-BA251CA84438}"/>
    <cellStyle name="Percent 2 3 3 5 4 4 3 2 2 5 2" xfId="1412" xr:uid="{01761E67-AAA7-451A-A8B5-ED939BD13218}"/>
    <cellStyle name="Percent 2 3 3 5 4 4 3 2 2 5 3" xfId="2673" xr:uid="{F67FE0FA-9677-4EA2-BEF0-655051C2E8EC}"/>
    <cellStyle name="Percent 2 3 3 5 4 4 3 2 2 5 3 2" xfId="3268" xr:uid="{24AD94EE-9F50-4BD6-BA5E-0A09B3F82321}"/>
    <cellStyle name="Percent 2 3 3 5 4 4 3 2 2 5 3 3" xfId="4231" xr:uid="{4B0C942F-ABC9-4543-BB8E-026807D2A8E7}"/>
    <cellStyle name="Percent 2 3 3 5 4 4 3 2 2 5 3 3 2" xfId="4539" xr:uid="{82C4D820-30F6-459D-8609-48D79F2D83B8}"/>
    <cellStyle name="Percent 2 3 3 5 4 4 3 2 2 5 3 3 3" xfId="4468" xr:uid="{C273E67F-73A3-4448-A0F4-059901A7DBF2}"/>
    <cellStyle name="Percent 2 3 3 5 4 4 3 2 2 5 3 3 4" xfId="8716" xr:uid="{BC1DB95A-0510-438B-9C1C-0F863E3F7FCA}"/>
    <cellStyle name="Percent 2 3 3 5 4 4 3 2 2 5 3 3 4 2" xfId="9216" xr:uid="{F65C9F5D-0DA4-41C4-8DD1-9DDF24246909}"/>
    <cellStyle name="Percent 2 3 3 5 4 4 3 2 2 5 3 3 4 2 2" xfId="10934" xr:uid="{C859CA8A-E524-4172-9931-2CC08F144114}"/>
    <cellStyle name="Percent 2 3 3 5 4 4 3 2 2 5 3 3 4 2 3" xfId="16815" xr:uid="{8CDCB583-AF3F-450B-8388-EA203003E9F7}"/>
    <cellStyle name="Percent 2 3 3 5 4 4 3 2 2 5 3 3 4 2 3 2" xfId="23349" xr:uid="{033F1989-42C8-479F-B941-1159C5AD6C53}"/>
    <cellStyle name="Percent 2 3 3 5 4 4 3 2 2 5 3 3 4 2 3 3" xfId="21499" xr:uid="{8DBE7D54-897B-44A6-9B98-53B8E875E88A}"/>
    <cellStyle name="Percent 2 3 3 5 4 4 3 2 2 5 3 3 4 2 3 3 2" xfId="26721" xr:uid="{C70D4B22-D2C6-4602-94D3-76C5BF5CBC21}"/>
    <cellStyle name="Percent 2 3 3 5 4 4 3 2 2 5 3 3 5" xfId="6790" xr:uid="{A97438EF-E557-4EEE-A084-029D8E63F715}"/>
    <cellStyle name="Percent 2 3 3 5 4 4 3 2 2 5 3 3 5 2" xfId="10534" xr:uid="{8E637074-4EC0-49DE-92FB-B0CB7668263D}"/>
    <cellStyle name="Percent 2 3 3 5 4 4 3 2 2 5 3 3 5 3" xfId="16938" xr:uid="{FD6CEA53-6B7E-4DA2-AD91-7C20FDF8CAC0}"/>
    <cellStyle name="Percent 2 3 3 5 4 4 3 2 2 5 3 3 5 3 2" xfId="23411" xr:uid="{82043E78-67B4-4D09-A4A0-9DDCE376802C}"/>
    <cellStyle name="Percent 2 3 3 5 4 4 3 2 2 5 3 3 5 3 3" xfId="21099" xr:uid="{FE1BD27D-615F-4627-9795-787844FA9FDA}"/>
    <cellStyle name="Percent 2 3 3 5 4 4 3 2 2 5 3 3 5 3 3 2" xfId="26321" xr:uid="{52F476E1-8A26-44C6-BEE6-EFABBFD31BC9}"/>
    <cellStyle name="Percent 2 3 3 5 4 4 3 2 2 5 3 3 6" xfId="19008" xr:uid="{39B17C5D-0585-422D-BBF7-440EB6899A4E}"/>
    <cellStyle name="Percent 2 3 3 5 4 4 3 2 2 5 3 3 6 2" xfId="24230" xr:uid="{2B3D31FF-2AB0-4741-81AF-E440A9E2BBCB}"/>
    <cellStyle name="Percent 2 3 3 5 4 4 3 2 2 5 3 4" xfId="6196" xr:uid="{9DC80DA9-A193-49A7-9BA6-84816817CB5D}"/>
    <cellStyle name="Percent 2 3 3 5 4 4 3 2 2 5 3 4 2" xfId="7720" xr:uid="{C33B403C-D396-4552-9385-90A4BA256086}"/>
    <cellStyle name="Percent 2 3 3 5 4 4 3 2 2 5 3 4 3" xfId="13001" xr:uid="{034D39FD-80FB-4344-90A4-FA460E339B61}"/>
    <cellStyle name="Percent 2 3 3 5 4 4 3 2 2 5 3 4 3 2" xfId="16458" xr:uid="{7F417F1D-D498-481B-84BE-5E28AFFC566D}"/>
    <cellStyle name="Percent 2 3 3 5 4 4 3 2 2 5 3 4 4" xfId="19289" xr:uid="{85E73306-92B9-478A-8ABF-0F915BF3DBF2}"/>
    <cellStyle name="Percent 2 3 3 5 4 4 3 2 2 5 3 4 4 2" xfId="24511" xr:uid="{6769368A-D7E0-4E6C-B810-067A97C1FBDB}"/>
    <cellStyle name="Percent 2 3 3 5 4 4 3 2 2 5 3 5" xfId="7452" xr:uid="{1B980DC2-FA82-496A-8EE1-EC67F3CF8703}"/>
    <cellStyle name="Percent 2 3 3 5 4 4 3 2 2 5 3 5 2" xfId="10822" xr:uid="{A29D7E60-42E5-4B2C-A514-E416BAA37419}"/>
    <cellStyle name="Percent 2 3 3 5 4 4 3 2 2 5 3 5 3" xfId="12322" xr:uid="{73A14AB6-45AB-4238-AFE7-47443F8ABD9F}"/>
    <cellStyle name="Percent 2 3 3 5 4 4 3 2 2 5 3 5 3 2" xfId="22763" xr:uid="{ADFCC925-639D-4DEF-9EA0-0DC0321D5796}"/>
    <cellStyle name="Percent 2 3 3 5 4 4 3 2 2 5 3 5 3 3" xfId="21387" xr:uid="{BBE15652-196C-4C13-A8CB-290DA06C4AC2}"/>
    <cellStyle name="Percent 2 3 3 5 4 4 3 2 2 5 3 5 3 3 2" xfId="26609" xr:uid="{9B10584D-C0AE-48BD-BA8E-343FA0F3A9ED}"/>
    <cellStyle name="Percent 2 3 3 5 4 4 3 2 2 5 4" xfId="5743" xr:uid="{604016DF-D965-44C7-B12E-E488256136BF}"/>
    <cellStyle name="Percent 2 3 3 5 4 4 3 2 2 5 4 2" xfId="9028" xr:uid="{C96601B2-32B8-4763-91E5-E6D45D013C6D}"/>
    <cellStyle name="Percent 2 3 3 5 4 4 3 2 2 5 4 3" xfId="12137" xr:uid="{32BE2ECF-D02C-4BAA-B8DD-66230485FD58}"/>
    <cellStyle name="Percent 2 3 3 5 4 4 3 2 2 5 4 3 2" xfId="22584" xr:uid="{5E117017-AA11-4FD3-BA89-353F56472ED7}"/>
    <cellStyle name="Percent 2 3 3 5 4 4 3 2 2 5 4 3 3" xfId="20283" xr:uid="{7A5B2EEC-BFD1-43B4-A579-106816120E98}"/>
    <cellStyle name="Percent 2 3 3 5 4 4 3 2 2 5 4 3 3 2" xfId="25505" xr:uid="{22154802-6FED-4D15-98E9-81F5C17E6E13}"/>
    <cellStyle name="Percent 2 3 3 5 4 4 3 2 2 5 5" xfId="15616" xr:uid="{FA2C5F8C-13B1-48A5-9758-FFCC5E5FA871}"/>
    <cellStyle name="Percent 2 3 3 5 4 4 3 2 2 5 6" xfId="17723" xr:uid="{5CABFD48-C4C7-478D-942D-08A8F255098A}"/>
    <cellStyle name="Percent 2 3 3 5 4 4 3 2 2 5 6 2" xfId="27333" xr:uid="{ECC97E86-F0F8-4D86-9872-EF671116F804}"/>
    <cellStyle name="Percent 2 3 3 5 4 4 3 2 2 5 6 3" xfId="28572" xr:uid="{23E8915E-62E6-4227-89BE-7B4E007B0124}"/>
    <cellStyle name="Percent 2 3 3 5 4 4 3 2 2 5 6 4" xfId="27892" xr:uid="{6C005375-D881-4881-A4DE-3CB6A7A675D4}"/>
    <cellStyle name="Percent 2 3 3 5 4 4 3 2 2 5 7" xfId="18413" xr:uid="{0F37421B-E4CA-4B24-8EE2-6D231B7E1F75}"/>
    <cellStyle name="Percent 2 3 3 5 4 4 3 2 2 5 7 2" xfId="28236" xr:uid="{3E05B053-CED4-43BA-A8B2-A221F718E9ED}"/>
    <cellStyle name="Percent 2 3 3 5 4 4 3 2 2 6" xfId="2520" xr:uid="{860FB547-929F-4458-BC8B-22C3CA878C48}"/>
    <cellStyle name="Percent 2 3 3 5 4 4 3 2 2 6 2" xfId="3115" xr:uid="{6040A1DF-F780-484F-8E56-EB928D3CDC1E}"/>
    <cellStyle name="Percent 2 3 3 5 4 4 3 2 2 6 3" xfId="4078" xr:uid="{6629E9FD-1859-46A5-8AB5-46CF5007D929}"/>
    <cellStyle name="Percent 2 3 3 5 4 4 3 2 2 6 3 2" xfId="4922" xr:uid="{E3125E9D-25BC-4780-84F1-B4BFB865E94C}"/>
    <cellStyle name="Percent 2 3 3 5 4 4 3 2 2 6 3 3" xfId="3465" xr:uid="{48AD299E-F9A7-4803-AAFF-D78A9F73BA73}"/>
    <cellStyle name="Percent 2 3 3 5 4 4 3 2 2 6 3 4" xfId="8364" xr:uid="{51B3210C-B520-492B-AA27-D6590731000C}"/>
    <cellStyle name="Percent 2 3 3 5 4 4 3 2 2 6 3 4 2" xfId="9406" xr:uid="{08C959EE-8ADD-4C9E-B5DE-F8D49A8435A7}"/>
    <cellStyle name="Percent 2 3 3 5 4 4 3 2 2 6 3 4 2 2" xfId="11119" xr:uid="{4DC0FCA8-F077-48F1-903C-B3DC7A86EC12}"/>
    <cellStyle name="Percent 2 3 3 5 4 4 3 2 2 6 3 4 2 3" xfId="16902" xr:uid="{3DF4CB09-9151-4ED4-BBA7-322D64D9A22F}"/>
    <cellStyle name="Percent 2 3 3 5 4 4 3 2 2 6 3 4 2 3 2" xfId="23375" xr:uid="{B20DC62D-A1F6-4636-9284-FF9814FE1F60}"/>
    <cellStyle name="Percent 2 3 3 5 4 4 3 2 2 6 3 4 2 3 3" xfId="21684" xr:uid="{C9F75666-2DAA-4F3E-BD9A-D106A8698CF6}"/>
    <cellStyle name="Percent 2 3 3 5 4 4 3 2 2 6 3 4 2 3 3 2" xfId="26906" xr:uid="{C11820C4-24CD-4A58-AC4B-EC89DF49027C}"/>
    <cellStyle name="Percent 2 3 3 5 4 4 3 2 2 6 3 5" xfId="5354" xr:uid="{AC02B49D-8E90-47B6-8BB9-D5F86FDE7773}"/>
    <cellStyle name="Percent 2 3 3 5 4 4 3 2 2 6 3 5 2" xfId="9659" xr:uid="{C1D0F24A-23B1-4268-9131-D2A274F132BC}"/>
    <cellStyle name="Percent 2 3 3 5 4 4 3 2 2 6 3 5 3" xfId="12563" xr:uid="{C5176106-0295-4F93-BE05-246479250A22}"/>
    <cellStyle name="Percent 2 3 3 5 4 4 3 2 2 6 3 5 3 2" xfId="23004" xr:uid="{52C8B570-8FF0-44C2-B875-16F1F08FE7AA}"/>
    <cellStyle name="Percent 2 3 3 5 4 4 3 2 2 6 3 5 3 3" xfId="19894" xr:uid="{58975C27-B8FB-4F91-966D-D2A53611E7C6}"/>
    <cellStyle name="Percent 2 3 3 5 4 4 3 2 2 6 3 5 3 3 2" xfId="25116" xr:uid="{EA4446FE-67EA-45C3-8188-7085194456A3}"/>
    <cellStyle name="Percent 2 3 3 5 4 4 3 2 2 6 3 6" xfId="16097" xr:uid="{679A0D89-5D5B-4112-91A6-97152D3BC115}"/>
    <cellStyle name="Percent 2 3 3 5 4 4 3 2 2 6 3 7" xfId="18855" xr:uid="{CCC63539-97A7-4A1E-A028-285EDEB21B7C}"/>
    <cellStyle name="Percent 2 3 3 5 4 4 3 2 2 6 3 7 2" xfId="24077" xr:uid="{9D41D91B-2AD6-4BF4-88C2-5598360A5ED4}"/>
    <cellStyle name="Percent 2 3 3 5 4 4 3 2 2 6 4" xfId="7327" xr:uid="{2AB9311B-754E-4A48-AC00-3125AAF6834E}"/>
    <cellStyle name="Percent 2 3 3 5 4 4 3 2 2 6 4 2" xfId="8286" xr:uid="{D8B332BC-2BFA-4B08-B0DA-4C8DF4ED33FF}"/>
    <cellStyle name="Percent 2 3 3 5 4 4 3 2 2 6 4 3" xfId="13031" xr:uid="{CE96A678-1A1F-4003-A366-B1B4E92BA078}"/>
    <cellStyle name="Percent 2 3 3 5 4 4 3 2 2 6 4 3 2" xfId="16484" xr:uid="{0789D6DF-DDE1-48E6-AE14-8126F9178E13}"/>
    <cellStyle name="Percent 2 3 3 5 4 4 3 2 2 6 4 4" xfId="19629" xr:uid="{64FBA36F-5E1E-4DF2-9647-412C9E9A5877}"/>
    <cellStyle name="Percent 2 3 3 5 4 4 3 2 2 6 4 4 2" xfId="24851" xr:uid="{420456A9-1DA2-4A55-8CF4-054A476162FB}"/>
    <cellStyle name="Percent 2 3 3 5 4 4 3 2 2 6 5" xfId="7442" xr:uid="{620B91A8-2FC4-4A0E-9C9E-C359D18CCA0E}"/>
    <cellStyle name="Percent 2 3 3 5 4 4 3 2 2 6 5 2" xfId="10812" xr:uid="{7585A017-9513-4866-946C-EF1CDEE4F603}"/>
    <cellStyle name="Percent 2 3 3 5 4 4 3 2 2 6 5 3" xfId="16927" xr:uid="{FAC27DA2-CF36-4591-ABC8-E8E7D8DDF37C}"/>
    <cellStyle name="Percent 2 3 3 5 4 4 3 2 2 6 5 3 2" xfId="23400" xr:uid="{A37CF80D-31F4-486D-855E-81398A55F6AC}"/>
    <cellStyle name="Percent 2 3 3 5 4 4 3 2 2 6 5 3 3" xfId="21377" xr:uid="{7ADDCAFE-B780-41EB-B888-978E4E9F8C04}"/>
    <cellStyle name="Percent 2 3 3 5 4 4 3 2 2 6 5 3 3 2" xfId="26599" xr:uid="{E704BBD1-C85D-4D04-A467-ED9DC681BAC6}"/>
    <cellStyle name="Percent 2 3 3 5 4 4 3 2 2 7" xfId="5741" xr:uid="{BAE26205-201D-48A6-B878-BE608FBF2A80}"/>
    <cellStyle name="Percent 2 3 3 5 4 4 3 2 2 7 2" xfId="9027" xr:uid="{0DCD2D63-842C-4096-99EC-32B125D81593}"/>
    <cellStyle name="Percent 2 3 3 5 4 4 3 2 2 7 3" xfId="16243" xr:uid="{F73D304B-8F08-4BEB-86B7-24FB2F2901B0}"/>
    <cellStyle name="Percent 2 3 3 5 4 4 3 2 2 7 3 2" xfId="17391" xr:uid="{B841199E-228A-4536-92F5-945CAC3B3711}"/>
    <cellStyle name="Percent 2 3 3 5 4 4 3 2 2 7 3 3" xfId="20281" xr:uid="{A42FD8F2-27E4-4C4C-969A-0AF49C25B364}"/>
    <cellStyle name="Percent 2 3 3 5 4 4 3 2 2 7 3 3 2" xfId="25503" xr:uid="{21F7C8A3-0562-48E6-9D22-D871AC0D319C}"/>
    <cellStyle name="Percent 2 3 3 5 4 4 3 2 2 8" xfId="15615" xr:uid="{579CC390-3A23-472F-9824-8C692C66BCD3}"/>
    <cellStyle name="Percent 2 3 3 5 4 4 3 2 2 9" xfId="17722" xr:uid="{FD793C92-B160-4FFE-AC46-10CAD125E208}"/>
    <cellStyle name="Percent 2 3 3 5 4 4 3 2 2 9 2" xfId="27332" xr:uid="{DAC8C6CE-0314-4018-B2D5-23888EA06389}"/>
    <cellStyle name="Percent 2 3 3 5 4 4 3 2 2 9 3" xfId="28571" xr:uid="{B887E8E4-BF5F-49B2-B211-BD2E6C21447D}"/>
    <cellStyle name="Percent 2 3 3 5 4 4 3 2 2 9 4" xfId="27893" xr:uid="{43F6635F-929A-41B5-A8D9-E3DEB8584E32}"/>
    <cellStyle name="Percent 2 3 3 5 4 4 3 3" xfId="2377" xr:uid="{5AEA9EC1-675A-4874-ACCA-6C17332F2867}"/>
    <cellStyle name="Percent 2 3 3 5 4 4 3 3 2" xfId="2972" xr:uid="{D9328906-1499-44AE-B3BF-4D573DC49253}"/>
    <cellStyle name="Percent 2 3 3 5 4 4 3 3 3" xfId="3935" xr:uid="{93947BF5-5543-449D-9BB0-A67027B4A581}"/>
    <cellStyle name="Percent 2 3 3 5 4 4 3 3 3 2" xfId="5055" xr:uid="{E18EAB12-58D7-4010-9BEB-13EA6BF5B956}"/>
    <cellStyle name="Percent 2 3 3 5 4 4 3 3 3 3" xfId="3698" xr:uid="{2C7A875F-9F72-4CB5-B3FE-FE5FBA742D74}"/>
    <cellStyle name="Percent 2 3 3 5 4 4 3 3 3 4" xfId="8413" xr:uid="{C8C0B006-2160-492D-8E84-04CE2C737752}"/>
    <cellStyle name="Percent 2 3 3 5 4 4 3 3 3 4 2" xfId="9210" xr:uid="{3CAF36C7-FD82-4098-AEA1-FD68624BD187}"/>
    <cellStyle name="Percent 2 3 3 5 4 4 3 3 3 4 2 2" xfId="10928" xr:uid="{29F28B01-1182-408A-AC28-6D581FDE3113}"/>
    <cellStyle name="Percent 2 3 3 5 4 4 3 3 3 4 2 3" xfId="11784" xr:uid="{E0C175E3-3C2C-4594-96E9-2B3BF944ED29}"/>
    <cellStyle name="Percent 2 3 3 5 4 4 3 3 3 4 2 3 2" xfId="22232" xr:uid="{22D61C37-05F2-430C-8485-5366473D53C1}"/>
    <cellStyle name="Percent 2 3 3 5 4 4 3 3 3 4 2 3 3" xfId="21493" xr:uid="{F2261C5F-7763-4674-B954-3946EE6AEA61}"/>
    <cellStyle name="Percent 2 3 3 5 4 4 3 3 3 4 2 3 3 2" xfId="26715" xr:uid="{F156899B-6E05-4854-BBF5-CC3EF2AA79A5}"/>
    <cellStyle name="Percent 2 3 3 5 4 4 3 3 3 5" xfId="5412" xr:uid="{D3C6885B-ED31-4708-92DE-D7E8D9F5E1F6}"/>
    <cellStyle name="Percent 2 3 3 5 4 4 3 3 3 5 2" xfId="9636" xr:uid="{AFB04C73-B20C-45C1-84A8-D964A235B2E8}"/>
    <cellStyle name="Percent 2 3 3 5 4 4 3 3 3 5 3" xfId="16767" xr:uid="{EFE07B4E-601C-4B8A-A413-17CEAB1646DD}"/>
    <cellStyle name="Percent 2 3 3 5 4 4 3 3 3 5 3 2" xfId="23301" xr:uid="{F4411246-9172-49E5-8968-1611D3B6C67F}"/>
    <cellStyle name="Percent 2 3 3 5 4 4 3 3 3 5 3 3" xfId="19952" xr:uid="{6F7FF607-2D97-42D8-8EA4-695500E940E5}"/>
    <cellStyle name="Percent 2 3 3 5 4 4 3 3 3 5 3 3 2" xfId="25174" xr:uid="{64E4BCED-0A5F-4131-BD66-0CDC5FF1FD30}"/>
    <cellStyle name="Percent 2 3 3 5 4 4 3 3 3 6" xfId="15958" xr:uid="{E6C09AE7-4CCF-4841-B624-FE4989852EBA}"/>
    <cellStyle name="Percent 2 3 3 5 4 4 3 3 3 7" xfId="18712" xr:uid="{2B551A45-2F45-491D-8F86-7BFFE95BBCA9}"/>
    <cellStyle name="Percent 2 3 3 5 4 4 3 3 3 7 2" xfId="23934" xr:uid="{12C7CA4C-07D6-4633-B382-20CD596ECE4D}"/>
    <cellStyle name="Percent 2 3 3 5 4 4 3 3 4" xfId="7085" xr:uid="{E5BAB9A8-35F0-4510-B983-F2DB07810AC3}"/>
    <cellStyle name="Percent 2 3 3 5 4 4 3 3 4 2" xfId="8044" xr:uid="{7737CF36-8BA2-4CD9-BACC-DEA3D5AB4E26}"/>
    <cellStyle name="Percent 2 3 3 5 4 4 3 3 4 3" xfId="13197" xr:uid="{58878C32-8212-4E0E-AE10-79DB64409039}"/>
    <cellStyle name="Percent 2 3 3 5 4 4 3 3 4 3 2" xfId="16637" xr:uid="{681B670B-0231-4AA6-8DFC-F110FA778F46}"/>
    <cellStyle name="Percent 2 3 3 5 4 4 3 3 4 4" xfId="19387" xr:uid="{B68B8334-2C5A-46D4-9A9A-A574B614D682}"/>
    <cellStyle name="Percent 2 3 3 5 4 4 3 3 4 4 2" xfId="24609" xr:uid="{319D66DB-FCCA-48AE-A7AC-C10FDC616499}"/>
    <cellStyle name="Percent 2 3 3 5 4 4 3 3 5" xfId="9532" xr:uid="{8F563EE4-D2F4-49E5-8BF9-4F83DCD34418}"/>
    <cellStyle name="Percent 2 3 3 5 4 4 3 3 5 2" xfId="11245" xr:uid="{0140618F-48A5-4277-8434-918440A7EF4D}"/>
    <cellStyle name="Percent 2 3 3 5 4 4 3 3 5 3" xfId="12713" xr:uid="{7511D86B-F61E-4F7F-9F8E-CF73852737AB}"/>
    <cellStyle name="Percent 2 3 3 5 4 4 3 3 5 3 2" xfId="23152" xr:uid="{D2468DAD-37FD-497D-9CBA-C2C7D6884EEC}"/>
    <cellStyle name="Percent 2 3 3 5 4 4 3 3 5 3 3" xfId="21810" xr:uid="{5B6C7C41-60D7-4EAD-950F-BEDEA6457A00}"/>
    <cellStyle name="Percent 2 3 3 5 4 4 3 3 5 3 3 2" xfId="27032" xr:uid="{2B815FA5-4905-48F6-9174-73D93676A0E1}"/>
    <cellStyle name="Percent 2 3 3 5 4 4 3 4" xfId="5740" xr:uid="{DECC8434-EA4B-4380-AFCE-05BBB46776AE}"/>
    <cellStyle name="Percent 2 3 3 5 4 4 3 4 2" xfId="9026" xr:uid="{D57D9ACE-CE1A-4001-86A0-4940F9AE6B51}"/>
    <cellStyle name="Percent 2 3 3 5 4 4 3 4 3" xfId="14690" xr:uid="{67D8CBA5-D3D8-4EA5-A6A4-345CC3781599}"/>
    <cellStyle name="Percent 2 3 3 5 4 4 3 4 3 2" xfId="14691" xr:uid="{F9963C4F-04A1-43E1-8939-E49E2729EB6B}"/>
    <cellStyle name="Percent 2 3 3 5 4 4 3 4 3 3" xfId="17252" xr:uid="{DC0F8678-2957-42C4-B33A-B014EA5088B0}"/>
    <cellStyle name="Percent 2 3 3 5 4 4 3 4 3 4" xfId="20280" xr:uid="{A49A1336-E566-4224-BD92-EB9E087FD356}"/>
    <cellStyle name="Percent 2 3 3 5 4 4 3 4 3 4 2" xfId="25502" xr:uid="{88EEA121-3CA7-4219-9C3C-0C3716974412}"/>
    <cellStyle name="Percent 2 3 3 5 4 4 3 5" xfId="15278" xr:uid="{5957F502-28B9-4228-BF25-0DA79BFF4668}"/>
    <cellStyle name="Percent 2 3 3 5 4 4 3 6" xfId="15614" xr:uid="{4166369E-B45C-4A8D-BE96-3C1C690F6489}"/>
    <cellStyle name="Percent 2 3 3 5 4 4 3 7" xfId="17721" xr:uid="{A6CE5945-C059-4224-A675-33EDD12C8B6D}"/>
    <cellStyle name="Percent 2 3 3 5 4 4 3 7 2" xfId="27331" xr:uid="{02CA5D6E-7A48-4F93-8394-1637EF928250}"/>
    <cellStyle name="Percent 2 3 3 5 4 4 3 7 3" xfId="28570" xr:uid="{73093455-02FE-4572-97A8-A1A86087C347}"/>
    <cellStyle name="Percent 2 3 3 5 4 4 3 7 4" xfId="27894" xr:uid="{3D069BA1-DBA1-4651-B59E-ACFDB959E753}"/>
    <cellStyle name="Percent 2 3 3 5 4 4 3 8" xfId="18117" xr:uid="{A7D8A9AA-9364-4EB3-8C3D-D98C3BBA48A6}"/>
    <cellStyle name="Percent 2 3 3 5 4 4 3 8 2" xfId="27602" xr:uid="{EB3002F7-76BA-4D3A-A26E-7EBC16181E04}"/>
    <cellStyle name="Percent 2 3 3 5 4 4 4" xfId="14692" xr:uid="{CCC6E9D1-EE4B-4180-84A3-B29112404F84}"/>
    <cellStyle name="Percent 2 3 3 5 4 4 4 2" xfId="14693" xr:uid="{1CA88E41-D159-4792-A5D7-41CCFB65FAD0}"/>
    <cellStyle name="Percent 2 3 3 5 4 4 5" xfId="14694" xr:uid="{BDD25EFB-F82E-42E6-84FA-A7C4215627E7}"/>
    <cellStyle name="Percent 2 3 3 5 4 4 5 2" xfId="14695" xr:uid="{FD6A2918-852B-43A7-BEC9-84E976C5E87E}"/>
    <cellStyle name="Percent 2 3 3 5 4 5" xfId="2237" xr:uid="{28C83F46-9FAE-43CB-B809-9D206AA9CC88}"/>
    <cellStyle name="Percent 2 3 3 5 4 5 2" xfId="2832" xr:uid="{5ED8898E-A061-45F3-A96C-8851ED8E0F2F}"/>
    <cellStyle name="Percent 2 3 3 5 4 5 3" xfId="3795" xr:uid="{622828EC-8998-4936-AA89-B4EB6161B177}"/>
    <cellStyle name="Percent 2 3 3 5 4 5 3 2" xfId="4647" xr:uid="{D3F1AF1C-EB5E-4DBE-88D2-3E1765373206}"/>
    <cellStyle name="Percent 2 3 3 5 4 5 3 3" xfId="4324" xr:uid="{51F2C8DE-CF78-4612-8FC8-FC1B523A22CC}"/>
    <cellStyle name="Percent 2 3 3 5 4 5 3 4" xfId="7696" xr:uid="{60250F06-E278-4486-88CE-D33CB418B6C2}"/>
    <cellStyle name="Percent 2 3 3 5 4 5 3 4 2" xfId="6764" xr:uid="{9204498A-451B-4135-8894-2F2477467A73}"/>
    <cellStyle name="Percent 2 3 3 5 4 5 3 4 2 2" xfId="10508" xr:uid="{CD1E2D33-C040-4770-9A55-0162CFB97800}"/>
    <cellStyle name="Percent 2 3 3 5 4 5 3 4 2 3" xfId="12177" xr:uid="{8167E4B6-6836-4CDB-8E4F-9D6B204DA1C3}"/>
    <cellStyle name="Percent 2 3 3 5 4 5 3 4 2 3 2" xfId="22624" xr:uid="{C8E8A1D7-5A21-4A3F-B535-713C970ABF3B}"/>
    <cellStyle name="Percent 2 3 3 5 4 5 3 4 2 3 3" xfId="21073" xr:uid="{DEB368A1-D0CD-42F5-945D-3477DE3C1E74}"/>
    <cellStyle name="Percent 2 3 3 5 4 5 3 4 2 3 3 2" xfId="26295" xr:uid="{1A8463C3-B210-4A81-8F72-D4A69521F9AB}"/>
    <cellStyle name="Percent 2 3 3 5 4 5 3 5" xfId="6562" xr:uid="{00E7F8CD-4595-420E-A392-045A413A795C}"/>
    <cellStyle name="Percent 2 3 3 5 4 5 3 5 2" xfId="10308" xr:uid="{FF0F357F-44F9-4B15-985D-52CBE4A46FF7}"/>
    <cellStyle name="Percent 2 3 3 5 4 5 3 5 3" xfId="11490" xr:uid="{702D27BF-7073-43C8-91C9-C3064CDB3EEC}"/>
    <cellStyle name="Percent 2 3 3 5 4 5 3 5 3 2" xfId="22048" xr:uid="{F92C5C75-E0EF-4F3D-A2FD-CE945FA00C51}"/>
    <cellStyle name="Percent 2 3 3 5 4 5 3 5 3 3" xfId="20873" xr:uid="{8A8DEC49-4847-4510-8B09-95B39CE39751}"/>
    <cellStyle name="Percent 2 3 3 5 4 5 3 5 3 3 2" xfId="26095" xr:uid="{A86D6499-4657-47BF-A578-8C79723ACCB4}"/>
    <cellStyle name="Percent 2 3 3 5 4 5 3 6" xfId="18572" xr:uid="{A3DF9E6B-7960-4949-B99C-6E3F93B1F88B}"/>
    <cellStyle name="Percent 2 3 3 5 4 5 3 6 2" xfId="23794" xr:uid="{C2129323-5290-49DD-A71D-69457371FEAF}"/>
    <cellStyle name="Percent 2 3 3 5 4 5 4" xfId="7349" xr:uid="{93F85329-3661-48E8-9A7F-394B27B4A7C3}"/>
    <cellStyle name="Percent 2 3 3 5 4 5 4 2" xfId="8308" xr:uid="{D15E0854-F939-4FDD-9CDD-9F64F077DE13}"/>
    <cellStyle name="Percent 2 3 3 5 4 5 4 3" xfId="12906" xr:uid="{9E428856-F3C7-4C6E-BE54-3D6733E07878}"/>
    <cellStyle name="Percent 2 3 3 5 4 5 4 3 2" xfId="16375" xr:uid="{DC7DC03C-8D23-4DB0-BA11-886BE6A8DE6E}"/>
    <cellStyle name="Percent 2 3 3 5 4 5 4 4" xfId="19651" xr:uid="{59E81F0F-E652-4839-AE3D-9A3CD2F9F4A8}"/>
    <cellStyle name="Percent 2 3 3 5 4 5 4 4 2" xfId="24873" xr:uid="{9892F8DB-35A1-4B77-87EB-3FE8C3DFECB5}"/>
    <cellStyle name="Percent 2 3 3 5 4 5 5" xfId="9528" xr:uid="{6AC66241-0B71-48AD-867F-4EAB2A8A5712}"/>
    <cellStyle name="Percent 2 3 3 5 4 5 5 2" xfId="11241" xr:uid="{D8A10D11-4828-4944-B1B8-80143BB2BA58}"/>
    <cellStyle name="Percent 2 3 3 5 4 5 5 3" xfId="12411" xr:uid="{F3A323E4-2D31-4407-8578-BBA1CD3A698B}"/>
    <cellStyle name="Percent 2 3 3 5 4 5 5 3 2" xfId="22852" xr:uid="{F6DF0827-E7EA-4159-83A0-0BE5F911B7F5}"/>
    <cellStyle name="Percent 2 3 3 5 4 5 5 3 3" xfId="21806" xr:uid="{5DC2CAD4-AC79-4A83-B260-DB9B2CC6E9F9}"/>
    <cellStyle name="Percent 2 3 3 5 4 5 5 3 3 2" xfId="27028" xr:uid="{A4656573-2774-483A-8674-7559444A61FD}"/>
    <cellStyle name="Percent 2 3 3 5 4 6" xfId="17977" xr:uid="{AE2F6D76-A006-42DB-B34B-6E764E3C5972}"/>
    <cellStyle name="Percent 2 3 3 5 4 6 2" xfId="27601" xr:uid="{0A93A748-BFA9-48D7-9773-1260DE972968}"/>
    <cellStyle name="Percent 2 3 3 5 5" xfId="1413" xr:uid="{54B44FC1-D966-4737-A68B-07BC7317DBB5}"/>
    <cellStyle name="Percent 2 3 3 5 5 2" xfId="1414" xr:uid="{5B3E8CD9-A4D3-4AAD-AA1D-95EEE47A916F}"/>
    <cellStyle name="Percent 2 3 3 5 5 3" xfId="1415" xr:uid="{F1E30B60-41AC-4B1F-9F38-5F9F98025C2B}"/>
    <cellStyle name="Percent 2 3 3 5 5 3 2" xfId="1416" xr:uid="{CF468002-2408-4FC4-9A12-C6B7A8A7E705}"/>
    <cellStyle name="Percent 2 3 3 5 5 3 2 2" xfId="1417" xr:uid="{7B940D61-B16C-4EF9-A841-F1B6CC2CDDC6}"/>
    <cellStyle name="Percent 2 3 3 5 5 3 2 2 10" xfId="18261" xr:uid="{70A79198-FD42-4D77-BFAC-66737135E8DC}"/>
    <cellStyle name="Percent 2 3 3 5 5 3 2 2 10 2" xfId="28746" xr:uid="{92E6464F-D306-425F-820F-8F779B5A218D}"/>
    <cellStyle name="Percent 2 3 3 5 5 3 2 2 2" xfId="1418" xr:uid="{D811E222-FC76-4702-A056-381BD04940C4}"/>
    <cellStyle name="Percent 2 3 3 5 5 3 2 2 2 2" xfId="14696" xr:uid="{7858977B-593F-4D1E-81E0-4B82AB3BE486}"/>
    <cellStyle name="Percent 2 3 3 5 5 3 2 2 2 3" xfId="14697" xr:uid="{71AA9386-0917-4900-A1D4-79126869F615}"/>
    <cellStyle name="Percent 2 3 3 5 5 3 2 2 2 3 2" xfId="14698" xr:uid="{8A54F0C4-1146-425A-AB9B-8BD78577BCA1}"/>
    <cellStyle name="Percent 2 3 3 5 5 3 2 2 3" xfId="1419" xr:uid="{677B2DDF-7204-4AD6-B406-47160ABDEC01}"/>
    <cellStyle name="Percent 2 3 3 5 5 3 2 2 4" xfId="1420" xr:uid="{DBCA41D3-5A10-4D85-AFED-A135CC517601}"/>
    <cellStyle name="Percent 2 3 3 5 5 3 2 2 5" xfId="1421" xr:uid="{EE261189-86C6-4AB5-B2AD-77A0921AB2BD}"/>
    <cellStyle name="Percent 2 3 3 5 5 3 2 2 5 2" xfId="1422" xr:uid="{2D99FAAF-F967-4BB6-8C0B-57569719E035}"/>
    <cellStyle name="Percent 2 3 3 5 5 3 2 2 5 3" xfId="2674" xr:uid="{79479F3B-B5F7-49F2-A865-4AFAB27CF7DA}"/>
    <cellStyle name="Percent 2 3 3 5 5 3 2 2 5 3 2" xfId="3269" xr:uid="{9616C378-B880-4372-AF74-5F3B8F1A64BA}"/>
    <cellStyle name="Percent 2 3 3 5 5 3 2 2 5 3 3" xfId="4232" xr:uid="{6833EFB3-EA43-4B5A-82FB-5D679308C8F7}"/>
    <cellStyle name="Percent 2 3 3 5 5 3 2 2 5 3 3 2" xfId="4581" xr:uid="{072731C9-B9F9-4E67-8CF9-4E653B892515}"/>
    <cellStyle name="Percent 2 3 3 5 5 3 2 2 5 3 3 3" xfId="4469" xr:uid="{F1D81A8B-FFD1-48F2-96CD-DE0B5FEAACC9}"/>
    <cellStyle name="Percent 2 3 3 5 5 3 2 2 5 3 3 4" xfId="8396" xr:uid="{E68C6CBC-7277-49B0-A927-9CD88A745EAF}"/>
    <cellStyle name="Percent 2 3 3 5 5 3 2 2 5 3 3 4 2" xfId="6846" xr:uid="{87F88F6A-979F-4C60-B295-FDC387CEF7A2}"/>
    <cellStyle name="Percent 2 3 3 5 5 3 2 2 5 3 3 4 2 2" xfId="10590" xr:uid="{3B5A2799-4522-4503-873C-05C854E9BA02}"/>
    <cellStyle name="Percent 2 3 3 5 5 3 2 2 5 3 3 4 2 3" xfId="12524" xr:uid="{F0788A66-A476-4606-9A2C-AA623F2CC76C}"/>
    <cellStyle name="Percent 2 3 3 5 5 3 2 2 5 3 3 4 2 3 2" xfId="22965" xr:uid="{A0B080D3-AAA8-49D2-83F9-64A21834D358}"/>
    <cellStyle name="Percent 2 3 3 5 5 3 2 2 5 3 3 4 2 3 3" xfId="21155" xr:uid="{96D8DE67-A542-4F98-83EA-B2084EF544B1}"/>
    <cellStyle name="Percent 2 3 3 5 5 3 2 2 5 3 3 4 2 3 3 2" xfId="26377" xr:uid="{785867A3-23FD-44FC-B857-DCF968CA8B20}"/>
    <cellStyle name="Percent 2 3 3 5 5 3 2 2 5 3 3 5" xfId="6952" xr:uid="{35333229-25B7-4DD6-9C0D-F3484FB4EA6E}"/>
    <cellStyle name="Percent 2 3 3 5 5 3 2 2 5 3 3 5 2" xfId="10696" xr:uid="{3BD918C5-318F-4087-97C8-A560844D125F}"/>
    <cellStyle name="Percent 2 3 3 5 5 3 2 2 5 3 3 5 3" xfId="12253" xr:uid="{29A281AA-44E3-4DCF-B447-3D408C24E14F}"/>
    <cellStyle name="Percent 2 3 3 5 5 3 2 2 5 3 3 5 3 2" xfId="22696" xr:uid="{3806B9A9-DF12-4B6B-AB2D-751C4DE457DC}"/>
    <cellStyle name="Percent 2 3 3 5 5 3 2 2 5 3 3 5 3 3" xfId="21261" xr:uid="{0B53AB20-C70F-4F8A-BC6A-BF403981EE6E}"/>
    <cellStyle name="Percent 2 3 3 5 5 3 2 2 5 3 3 5 3 3 2" xfId="26483" xr:uid="{5CC0E291-6F9C-4FDC-896F-4CD5982C3800}"/>
    <cellStyle name="Percent 2 3 3 5 5 3 2 2 5 3 3 6" xfId="19009" xr:uid="{94452E85-F057-4B09-A226-B12E34EBC03B}"/>
    <cellStyle name="Percent 2 3 3 5 5 3 2 2 5 3 3 6 2" xfId="24231" xr:uid="{558AF7E5-C55E-41AA-B76A-FECF3015C268}"/>
    <cellStyle name="Percent 2 3 3 5 5 3 2 2 5 3 4" xfId="6076" xr:uid="{8C94E7F8-A1F8-4B6F-8E96-28583CE39500}"/>
    <cellStyle name="Percent 2 3 3 5 5 3 2 2 5 3 4 2" xfId="7820" xr:uid="{CAA9C80E-710C-47BC-BADC-2C38F7FF04D5}"/>
    <cellStyle name="Percent 2 3 3 5 5 3 2 2 5 3 4 3" xfId="11597" xr:uid="{316FAE04-B6F1-426C-B281-046A32D64294}"/>
    <cellStyle name="Percent 2 3 3 5 5 3 2 2 5 3 4 3 2" xfId="15851" xr:uid="{C9ADD8B4-E208-4B3F-865F-9B9018B02184}"/>
    <cellStyle name="Percent 2 3 3 5 5 3 2 2 5 3 4 4" xfId="19169" xr:uid="{5B262192-4F48-4E31-9358-22295D6A30AE}"/>
    <cellStyle name="Percent 2 3 3 5 5 3 2 2 5 3 4 4 2" xfId="24391" xr:uid="{F82E7D8F-49C4-4749-A194-58A9C77DD2D4}"/>
    <cellStyle name="Percent 2 3 3 5 5 3 2 2 5 3 5" xfId="9271" xr:uid="{D77A4DC5-55FB-4470-852E-BAE32BC57D2F}"/>
    <cellStyle name="Percent 2 3 3 5 5 3 2 2 5 3 5 2" xfId="10988" xr:uid="{89765FA2-20DC-49AA-85AA-AFABD1AC31C1}"/>
    <cellStyle name="Percent 2 3 3 5 5 3 2 2 5 3 5 3" xfId="17133" xr:uid="{EF985F60-77FC-49CE-BE76-884600BD0329}"/>
    <cellStyle name="Percent 2 3 3 5 5 3 2 2 5 3 5 3 2" xfId="23605" xr:uid="{243D593B-12E5-4077-B749-D41A6486844B}"/>
    <cellStyle name="Percent 2 3 3 5 5 3 2 2 5 3 5 3 3" xfId="21553" xr:uid="{9662850D-8FD5-479A-A04F-D7C1440D4EA5}"/>
    <cellStyle name="Percent 2 3 3 5 5 3 2 2 5 3 5 3 3 2" xfId="26775" xr:uid="{FF148F70-F83A-4DE9-8B21-EDF7681AB9FE}"/>
    <cellStyle name="Percent 2 3 3 5 5 3 2 2 5 4" xfId="5747" xr:uid="{B2BC34DD-D2DD-4664-A2BC-56C604831D15}"/>
    <cellStyle name="Percent 2 3 3 5 5 3 2 2 5 4 2" xfId="9031" xr:uid="{FE825A2A-8630-4CAC-8B2D-1312143BA3B7}"/>
    <cellStyle name="Percent 2 3 3 5 5 3 2 2 5 4 3" xfId="17180" xr:uid="{EEB7D1BE-6A13-471B-8FC7-114BEA8A644F}"/>
    <cellStyle name="Percent 2 3 3 5 5 3 2 2 5 4 3 2" xfId="23652" xr:uid="{F4F94CD1-DC46-40F0-B7DB-1766179A7EA0}"/>
    <cellStyle name="Percent 2 3 3 5 5 3 2 2 5 4 3 3" xfId="20286" xr:uid="{7EDCCBC6-297F-4387-A238-A4EBC80625CA}"/>
    <cellStyle name="Percent 2 3 3 5 5 3 2 2 5 4 3 3 2" xfId="25508" xr:uid="{D32309AC-B448-4F40-A1EF-88961A93D3C4}"/>
    <cellStyle name="Percent 2 3 3 5 5 3 2 2 5 5" xfId="15619" xr:uid="{9CFE108B-35B5-43DB-AA5A-B77A9CA644CA}"/>
    <cellStyle name="Percent 2 3 3 5 5 3 2 2 5 6" xfId="17726" xr:uid="{8CCD6FC0-BB1E-4EA7-887E-4BDD58D337C9}"/>
    <cellStyle name="Percent 2 3 3 5 5 3 2 2 5 6 2" xfId="27336" xr:uid="{0F6D83B0-570A-48EB-A3C2-C2C4A8DA09BC}"/>
    <cellStyle name="Percent 2 3 3 5 5 3 2 2 5 6 3" xfId="28575" xr:uid="{234881D6-E219-4A89-B44F-0D6CC893ED18}"/>
    <cellStyle name="Percent 2 3 3 5 5 3 2 2 5 6 4" xfId="27889" xr:uid="{7FC835A3-C4C9-42EA-96F6-20B808D2966C}"/>
    <cellStyle name="Percent 2 3 3 5 5 3 2 2 5 7" xfId="18414" xr:uid="{F05D09B8-5876-4CB7-BB19-12CAC6323A30}"/>
    <cellStyle name="Percent 2 3 3 5 5 3 2 2 5 7 2" xfId="28235" xr:uid="{022E0FC8-B286-4F2C-99F7-81E409491603}"/>
    <cellStyle name="Percent 2 3 3 5 5 3 2 2 6" xfId="2521" xr:uid="{94BD115D-6B5F-4165-880D-6C6D1C65D83C}"/>
    <cellStyle name="Percent 2 3 3 5 5 3 2 2 6 2" xfId="3116" xr:uid="{5D82DC5A-0B37-48D0-84F5-45AE753518DD}"/>
    <cellStyle name="Percent 2 3 3 5 5 3 2 2 6 3" xfId="4079" xr:uid="{90D10A6F-50DD-4056-9BB1-9BD00A1D90C4}"/>
    <cellStyle name="Percent 2 3 3 5 5 3 2 2 6 3 2" xfId="5040" xr:uid="{4F125E09-CB12-4085-9EC2-04828CBE08F3}"/>
    <cellStyle name="Percent 2 3 3 5 5 3 2 2 6 3 3" xfId="4351" xr:uid="{CEF01276-0022-4485-BA45-2BB93FA522E9}"/>
    <cellStyle name="Percent 2 3 3 5 5 3 2 2 6 3 4" xfId="7848" xr:uid="{F33ED659-3740-4A22-A56E-0777B2399FC1}"/>
    <cellStyle name="Percent 2 3 3 5 5 3 2 2 6 3 4 2" xfId="5673" xr:uid="{67567C7A-2800-43D0-B584-9196E696F7ED}"/>
    <cellStyle name="Percent 2 3 3 5 5 3 2 2 6 3 4 2 2" xfId="9606" xr:uid="{949F31FF-925C-41A1-9B6A-DF9F5B1A953F}"/>
    <cellStyle name="Percent 2 3 3 5 5 3 2 2 6 3 4 2 3" xfId="16791" xr:uid="{7AF31762-1973-4CE9-85E1-562B6AC90DB9}"/>
    <cellStyle name="Percent 2 3 3 5 5 3 2 2 6 3 4 2 3 2" xfId="23325" xr:uid="{793AA084-4DD7-446E-87CA-1C45D6079465}"/>
    <cellStyle name="Percent 2 3 3 5 5 3 2 2 6 3 4 2 3 3" xfId="20213" xr:uid="{9318508A-C096-4401-BD5C-601653BCD59E}"/>
    <cellStyle name="Percent 2 3 3 5 5 3 2 2 6 3 4 2 3 3 2" xfId="25435" xr:uid="{729CBE25-CCCA-49E5-98BC-2865E1D3EC9B}"/>
    <cellStyle name="Percent 2 3 3 5 5 3 2 2 6 3 5" xfId="5353" xr:uid="{BBC64E58-A9AF-4D97-A02D-48CDCD6665AE}"/>
    <cellStyle name="Percent 2 3 3 5 5 3 2 2 6 3 5 2" xfId="9754" xr:uid="{5EFBE094-97C5-4D7B-9975-B937F81FEB46}"/>
    <cellStyle name="Percent 2 3 3 5 5 3 2 2 6 3 5 3" xfId="12581" xr:uid="{188DB0A6-38AA-4D66-B1F9-0252AF1E8190}"/>
    <cellStyle name="Percent 2 3 3 5 5 3 2 2 6 3 5 3 2" xfId="23022" xr:uid="{7742524F-4F08-4442-B0EC-C2362C4DC8AC}"/>
    <cellStyle name="Percent 2 3 3 5 5 3 2 2 6 3 5 3 3" xfId="19893" xr:uid="{0A191944-9A10-4290-9706-A73280AD24BF}"/>
    <cellStyle name="Percent 2 3 3 5 5 3 2 2 6 3 5 3 3 2" xfId="25115" xr:uid="{39B73BC3-1FE9-4312-A851-7C0899A0FCCA}"/>
    <cellStyle name="Percent 2 3 3 5 5 3 2 2 6 3 6" xfId="16098" xr:uid="{A4590265-3AD6-4EDE-852F-55C0761C4AAF}"/>
    <cellStyle name="Percent 2 3 3 5 5 3 2 2 6 3 7" xfId="18856" xr:uid="{A79D0E5D-D6E7-4606-B7D5-86714F2B9928}"/>
    <cellStyle name="Percent 2 3 3 5 5 3 2 2 6 3 7 2" xfId="24078" xr:uid="{49139212-0516-4934-9340-6FC7147AA335}"/>
    <cellStyle name="Percent 2 3 3 5 5 3 2 2 6 4" xfId="7035" xr:uid="{F52EDC6B-D31B-4818-B544-06CA7112D9D4}"/>
    <cellStyle name="Percent 2 3 3 5 5 3 2 2 6 4 2" xfId="7994" xr:uid="{8A4AE152-12F3-40A2-B6BA-8D5B695816D0}"/>
    <cellStyle name="Percent 2 3 3 5 5 3 2 2 6 4 3" xfId="13323" xr:uid="{EF94ACA7-7E45-4935-BB56-DB2C4510E57C}"/>
    <cellStyle name="Percent 2 3 3 5 5 3 2 2 6 4 3 2" xfId="16748" xr:uid="{E6132233-1BA6-43F7-A3C0-190E28A9DB97}"/>
    <cellStyle name="Percent 2 3 3 5 5 3 2 2 6 4 4" xfId="19337" xr:uid="{D34FEEFC-3B40-4620-97A9-1E0153CFA3B4}"/>
    <cellStyle name="Percent 2 3 3 5 5 3 2 2 6 4 4 2" xfId="24559" xr:uid="{6C84B0AC-570C-40EF-9F86-E453853EF020}"/>
    <cellStyle name="Percent 2 3 3 5 5 3 2 2 6 5" xfId="5808" xr:uid="{8C14D82F-665F-4A2F-9DC9-DEADDF239946}"/>
    <cellStyle name="Percent 2 3 3 5 5 3 2 2 6 5 2" xfId="9704" xr:uid="{9E0498DD-31BE-4B97-B339-FD346D0477CB}"/>
    <cellStyle name="Percent 2 3 3 5 5 3 2 2 6 5 3" xfId="12031" xr:uid="{D70CC197-1AFC-449F-AD7B-A39FF73A7117}"/>
    <cellStyle name="Percent 2 3 3 5 5 3 2 2 6 5 3 2" xfId="22479" xr:uid="{33E7DBED-07ED-4D75-AD76-B9295286957D}"/>
    <cellStyle name="Percent 2 3 3 5 5 3 2 2 6 5 3 3" xfId="20346" xr:uid="{3E15FC1B-0217-4F42-AA83-DC4635F69994}"/>
    <cellStyle name="Percent 2 3 3 5 5 3 2 2 6 5 3 3 2" xfId="25568" xr:uid="{9832B500-8603-4293-A702-9BAFA3FA2C00}"/>
    <cellStyle name="Percent 2 3 3 5 5 3 2 2 7" xfId="5746" xr:uid="{86407763-684F-4852-8B0F-1C748FA0A75D}"/>
    <cellStyle name="Percent 2 3 3 5 5 3 2 2 7 2" xfId="9030" xr:uid="{9906023F-87B2-4A96-8619-ED409CF0D24C}"/>
    <cellStyle name="Percent 2 3 3 5 5 3 2 2 7 3" xfId="16244" xr:uid="{37D384CA-10C8-43ED-BD49-974583D74493}"/>
    <cellStyle name="Percent 2 3 3 5 5 3 2 2 7 3 2" xfId="17392" xr:uid="{19909285-B0CD-4E3E-8683-96489BD49ECD}"/>
    <cellStyle name="Percent 2 3 3 5 5 3 2 2 7 3 3" xfId="20285" xr:uid="{8ABCA398-8A88-46F3-8D8E-59DE79FD0F58}"/>
    <cellStyle name="Percent 2 3 3 5 5 3 2 2 7 3 3 2" xfId="25507" xr:uid="{A27E1A98-204C-4AD9-9DCC-6D044AEACEB8}"/>
    <cellStyle name="Percent 2 3 3 5 5 3 2 2 8" xfId="15618" xr:uid="{B04428A8-64F6-4894-8B94-816394A29119}"/>
    <cellStyle name="Percent 2 3 3 5 5 3 2 2 9" xfId="17725" xr:uid="{632327E5-B00F-428B-B2E7-5D243E1F2D89}"/>
    <cellStyle name="Percent 2 3 3 5 5 3 2 2 9 2" xfId="27335" xr:uid="{F07EF359-397E-43DE-9D84-0E400B836A63}"/>
    <cellStyle name="Percent 2 3 3 5 5 3 2 2 9 3" xfId="28574" xr:uid="{DA1D2A1A-D75C-4D83-8D58-52B5CDDBDCB8}"/>
    <cellStyle name="Percent 2 3 3 5 5 3 2 2 9 4" xfId="27890" xr:uid="{A0E4F8FA-9FD9-448B-A9F6-EE93B762B94A}"/>
    <cellStyle name="Percent 2 3 3 5 5 3 3" xfId="2308" xr:uid="{7ABAC250-CB03-49DF-8CA0-EEEEDA059913}"/>
    <cellStyle name="Percent 2 3 3 5 5 3 3 2" xfId="2903" xr:uid="{1495B4F7-5B2C-4D3C-B79B-827AC718E117}"/>
    <cellStyle name="Percent 2 3 3 5 5 3 3 3" xfId="3866" xr:uid="{AF832441-B0F0-43B5-BCD9-260EB024F9EA}"/>
    <cellStyle name="Percent 2 3 3 5 5 3 3 3 2" xfId="4992" xr:uid="{9864DA7E-5F0F-4133-8E66-0C284CA1A3FB}"/>
    <cellStyle name="Percent 2 3 3 5 5 3 3 3 3" xfId="3447" xr:uid="{BD7F31F6-14A9-4A65-BB28-3E6BBDBE0B70}"/>
    <cellStyle name="Percent 2 3 3 5 5 3 3 3 4" xfId="8696" xr:uid="{4F02CB70-9CE9-4413-BE1D-AC8A6AB0ADD4}"/>
    <cellStyle name="Percent 2 3 3 5 5 3 3 3 4 2" xfId="7931" xr:uid="{51155245-5821-4E66-AB68-3C38CEA3D809}"/>
    <cellStyle name="Percent 2 3 3 5 5 3 3 3 4 2 2" xfId="10890" xr:uid="{4ECC1996-DAD7-450F-9F7A-AC64313B6FDE}"/>
    <cellStyle name="Percent 2 3 3 5 5 3 3 3 4 2 3" xfId="16922" xr:uid="{8D068C58-C1EA-44C9-B997-74D1D9F19FED}"/>
    <cellStyle name="Percent 2 3 3 5 5 3 3 3 4 2 3 2" xfId="23395" xr:uid="{132AFE3A-BAD3-41A4-863D-279779EC0EB8}"/>
    <cellStyle name="Percent 2 3 3 5 5 3 3 3 4 2 3 3" xfId="21455" xr:uid="{2F0E1DA4-3F66-48EB-8052-29E3E7B05996}"/>
    <cellStyle name="Percent 2 3 3 5 5 3 3 3 4 2 3 3 2" xfId="26677" xr:uid="{0CDF82B7-6E31-4B92-9A15-74D52EAB6B99}"/>
    <cellStyle name="Percent 2 3 3 5 5 3 3 3 5" xfId="6497" xr:uid="{5DAF5348-30F6-47EB-97AC-C75B7E2D5F95}"/>
    <cellStyle name="Percent 2 3 3 5 5 3 3 3 5 2" xfId="10243" xr:uid="{91CEB12C-34F7-4428-A4F3-885B1F7C0480}"/>
    <cellStyle name="Percent 2 3 3 5 5 3 3 3 5 3" xfId="12584" xr:uid="{11E557BD-437F-4517-8D2A-AC1C2AC244EC}"/>
    <cellStyle name="Percent 2 3 3 5 5 3 3 3 5 3 2" xfId="23025" xr:uid="{14BA9C85-05CD-4D76-BCA9-EE115E8BBD19}"/>
    <cellStyle name="Percent 2 3 3 5 5 3 3 3 5 3 3" xfId="20808" xr:uid="{39179759-A115-4178-8009-C9C18670C6E3}"/>
    <cellStyle name="Percent 2 3 3 5 5 3 3 3 5 3 3 2" xfId="26030" xr:uid="{DF51ECB7-D61A-4E8D-822A-02905E1E400C}"/>
    <cellStyle name="Percent 2 3 3 5 5 3 3 3 6" xfId="15889" xr:uid="{1959B1B8-1432-4BFD-8BC6-83AF8371F672}"/>
    <cellStyle name="Percent 2 3 3 5 5 3 3 3 7" xfId="18643" xr:uid="{35E73D76-DFC3-4E9F-9FF5-A48339D57A14}"/>
    <cellStyle name="Percent 2 3 3 5 5 3 3 3 7 2" xfId="23865" xr:uid="{1768A36B-0BAC-49B0-A8EB-31FA81F507EF}"/>
    <cellStyle name="Percent 2 3 3 5 5 3 3 4" xfId="6158" xr:uid="{D7FB4C71-BE5C-4111-9781-63CFB411F3F9}"/>
    <cellStyle name="Percent 2 3 3 5 5 3 3 4 2" xfId="7555" xr:uid="{56D46385-8A64-4799-9ACB-9B21CF1AAB07}"/>
    <cellStyle name="Percent 2 3 3 5 5 3 3 4 3" xfId="11610" xr:uid="{B2BF1232-D313-41A7-8D86-3D3998F9488D}"/>
    <cellStyle name="Percent 2 3 3 5 5 3 3 4 3 2" xfId="15858" xr:uid="{DEF67A11-9E93-44C5-88EA-56E2227F0D6E}"/>
    <cellStyle name="Percent 2 3 3 5 5 3 3 4 4" xfId="19251" xr:uid="{0A485F19-F0C9-4736-ABD3-25945F2C7221}"/>
    <cellStyle name="Percent 2 3 3 5 5 3 3 4 4 2" xfId="24473" xr:uid="{FCB55CD5-1C55-4EE8-82A9-B5A0D6C86FC9}"/>
    <cellStyle name="Percent 2 3 3 5 5 3 3 5" xfId="9315" xr:uid="{ADE69616-CDF7-42B5-8368-3B21F9574CDD}"/>
    <cellStyle name="Percent 2 3 3 5 5 3 3 5 2" xfId="11031" xr:uid="{C6256936-2BEC-40D0-B3E1-ABDAEA38A23A}"/>
    <cellStyle name="Percent 2 3 3 5 5 3 3 5 3" xfId="12183" xr:uid="{EBE03683-B3E1-496F-B119-B12AC2844B34}"/>
    <cellStyle name="Percent 2 3 3 5 5 3 3 5 3 2" xfId="22630" xr:uid="{43F7D6ED-D6E7-47F7-92C0-22945C7F3B5D}"/>
    <cellStyle name="Percent 2 3 3 5 5 3 3 5 3 3" xfId="21596" xr:uid="{1B0066F6-CA99-4678-B70E-4928D0911B2B}"/>
    <cellStyle name="Percent 2 3 3 5 5 3 3 5 3 3 2" xfId="26818" xr:uid="{13E8F87C-B531-440C-B7C9-BD68111E59AF}"/>
    <cellStyle name="Percent 2 3 3 5 5 3 4" xfId="5744" xr:uid="{D31F287F-5F74-40C3-88AA-4CD7B3DB954A}"/>
    <cellStyle name="Percent 2 3 3 5 5 3 4 2" xfId="9029" xr:uid="{D04217A5-B5BF-4897-98F6-1F037A526947}"/>
    <cellStyle name="Percent 2 3 3 5 5 3 4 3" xfId="14699" xr:uid="{D788A50A-4BC1-4E32-BE8C-2F25C5066F07}"/>
    <cellStyle name="Percent 2 3 3 5 5 3 4 3 2" xfId="14700" xr:uid="{3FCBFA5F-D18F-4AEE-A3A0-7DF239660BC6}"/>
    <cellStyle name="Percent 2 3 3 5 5 3 4 3 3" xfId="17253" xr:uid="{2476729B-F967-4D7B-A715-B11DDE1AF772}"/>
    <cellStyle name="Percent 2 3 3 5 5 3 4 3 4" xfId="20284" xr:uid="{B9642020-A028-4CE7-B4DC-650A5463D0C4}"/>
    <cellStyle name="Percent 2 3 3 5 5 3 4 3 4 2" xfId="25506" xr:uid="{0C8EFCB4-3705-41B7-9773-6D3346355B7A}"/>
    <cellStyle name="Percent 2 3 3 5 5 3 5" xfId="15279" xr:uid="{5CD69E43-7172-412B-BDEA-55E9169A9EFA}"/>
    <cellStyle name="Percent 2 3 3 5 5 3 6" xfId="15617" xr:uid="{86180999-0B45-44B6-8624-2FD1BB2FDE56}"/>
    <cellStyle name="Percent 2 3 3 5 5 3 7" xfId="17724" xr:uid="{71193D3B-3FC4-42FE-9EF6-8E2330CE03B7}"/>
    <cellStyle name="Percent 2 3 3 5 5 3 7 2" xfId="27334" xr:uid="{735FABF8-0667-4A7E-B62A-6E7A67CF4311}"/>
    <cellStyle name="Percent 2 3 3 5 5 3 7 3" xfId="28573" xr:uid="{2B301652-7387-41D4-9C1C-AEE82B6F2CEF}"/>
    <cellStyle name="Percent 2 3 3 5 5 3 7 4" xfId="27891" xr:uid="{85350098-B7B3-482F-A1BF-4A3A502F1DCB}"/>
    <cellStyle name="Percent 2 3 3 5 5 3 8" xfId="18048" xr:uid="{67DDD019-AEAA-436C-B32A-7F22047813AF}"/>
    <cellStyle name="Percent 2 3 3 5 5 3 8 2" xfId="28895" xr:uid="{64C9651D-96EA-4CD0-9269-78516A376756}"/>
    <cellStyle name="Percent 2 3 3 5 5 4" xfId="14701" xr:uid="{FA087D4B-8B7F-4A27-8DE6-8DA42529B89E}"/>
    <cellStyle name="Percent 2 3 3 5 5 4 2" xfId="14702" xr:uid="{9C4C65D6-76CC-4537-96E3-E97DC2154586}"/>
    <cellStyle name="Percent 2 3 3 5 5 5" xfId="14703" xr:uid="{3B315802-C633-49F3-94EE-5582FC77034A}"/>
    <cellStyle name="Percent 2 3 3 5 5 5 2" xfId="14704" xr:uid="{19CC90DD-30EB-4493-A506-11E85F2C6BB5}"/>
    <cellStyle name="Percent 2 3 3 5 6" xfId="2168" xr:uid="{09A5C462-1FBD-43A3-8A32-A74D30599153}"/>
    <cellStyle name="Percent 2 3 3 5 6 2" xfId="2763" xr:uid="{C985BDD7-90AA-4960-9AE0-098980EBC0F6}"/>
    <cellStyle name="Percent 2 3 3 5 6 3" xfId="3726" xr:uid="{6095A9F8-88BD-44FE-8D15-4B4F3D2648A2}"/>
    <cellStyle name="Percent 2 3 3 5 6 3 2" xfId="4825" xr:uid="{B2444B5A-7788-447C-A6A3-26007B8B3CB7}"/>
    <cellStyle name="Percent 2 3 3 5 6 3 3" xfId="3624" xr:uid="{4EEA5A8A-8133-4299-AEB5-ADBEA47D9928}"/>
    <cellStyle name="Percent 2 3 3 5 6 3 4" xfId="7853" xr:uid="{197AC987-1F46-4C16-A18F-3316ACBC8593}"/>
    <cellStyle name="Percent 2 3 3 5 6 3 4 2" xfId="9427" xr:uid="{95CF4BEC-7870-4283-8768-DAADD53AB5EE}"/>
    <cellStyle name="Percent 2 3 3 5 6 3 4 2 2" xfId="11140" xr:uid="{BE4CD4C8-CD78-446D-A816-D2930A0C5373}"/>
    <cellStyle name="Percent 2 3 3 5 6 3 4 2 3" xfId="11307" xr:uid="{36911C30-8A97-4767-AB47-5534DD59BF2E}"/>
    <cellStyle name="Percent 2 3 3 5 6 3 4 2 3 2" xfId="21865" xr:uid="{F4631A3C-6BF2-40AB-B690-7C2063C5AEE4}"/>
    <cellStyle name="Percent 2 3 3 5 6 3 4 2 3 3" xfId="21705" xr:uid="{9C6253AE-8507-446E-9C20-7AF4D9E8FC37}"/>
    <cellStyle name="Percent 2 3 3 5 6 3 4 2 3 3 2" xfId="26927" xr:uid="{22F1D543-E13D-42C6-B50F-6D152245F473}"/>
    <cellStyle name="Percent 2 3 3 5 6 3 5" xfId="6240" xr:uid="{DFEC5374-E6F0-4978-A17D-ED4FA8461CDD}"/>
    <cellStyle name="Percent 2 3 3 5 6 3 5 2" xfId="9989" xr:uid="{41581CF4-28D9-4A28-89B7-168CF930EB56}"/>
    <cellStyle name="Percent 2 3 3 5 6 3 5 3" xfId="12090" xr:uid="{3F3D02A4-3734-4FE3-8A70-3EB811794074}"/>
    <cellStyle name="Percent 2 3 3 5 6 3 5 3 2" xfId="22537" xr:uid="{FE3C2373-AD6D-49D7-AEA1-8F201CA09EF0}"/>
    <cellStyle name="Percent 2 3 3 5 6 3 5 3 3" xfId="20554" xr:uid="{8C90F07E-7F81-4DC3-8C7E-E1A1743D9AAF}"/>
    <cellStyle name="Percent 2 3 3 5 6 3 5 3 3 2" xfId="25776" xr:uid="{FEBBAD32-CD5D-41E2-BAD1-18FBF05AE245}"/>
    <cellStyle name="Percent 2 3 3 5 6 3 6" xfId="18503" xr:uid="{EE2FA813-0D29-4D23-8E4B-2383BB2978CD}"/>
    <cellStyle name="Percent 2 3 3 5 6 3 6 2" xfId="23725" xr:uid="{5115F510-0D0B-4FCB-91D9-773AE2490471}"/>
    <cellStyle name="Percent 2 3 3 5 6 4" xfId="7235" xr:uid="{3F0DE46F-4E76-453A-BF46-AF1078881982}"/>
    <cellStyle name="Percent 2 3 3 5 6 4 2" xfId="8194" xr:uid="{C6DE3249-9167-4DBE-B9AB-6F3762E577EF}"/>
    <cellStyle name="Percent 2 3 3 5 6 4 3" xfId="12889" xr:uid="{75371374-D32F-439E-886A-0C79CBD871C6}"/>
    <cellStyle name="Percent 2 3 3 5 6 4 3 2" xfId="16361" xr:uid="{0C904A2F-CF59-4E50-A0E4-C8D383B0602A}"/>
    <cellStyle name="Percent 2 3 3 5 6 4 4" xfId="19537" xr:uid="{4FA4BBBE-DF3B-42F1-A035-7CD076816280}"/>
    <cellStyle name="Percent 2 3 3 5 6 4 4 2" xfId="24759" xr:uid="{2A06B83F-A13C-4ED6-8B9D-28EC12BB49D9}"/>
    <cellStyle name="Percent 2 3 3 5 6 5" xfId="7897" xr:uid="{CB2C9EED-64CC-4BF1-BEC5-106DB9036AC5}"/>
    <cellStyle name="Percent 2 3 3 5 6 5 2" xfId="10858" xr:uid="{9B77F4B9-E8ED-46B3-95C5-D4D77C389AC2}"/>
    <cellStyle name="Percent 2 3 3 5 6 5 3" xfId="11927" xr:uid="{B19B5D98-7310-4438-BD71-3AC0D55050FA}"/>
    <cellStyle name="Percent 2 3 3 5 6 5 3 2" xfId="22375" xr:uid="{749131B3-AA3D-4DE4-96F8-8C1ED072EF58}"/>
    <cellStyle name="Percent 2 3 3 5 6 5 3 3" xfId="21423" xr:uid="{FE5BD2E8-C3B7-4CC3-BE65-6D5B176C932C}"/>
    <cellStyle name="Percent 2 3 3 5 6 5 3 3 2" xfId="26645" xr:uid="{AED3446A-F684-4B13-8ED1-242D51E9D88A}"/>
    <cellStyle name="Percent 2 3 3 5 7" xfId="17908" xr:uid="{76080530-C9DC-4407-9782-B9B5EBD93E75}"/>
    <cellStyle name="Percent 2 3 3 5 7 2" xfId="27770" xr:uid="{8E160E66-A7AF-4DDA-93BA-CE815E72192F}"/>
    <cellStyle name="Percent 2 3 3 6" xfId="1423" xr:uid="{F51D715C-7DF2-4BED-B3F0-7918EBA764A3}"/>
    <cellStyle name="Percent 2 3 3 6 2" xfId="1424" xr:uid="{301DF498-9645-4C05-B524-C2CC8B431A38}"/>
    <cellStyle name="Percent 2 3 3 6 2 2" xfId="1425" xr:uid="{48E3DE41-F1EA-4221-974E-F6FBCA138BED}"/>
    <cellStyle name="Percent 2 3 3 6 2 3" xfId="1426" xr:uid="{0E32C34C-716E-4DF3-9725-493961614308}"/>
    <cellStyle name="Percent 2 3 3 6 2 4" xfId="1427" xr:uid="{0E9285C1-7FA3-4C7E-BC61-108F98B1513C}"/>
    <cellStyle name="Percent 2 3 3 6 2 4 2" xfId="1428" xr:uid="{E00E497C-0A8E-4E72-A69A-5458506810DC}"/>
    <cellStyle name="Percent 2 3 3 6 2 4 3" xfId="1429" xr:uid="{B7E9DC03-7B05-4EB4-A6B2-21DBA71B460F}"/>
    <cellStyle name="Percent 2 3 3 6 2 4 3 2" xfId="14705" xr:uid="{AE3283B5-7552-4064-9BD2-84BDC6AC69E3}"/>
    <cellStyle name="Percent 2 3 3 6 2 4 4" xfId="1430" xr:uid="{EC6DB5D7-A073-4BD4-80F4-93D825C487D2}"/>
    <cellStyle name="Percent 2 3 3 6 2 4 4 2" xfId="1431" xr:uid="{B26430F7-309E-4B75-A9C4-9F7FA13FA04E}"/>
    <cellStyle name="Percent 2 3 3 6 2 4 4 3" xfId="1432" xr:uid="{852A12A9-CFCB-4BD0-87C9-F1F3DF35B449}"/>
    <cellStyle name="Percent 2 3 3 6 2 4 4 3 2" xfId="1433" xr:uid="{900A5673-636C-4343-9D1C-457BDEC7F237}"/>
    <cellStyle name="Percent 2 3 3 6 2 4 4 3 2 2" xfId="1434" xr:uid="{0982AEDB-5D33-4576-A793-933BB9E1E2D8}"/>
    <cellStyle name="Percent 2 3 3 6 2 4 4 3 2 2 10" xfId="18262" xr:uid="{7E10F175-7671-4A56-BCF0-C409CCB3DA7E}"/>
    <cellStyle name="Percent 2 3 3 6 2 4 4 3 2 2 10 2" xfId="28748" xr:uid="{31B45186-7A1A-4695-821B-65292692A694}"/>
    <cellStyle name="Percent 2 3 3 6 2 4 4 3 2 2 2" xfId="1435" xr:uid="{6462DDF8-EFD5-47AC-9456-234007943D70}"/>
    <cellStyle name="Percent 2 3 3 6 2 4 4 3 2 2 2 2" xfId="14706" xr:uid="{D0FEC377-27E1-48C3-9B74-6910943E9495}"/>
    <cellStyle name="Percent 2 3 3 6 2 4 4 3 2 2 2 3" xfId="14707" xr:uid="{74D0137B-4741-43EF-873A-07430B640F75}"/>
    <cellStyle name="Percent 2 3 3 6 2 4 4 3 2 2 2 3 2" xfId="14708" xr:uid="{B9641B52-DC68-4970-87D9-E45DB6C9C604}"/>
    <cellStyle name="Percent 2 3 3 6 2 4 4 3 2 2 3" xfId="1436" xr:uid="{C778BB15-2D0B-4330-B068-1D027C41E831}"/>
    <cellStyle name="Percent 2 3 3 6 2 4 4 3 2 2 4" xfId="1437" xr:uid="{DE1F7B59-0E56-421F-806E-624B778966CF}"/>
    <cellStyle name="Percent 2 3 3 6 2 4 4 3 2 2 5" xfId="1438" xr:uid="{027115CC-5785-4749-B0BD-B590F4F758BF}"/>
    <cellStyle name="Percent 2 3 3 6 2 4 4 3 2 2 5 2" xfId="1439" xr:uid="{F6956F47-A4D7-4DBC-BE20-7426AB780ABD}"/>
    <cellStyle name="Percent 2 3 3 6 2 4 4 3 2 2 5 3" xfId="2675" xr:uid="{6EF4030F-2208-4CFC-B983-09E5909AE09A}"/>
    <cellStyle name="Percent 2 3 3 6 2 4 4 3 2 2 5 3 2" xfId="3270" xr:uid="{1B25732A-09F4-4721-ADB3-C2661B3B22B3}"/>
    <cellStyle name="Percent 2 3 3 6 2 4 4 3 2 2 5 3 3" xfId="4233" xr:uid="{02A5B982-A198-419C-87B8-C94F9683D18D}"/>
    <cellStyle name="Percent 2 3 3 6 2 4 4 3 2 2 5 3 3 2" xfId="4756" xr:uid="{31E1B77F-EF33-487D-9B3D-23B353EE8AE5}"/>
    <cellStyle name="Percent 2 3 3 6 2 4 4 3 2 2 5 3 3 3" xfId="4470" xr:uid="{203F0C5A-DD30-4A09-8844-68BE5F560327}"/>
    <cellStyle name="Percent 2 3 3 6 2 4 4 3 2 2 5 3 3 4" xfId="8648" xr:uid="{351AE256-01B5-4CE2-8B43-FB6F7F0669F4}"/>
    <cellStyle name="Percent 2 3 3 6 2 4 4 3 2 2 5 3 3 4 2" xfId="5165" xr:uid="{3531E933-C493-4F5B-8A3F-DFC058B50617}"/>
    <cellStyle name="Percent 2 3 3 6 2 4 4 3 2 2 5 3 3 4 2 2" xfId="9627" xr:uid="{D29ADE0A-0AAF-4ED8-AB50-EF52693E7ED4}"/>
    <cellStyle name="Percent 2 3 3 6 2 4 4 3 2 2 5 3 3 4 2 3" xfId="12400" xr:uid="{8CF80992-9165-42E3-9451-22A34193A859}"/>
    <cellStyle name="Percent 2 3 3 6 2 4 4 3 2 2 5 3 3 4 2 3 2" xfId="22841" xr:uid="{86A96F03-6313-477E-A2C5-2CF81FDDBAEF}"/>
    <cellStyle name="Percent 2 3 3 6 2 4 4 3 2 2 5 3 3 4 2 3 3" xfId="19705" xr:uid="{7E44B0CB-32CE-4F4E-8BCA-D1651EBB35D8}"/>
    <cellStyle name="Percent 2 3 3 6 2 4 4 3 2 2 5 3 3 4 2 3 3 2" xfId="24927" xr:uid="{E7A0AD89-510D-4F8F-BF5D-0C57501ED69E}"/>
    <cellStyle name="Percent 2 3 3 6 2 4 4 3 2 2 5 3 3 5" xfId="6704" xr:uid="{C6879050-1A19-48E3-BA22-34D079EA84E1}"/>
    <cellStyle name="Percent 2 3 3 6 2 4 4 3 2 2 5 3 3 5 2" xfId="10449" xr:uid="{CBAE6799-E317-4CC7-B5B3-1E5DFDB80681}"/>
    <cellStyle name="Percent 2 3 3 6 2 4 4 3 2 2 5 3 3 5 3" xfId="17086" xr:uid="{62E6F04A-B7BA-4DB0-BB1A-7461693DF481}"/>
    <cellStyle name="Percent 2 3 3 6 2 4 4 3 2 2 5 3 3 5 3 2" xfId="23558" xr:uid="{98722201-3F24-40B9-8904-6E6E3D122F7D}"/>
    <cellStyle name="Percent 2 3 3 6 2 4 4 3 2 2 5 3 3 5 3 3" xfId="21014" xr:uid="{99FD109F-5809-4639-9456-BA296C2BAB1B}"/>
    <cellStyle name="Percent 2 3 3 6 2 4 4 3 2 2 5 3 3 5 3 3 2" xfId="26236" xr:uid="{2F12A0B2-4C15-4861-8C30-575910082B3D}"/>
    <cellStyle name="Percent 2 3 3 6 2 4 4 3 2 2 5 3 3 6" xfId="19010" xr:uid="{3D4625C0-DA3C-4F92-9A6A-DBA6C2BC6975}"/>
    <cellStyle name="Percent 2 3 3 6 2 4 4 3 2 2 5 3 3 6 2" xfId="24232" xr:uid="{436026F1-3193-4A11-B3E0-3608DEF0A093}"/>
    <cellStyle name="Percent 2 3 3 6 2 4 4 3 2 2 5 3 4" xfId="6197" xr:uid="{CAC0B4F2-B263-456E-9651-CD253AA092AF}"/>
    <cellStyle name="Percent 2 3 3 6 2 4 4 3 2 2 5 3 4 2" xfId="7789" xr:uid="{A32A291F-AF77-4428-B1B4-8CA528CE49D8}"/>
    <cellStyle name="Percent 2 3 3 6 2 4 4 3 2 2 5 3 4 3" xfId="12900" xr:uid="{2C2EF62F-F176-4D8F-BEA5-1FF991E58826}"/>
    <cellStyle name="Percent 2 3 3 6 2 4 4 3 2 2 5 3 4 3 2" xfId="16369" xr:uid="{59E2A9CB-FED6-4D67-9FEE-E089D9B71C71}"/>
    <cellStyle name="Percent 2 3 3 6 2 4 4 3 2 2 5 3 4 4" xfId="19290" xr:uid="{1D09ED25-B1F7-4D4A-A7E8-1717FC43E757}"/>
    <cellStyle name="Percent 2 3 3 6 2 4 4 3 2 2 5 3 4 4 2" xfId="24512" xr:uid="{2ED69551-63B0-47C0-8088-37B1E8A2ADF6}"/>
    <cellStyle name="Percent 2 3 3 6 2 4 4 3 2 2 5 3 5" xfId="9543" xr:uid="{1A225B29-783E-4EAD-B773-3CC101805953}"/>
    <cellStyle name="Percent 2 3 3 6 2 4 4 3 2 2 5 3 5 2" xfId="11256" xr:uid="{9676658C-45E2-4628-81CA-5BF7FD61C62E}"/>
    <cellStyle name="Percent 2 3 3 6 2 4 4 3 2 2 5 3 5 3" xfId="12045" xr:uid="{82FFB1F1-3E1C-4AFE-A1CD-77D72738B90C}"/>
    <cellStyle name="Percent 2 3 3 6 2 4 4 3 2 2 5 3 5 3 2" xfId="22493" xr:uid="{CB67ECD0-32CD-45E9-9A4E-42A1AE11DC20}"/>
    <cellStyle name="Percent 2 3 3 6 2 4 4 3 2 2 5 3 5 3 3" xfId="21821" xr:uid="{E1629AF8-F9AA-4D53-AC91-5BB6CF141B4F}"/>
    <cellStyle name="Percent 2 3 3 6 2 4 4 3 2 2 5 3 5 3 3 2" xfId="27043" xr:uid="{695E54CB-71C8-4320-A22C-A5CFCA39F93C}"/>
    <cellStyle name="Percent 2 3 3 6 2 4 4 3 2 2 5 4" xfId="5752" xr:uid="{C314083E-9599-488C-875B-A8A62B2C26A8}"/>
    <cellStyle name="Percent 2 3 3 6 2 4 4 3 2 2 5 4 2" xfId="9034" xr:uid="{EAA67EAF-D7E7-46F0-B7F6-8AE2EFE251E3}"/>
    <cellStyle name="Percent 2 3 3 6 2 4 4 3 2 2 5 4 3" xfId="17207" xr:uid="{1B8708C4-1607-4046-B241-1524933ED794}"/>
    <cellStyle name="Percent 2 3 3 6 2 4 4 3 2 2 5 4 3 2" xfId="23678" xr:uid="{B824E9A4-DA7F-4F39-8BC8-E1C993C3C108}"/>
    <cellStyle name="Percent 2 3 3 6 2 4 4 3 2 2 5 4 3 3" xfId="20291" xr:uid="{A5CA45AA-0D89-4098-ACD7-5C2FEE478AD3}"/>
    <cellStyle name="Percent 2 3 3 6 2 4 4 3 2 2 5 4 3 3 2" xfId="25513" xr:uid="{31B10491-B128-4E61-875A-06E53EC488B9}"/>
    <cellStyle name="Percent 2 3 3 6 2 4 4 3 2 2 5 5" xfId="15622" xr:uid="{53C5E18E-86B7-470D-B221-2372711C74FF}"/>
    <cellStyle name="Percent 2 3 3 6 2 4 4 3 2 2 5 6" xfId="17729" xr:uid="{D5B11A6C-EC43-4A80-9ACF-5B5A66F3AF9E}"/>
    <cellStyle name="Percent 2 3 3 6 2 4 4 3 2 2 5 6 2" xfId="27339" xr:uid="{1D16B78A-B97A-47CA-9097-92537FB09C1C}"/>
    <cellStyle name="Percent 2 3 3 6 2 4 4 3 2 2 5 6 3" xfId="28578" xr:uid="{16E25925-6BE0-49AD-B923-6695AEA80915}"/>
    <cellStyle name="Percent 2 3 3 6 2 4 4 3 2 2 5 6 4" xfId="27886" xr:uid="{965901EE-3BC9-4AA0-BACD-65AF515BFFA0}"/>
    <cellStyle name="Percent 2 3 3 6 2 4 4 3 2 2 5 7" xfId="18415" xr:uid="{C19BDBEE-CB13-4963-87C1-A6033D4C5C41}"/>
    <cellStyle name="Percent 2 3 3 6 2 4 4 3 2 2 5 7 2" xfId="27527" xr:uid="{A622CB6F-709A-4CDA-9DF6-EBF3F4048706}"/>
    <cellStyle name="Percent 2 3 3 6 2 4 4 3 2 2 6" xfId="2522" xr:uid="{496EEE71-9A35-4A22-B906-3AFA822068A3}"/>
    <cellStyle name="Percent 2 3 3 6 2 4 4 3 2 2 6 2" xfId="3117" xr:uid="{5AAF97A7-225B-4426-9727-5D06DF691147}"/>
    <cellStyle name="Percent 2 3 3 6 2 4 4 3 2 2 6 3" xfId="4080" xr:uid="{A01B4910-D228-45C6-A38A-A5021FD8C158}"/>
    <cellStyle name="Percent 2 3 3 6 2 4 4 3 2 2 6 3 2" xfId="4642" xr:uid="{47641B95-9113-46F4-9558-9715DCADC060}"/>
    <cellStyle name="Percent 2 3 3 6 2 4 4 3 2 2 6 3 3" xfId="3375" xr:uid="{EB32DB70-AD1C-490E-BAA4-9CB064E078D5}"/>
    <cellStyle name="Percent 2 3 3 6 2 4 4 3 2 2 6 3 4" xfId="8462" xr:uid="{690A4054-E763-49EE-BF4D-878A4311F25F}"/>
    <cellStyle name="Percent 2 3 3 6 2 4 4 3 2 2 6 3 4 2" xfId="6540" xr:uid="{B0E6B14E-F2D9-4590-944E-782EEB90C5D0}"/>
    <cellStyle name="Percent 2 3 3 6 2 4 4 3 2 2 6 3 4 2 2" xfId="10286" xr:uid="{796B08D2-2E01-45D3-89E8-198F9B236A7A}"/>
    <cellStyle name="Percent 2 3 3 6 2 4 4 3 2 2 6 3 4 2 3" xfId="11420" xr:uid="{4D698C29-88F3-483A-B7B0-32AA5AFF74AD}"/>
    <cellStyle name="Percent 2 3 3 6 2 4 4 3 2 2 6 3 4 2 3 2" xfId="21978" xr:uid="{418D9E76-6526-4906-B615-EE6259657382}"/>
    <cellStyle name="Percent 2 3 3 6 2 4 4 3 2 2 6 3 4 2 3 3" xfId="20851" xr:uid="{2EC02F7C-728D-4561-BE2F-0BE692D3BDFA}"/>
    <cellStyle name="Percent 2 3 3 6 2 4 4 3 2 2 6 3 4 2 3 3 2" xfId="26073" xr:uid="{7FAE61C1-3099-4400-AFE3-141650017B96}"/>
    <cellStyle name="Percent 2 3 3 6 2 4 4 3 2 2 6 3 5" xfId="5352" xr:uid="{B3EC01C7-B651-4BB1-BD72-833F780E0627}"/>
    <cellStyle name="Percent 2 3 3 6 2 4 4 3 2 2 6 3 5 2" xfId="9608" xr:uid="{3C4BBFC2-3A7D-488E-8AB5-E5F1A2E43162}"/>
    <cellStyle name="Percent 2 3 3 6 2 4 4 3 2 2 6 3 5 3" xfId="12466" xr:uid="{30E04DE7-A66F-47C9-B4B2-77A86BB8D1D6}"/>
    <cellStyle name="Percent 2 3 3 6 2 4 4 3 2 2 6 3 5 3 2" xfId="22907" xr:uid="{2ADB27D5-783A-409E-AE0E-42BAAB338299}"/>
    <cellStyle name="Percent 2 3 3 6 2 4 4 3 2 2 6 3 5 3 3" xfId="19892" xr:uid="{6E9AB74F-2D3F-4420-AE79-D3C9F4762444}"/>
    <cellStyle name="Percent 2 3 3 6 2 4 4 3 2 2 6 3 5 3 3 2" xfId="25114" xr:uid="{FA2C0CAB-C000-4882-9349-9CCE8BA5DBB8}"/>
    <cellStyle name="Percent 2 3 3 6 2 4 4 3 2 2 6 3 6" xfId="16099" xr:uid="{3159584E-B0C3-45D1-9497-64D36CE7AF7E}"/>
    <cellStyle name="Percent 2 3 3 6 2 4 4 3 2 2 6 3 7" xfId="18857" xr:uid="{201B7172-29D0-4B44-B543-15D6F448EC93}"/>
    <cellStyle name="Percent 2 3 3 6 2 4 4 3 2 2 6 3 7 2" xfId="24079" xr:uid="{2FB3FC29-7122-4ADF-AFDB-45C48F8513CE}"/>
    <cellStyle name="Percent 2 3 3 6 2 4 4 3 2 2 6 4" xfId="7152" xr:uid="{D7618722-48A0-45CA-9E86-61BC0B55876B}"/>
    <cellStyle name="Percent 2 3 3 6 2 4 4 3 2 2 6 4 2" xfId="8111" xr:uid="{0F4FE7E1-DC58-4C8E-B3FE-7181D4088278}"/>
    <cellStyle name="Percent 2 3 3 6 2 4 4 3 2 2 6 4 3" xfId="13040" xr:uid="{BF971668-F130-43E3-9434-953664EA594E}"/>
    <cellStyle name="Percent 2 3 3 6 2 4 4 3 2 2 6 4 3 2" xfId="16492" xr:uid="{AAE4F6D3-D27D-4A65-A575-A1F0E82CB4FE}"/>
    <cellStyle name="Percent 2 3 3 6 2 4 4 3 2 2 6 4 4" xfId="19454" xr:uid="{EB2808C4-BC5F-45DA-9760-88FF56923EAD}"/>
    <cellStyle name="Percent 2 3 3 6 2 4 4 3 2 2 6 4 4 2" xfId="24676" xr:uid="{AC235504-1C14-4CDA-9DB6-918437AE3DC8}"/>
    <cellStyle name="Percent 2 3 3 6 2 4 4 3 2 2 6 5" xfId="6951" xr:uid="{C6B9FDB2-9FB4-4043-B159-8B60CD0CA2C5}"/>
    <cellStyle name="Percent 2 3 3 6 2 4 4 3 2 2 6 5 2" xfId="10695" xr:uid="{F605489C-68EB-48AD-A47B-7A80F13BDB88}"/>
    <cellStyle name="Percent 2 3 3 6 2 4 4 3 2 2 6 5 3" xfId="12195" xr:uid="{49940987-92BB-482B-AA68-DFAD94665400}"/>
    <cellStyle name="Percent 2 3 3 6 2 4 4 3 2 2 6 5 3 2" xfId="22642" xr:uid="{1B673AB9-E132-483F-ADA7-36BA996FE99F}"/>
    <cellStyle name="Percent 2 3 3 6 2 4 4 3 2 2 6 5 3 3" xfId="21260" xr:uid="{91386C7F-55DB-44D5-85E4-9F015E43CD6A}"/>
    <cellStyle name="Percent 2 3 3 6 2 4 4 3 2 2 6 5 3 3 2" xfId="26482" xr:uid="{A09E6B0B-299E-4410-8A86-C9DFDB0D5FAB}"/>
    <cellStyle name="Percent 2 3 3 6 2 4 4 3 2 2 7" xfId="5749" xr:uid="{0D0CF6E5-27EB-4D39-8815-7EBB24BC764F}"/>
    <cellStyle name="Percent 2 3 3 6 2 4 4 3 2 2 7 2" xfId="9033" xr:uid="{34734F69-1D84-4088-B2A5-95C1364804DE}"/>
    <cellStyle name="Percent 2 3 3 6 2 4 4 3 2 2 7 3" xfId="16245" xr:uid="{8431DE44-9CD1-4EC1-9DF5-E3AD8E81D187}"/>
    <cellStyle name="Percent 2 3 3 6 2 4 4 3 2 2 7 3 2" xfId="17393" xr:uid="{B1534F06-77FC-4799-BD0F-67979A207B9C}"/>
    <cellStyle name="Percent 2 3 3 6 2 4 4 3 2 2 7 3 3" xfId="20288" xr:uid="{A04360AB-4CEB-42EA-927B-36B77ECFE758}"/>
    <cellStyle name="Percent 2 3 3 6 2 4 4 3 2 2 7 3 3 2" xfId="25510" xr:uid="{DF7E3989-E35D-4238-97F2-AC0865746271}"/>
    <cellStyle name="Percent 2 3 3 6 2 4 4 3 2 2 8" xfId="15621" xr:uid="{DB1CF42D-D6D0-4D3C-9BA5-894E3770B3E2}"/>
    <cellStyle name="Percent 2 3 3 6 2 4 4 3 2 2 9" xfId="17728" xr:uid="{5A00AEEC-1151-4BCC-91DC-D4AA39D2EB36}"/>
    <cellStyle name="Percent 2 3 3 6 2 4 4 3 2 2 9 2" xfId="27338" xr:uid="{3016D50E-6B60-46ED-8FBF-59C2AF27F9A7}"/>
    <cellStyle name="Percent 2 3 3 6 2 4 4 3 2 2 9 3" xfId="28577" xr:uid="{1BC3CFB4-30B9-408B-952F-345407E2DEE6}"/>
    <cellStyle name="Percent 2 3 3 6 2 4 4 3 2 2 9 4" xfId="27887" xr:uid="{AE7662B7-9980-4430-A09A-14C5846110EC}"/>
    <cellStyle name="Percent 2 3 3 6 2 4 4 3 3" xfId="2409" xr:uid="{3B943928-494C-4FE8-83F1-C495CB1ADB2E}"/>
    <cellStyle name="Percent 2 3 3 6 2 4 4 3 3 2" xfId="3004" xr:uid="{24132163-3F5B-434E-92AF-CA63BE1BDAC4}"/>
    <cellStyle name="Percent 2 3 3 6 2 4 4 3 3 3" xfId="3967" xr:uid="{4FFB7ECF-EB77-46EF-869D-B75D727E0D3E}"/>
    <cellStyle name="Percent 2 3 3 6 2 4 4 3 3 3 2" xfId="5052" xr:uid="{4F84AF7B-017B-444E-91A8-0F72DB84C263}"/>
    <cellStyle name="Percent 2 3 3 6 2 4 4 3 3 3 3" xfId="3575" xr:uid="{63E09A40-49D3-4057-B6C3-7A81AF5C697E}"/>
    <cellStyle name="Percent 2 3 3 6 2 4 4 3 3 3 4" xfId="8500" xr:uid="{DEFCF0BC-BE3F-4F20-B5D2-10C32EE19576}"/>
    <cellStyle name="Percent 2 3 3 6 2 4 4 3 3 3 4 2" xfId="9261" xr:uid="{F6DDA6E2-E98E-4B4D-8A6D-5DA84099C3FF}"/>
    <cellStyle name="Percent 2 3 3 6 2 4 4 3 3 3 4 2 2" xfId="10978" xr:uid="{7887F9E6-BD2F-4901-B680-62D234A36692}"/>
    <cellStyle name="Percent 2 3 3 6 2 4 4 3 3 3 4 2 3" xfId="16912" xr:uid="{700FA46C-1CA1-4FD7-B72E-1D26456CF95D}"/>
    <cellStyle name="Percent 2 3 3 6 2 4 4 3 3 3 4 2 3 2" xfId="23385" xr:uid="{9D46A5B6-6FB0-45FA-8BF1-BEBAAC67A6C8}"/>
    <cellStyle name="Percent 2 3 3 6 2 4 4 3 3 3 4 2 3 3" xfId="21543" xr:uid="{4BFBFE35-2B66-4E73-BE08-72EB98CE6544}"/>
    <cellStyle name="Percent 2 3 3 6 2 4 4 3 3 3 4 2 3 3 2" xfId="26765" xr:uid="{BA8EB8E2-3FBD-4287-BBF6-237A2673FD6B}"/>
    <cellStyle name="Percent 2 3 3 6 2 4 4 3 3 3 5" xfId="6607" xr:uid="{8F7AAF96-0348-44E1-A86D-6AA14AB3427F}"/>
    <cellStyle name="Percent 2 3 3 6 2 4 4 3 3 3 5 2" xfId="10353" xr:uid="{2D39C1AB-8A29-4CFA-A052-AD2FD96F38B3}"/>
    <cellStyle name="Percent 2 3 3 6 2 4 4 3 3 3 5 3" xfId="11459" xr:uid="{11E126E4-FC2C-4524-8090-B78673CB2378}"/>
    <cellStyle name="Percent 2 3 3 6 2 4 4 3 3 3 5 3 2" xfId="22017" xr:uid="{83825888-A2C6-4B52-ACF5-1A41371FD8D8}"/>
    <cellStyle name="Percent 2 3 3 6 2 4 4 3 3 3 5 3 3" xfId="20918" xr:uid="{69401F00-5C62-437F-8403-3AF9BCD2F967}"/>
    <cellStyle name="Percent 2 3 3 6 2 4 4 3 3 3 5 3 3 2" xfId="26140" xr:uid="{79AFF60B-2A8F-4832-AC3B-C4799B8379B2}"/>
    <cellStyle name="Percent 2 3 3 6 2 4 4 3 3 3 6" xfId="15990" xr:uid="{81777866-E8A2-4386-B9E1-263D5C7912D6}"/>
    <cellStyle name="Percent 2 3 3 6 2 4 4 3 3 3 7" xfId="18744" xr:uid="{FDB7DA40-8B33-4658-AE20-A1764322544C}"/>
    <cellStyle name="Percent 2 3 3 6 2 4 4 3 3 3 7 2" xfId="23966" xr:uid="{0092613F-4073-440D-8965-8E69E57D3EA4}"/>
    <cellStyle name="Percent 2 3 3 6 2 4 4 3 3 4" xfId="7296" xr:uid="{1392CE18-EBC4-4545-A2D9-AB195D9652F8}"/>
    <cellStyle name="Percent 2 3 3 6 2 4 4 3 3 4 2" xfId="8255" xr:uid="{09E24610-BF04-4FEA-B14D-EBEC310DC5A4}"/>
    <cellStyle name="Percent 2 3 3 6 2 4 4 3 3 4 3" xfId="13167" xr:uid="{489D622D-D474-4D85-96F6-7D19A946704A}"/>
    <cellStyle name="Percent 2 3 3 6 2 4 4 3 3 4 3 2" xfId="16610" xr:uid="{550899C5-8693-4A27-87C5-DF73ADABD774}"/>
    <cellStyle name="Percent 2 3 3 6 2 4 4 3 3 4 4" xfId="19598" xr:uid="{77623D35-E1C0-466D-8B7A-183C357A3AC1}"/>
    <cellStyle name="Percent 2 3 3 6 2 4 4 3 3 4 4 2" xfId="24820" xr:uid="{B21A1A1D-68E4-4AB6-8C50-DCC5BC74F7BB}"/>
    <cellStyle name="Percent 2 3 3 6 2 4 4 3 3 5" xfId="5592" xr:uid="{A38CC091-2483-4A19-855A-D9A97E750DBC}"/>
    <cellStyle name="Percent 2 3 3 6 2 4 4 3 3 5 2" xfId="9775" xr:uid="{0C7B224F-A8B9-4CE7-A8A1-9BDA73A7F30A}"/>
    <cellStyle name="Percent 2 3 3 6 2 4 4 3 3 5 3" xfId="12028" xr:uid="{F71CEB51-F62A-4D9D-B012-006224E54B52}"/>
    <cellStyle name="Percent 2 3 3 6 2 4 4 3 3 5 3 2" xfId="22476" xr:uid="{854594BD-A3DC-4BF5-AAA9-5CE5E2808F03}"/>
    <cellStyle name="Percent 2 3 3 6 2 4 4 3 3 5 3 3" xfId="20132" xr:uid="{7DD5C083-D8F4-4EF5-BBA5-56ABF1EA3CCA}"/>
    <cellStyle name="Percent 2 3 3 6 2 4 4 3 3 5 3 3 2" xfId="25354" xr:uid="{03AEF831-F5C6-4507-BC6D-F26BB310C400}"/>
    <cellStyle name="Percent 2 3 3 6 2 4 4 3 4" xfId="5748" xr:uid="{EC7A3636-81D2-4318-983C-FE12A00E8E26}"/>
    <cellStyle name="Percent 2 3 3 6 2 4 4 3 4 2" xfId="9032" xr:uid="{5013B74D-9C87-4F9D-90CC-9C2C8108F44C}"/>
    <cellStyle name="Percent 2 3 3 6 2 4 4 3 4 3" xfId="14709" xr:uid="{92807DA7-DBF3-438C-9779-386C75BC177B}"/>
    <cellStyle name="Percent 2 3 3 6 2 4 4 3 4 3 2" xfId="14710" xr:uid="{E903BD37-50B7-4504-8A29-56FBA2BB6BB0}"/>
    <cellStyle name="Percent 2 3 3 6 2 4 4 3 4 3 3" xfId="17254" xr:uid="{215DA7F8-D917-420F-950B-3CDAEFB02424}"/>
    <cellStyle name="Percent 2 3 3 6 2 4 4 3 4 3 4" xfId="20287" xr:uid="{8E7880C9-7BDC-4EA8-AE89-B9790147A406}"/>
    <cellStyle name="Percent 2 3 3 6 2 4 4 3 4 3 4 2" xfId="25509" xr:uid="{9B96F680-72AC-412E-ABA7-6138743AA67E}"/>
    <cellStyle name="Percent 2 3 3 6 2 4 4 3 5" xfId="15280" xr:uid="{174C7922-45CA-4EBB-91D4-7B05A7399BFA}"/>
    <cellStyle name="Percent 2 3 3 6 2 4 4 3 6" xfId="15620" xr:uid="{83AE2DD5-5600-43C5-BC8F-32CA3F68361A}"/>
    <cellStyle name="Percent 2 3 3 6 2 4 4 3 7" xfId="17727" xr:uid="{78C3AEB8-2C83-4EF6-B2BC-79BBAF98231A}"/>
    <cellStyle name="Percent 2 3 3 6 2 4 4 3 7 2" xfId="27337" xr:uid="{96D4FB00-F13B-49D2-AE80-CECD10CE01EE}"/>
    <cellStyle name="Percent 2 3 3 6 2 4 4 3 7 3" xfId="28576" xr:uid="{7C4B4163-AAD2-4DA2-A573-119A930FB0F3}"/>
    <cellStyle name="Percent 2 3 3 6 2 4 4 3 7 4" xfId="27888" xr:uid="{146D51A1-8278-4AA8-AAC1-06CBD89241F0}"/>
    <cellStyle name="Percent 2 3 3 6 2 4 4 3 8" xfId="18149" xr:uid="{DBB7ADBC-C0D0-458F-9A43-CDF3A1BF7E20}"/>
    <cellStyle name="Percent 2 3 3 6 2 4 4 3 8 2" xfId="27687" xr:uid="{2D949492-5F24-4148-99CD-C959EDB167BC}"/>
    <cellStyle name="Percent 2 3 3 6 2 4 4 4" xfId="14711" xr:uid="{7DF4F5AA-0741-48B9-88A0-945627F11CF4}"/>
    <cellStyle name="Percent 2 3 3 6 2 4 4 4 2" xfId="14712" xr:uid="{5A558147-93AE-42F3-AFC3-665D106096D5}"/>
    <cellStyle name="Percent 2 3 3 6 2 4 4 5" xfId="14713" xr:uid="{408D930B-6258-43F3-8C8D-9FA59CB38316}"/>
    <cellStyle name="Percent 2 3 3 6 2 4 4 5 2" xfId="14714" xr:uid="{35F7DA35-811E-477B-8CEE-717291F32738}"/>
    <cellStyle name="Percent 2 3 3 6 2 4 5" xfId="2269" xr:uid="{4D34CD07-EB1D-4BC1-AB22-08D3D4317B2A}"/>
    <cellStyle name="Percent 2 3 3 6 2 4 5 2" xfId="2864" xr:uid="{E89538D6-5C63-4181-9271-432C4D84E78F}"/>
    <cellStyle name="Percent 2 3 3 6 2 4 5 3" xfId="3827" xr:uid="{7C08DB8F-6469-4C40-80C4-7EEA76EC392C}"/>
    <cellStyle name="Percent 2 3 3 6 2 4 5 3 2" xfId="4989" xr:uid="{A6666632-2FF8-4938-BF99-87CA4A8827FB}"/>
    <cellStyle name="Percent 2 3 3 6 2 4 5 3 3" xfId="4310" xr:uid="{9E06D366-3D8A-44B3-BB34-F4EA6072DB4F}"/>
    <cellStyle name="Percent 2 3 3 6 2 4 5 3 4" xfId="8688" xr:uid="{D305132F-3EAC-4098-A38B-591349FBA1D6}"/>
    <cellStyle name="Percent 2 3 3 6 2 4 5 3 4 2" xfId="9476" xr:uid="{4FD8D0A8-C9B6-4F95-A16E-DEE615515E42}"/>
    <cellStyle name="Percent 2 3 3 6 2 4 5 3 4 2 2" xfId="11189" xr:uid="{9559E178-AFE2-4F21-B22A-06B298ECB90F}"/>
    <cellStyle name="Percent 2 3 3 6 2 4 5 3 4 2 3" xfId="11921" xr:uid="{596AE9AC-B81A-4A75-9F38-05D2A27A68C4}"/>
    <cellStyle name="Percent 2 3 3 6 2 4 5 3 4 2 3 2" xfId="22369" xr:uid="{166233EE-7CAA-465C-8419-928674AA3F87}"/>
    <cellStyle name="Percent 2 3 3 6 2 4 5 3 4 2 3 3" xfId="21754" xr:uid="{43D8D991-28EF-4D43-AAAD-160EA05F44F1}"/>
    <cellStyle name="Percent 2 3 3 6 2 4 5 3 4 2 3 3 2" xfId="26976" xr:uid="{3541B260-2540-422B-B25F-972A8DD6860C}"/>
    <cellStyle name="Percent 2 3 3 6 2 4 5 3 5" xfId="6583" xr:uid="{D98ECBEC-F822-461D-ABE2-760A1020FA9A}"/>
    <cellStyle name="Percent 2 3 3 6 2 4 5 3 5 2" xfId="10329" xr:uid="{5F57F6BA-03B8-4F80-B6BB-3F61C1D69770}"/>
    <cellStyle name="Percent 2 3 3 6 2 4 5 3 5 3" xfId="11918" xr:uid="{501191EF-D52D-4485-A0F6-5F8D7C7AFBBC}"/>
    <cellStyle name="Percent 2 3 3 6 2 4 5 3 5 3 2" xfId="22366" xr:uid="{E7014AF5-73B0-47C8-915C-BEBCFD0337D5}"/>
    <cellStyle name="Percent 2 3 3 6 2 4 5 3 5 3 3" xfId="20894" xr:uid="{5F0A77E4-35D0-43A6-9CA6-7F1D0B43435F}"/>
    <cellStyle name="Percent 2 3 3 6 2 4 5 3 5 3 3 2" xfId="26116" xr:uid="{90FDB9A1-C664-46E7-BFC3-75C51BDF5C19}"/>
    <cellStyle name="Percent 2 3 3 6 2 4 5 3 6" xfId="18604" xr:uid="{A861943F-0CCB-4EDD-8858-025F7EA97E17}"/>
    <cellStyle name="Percent 2 3 3 6 2 4 5 3 6 2" xfId="23826" xr:uid="{1E8D633B-B560-41F4-B054-2763ED1CAC16}"/>
    <cellStyle name="Percent 2 3 3 6 2 4 5 4" xfId="7145" xr:uid="{1C144FEB-8663-4391-9B73-A9280C4D702D}"/>
    <cellStyle name="Percent 2 3 3 6 2 4 5 4 2" xfId="8104" xr:uid="{BCBC4766-7105-44EC-A25B-DBE2713A46C6}"/>
    <cellStyle name="Percent 2 3 3 6 2 4 5 4 3" xfId="13163" xr:uid="{1FBD7CC8-12DC-4139-B719-8BB1B515BB94}"/>
    <cellStyle name="Percent 2 3 3 6 2 4 5 4 3 2" xfId="16606" xr:uid="{98BF8AA5-5DFC-467A-9113-39DAF5A95A69}"/>
    <cellStyle name="Percent 2 3 3 6 2 4 5 4 4" xfId="19447" xr:uid="{662A2793-17E9-4455-8111-B5E7C7EE70F0}"/>
    <cellStyle name="Percent 2 3 3 6 2 4 5 4 4 2" xfId="24669" xr:uid="{E8114EE5-C7B9-4137-B8C5-DFE3E2417D38}"/>
    <cellStyle name="Percent 2 3 3 6 2 4 5 5" xfId="6269" xr:uid="{95617533-91FC-46AE-B9F9-A2077360697E}"/>
    <cellStyle name="Percent 2 3 3 6 2 4 5 5 2" xfId="10018" xr:uid="{E8BDBDAC-A0E2-4346-8AEB-550F499D4239}"/>
    <cellStyle name="Percent 2 3 3 6 2 4 5 5 3" xfId="12651" xr:uid="{4CF14A00-FD89-4770-8958-85698D100B3B}"/>
    <cellStyle name="Percent 2 3 3 6 2 4 5 5 3 2" xfId="23091" xr:uid="{49305ACF-405E-4DCF-B88B-BD89A0F8CB09}"/>
    <cellStyle name="Percent 2 3 3 6 2 4 5 5 3 3" xfId="20583" xr:uid="{8616020A-8B67-4159-B150-FE66B2A4DEE4}"/>
    <cellStyle name="Percent 2 3 3 6 2 4 5 5 3 3 2" xfId="25805" xr:uid="{2C64D35B-EDE3-4B81-B906-734255884A35}"/>
    <cellStyle name="Percent 2 3 3 6 2 4 6" xfId="18009" xr:uid="{4DBC2CD0-B7EB-416F-96CF-8EBABAA85C0C}"/>
    <cellStyle name="Percent 2 3 3 6 2 4 6 2" xfId="28765" xr:uid="{98734458-21EE-470C-B998-C57E837F449A}"/>
    <cellStyle name="Percent 2 3 3 6 2 5" xfId="1440" xr:uid="{79308BDE-FC1C-49E6-9D00-90D73E318792}"/>
    <cellStyle name="Percent 2 3 3 6 2 5 2" xfId="1441" xr:uid="{CDD56EEB-E7E8-41BB-A90C-2FA187B13ED5}"/>
    <cellStyle name="Percent 2 3 3 6 2 5 3" xfId="1442" xr:uid="{F1F63CEC-040B-4231-AC01-2F6F5780D38C}"/>
    <cellStyle name="Percent 2 3 3 6 2 5 3 2" xfId="1443" xr:uid="{407DAB1B-B44A-45EC-9313-58F1E8D206D7}"/>
    <cellStyle name="Percent 2 3 3 6 2 5 3 2 2" xfId="1444" xr:uid="{B8B6C21E-3528-4633-8411-E9596EDBB9CB}"/>
    <cellStyle name="Percent 2 3 3 6 2 5 3 2 2 10" xfId="18263" xr:uid="{32460FA1-55D9-464D-92D9-B6CBDFC84BD0}"/>
    <cellStyle name="Percent 2 3 3 6 2 5 3 2 2 10 2" xfId="28232" xr:uid="{A845CE62-925F-4126-BBD1-48007EBD9DF9}"/>
    <cellStyle name="Percent 2 3 3 6 2 5 3 2 2 2" xfId="1445" xr:uid="{C29CECD3-0665-4152-AD1D-A463707468AE}"/>
    <cellStyle name="Percent 2 3 3 6 2 5 3 2 2 2 2" xfId="14715" xr:uid="{B01717C0-9652-4E0E-B60A-524695383D64}"/>
    <cellStyle name="Percent 2 3 3 6 2 5 3 2 2 2 3" xfId="14716" xr:uid="{9EA1941C-88E0-424A-B6A2-6BC4B248C43A}"/>
    <cellStyle name="Percent 2 3 3 6 2 5 3 2 2 2 3 2" xfId="14717" xr:uid="{5A088643-E5F6-460F-AF23-BB5AEB0CAEAF}"/>
    <cellStyle name="Percent 2 3 3 6 2 5 3 2 2 3" xfId="1446" xr:uid="{B160EDDF-E463-4E66-844A-B330FD6D4FFF}"/>
    <cellStyle name="Percent 2 3 3 6 2 5 3 2 2 4" xfId="1447" xr:uid="{46AC735A-4837-45B7-AFC8-FC2046141AED}"/>
    <cellStyle name="Percent 2 3 3 6 2 5 3 2 2 5" xfId="1448" xr:uid="{64BF4877-5963-4B5D-8476-A8E9EB6A9CD9}"/>
    <cellStyle name="Percent 2 3 3 6 2 5 3 2 2 5 2" xfId="1449" xr:uid="{D32056C6-C27B-425F-85DC-C4AF191B285F}"/>
    <cellStyle name="Percent 2 3 3 6 2 5 3 2 2 5 3" xfId="2676" xr:uid="{175C13FE-1EC3-4C2F-A948-B360EBF44419}"/>
    <cellStyle name="Percent 2 3 3 6 2 5 3 2 2 5 3 2" xfId="3271" xr:uid="{3820EB75-2AB7-41F1-A6FF-A7408AD183EC}"/>
    <cellStyle name="Percent 2 3 3 6 2 5 3 2 2 5 3 3" xfId="4234" xr:uid="{56385479-0BDD-4EB9-AAE0-6DCE6FA0957C}"/>
    <cellStyle name="Percent 2 3 3 6 2 5 3 2 2 5 3 3 2" xfId="5024" xr:uid="{530A28CF-9364-46BA-B4E9-9D3F0345C2B0}"/>
    <cellStyle name="Percent 2 3 3 6 2 5 3 2 2 5 3 3 3" xfId="4471" xr:uid="{EF10DE5A-8EA6-4197-8FAD-A176B3F6B1F3}"/>
    <cellStyle name="Percent 2 3 3 6 2 5 3 2 2 5 3 3 4" xfId="8439" xr:uid="{3734754C-A75E-43B3-9716-794CED9B96B4}"/>
    <cellStyle name="Percent 2 3 3 6 2 5 3 2 2 5 3 3 4 2" xfId="5147" xr:uid="{AEF46E6C-C701-4A73-8405-E7A4A545A322}"/>
    <cellStyle name="Percent 2 3 3 6 2 5 3 2 2 5 3 3 4 2 2" xfId="9759" xr:uid="{3E95EC19-6415-46DD-9371-BABD6CAD13C2}"/>
    <cellStyle name="Percent 2 3 3 6 2 5 3 2 2 5 3 3 4 2 3" xfId="12326" xr:uid="{6AFC5853-7154-453C-AD9D-35D13F0AF6F5}"/>
    <cellStyle name="Percent 2 3 3 6 2 5 3 2 2 5 3 3 4 2 3 2" xfId="22767" xr:uid="{29398677-6DBF-4C96-88CE-38973F9AA213}"/>
    <cellStyle name="Percent 2 3 3 6 2 5 3 2 2 5 3 3 4 2 3 3" xfId="19687" xr:uid="{AFF65D48-75D1-4F80-AB92-4AB513CAAE47}"/>
    <cellStyle name="Percent 2 3 3 6 2 5 3 2 2 5 3 3 4 2 3 3 2" xfId="24909" xr:uid="{DB10B76B-63D2-4742-B83B-2447DD6B932C}"/>
    <cellStyle name="Percent 2 3 3 6 2 5 3 2 2 5 3 3 5" xfId="6446" xr:uid="{8E5BF97E-DCDA-4840-8C9E-FC625C158487}"/>
    <cellStyle name="Percent 2 3 3 6 2 5 3 2 2 5 3 3 5 2" xfId="10192" xr:uid="{04B40BDA-5F5B-4FD6-84C4-DA2F664D56E7}"/>
    <cellStyle name="Percent 2 3 3 6 2 5 3 2 2 5 3 3 5 3" xfId="17092" xr:uid="{A60FBA3D-09F2-4DAF-AD2C-D1EBADC8A01C}"/>
    <cellStyle name="Percent 2 3 3 6 2 5 3 2 2 5 3 3 5 3 2" xfId="23564" xr:uid="{3C5005D8-451D-4CE3-A038-668F0AC3522B}"/>
    <cellStyle name="Percent 2 3 3 6 2 5 3 2 2 5 3 3 5 3 3" xfId="20757" xr:uid="{F328AC92-8385-4142-9162-4C10FBF7F95E}"/>
    <cellStyle name="Percent 2 3 3 6 2 5 3 2 2 5 3 3 5 3 3 2" xfId="25979" xr:uid="{9263F4F8-B7A6-440F-9CB5-4135A4AEF636}"/>
    <cellStyle name="Percent 2 3 3 6 2 5 3 2 2 5 3 3 6" xfId="19011" xr:uid="{14333055-BF43-4F5B-ADC9-4D80461E15C0}"/>
    <cellStyle name="Percent 2 3 3 6 2 5 3 2 2 5 3 3 6 2" xfId="24233" xr:uid="{243E4A86-9EEB-4DC6-87B0-1F4F909BF4E6}"/>
    <cellStyle name="Percent 2 3 3 6 2 5 3 2 2 5 3 4" xfId="7009" xr:uid="{E834D347-8CB2-4C02-B383-CB09162B4A97}"/>
    <cellStyle name="Percent 2 3 3 6 2 5 3 2 2 5 3 4 2" xfId="7968" xr:uid="{06F95685-2655-48FE-A450-1F2EA48CA7A1}"/>
    <cellStyle name="Percent 2 3 3 6 2 5 3 2 2 5 3 4 3" xfId="11567" xr:uid="{A8C67333-F1A7-4701-9ABE-FA0C48D3DBE5}"/>
    <cellStyle name="Percent 2 3 3 6 2 5 3 2 2 5 3 4 3 2" xfId="15825" xr:uid="{4FC7276E-8AC7-4AED-BC51-2A14A78AF247}"/>
    <cellStyle name="Percent 2 3 3 6 2 5 3 2 2 5 3 4 4" xfId="19311" xr:uid="{3DB2376B-676B-4D21-9EAF-BBE77F17A433}"/>
    <cellStyle name="Percent 2 3 3 6 2 5 3 2 2 5 3 4 4 2" xfId="24533" xr:uid="{02FE0225-111C-4EF9-82BF-B730DB3FDE82}"/>
    <cellStyle name="Percent 2 3 3 6 2 5 3 2 2 5 3 5" xfId="5157" xr:uid="{D78B2F00-7CAE-44FA-9A7D-C31FFFA0E58D}"/>
    <cellStyle name="Percent 2 3 3 6 2 5 3 2 2 5 3 5 2" xfId="9904" xr:uid="{7AF2B86B-90B5-4DFC-AE00-4BBB4490FE45}"/>
    <cellStyle name="Percent 2 3 3 6 2 5 3 2 2 5 3 5 3" xfId="17185" xr:uid="{A053E2B9-4567-4875-BFFA-C332ACE23605}"/>
    <cellStyle name="Percent 2 3 3 6 2 5 3 2 2 5 3 5 3 2" xfId="23657" xr:uid="{05328F8A-C9B4-4254-9A9C-0B27EE0BC0D6}"/>
    <cellStyle name="Percent 2 3 3 6 2 5 3 2 2 5 3 5 3 3" xfId="19697" xr:uid="{8D3C9A4C-6709-481E-A669-CF38FF4FDD46}"/>
    <cellStyle name="Percent 2 3 3 6 2 5 3 2 2 5 3 5 3 3 2" xfId="24919" xr:uid="{96F8A6B0-FBFC-486B-9B75-1F063AE7D5F1}"/>
    <cellStyle name="Percent 2 3 3 6 2 5 3 2 2 5 4" xfId="5756" xr:uid="{4175E16B-684E-46BD-9AF2-F757F41A8CB8}"/>
    <cellStyle name="Percent 2 3 3 6 2 5 3 2 2 5 4 2" xfId="9037" xr:uid="{1D90F470-32BC-45F7-9A1F-94A50154544D}"/>
    <cellStyle name="Percent 2 3 3 6 2 5 3 2 2 5 4 3" xfId="17158" xr:uid="{7001943B-17E5-4695-BC5A-8A9A198EDC7F}"/>
    <cellStyle name="Percent 2 3 3 6 2 5 3 2 2 5 4 3 2" xfId="23630" xr:uid="{486FEC9E-8B34-4872-94F4-A4B6716A5DD8}"/>
    <cellStyle name="Percent 2 3 3 6 2 5 3 2 2 5 4 3 3" xfId="20295" xr:uid="{161226E3-717F-47E6-AAED-BC6B00EF6418}"/>
    <cellStyle name="Percent 2 3 3 6 2 5 3 2 2 5 4 3 3 2" xfId="25517" xr:uid="{D65C7F41-FC27-4D9D-A2E3-53C1C64DF754}"/>
    <cellStyle name="Percent 2 3 3 6 2 5 3 2 2 5 5" xfId="15625" xr:uid="{54CD101B-A0D5-42CC-B315-0854A12D365C}"/>
    <cellStyle name="Percent 2 3 3 6 2 5 3 2 2 5 6" xfId="17732" xr:uid="{759E174B-70B7-4D13-BA3E-641F6B5A0220}"/>
    <cellStyle name="Percent 2 3 3 6 2 5 3 2 2 5 6 2" xfId="27342" xr:uid="{0B900D63-DA34-436C-AF55-19A4890C8A83}"/>
    <cellStyle name="Percent 2 3 3 6 2 5 3 2 2 5 6 3" xfId="28581" xr:uid="{8DDCA0B2-E52A-440E-9483-C71C93006B80}"/>
    <cellStyle name="Percent 2 3 3 6 2 5 3 2 2 5 6 4" xfId="27883" xr:uid="{E8109F43-DC9A-457A-93E6-C040F860D50A}"/>
    <cellStyle name="Percent 2 3 3 6 2 5 3 2 2 5 7" xfId="18416" xr:uid="{5AF0DD9F-D0D6-4DB9-9E2C-3D4AFCF7DD64}"/>
    <cellStyle name="Percent 2 3 3 6 2 5 3 2 2 5 7 2" xfId="27657" xr:uid="{9A74C379-88B9-4E06-B29B-03817778F9F2}"/>
    <cellStyle name="Percent 2 3 3 6 2 5 3 2 2 6" xfId="2523" xr:uid="{6A21EE8C-6EB3-4B0A-9B53-4EE114B44773}"/>
    <cellStyle name="Percent 2 3 3 6 2 5 3 2 2 6 2" xfId="3118" xr:uid="{E2AED5E5-BCDE-440B-BF02-84DA540B5EFA}"/>
    <cellStyle name="Percent 2 3 3 6 2 5 3 2 2 6 3" xfId="4081" xr:uid="{0402EC2D-446F-415F-B28A-AC8C4EEC602C}"/>
    <cellStyle name="Percent 2 3 3 6 2 5 3 2 2 6 3 2" xfId="4646" xr:uid="{6566B312-A02E-4899-94D5-4DECE2CD47E7}"/>
    <cellStyle name="Percent 2 3 3 6 2 5 3 2 2 6 3 3" xfId="3607" xr:uid="{37F5C9C7-C88E-44C6-B5CB-8A147BDA7832}"/>
    <cellStyle name="Percent 2 3 3 6 2 5 3 2 2 6 3 4" xfId="8676" xr:uid="{1C41DC8E-4878-47E4-AD63-57D7105A0DE3}"/>
    <cellStyle name="Percent 2 3 3 6 2 5 3 2 2 6 3 4 2" xfId="9461" xr:uid="{83C70E83-5783-44A0-90B0-B71727B83126}"/>
    <cellStyle name="Percent 2 3 3 6 2 5 3 2 2 6 3 4 2 2" xfId="11174" xr:uid="{84C3D663-8B1E-4824-8E48-7BE0822F8120}"/>
    <cellStyle name="Percent 2 3 3 6 2 5 3 2 2 6 3 4 2 3" xfId="11471" xr:uid="{5896FDA1-4CC3-4486-ABC9-20A8F792EA76}"/>
    <cellStyle name="Percent 2 3 3 6 2 5 3 2 2 6 3 4 2 3 2" xfId="22029" xr:uid="{DFC604DF-6483-4C49-98BF-BCED1690A2C6}"/>
    <cellStyle name="Percent 2 3 3 6 2 5 3 2 2 6 3 4 2 3 3" xfId="21739" xr:uid="{99A9187D-2458-4641-A6A9-6AEA77F0738D}"/>
    <cellStyle name="Percent 2 3 3 6 2 5 3 2 2 6 3 4 2 3 3 2" xfId="26961" xr:uid="{41AA1FC8-B506-4CEE-815F-CFD0A750E5BC}"/>
    <cellStyle name="Percent 2 3 3 6 2 5 3 2 2 6 3 5" xfId="5351" xr:uid="{2B825149-32AF-4F97-91EA-D717913DEAB6}"/>
    <cellStyle name="Percent 2 3 3 6 2 5 3 2 2 6 3 5 2" xfId="9937" xr:uid="{F182051C-920B-4925-A1B5-A4DED92F51F9}"/>
    <cellStyle name="Percent 2 3 3 6 2 5 3 2 2 6 3 5 3" xfId="11452" xr:uid="{80D1A06B-B54B-4603-A69B-8BC5B62AF5BE}"/>
    <cellStyle name="Percent 2 3 3 6 2 5 3 2 2 6 3 5 3 2" xfId="22010" xr:uid="{89A9E21E-A0DE-48A8-B6D9-E6F1046FE8B9}"/>
    <cellStyle name="Percent 2 3 3 6 2 5 3 2 2 6 3 5 3 3" xfId="19891" xr:uid="{4D64DB9D-C82C-4981-899B-FF1EC49AA079}"/>
    <cellStyle name="Percent 2 3 3 6 2 5 3 2 2 6 3 5 3 3 2" xfId="25113" xr:uid="{E43D4DEF-852E-4B6F-B6CD-6B04B6A17B6B}"/>
    <cellStyle name="Percent 2 3 3 6 2 5 3 2 2 6 3 6" xfId="16100" xr:uid="{DCE465EB-2EB3-44C5-97D7-4C35263F91CA}"/>
    <cellStyle name="Percent 2 3 3 6 2 5 3 2 2 6 3 7" xfId="18858" xr:uid="{AA3397BB-A52C-4EA5-B871-7A8F35D1F631}"/>
    <cellStyle name="Percent 2 3 3 6 2 5 3 2 2 6 3 7 2" xfId="24080" xr:uid="{8C28EB26-610C-475B-961C-DD3F9439D3DB}"/>
    <cellStyle name="Percent 2 3 3 6 2 5 3 2 2 6 4" xfId="7037" xr:uid="{B0828C06-92AC-4AB1-BBDC-47467869DBC3}"/>
    <cellStyle name="Percent 2 3 3 6 2 5 3 2 2 6 4 2" xfId="7996" xr:uid="{3832AED7-2F3D-488E-8239-AE098D9DE6D1}"/>
    <cellStyle name="Percent 2 3 3 6 2 5 3 2 2 6 4 3" xfId="13212" xr:uid="{B4EC0E9B-1F2D-4F79-9195-920509849508}"/>
    <cellStyle name="Percent 2 3 3 6 2 5 3 2 2 6 4 3 2" xfId="16648" xr:uid="{9A141E9F-A972-4B27-8E4D-725A0EFA8212}"/>
    <cellStyle name="Percent 2 3 3 6 2 5 3 2 2 6 4 4" xfId="19339" xr:uid="{306D3460-2D6A-4835-B56F-4278686D0A77}"/>
    <cellStyle name="Percent 2 3 3 6 2 5 3 2 2 6 4 4 2" xfId="24561" xr:uid="{B676ABC7-CA2D-4AD3-9ADB-D4245F25DC0F}"/>
    <cellStyle name="Percent 2 3 3 6 2 5 3 2 2 6 5" xfId="6853" xr:uid="{921AF367-91A9-4C01-AB36-34A401E4EB0F}"/>
    <cellStyle name="Percent 2 3 3 6 2 5 3 2 2 6 5 2" xfId="10597" xr:uid="{C2F2DEF8-BC53-42DF-B0EA-07B3F0F3BAC9}"/>
    <cellStyle name="Percent 2 3 3 6 2 5 3 2 2 6 5 3" xfId="17214" xr:uid="{89FF8ED8-0999-43A1-BB58-DC120C45D690}"/>
    <cellStyle name="Percent 2 3 3 6 2 5 3 2 2 6 5 3 2" xfId="23685" xr:uid="{3DE32326-5CA4-4623-8BD8-6232E2527051}"/>
    <cellStyle name="Percent 2 3 3 6 2 5 3 2 2 6 5 3 3" xfId="21162" xr:uid="{36608FBE-ACD2-4FBF-AD40-F1E36D5EAA4B}"/>
    <cellStyle name="Percent 2 3 3 6 2 5 3 2 2 6 5 3 3 2" xfId="26384" xr:uid="{68E407A2-CB53-4A21-9461-0BF4BE3EF0E1}"/>
    <cellStyle name="Percent 2 3 3 6 2 5 3 2 2 7" xfId="5754" xr:uid="{71C524FF-7CC6-4405-A1BE-7244F62B110D}"/>
    <cellStyle name="Percent 2 3 3 6 2 5 3 2 2 7 2" xfId="9036" xr:uid="{2C47B629-E43D-4AB8-B834-83908122AE56}"/>
    <cellStyle name="Percent 2 3 3 6 2 5 3 2 2 7 3" xfId="16246" xr:uid="{F9F56F0F-5087-4223-8CF3-3DBC60A0100F}"/>
    <cellStyle name="Percent 2 3 3 6 2 5 3 2 2 7 3 2" xfId="17394" xr:uid="{7F2EB451-18B9-4438-A034-869DA02A3C50}"/>
    <cellStyle name="Percent 2 3 3 6 2 5 3 2 2 7 3 3" xfId="20293" xr:uid="{2EB793D7-6929-40BE-B4E9-2126C8A54B71}"/>
    <cellStyle name="Percent 2 3 3 6 2 5 3 2 2 7 3 3 2" xfId="25515" xr:uid="{20162A31-F72F-49EE-A598-0E2C555EF549}"/>
    <cellStyle name="Percent 2 3 3 6 2 5 3 2 2 8" xfId="15624" xr:uid="{DF17F91B-49A1-4461-A127-5DA387275BF0}"/>
    <cellStyle name="Percent 2 3 3 6 2 5 3 2 2 9" xfId="17731" xr:uid="{C352C245-92CA-4969-BA9D-681C0F9387CE}"/>
    <cellStyle name="Percent 2 3 3 6 2 5 3 2 2 9 2" xfId="27341" xr:uid="{7E9B6E87-2376-4FF9-830D-7B8C1D004668}"/>
    <cellStyle name="Percent 2 3 3 6 2 5 3 2 2 9 3" xfId="28580" xr:uid="{B5130FB0-6397-4F73-896E-35E8449439ED}"/>
    <cellStyle name="Percent 2 3 3 6 2 5 3 2 2 9 4" xfId="27884" xr:uid="{C723306E-A161-469B-A974-350BB6E32248}"/>
    <cellStyle name="Percent 2 3 3 6 2 5 3 3" xfId="2340" xr:uid="{E4DFE9E4-A083-4EC6-A993-725444B90945}"/>
    <cellStyle name="Percent 2 3 3 6 2 5 3 3 2" xfId="2935" xr:uid="{E8BA9E90-A82C-4E62-BE82-08F539FB2187}"/>
    <cellStyle name="Percent 2 3 3 6 2 5 3 3 3" xfId="3898" xr:uid="{B8638DA0-37F0-4795-979C-9F07FA0A9527}"/>
    <cellStyle name="Percent 2 3 3 6 2 5 3 3 3 2" xfId="5125" xr:uid="{6EA0A839-C1E3-49A0-872C-B978FBFF233D}"/>
    <cellStyle name="Percent 2 3 3 6 2 5 3 3 3 3" xfId="3348" xr:uid="{60B7364B-58C0-4059-B01E-471B752AC58C}"/>
    <cellStyle name="Percent 2 3 3 6 2 5 3 3 3 4" xfId="7550" xr:uid="{802293F4-A4B6-4664-AE03-DE24F8538CA5}"/>
    <cellStyle name="Percent 2 3 3 6 2 5 3 3 3 4 2" xfId="6545" xr:uid="{F10F9BA9-0723-49D5-9BE1-CDC9C8FAB3AC}"/>
    <cellStyle name="Percent 2 3 3 6 2 5 3 3 3 4 2 2" xfId="10291" xr:uid="{38106892-CB1D-404B-A975-85728D679A2C}"/>
    <cellStyle name="Percent 2 3 3 6 2 5 3 3 3 4 2 3" xfId="12707" xr:uid="{229B28A9-8DE0-41EA-8380-A1860C10BAF0}"/>
    <cellStyle name="Percent 2 3 3 6 2 5 3 3 3 4 2 3 2" xfId="23146" xr:uid="{5D128557-EDD0-490E-B86D-4D23C9D2152F}"/>
    <cellStyle name="Percent 2 3 3 6 2 5 3 3 3 4 2 3 3" xfId="20856" xr:uid="{24A2ECDB-676D-45FF-AC05-5249DBECBCAE}"/>
    <cellStyle name="Percent 2 3 3 6 2 5 3 3 3 4 2 3 3 2" xfId="26078" xr:uid="{320796E7-E649-4972-B379-89CFD6FBE627}"/>
    <cellStyle name="Percent 2 3 3 6 2 5 3 3 3 5" xfId="5434" xr:uid="{AFA17CC5-76EA-4E4E-B780-816737156D9A}"/>
    <cellStyle name="Percent 2 3 3 6 2 5 3 3 3 5 2" xfId="9626" xr:uid="{8EE295CF-6147-41FE-88D0-89C5E02138BA}"/>
    <cellStyle name="Percent 2 3 3 6 2 5 3 3 3 5 3" xfId="11826" xr:uid="{6EE69C5D-A1AC-44CF-8167-C11A3EE59403}"/>
    <cellStyle name="Percent 2 3 3 6 2 5 3 3 3 5 3 2" xfId="22274" xr:uid="{207990CD-DDF8-414E-87BA-54FBF4C0D147}"/>
    <cellStyle name="Percent 2 3 3 6 2 5 3 3 3 5 3 3" xfId="19974" xr:uid="{EAE7035C-3BB4-4D82-8202-00335931589A}"/>
    <cellStyle name="Percent 2 3 3 6 2 5 3 3 3 5 3 3 2" xfId="25196" xr:uid="{1E623067-E754-4A37-855B-1B6B8021CF34}"/>
    <cellStyle name="Percent 2 3 3 6 2 5 3 3 3 6" xfId="15921" xr:uid="{F1B0F4EE-723D-493D-86D0-E59B38865E02}"/>
    <cellStyle name="Percent 2 3 3 6 2 5 3 3 3 7" xfId="18675" xr:uid="{22EF6F2C-6A4C-4F61-8476-FB2078918C2B}"/>
    <cellStyle name="Percent 2 3 3 6 2 5 3 3 3 7 2" xfId="23897" xr:uid="{8F103A41-FE1F-41F2-A0D7-6E6E8507820C}"/>
    <cellStyle name="Percent 2 3 3 6 2 5 3 3 4" xfId="7040" xr:uid="{F7F6518E-356C-4EEB-9DEE-8CFE1D14DF68}"/>
    <cellStyle name="Percent 2 3 3 6 2 5 3 3 4 2" xfId="7999" xr:uid="{79101407-73E4-44BB-93B0-C0ADA2F59799}"/>
    <cellStyle name="Percent 2 3 3 6 2 5 3 3 4 3" xfId="13286" xr:uid="{DBCD34FE-B256-4ED9-BBFD-38D7C3884075}"/>
    <cellStyle name="Percent 2 3 3 6 2 5 3 3 4 3 2" xfId="16717" xr:uid="{9956E1F9-031B-4EAC-AA17-CFE77852C6EE}"/>
    <cellStyle name="Percent 2 3 3 6 2 5 3 3 4 4" xfId="19342" xr:uid="{57E4BFB0-8087-4D93-B1CF-368E1A8D2640}"/>
    <cellStyle name="Percent 2 3 3 6 2 5 3 3 4 4 2" xfId="24564" xr:uid="{B7C8841D-4D17-42C1-9DD0-82A535B2F7AA}"/>
    <cellStyle name="Percent 2 3 3 6 2 5 3 3 5" xfId="9229" xr:uid="{2E81D826-23F8-44F3-9D13-433E15E0C2D4}"/>
    <cellStyle name="Percent 2 3 3 6 2 5 3 3 5 2" xfId="10946" xr:uid="{89568DA8-0919-4E37-A702-162300D0A912}"/>
    <cellStyle name="Percent 2 3 3 6 2 5 3 3 5 3" xfId="12529" xr:uid="{D33928B9-02CB-43CB-9980-A08D2EF6831B}"/>
    <cellStyle name="Percent 2 3 3 6 2 5 3 3 5 3 2" xfId="22970" xr:uid="{3251FCE3-CEAD-4285-B1BC-7E72D6E3C16E}"/>
    <cellStyle name="Percent 2 3 3 6 2 5 3 3 5 3 3" xfId="21511" xr:uid="{B9E1541F-977A-467A-A606-8ACB6E9B1478}"/>
    <cellStyle name="Percent 2 3 3 6 2 5 3 3 5 3 3 2" xfId="26733" xr:uid="{C2EEA705-ACB1-4495-8881-452501194303}"/>
    <cellStyle name="Percent 2 3 3 6 2 5 3 4" xfId="5753" xr:uid="{BD3BF401-89E1-4C0B-B31B-24266A7CA243}"/>
    <cellStyle name="Percent 2 3 3 6 2 5 3 4 2" xfId="9035" xr:uid="{121AF1BA-936E-4EE6-9DC5-317CC2E817E2}"/>
    <cellStyle name="Percent 2 3 3 6 2 5 3 4 3" xfId="14718" xr:uid="{FBCC62F4-6236-4335-AA5F-885BCE341C41}"/>
    <cellStyle name="Percent 2 3 3 6 2 5 3 4 3 2" xfId="14719" xr:uid="{74AE3FCA-D19B-4CC4-B2E4-47C47D7A478D}"/>
    <cellStyle name="Percent 2 3 3 6 2 5 3 4 3 3" xfId="17255" xr:uid="{A9E7B31D-14ED-4E70-9E6B-300333A49D1A}"/>
    <cellStyle name="Percent 2 3 3 6 2 5 3 4 3 4" xfId="20292" xr:uid="{B6D5D6A1-215D-4EDE-B2E8-35488A784032}"/>
    <cellStyle name="Percent 2 3 3 6 2 5 3 4 3 4 2" xfId="25514" xr:uid="{240C3057-AED6-47AE-B5C1-3EBDB9F131BB}"/>
    <cellStyle name="Percent 2 3 3 6 2 5 3 5" xfId="15281" xr:uid="{99AF26D4-3944-4AF1-843B-2C2E31AB0CE4}"/>
    <cellStyle name="Percent 2 3 3 6 2 5 3 6" xfId="15623" xr:uid="{9399C44F-E7EA-488F-8514-F82BF4CFA50D}"/>
    <cellStyle name="Percent 2 3 3 6 2 5 3 7" xfId="17730" xr:uid="{11C52527-074E-4700-A812-2027A45973E6}"/>
    <cellStyle name="Percent 2 3 3 6 2 5 3 7 2" xfId="27340" xr:uid="{859CEA32-45B8-4EF2-A529-462EE5C74F0C}"/>
    <cellStyle name="Percent 2 3 3 6 2 5 3 7 3" xfId="28579" xr:uid="{DBB094C8-A377-4D1B-BB02-D00B7836803B}"/>
    <cellStyle name="Percent 2 3 3 6 2 5 3 7 4" xfId="27885" xr:uid="{9073660B-7080-416E-BBE7-41A7C3F05736}"/>
    <cellStyle name="Percent 2 3 3 6 2 5 3 8" xfId="18080" xr:uid="{DC337237-B5F1-41BE-8F22-7CE648100790}"/>
    <cellStyle name="Percent 2 3 3 6 2 5 3 8 2" xfId="27611" xr:uid="{34FDEED4-A369-4B3A-A4F0-40122E3E3ECA}"/>
    <cellStyle name="Percent 2 3 3 6 2 5 4" xfId="14720" xr:uid="{C9EF4FE1-4C9D-40AF-98F0-E0329E404CEB}"/>
    <cellStyle name="Percent 2 3 3 6 2 5 4 2" xfId="14721" xr:uid="{D74224C6-750B-4302-9ACD-327996E8965D}"/>
    <cellStyle name="Percent 2 3 3 6 2 6" xfId="2200" xr:uid="{B8BDD47E-CD51-440D-8402-0C9869953AC0}"/>
    <cellStyle name="Percent 2 3 3 6 2 6 2" xfId="2795" xr:uid="{2541C2F9-B8D4-4DCE-B2BB-C0FF4E3F1107}"/>
    <cellStyle name="Percent 2 3 3 6 2 6 3" xfId="3758" xr:uid="{D156503D-0E7D-4DEC-850B-3C7227F0AB1D}"/>
    <cellStyle name="Percent 2 3 3 6 2 6 3 2" xfId="4742" xr:uid="{2DD4DE16-217E-4FDD-B095-77E65FA36A28}"/>
    <cellStyle name="Percent 2 3 3 6 2 6 3 3" xfId="3571" xr:uid="{77577E00-CF49-4A19-9C02-277E9F039019}"/>
    <cellStyle name="Percent 2 3 3 6 2 6 3 4" xfId="8729" xr:uid="{C52E4B0A-57A3-48D6-AEEE-0EBC32CF7EC1}"/>
    <cellStyle name="Percent 2 3 3 6 2 6 3 4 2" xfId="6421" xr:uid="{59B3EC5D-57CE-4490-AA09-ED5CCD307E39}"/>
    <cellStyle name="Percent 2 3 3 6 2 6 3 4 2 2" xfId="10167" xr:uid="{6D06B656-7C8A-465F-B03F-0A54DF25B7FB}"/>
    <cellStyle name="Percent 2 3 3 6 2 6 3 4 2 3" xfId="16967" xr:uid="{1A1CFDD3-598B-49C3-9AD7-CED8E3B228AC}"/>
    <cellStyle name="Percent 2 3 3 6 2 6 3 4 2 3 2" xfId="23440" xr:uid="{1A9D43E3-070C-4303-8A36-482BD09729CC}"/>
    <cellStyle name="Percent 2 3 3 6 2 6 3 4 2 3 3" xfId="20732" xr:uid="{B0E73675-D354-4907-8D89-AD5ADDA0471A}"/>
    <cellStyle name="Percent 2 3 3 6 2 6 3 4 2 3 3 2" xfId="25954" xr:uid="{1FFCACAE-2368-47A1-849E-97B40B85F2BA}"/>
    <cellStyle name="Percent 2 3 3 6 2 6 3 5" xfId="6302" xr:uid="{A72C6926-B9D3-4913-A409-29C336FB96D3}"/>
    <cellStyle name="Percent 2 3 3 6 2 6 3 5 2" xfId="10051" xr:uid="{BFEB29F7-3ADD-4995-96DD-F9F58369DA6D}"/>
    <cellStyle name="Percent 2 3 3 6 2 6 3 5 3" xfId="11304" xr:uid="{DA46913B-BB1E-4678-A379-3CA39395B64B}"/>
    <cellStyle name="Percent 2 3 3 6 2 6 3 5 3 2" xfId="21862" xr:uid="{73F5F446-AECF-4E26-8309-2FF664A6720F}"/>
    <cellStyle name="Percent 2 3 3 6 2 6 3 5 3 3" xfId="20616" xr:uid="{CEFB2A2A-C683-4AB0-A19F-CE2F9E5F696E}"/>
    <cellStyle name="Percent 2 3 3 6 2 6 3 5 3 3 2" xfId="25838" xr:uid="{1E31734D-A71C-443A-85C4-8AC2F19CF4AF}"/>
    <cellStyle name="Percent 2 3 3 6 2 6 3 6" xfId="18535" xr:uid="{26B4DC3C-7666-42AA-AE28-0FA01227FFE4}"/>
    <cellStyle name="Percent 2 3 3 6 2 6 3 6 2" xfId="23757" xr:uid="{90E6E44B-B9CB-4EF9-93EF-28CF8D2E6D7A}"/>
    <cellStyle name="Percent 2 3 3 6 2 6 4" xfId="7162" xr:uid="{A05CDF98-C9A9-434C-8923-FBB94577F623}"/>
    <cellStyle name="Percent 2 3 3 6 2 6 4 2" xfId="8121" xr:uid="{248A1644-9970-4BE4-BFAB-BBC22F894365}"/>
    <cellStyle name="Percent 2 3 3 6 2 6 4 3" xfId="13032" xr:uid="{27E7CD34-05BD-43B6-AFCD-703BF5E4E985}"/>
    <cellStyle name="Percent 2 3 3 6 2 6 4 3 2" xfId="16485" xr:uid="{2CD1642E-76DA-4DAA-BD88-8FDB1034DF8D}"/>
    <cellStyle name="Percent 2 3 3 6 2 6 4 4" xfId="19464" xr:uid="{91303A03-AB39-427F-9704-2F2C8A3CE76E}"/>
    <cellStyle name="Percent 2 3 3 6 2 6 4 4 2" xfId="24686" xr:uid="{304F9175-B195-482F-AC19-DBA6A64788F8}"/>
    <cellStyle name="Percent 2 3 3 6 2 6 5" xfId="9502" xr:uid="{3C646B75-FB8A-45D2-BEC4-ACA141484436}"/>
    <cellStyle name="Percent 2 3 3 6 2 6 5 2" xfId="11215" xr:uid="{EB6209EF-1848-4B84-AEE1-907375F985E2}"/>
    <cellStyle name="Percent 2 3 3 6 2 6 5 3" xfId="12799" xr:uid="{CFF2CA28-64E8-4603-B258-F820311B031C}"/>
    <cellStyle name="Percent 2 3 3 6 2 6 5 3 2" xfId="23237" xr:uid="{DB8E97EA-ED8B-4520-852F-ACAE5C56AB53}"/>
    <cellStyle name="Percent 2 3 3 6 2 6 5 3 3" xfId="21780" xr:uid="{04A16325-FBE8-4260-A451-63B6284ED713}"/>
    <cellStyle name="Percent 2 3 3 6 2 6 5 3 3 2" xfId="27002" xr:uid="{3C5B9F1B-DF56-4FA7-84EA-B81EE09710FD}"/>
    <cellStyle name="Percent 2 3 3 6 2 7" xfId="17940" xr:uid="{0D921229-DA4A-4DBD-A3B3-40B33843BF9A}"/>
    <cellStyle name="Percent 2 3 3 6 2 7 2" xfId="28162" xr:uid="{DAB3787B-5AB4-4A99-BACB-782DFC30C0A5}"/>
    <cellStyle name="Percent 2 3 3 6 3" xfId="1450" xr:uid="{B0F26FB0-2DF1-48F0-9157-65A708AF133C}"/>
    <cellStyle name="Percent 2 3 3 6 4" xfId="1451" xr:uid="{230953F6-7A22-4F77-ABEB-289B162273F5}"/>
    <cellStyle name="Percent 2 3 3 6 4 2" xfId="1452" xr:uid="{27D0CC9A-7B98-41D4-8F92-88B24B7AD1D8}"/>
    <cellStyle name="Percent 2 3 3 6 4 3" xfId="1453" xr:uid="{7B1D3F1E-1C50-4BA2-9C69-A1ED61979971}"/>
    <cellStyle name="Percent 2 3 3 6 4 3 2" xfId="14722" xr:uid="{62C22C67-5BF9-43C0-B3B0-81559CCB7585}"/>
    <cellStyle name="Percent 2 3 3 6 4 3 2 2" xfId="14723" xr:uid="{DD1DF972-613B-4BCC-A256-A5BD29E1896D}"/>
    <cellStyle name="Percent 2 3 3 6 4 3 3" xfId="14724" xr:uid="{81B5E046-B222-46E0-B318-460618017CB1}"/>
    <cellStyle name="Percent 2 3 3 6 4 4" xfId="1454" xr:uid="{7224B762-C441-4672-8B0B-FBB75AB0F6CC}"/>
    <cellStyle name="Percent 2 3 3 6 4 4 2" xfId="1455" xr:uid="{DA0AAF05-A70A-464D-B32D-2DA270D5F1E3}"/>
    <cellStyle name="Percent 2 3 3 6 4 4 3" xfId="1456" xr:uid="{CC231B0F-03CF-4645-8CB9-30C1414B30E7}"/>
    <cellStyle name="Percent 2 3 3 6 4 4 3 2" xfId="1457" xr:uid="{C2566B05-586F-43CE-9F9D-B2F34BF1070A}"/>
    <cellStyle name="Percent 2 3 3 6 4 4 3 2 2" xfId="1458" xr:uid="{4959BCA6-CCEF-4405-8244-C4E241BF56E9}"/>
    <cellStyle name="Percent 2 3 3 6 4 4 3 2 2 10" xfId="18264" xr:uid="{0816DE04-DB1A-41E5-B715-3400AF286328}"/>
    <cellStyle name="Percent 2 3 3 6 4 4 3 2 2 10 2" xfId="27792" xr:uid="{06B96720-E33F-4556-9349-84B0E41E6914}"/>
    <cellStyle name="Percent 2 3 3 6 4 4 3 2 2 2" xfId="1459" xr:uid="{75B8E9EF-37A7-429C-A2F0-FE6FD472E20D}"/>
    <cellStyle name="Percent 2 3 3 6 4 4 3 2 2 2 2" xfId="14725" xr:uid="{A7E184B8-1056-4E80-94C4-4230DFCD86FE}"/>
    <cellStyle name="Percent 2 3 3 6 4 4 3 2 2 2 3" xfId="14726" xr:uid="{D8332450-4FCE-48F3-9425-C2E4C67DF1D5}"/>
    <cellStyle name="Percent 2 3 3 6 4 4 3 2 2 2 3 2" xfId="14727" xr:uid="{8BDB2924-0716-465F-B811-1AD29F24C2D8}"/>
    <cellStyle name="Percent 2 3 3 6 4 4 3 2 2 3" xfId="1460" xr:uid="{D40D5C78-601B-484D-86AE-E465FD87617F}"/>
    <cellStyle name="Percent 2 3 3 6 4 4 3 2 2 4" xfId="1461" xr:uid="{38C6E352-366B-4ECB-90A9-A99CEFB25A83}"/>
    <cellStyle name="Percent 2 3 3 6 4 4 3 2 2 5" xfId="1462" xr:uid="{9C90B3B8-D932-4FE7-BD9D-DA404E7D2C21}"/>
    <cellStyle name="Percent 2 3 3 6 4 4 3 2 2 5 2" xfId="1463" xr:uid="{B1646725-D2A0-4AB6-AFC2-13FF9910D315}"/>
    <cellStyle name="Percent 2 3 3 6 4 4 3 2 2 5 3" xfId="2677" xr:uid="{58660D1E-B6DD-405A-9232-C6E5DBFFAB36}"/>
    <cellStyle name="Percent 2 3 3 6 4 4 3 2 2 5 3 2" xfId="3272" xr:uid="{01BC2B39-F0A7-49F3-9EA0-92A4A548240F}"/>
    <cellStyle name="Percent 2 3 3 6 4 4 3 2 2 5 3 3" xfId="4235" xr:uid="{E191F561-2893-4B1B-9EEE-3B388962EFA7}"/>
    <cellStyle name="Percent 2 3 3 6 4 4 3 2 2 5 3 3 2" xfId="4777" xr:uid="{FDFBB40C-3995-4AFE-8807-3C3748BD7111}"/>
    <cellStyle name="Percent 2 3 3 6 4 4 3 2 2 5 3 3 3" xfId="4472" xr:uid="{8666C599-B086-465C-A518-8187CC68BA23}"/>
    <cellStyle name="Percent 2 3 3 6 4 4 3 2 2 5 3 3 4" xfId="8581" xr:uid="{24ACE82A-E9C8-47E5-B8D9-669E5132C314}"/>
    <cellStyle name="Percent 2 3 3 6 4 4 3 2 2 5 3 3 4 2" xfId="7938" xr:uid="{41E00AB2-4143-4288-AA9D-6A120AD1C06D}"/>
    <cellStyle name="Percent 2 3 3 6 4 4 3 2 2 5 3 3 4 2 2" xfId="10897" xr:uid="{683B1A8B-C5F6-4637-9D2B-42CCE58D2D55}"/>
    <cellStyle name="Percent 2 3 3 6 4 4 3 2 2 5 3 3 4 2 3" xfId="11343" xr:uid="{49961005-1871-443B-8BBF-6D0A093F8CF9}"/>
    <cellStyle name="Percent 2 3 3 6 4 4 3 2 2 5 3 3 4 2 3 2" xfId="21901" xr:uid="{0E072827-713B-4035-9A73-E2CE55643623}"/>
    <cellStyle name="Percent 2 3 3 6 4 4 3 2 2 5 3 3 4 2 3 3" xfId="21462" xr:uid="{3DAEEA46-C5B3-4EAC-9690-B044BB61D814}"/>
    <cellStyle name="Percent 2 3 3 6 4 4 3 2 2 5 3 3 4 2 3 3 2" xfId="26684" xr:uid="{0EC83E4D-B194-4E4D-ACE5-97DB75D52D8B}"/>
    <cellStyle name="Percent 2 3 3 6 4 4 3 2 2 5 3 3 5" xfId="6287" xr:uid="{25C161DE-6E0B-4B28-B025-2FCB41897413}"/>
    <cellStyle name="Percent 2 3 3 6 4 4 3 2 2 5 3 3 5 2" xfId="10036" xr:uid="{3F0BBA6E-A16C-479F-A47B-14E94B4194EC}"/>
    <cellStyle name="Percent 2 3 3 6 4 4 3 2 2 5 3 3 5 3" xfId="12290" xr:uid="{A5A918D9-0C41-46E5-8748-1C911491D54C}"/>
    <cellStyle name="Percent 2 3 3 6 4 4 3 2 2 5 3 3 5 3 2" xfId="22732" xr:uid="{66286689-8C86-48E1-919C-A846813E7B46}"/>
    <cellStyle name="Percent 2 3 3 6 4 4 3 2 2 5 3 3 5 3 3" xfId="20601" xr:uid="{CC9B0717-8D57-428C-BB89-05A3DD24AAEF}"/>
    <cellStyle name="Percent 2 3 3 6 4 4 3 2 2 5 3 3 5 3 3 2" xfId="25823" xr:uid="{1348DD97-430F-478B-8FF5-CC51CB104415}"/>
    <cellStyle name="Percent 2 3 3 6 4 4 3 2 2 5 3 3 6" xfId="19012" xr:uid="{4DB46B68-47C8-427E-93F9-EB4E3BC06769}"/>
    <cellStyle name="Percent 2 3 3 6 4 4 3 2 2 5 3 3 6 2" xfId="24234" xr:uid="{9494D6AB-6B18-4D41-B855-40D00EC08F98}"/>
    <cellStyle name="Percent 2 3 3 6 4 4 3 2 2 5 3 4" xfId="6007" xr:uid="{169FB282-3014-47D5-8C1A-72217948F4C5}"/>
    <cellStyle name="Percent 2 3 3 6 4 4 3 2 2 5 3 4 2" xfId="7822" xr:uid="{F26F6D55-69DF-4FA6-B6A2-553498F73FF9}"/>
    <cellStyle name="Percent 2 3 3 6 4 4 3 2 2 5 3 4 3" xfId="13249" xr:uid="{7A9341A6-49B1-4EC9-AA69-CE4BF6F98018}"/>
    <cellStyle name="Percent 2 3 3 6 4 4 3 2 2 5 3 4 3 2" xfId="16682" xr:uid="{AABC8664-FDB7-4B56-ACA3-2CEE7B535562}"/>
    <cellStyle name="Percent 2 3 3 6 4 4 3 2 2 5 3 4 4" xfId="19100" xr:uid="{519DF475-2332-45F3-B41E-9B0643D7C89D}"/>
    <cellStyle name="Percent 2 3 3 6 4 4 3 2 2 5 3 4 4 2" xfId="24322" xr:uid="{62386290-4046-46AB-A96E-317C6B5AA338}"/>
    <cellStyle name="Percent 2 3 3 6 4 4 3 2 2 5 3 5" xfId="9442" xr:uid="{6E43E4C5-4BC3-47CE-9CC9-5A44F5509D31}"/>
    <cellStyle name="Percent 2 3 3 6 4 4 3 2 2 5 3 5 2" xfId="11155" xr:uid="{2A1197B5-AF3D-42D2-8E6B-6FBE35D12332}"/>
    <cellStyle name="Percent 2 3 3 6 4 4 3 2 2 5 3 5 3" xfId="12616" xr:uid="{325719F4-C283-4889-A6C1-CD3D0DCE2FA7}"/>
    <cellStyle name="Percent 2 3 3 6 4 4 3 2 2 5 3 5 3 2" xfId="23056" xr:uid="{1D5ABCB7-C5DB-4F9F-9370-1B9E1E21B1C6}"/>
    <cellStyle name="Percent 2 3 3 6 4 4 3 2 2 5 3 5 3 3" xfId="21720" xr:uid="{EF2583CB-217F-4721-BBD6-34BAB278BF70}"/>
    <cellStyle name="Percent 2 3 3 6 4 4 3 2 2 5 3 5 3 3 2" xfId="26942" xr:uid="{2B228D05-D30E-4923-BDD8-31B18DE8F55C}"/>
    <cellStyle name="Percent 2 3 3 6 4 4 3 2 2 5 4" xfId="5762" xr:uid="{51EDAC11-729A-4B05-ADFB-20115076BFF2}"/>
    <cellStyle name="Percent 2 3 3 6 4 4 3 2 2 5 4 2" xfId="9040" xr:uid="{E2C4093A-E5F9-4712-9321-3C497460EEC5}"/>
    <cellStyle name="Percent 2 3 3 6 4 4 3 2 2 5 4 3" xfId="12783" xr:uid="{DDCCCD4B-2FCA-4D5C-BAB0-856CF8C0BED7}"/>
    <cellStyle name="Percent 2 3 3 6 4 4 3 2 2 5 4 3 2" xfId="23221" xr:uid="{75F4348E-A34E-4CF1-9626-7CFBFA9BAEA7}"/>
    <cellStyle name="Percent 2 3 3 6 4 4 3 2 2 5 4 3 3" xfId="20301" xr:uid="{ED1F6FD9-634B-4F96-B045-7647AB5645E8}"/>
    <cellStyle name="Percent 2 3 3 6 4 4 3 2 2 5 4 3 3 2" xfId="25523" xr:uid="{3A03249C-B494-4C40-9F2A-9C039B9DF7EE}"/>
    <cellStyle name="Percent 2 3 3 6 4 4 3 2 2 5 5" xfId="15628" xr:uid="{E58CDC78-9691-48CB-BCCE-DFA307BA28E7}"/>
    <cellStyle name="Percent 2 3 3 6 4 4 3 2 2 5 6" xfId="17735" xr:uid="{33986926-2526-4A29-8E5E-E6DB181DF36D}"/>
    <cellStyle name="Percent 2 3 3 6 4 4 3 2 2 5 6 2" xfId="27345" xr:uid="{C292FBCE-2B26-4FD5-968D-253B9FAB8C07}"/>
    <cellStyle name="Percent 2 3 3 6 4 4 3 2 2 5 6 3" xfId="28584" xr:uid="{096D8278-B492-4CD4-B668-42EF10E632B8}"/>
    <cellStyle name="Percent 2 3 3 6 4 4 3 2 2 5 6 4" xfId="27880" xr:uid="{A21D2EC0-44E8-4019-91FE-556DCDC802FC}"/>
    <cellStyle name="Percent 2 3 3 6 4 4 3 2 2 5 7" xfId="18417" xr:uid="{97898E91-D554-4A84-A55B-36C4CC7D6FE5}"/>
    <cellStyle name="Percent 2 3 3 6 4 4 3 2 2 5 7 2" xfId="28861" xr:uid="{F8AFAE86-82FD-40F8-8A22-233D5DAADB4A}"/>
    <cellStyle name="Percent 2 3 3 6 4 4 3 2 2 6" xfId="2524" xr:uid="{D5444356-94B3-445A-B961-6C4E51E73F0D}"/>
    <cellStyle name="Percent 2 3 3 6 4 4 3 2 2 6 2" xfId="3119" xr:uid="{773048E7-0CA6-4BFA-9F2E-32717F187F7C}"/>
    <cellStyle name="Percent 2 3 3 6 4 4 3 2 2 6 3" xfId="4082" xr:uid="{FFED41AD-86E9-4C0D-8822-607D76F3BEC0}"/>
    <cellStyle name="Percent 2 3 3 6 4 4 3 2 2 6 3 2" xfId="4569" xr:uid="{CC92881A-EFEF-410B-A542-73D3AF2B60C4}"/>
    <cellStyle name="Percent 2 3 3 6 4 4 3 2 2 6 3 3" xfId="3512" xr:uid="{DA280471-878F-4518-9644-A77DD605C701}"/>
    <cellStyle name="Percent 2 3 3 6 4 4 3 2 2 6 3 4" xfId="8511" xr:uid="{D3E83F63-01A0-432D-9145-0DDFF79C8D08}"/>
    <cellStyle name="Percent 2 3 3 6 4 4 3 2 2 6 3 4 2" xfId="6984" xr:uid="{5E22DBC2-79C7-44F7-AF5E-25B6647FF7DC}"/>
    <cellStyle name="Percent 2 3 3 6 4 4 3 2 2 6 3 4 2 2" xfId="10728" xr:uid="{DE624AEB-3EBB-48EC-82AA-F19672137CE1}"/>
    <cellStyle name="Percent 2 3 3 6 4 4 3 2 2 6 3 4 2 3" xfId="12486" xr:uid="{38DFDA13-9BD8-4A37-80E0-93D95E884BD2}"/>
    <cellStyle name="Percent 2 3 3 6 4 4 3 2 2 6 3 4 2 3 2" xfId="22927" xr:uid="{4C3D92D4-5920-4669-863D-5CB94B1B805E}"/>
    <cellStyle name="Percent 2 3 3 6 4 4 3 2 2 6 3 4 2 3 3" xfId="21293" xr:uid="{2644873C-977B-424A-B54F-A7782928A031}"/>
    <cellStyle name="Percent 2 3 3 6 4 4 3 2 2 6 3 4 2 3 3 2" xfId="26515" xr:uid="{C9513F61-2CDC-4616-B4B3-6F2B2996F441}"/>
    <cellStyle name="Percent 2 3 3 6 4 4 3 2 2 6 3 5" xfId="5350" xr:uid="{1C4B497A-94F0-4134-93D3-355CB577BDA8}"/>
    <cellStyle name="Percent 2 3 3 6 4 4 3 2 2 6 3 5 2" xfId="9731" xr:uid="{0B50AB4A-E17A-4B05-B54A-5457B2D6F6EA}"/>
    <cellStyle name="Percent 2 3 3 6 4 4 3 2 2 6 3 5 3" xfId="12769" xr:uid="{3D7E3616-34F3-440A-8D2B-4FA749865CDB}"/>
    <cellStyle name="Percent 2 3 3 6 4 4 3 2 2 6 3 5 3 2" xfId="23208" xr:uid="{76F5EB21-ED05-4B25-B14C-939D44356B2C}"/>
    <cellStyle name="Percent 2 3 3 6 4 4 3 2 2 6 3 5 3 3" xfId="19890" xr:uid="{8417EFCE-DC30-493D-8D9F-2344C499D375}"/>
    <cellStyle name="Percent 2 3 3 6 4 4 3 2 2 6 3 5 3 3 2" xfId="25112" xr:uid="{1777279F-F5F8-4DF9-A069-26C90B29CA4F}"/>
    <cellStyle name="Percent 2 3 3 6 4 4 3 2 2 6 3 6" xfId="16101" xr:uid="{6DE57E46-DDAD-445A-86C6-40398E22DF94}"/>
    <cellStyle name="Percent 2 3 3 6 4 4 3 2 2 6 3 7" xfId="18859" xr:uid="{EFE3BB4D-DC51-465B-8A81-F3506E652022}"/>
    <cellStyle name="Percent 2 3 3 6 4 4 3 2 2 6 3 7 2" xfId="24081" xr:uid="{61921AAF-5388-4085-9DF2-59EED3A3681A}"/>
    <cellStyle name="Percent 2 3 3 6 4 4 3 2 2 6 4" xfId="7089" xr:uid="{E32E1656-B944-40AD-89AC-EA400AFB6944}"/>
    <cellStyle name="Percent 2 3 3 6 4 4 3 2 2 6 4 2" xfId="8048" xr:uid="{7BC0BA12-016D-4A9E-8264-DAD1955EE06D}"/>
    <cellStyle name="Percent 2 3 3 6 4 4 3 2 2 6 4 3" xfId="11523" xr:uid="{10E81699-ACAD-4A7F-829C-284FAA5152D2}"/>
    <cellStyle name="Percent 2 3 3 6 4 4 3 2 2 6 4 3 2" xfId="15789" xr:uid="{D1541A13-3787-45F6-852B-096B3CF51B4E}"/>
    <cellStyle name="Percent 2 3 3 6 4 4 3 2 2 6 4 4" xfId="19391" xr:uid="{63D66F39-7996-4454-9D28-89B12DEE527A}"/>
    <cellStyle name="Percent 2 3 3 6 4 4 3 2 2 6 4 4 2" xfId="24613" xr:uid="{5AB3D22E-0126-478D-BCA1-A257A032EA82}"/>
    <cellStyle name="Percent 2 3 3 6 4 4 3 2 2 6 5" xfId="6662" xr:uid="{C9B58594-1F6B-4FE3-AB03-2B3CBAEFB2D5}"/>
    <cellStyle name="Percent 2 3 3 6 4 4 3 2 2 6 5 2" xfId="10408" xr:uid="{06DD032E-069B-41AA-954A-804BD23F3130}"/>
    <cellStyle name="Percent 2 3 3 6 4 4 3 2 2 6 5 3" xfId="12498" xr:uid="{D413D6C0-3A97-49CB-9D31-88965AA2EBC2}"/>
    <cellStyle name="Percent 2 3 3 6 4 4 3 2 2 6 5 3 2" xfId="22939" xr:uid="{F30A1802-6E65-4832-9827-37C34B703903}"/>
    <cellStyle name="Percent 2 3 3 6 4 4 3 2 2 6 5 3 3" xfId="20973" xr:uid="{1848D382-2C40-48E7-88C6-20A71706DF36}"/>
    <cellStyle name="Percent 2 3 3 6 4 4 3 2 2 6 5 3 3 2" xfId="26195" xr:uid="{BBB402D5-B964-4A99-8560-DAAE0360BF77}"/>
    <cellStyle name="Percent 2 3 3 6 4 4 3 2 2 7" xfId="5761" xr:uid="{D000FFFC-3F24-467B-8AA8-11327015C679}"/>
    <cellStyle name="Percent 2 3 3 6 4 4 3 2 2 7 2" xfId="9039" xr:uid="{3BC2381D-98E7-4451-8DC8-1A47180B8D6B}"/>
    <cellStyle name="Percent 2 3 3 6 4 4 3 2 2 7 3" xfId="16247" xr:uid="{2C9F89B1-A031-42B8-BB4A-BE006084B5B6}"/>
    <cellStyle name="Percent 2 3 3 6 4 4 3 2 2 7 3 2" xfId="17395" xr:uid="{8A755BAF-1575-4117-93A3-F1E3011AEAD3}"/>
    <cellStyle name="Percent 2 3 3 6 4 4 3 2 2 7 3 3" xfId="20300" xr:uid="{77D3292A-D3FE-44D5-80FA-294945251D5C}"/>
    <cellStyle name="Percent 2 3 3 6 4 4 3 2 2 7 3 3 2" xfId="25522" xr:uid="{143840C4-E88A-4ECE-9A61-5D70038D692A}"/>
    <cellStyle name="Percent 2 3 3 6 4 4 3 2 2 8" xfId="15627" xr:uid="{5D91088C-8494-407A-BD3B-DCC7333B55F1}"/>
    <cellStyle name="Percent 2 3 3 6 4 4 3 2 2 9" xfId="17734" xr:uid="{18A62F14-7672-4276-9000-E01E27F742AD}"/>
    <cellStyle name="Percent 2 3 3 6 4 4 3 2 2 9 2" xfId="27344" xr:uid="{B4022EDA-A1BC-495D-AA4F-8F585A28698E}"/>
    <cellStyle name="Percent 2 3 3 6 4 4 3 2 2 9 3" xfId="28583" xr:uid="{EBE7CD87-A1B8-4C2B-BDC3-9FC4FCFB3A16}"/>
    <cellStyle name="Percent 2 3 3 6 4 4 3 2 2 9 4" xfId="27881" xr:uid="{003660EF-6B04-4D36-AC43-E1B347F39ECA}"/>
    <cellStyle name="Percent 2 3 3 6 4 4 3 3" xfId="2386" xr:uid="{E3B3E0C4-D3A2-4C54-8DF4-C12F850C5515}"/>
    <cellStyle name="Percent 2 3 3 6 4 4 3 3 2" xfId="2981" xr:uid="{A006A6FC-22FC-4FB4-9034-4CD85D7457A7}"/>
    <cellStyle name="Percent 2 3 3 6 4 4 3 3 3" xfId="3944" xr:uid="{D5C187F6-55AD-49C2-B14B-C89181F9BDFE}"/>
    <cellStyle name="Percent 2 3 3 6 4 4 3 3 3 2" xfId="4686" xr:uid="{932C56E1-A64E-4964-ACB5-BF81C56BD699}"/>
    <cellStyle name="Percent 2 3 3 6 4 4 3 3 3 3" xfId="4320" xr:uid="{424EEFCF-821F-4A92-BA2B-D9A03E236332}"/>
    <cellStyle name="Percent 2 3 3 6 4 4 3 3 3 4" xfId="8649" xr:uid="{4F654AC8-775D-4055-9F85-B5CA62568DB3}"/>
    <cellStyle name="Percent 2 3 3 6 4 4 3 3 3 4 2" xfId="6878" xr:uid="{AA8C5EAA-09D3-4F60-8B7B-F481B2418EAD}"/>
    <cellStyle name="Percent 2 3 3 6 4 4 3 3 3 4 2 2" xfId="10622" xr:uid="{2D6729C1-5C7C-4063-B8AE-26D77845DE46}"/>
    <cellStyle name="Percent 2 3 3 6 4 4 3 3 3 4 2 3" xfId="16760" xr:uid="{9507465A-E218-44FA-8BF6-D7D625B3E2D2}"/>
    <cellStyle name="Percent 2 3 3 6 4 4 3 3 3 4 2 3 2" xfId="23294" xr:uid="{8A3B29AD-2D57-4A97-A808-A8687C1E1D33}"/>
    <cellStyle name="Percent 2 3 3 6 4 4 3 3 3 4 2 3 3" xfId="21187" xr:uid="{BD5C3EAA-909B-4392-8F4A-B4D74A543B33}"/>
    <cellStyle name="Percent 2 3 3 6 4 4 3 3 3 4 2 3 3 2" xfId="26409" xr:uid="{F08C7A1B-A095-476D-9CAD-E43AC32FB636}"/>
    <cellStyle name="Percent 2 3 3 6 4 4 3 3 3 5" xfId="6429" xr:uid="{8CB06EAD-B8E9-4C4C-ACE1-80C0C3CB2EF8}"/>
    <cellStyle name="Percent 2 3 3 6 4 4 3 3 3 5 2" xfId="10175" xr:uid="{726595F3-C3FA-4C29-A7DB-8587E078D2FA}"/>
    <cellStyle name="Percent 2 3 3 6 4 4 3 3 3 5 3" xfId="11855" xr:uid="{47E44D6E-944A-4A2B-B2F4-BFD8DAE39C4C}"/>
    <cellStyle name="Percent 2 3 3 6 4 4 3 3 3 5 3 2" xfId="22303" xr:uid="{E71F56FA-E1C3-44DC-B43C-47A4BE26F368}"/>
    <cellStyle name="Percent 2 3 3 6 4 4 3 3 3 5 3 3" xfId="20740" xr:uid="{ACCAC8A0-FF9B-418D-AAF0-FD0052492FC3}"/>
    <cellStyle name="Percent 2 3 3 6 4 4 3 3 3 5 3 3 2" xfId="25962" xr:uid="{7F673D2C-9FD2-4CDB-ADBA-CDA081773BB4}"/>
    <cellStyle name="Percent 2 3 3 6 4 4 3 3 3 6" xfId="15967" xr:uid="{6EA12A2E-07CA-46E2-AEF9-15384A736371}"/>
    <cellStyle name="Percent 2 3 3 6 4 4 3 3 3 7" xfId="18721" xr:uid="{E611B5D6-EF1C-4AF0-ADE8-4D381547735B}"/>
    <cellStyle name="Percent 2 3 3 6 4 4 3 3 3 7 2" xfId="23943" xr:uid="{27D9977D-0A9B-4A5C-9A7F-6A769F6498B1}"/>
    <cellStyle name="Percent 2 3 3 6 4 4 3 3 4" xfId="7058" xr:uid="{DB1375F1-B458-4A8E-A1D8-270DCC7C68E1}"/>
    <cellStyle name="Percent 2 3 3 6 4 4 3 3 4 2" xfId="8017" xr:uid="{D1E226A2-6F4E-4D16-9A68-D64782AB2FF4}"/>
    <cellStyle name="Percent 2 3 3 6 4 4 3 3 4 3" xfId="11611" xr:uid="{5E4311AC-A3A8-426C-AB82-23B2F6F7A8C0}"/>
    <cellStyle name="Percent 2 3 3 6 4 4 3 3 4 3 2" xfId="15859" xr:uid="{33064B5C-A630-43B5-B405-D6EB4C4DC791}"/>
    <cellStyle name="Percent 2 3 3 6 4 4 3 3 4 4" xfId="19360" xr:uid="{21B0732E-ADE3-43D7-BF32-45D357751EB4}"/>
    <cellStyle name="Percent 2 3 3 6 4 4 3 3 4 4 2" xfId="24582" xr:uid="{33650402-5E9B-4365-93E2-4F56B2F68EB4}"/>
    <cellStyle name="Percent 2 3 3 6 4 4 3 3 5" xfId="9447" xr:uid="{6AEE05E6-6604-407C-B097-7A2EF3A972F3}"/>
    <cellStyle name="Percent 2 3 3 6 4 4 3 3 5 2" xfId="11160" xr:uid="{A93D0CBE-6085-490E-B063-B88A7B435AD4}"/>
    <cellStyle name="Percent 2 3 3 6 4 4 3 3 5 3" xfId="11313" xr:uid="{9C902AF5-F214-4B2A-83F6-F96AAEEEB048}"/>
    <cellStyle name="Percent 2 3 3 6 4 4 3 3 5 3 2" xfId="21871" xr:uid="{8FFD8400-E08E-43E7-94DA-C45983AAD182}"/>
    <cellStyle name="Percent 2 3 3 6 4 4 3 3 5 3 3" xfId="21725" xr:uid="{10CBA8A6-7AC8-4E78-8453-09CFB910E92C}"/>
    <cellStyle name="Percent 2 3 3 6 4 4 3 3 5 3 3 2" xfId="26947" xr:uid="{F629355F-9C41-4CE0-9B5C-46770091416E}"/>
    <cellStyle name="Percent 2 3 3 6 4 4 3 4" xfId="5760" xr:uid="{EFF99191-5A78-4260-8C01-85439DADC776}"/>
    <cellStyle name="Percent 2 3 3 6 4 4 3 4 2" xfId="9038" xr:uid="{BD692155-AB08-430C-B3E7-38058FE4DF1A}"/>
    <cellStyle name="Percent 2 3 3 6 4 4 3 4 3" xfId="14728" xr:uid="{A61B7291-8E74-4FDF-8781-D6C9CB28680E}"/>
    <cellStyle name="Percent 2 3 3 6 4 4 3 4 3 2" xfId="14729" xr:uid="{E4DB6AD9-9EA9-40D1-AD06-9E39F430FF6F}"/>
    <cellStyle name="Percent 2 3 3 6 4 4 3 4 3 3" xfId="17256" xr:uid="{08B6DC38-C2E2-42A1-8A9B-4424AEEE1862}"/>
    <cellStyle name="Percent 2 3 3 6 4 4 3 4 3 4" xfId="20299" xr:uid="{D296C343-FA73-4351-AF0D-12CDBEAA6769}"/>
    <cellStyle name="Percent 2 3 3 6 4 4 3 4 3 4 2" xfId="25521" xr:uid="{81054AE1-F56E-4A3A-BB25-61BF0065AC65}"/>
    <cellStyle name="Percent 2 3 3 6 4 4 3 5" xfId="15282" xr:uid="{C3ED2AF6-29A3-4164-9820-339C0B621C09}"/>
    <cellStyle name="Percent 2 3 3 6 4 4 3 6" xfId="15626" xr:uid="{894976FD-6FA3-4A05-B902-275EFFC4F1FF}"/>
    <cellStyle name="Percent 2 3 3 6 4 4 3 7" xfId="17733" xr:uid="{5D3B8667-C92C-4694-977A-7E99702776B5}"/>
    <cellStyle name="Percent 2 3 3 6 4 4 3 7 2" xfId="27343" xr:uid="{9CEA3FBA-5853-4E2F-9ED1-FD0977BA8FFD}"/>
    <cellStyle name="Percent 2 3 3 6 4 4 3 7 3" xfId="28582" xr:uid="{13E8822C-133A-4F72-9494-47E67D27F327}"/>
    <cellStyle name="Percent 2 3 3 6 4 4 3 7 4" xfId="27882" xr:uid="{4976A9FF-D989-42C1-9F8E-154E8E45D3D9}"/>
    <cellStyle name="Percent 2 3 3 6 4 4 3 8" xfId="18126" xr:uid="{247D584E-6BE0-4CA0-9CE0-278F036F55A8}"/>
    <cellStyle name="Percent 2 3 3 6 4 4 3 8 2" xfId="28187" xr:uid="{ED0453E5-8F8A-4A94-91C6-31ADB1D3E329}"/>
    <cellStyle name="Percent 2 3 3 6 4 4 4" xfId="14730" xr:uid="{7537400F-D984-4379-9576-57AE612E7AF4}"/>
    <cellStyle name="Percent 2 3 3 6 4 4 4 2" xfId="14731" xr:uid="{1C2C179F-FEE6-4C0A-8FF7-17B443A1225E}"/>
    <cellStyle name="Percent 2 3 3 6 4 5" xfId="2246" xr:uid="{DB7DD115-58B2-4C02-B8DA-374A0E761951}"/>
    <cellStyle name="Percent 2 3 3 6 4 5 2" xfId="2841" xr:uid="{34DD50D5-13FD-4403-A952-66218C374798}"/>
    <cellStyle name="Percent 2 3 3 6 4 5 3" xfId="3804" xr:uid="{01AE3295-67ED-41F3-9EBE-F730E22238C7}"/>
    <cellStyle name="Percent 2 3 3 6 4 5 3 2" xfId="4648" xr:uid="{5BDACE72-C7F2-452A-8478-94454DFEB2CE}"/>
    <cellStyle name="Percent 2 3 3 6 4 5 3 3" xfId="3426" xr:uid="{79370BE9-7B56-468C-9919-89BF90DEC367}"/>
    <cellStyle name="Percent 2 3 3 6 4 5 3 4" xfId="8528" xr:uid="{C2708954-86DE-4D27-A305-F7B860448214}"/>
    <cellStyle name="Percent 2 3 3 6 4 5 3 4 2" xfId="6275" xr:uid="{965F5A46-5A69-4B77-83E6-912C72BBECF4}"/>
    <cellStyle name="Percent 2 3 3 6 4 5 3 4 2 2" xfId="10024" xr:uid="{C17755AE-9D8A-4292-AE23-C52E76FC3F65}"/>
    <cellStyle name="Percent 2 3 3 6 4 5 3 4 2 3" xfId="12061" xr:uid="{0E5BDC4A-CE90-442F-90C3-D46D0DB666D9}"/>
    <cellStyle name="Percent 2 3 3 6 4 5 3 4 2 3 2" xfId="22508" xr:uid="{3C6F8115-2050-44FF-9321-4B469560262B}"/>
    <cellStyle name="Percent 2 3 3 6 4 5 3 4 2 3 3" xfId="20589" xr:uid="{9C087C2C-FDC7-483D-B68B-E3EB42984551}"/>
    <cellStyle name="Percent 2 3 3 6 4 5 3 4 2 3 3 2" xfId="25811" xr:uid="{B99F0833-77C4-448E-98BC-16C515E23C72}"/>
    <cellStyle name="Percent 2 3 3 6 4 5 3 5" xfId="6301" xr:uid="{189265F3-BFE9-4D50-AEF3-2EA6DB65EB8C}"/>
    <cellStyle name="Percent 2 3 3 6 4 5 3 5 2" xfId="10050" xr:uid="{D6CE3EB0-3BE5-46FD-AAAE-3A482A1ACEA4}"/>
    <cellStyle name="Percent 2 3 3 6 4 5 3 5 3" xfId="12263" xr:uid="{B2FCE947-7E82-4F98-B76E-02F9F8D70894}"/>
    <cellStyle name="Percent 2 3 3 6 4 5 3 5 3 2" xfId="22706" xr:uid="{2B21A85E-7C38-46ED-A1A6-B716CF047194}"/>
    <cellStyle name="Percent 2 3 3 6 4 5 3 5 3 3" xfId="20615" xr:uid="{07D68CD8-480D-4220-90EE-A31DE8EDA75B}"/>
    <cellStyle name="Percent 2 3 3 6 4 5 3 5 3 3 2" xfId="25837" xr:uid="{1E9E1DE5-9BD0-41C2-8653-124F567FF2D4}"/>
    <cellStyle name="Percent 2 3 3 6 4 5 3 6" xfId="18581" xr:uid="{FCB8A7E3-F92D-494D-84D3-BEEB6FF017E4}"/>
    <cellStyle name="Percent 2 3 3 6 4 5 3 6 2" xfId="23803" xr:uid="{8E136BDA-5CB7-41DA-A445-2D32009C1562}"/>
    <cellStyle name="Percent 2 3 3 6 4 5 4" xfId="6173" xr:uid="{A2387EC5-8BD2-4D94-B4DE-B64644BB80D8}"/>
    <cellStyle name="Percent 2 3 3 6 4 5 4 2" xfId="7857" xr:uid="{C8EB9779-D48B-4359-9CAE-DB31A7EB0462}"/>
    <cellStyle name="Percent 2 3 3 6 4 5 4 3" xfId="11543" xr:uid="{BD2C491B-BD01-45A1-9715-D690472A4374}"/>
    <cellStyle name="Percent 2 3 3 6 4 5 4 3 2" xfId="15803" xr:uid="{08819B78-1464-4FE1-9739-FA9E12D402EC}"/>
    <cellStyle name="Percent 2 3 3 6 4 5 4 4" xfId="19266" xr:uid="{941CAEC1-BFE1-44FB-A9CF-D2C3E567CE18}"/>
    <cellStyle name="Percent 2 3 3 6 4 5 4 4 2" xfId="24488" xr:uid="{4A10795E-495D-4559-881E-858EFA37D8B5}"/>
    <cellStyle name="Percent 2 3 3 6 4 5 5" xfId="9373" xr:uid="{790C7435-8FE0-4A5D-93BD-B6AB61FB0EFF}"/>
    <cellStyle name="Percent 2 3 3 6 4 5 5 2" xfId="11087" xr:uid="{09D79B91-9CBE-4E99-ABD1-6C94A63F593A}"/>
    <cellStyle name="Percent 2 3 3 6 4 5 5 3" xfId="12732" xr:uid="{E07611D9-148D-4D91-8EAA-ACD1BDC9A486}"/>
    <cellStyle name="Percent 2 3 3 6 4 5 5 3 2" xfId="23171" xr:uid="{72D35A56-DB5C-4D7B-9EA3-2516D64C5015}"/>
    <cellStyle name="Percent 2 3 3 6 4 5 5 3 3" xfId="21652" xr:uid="{4457105C-5135-4C3E-96C1-56043AFBDE4E}"/>
    <cellStyle name="Percent 2 3 3 6 4 5 5 3 3 2" xfId="26874" xr:uid="{98B9F823-F22D-40E4-841D-03053B02FA5A}"/>
    <cellStyle name="Percent 2 3 3 6 4 6" xfId="17986" xr:uid="{655B1407-B471-4C0C-B9D5-D9B314D583A7}"/>
    <cellStyle name="Percent 2 3 3 6 4 6 2" xfId="28873" xr:uid="{2E0ED740-0678-4B5D-99EF-E73E28DAF978}"/>
    <cellStyle name="Percent 2 3 3 6 5" xfId="1464" xr:uid="{F7973828-076E-42C8-BD22-775DB42E4A0E}"/>
    <cellStyle name="Percent 2 3 3 6 5 2" xfId="1465" xr:uid="{720EFAC0-B61D-4CF4-95C3-18C25EB6491A}"/>
    <cellStyle name="Percent 2 3 3 6 5 3" xfId="1466" xr:uid="{416D3CDB-F3EC-4D41-A3FD-3B261382A4F8}"/>
    <cellStyle name="Percent 2 3 3 6 5 3 2" xfId="1467" xr:uid="{78D7AAB8-3B6E-40F9-8C1F-359AFF7B9CEE}"/>
    <cellStyle name="Percent 2 3 3 6 5 3 2 2" xfId="1468" xr:uid="{725C9710-223C-4FBB-AA86-3C580063A19B}"/>
    <cellStyle name="Percent 2 3 3 6 5 3 2 2 10" xfId="18265" xr:uid="{93E9BBFC-B485-4D0D-B1FB-AB693A217200}"/>
    <cellStyle name="Percent 2 3 3 6 5 3 2 2 10 2" xfId="27794" xr:uid="{8B5FCE6A-58C8-4B15-AF25-D3CE11F78307}"/>
    <cellStyle name="Percent 2 3 3 6 5 3 2 2 2" xfId="1469" xr:uid="{1CDEFCF9-A348-4F34-A990-B2F39250F015}"/>
    <cellStyle name="Percent 2 3 3 6 5 3 2 2 2 2" xfId="14732" xr:uid="{17E8F920-FBDD-457E-97CE-92FC3F5EC57E}"/>
    <cellStyle name="Percent 2 3 3 6 5 3 2 2 2 3" xfId="14733" xr:uid="{436E3CC6-9763-4A3A-9838-4B9E91A09FC0}"/>
    <cellStyle name="Percent 2 3 3 6 5 3 2 2 2 3 2" xfId="14734" xr:uid="{AACDC6E5-A1D1-43BC-BDA5-4F3C56B238BB}"/>
    <cellStyle name="Percent 2 3 3 6 5 3 2 2 3" xfId="1470" xr:uid="{9F1A1566-B96F-45DB-A7FF-05B9D1E4DF9E}"/>
    <cellStyle name="Percent 2 3 3 6 5 3 2 2 4" xfId="1471" xr:uid="{B2063832-8447-4022-B2F5-2B74B3560749}"/>
    <cellStyle name="Percent 2 3 3 6 5 3 2 2 5" xfId="1472" xr:uid="{9D14D8EA-E65F-4F6D-B456-944D0C64D975}"/>
    <cellStyle name="Percent 2 3 3 6 5 3 2 2 5 2" xfId="1473" xr:uid="{7AF19B25-042A-4F65-B422-14FBB93A31C8}"/>
    <cellStyle name="Percent 2 3 3 6 5 3 2 2 5 3" xfId="2678" xr:uid="{F1171154-6566-4230-9E95-DB513FC395D7}"/>
    <cellStyle name="Percent 2 3 3 6 5 3 2 2 5 3 2" xfId="3273" xr:uid="{50761A93-478D-4CCF-BD01-6114D177086C}"/>
    <cellStyle name="Percent 2 3 3 6 5 3 2 2 5 3 3" xfId="4236" xr:uid="{118EDF8C-0ABA-4644-B9F9-C1E087D11E9A}"/>
    <cellStyle name="Percent 2 3 3 6 5 3 2 2 5 3 3 2" xfId="4894" xr:uid="{AF349059-E0F2-4B71-9322-67B445F7A24A}"/>
    <cellStyle name="Percent 2 3 3 6 5 3 2 2 5 3 3 3" xfId="4473" xr:uid="{863D0CF1-A6A4-4482-8C4B-73111C37C486}"/>
    <cellStyle name="Percent 2 3 3 6 5 3 2 2 5 3 3 4" xfId="8493" xr:uid="{ED43DFC1-52E2-4CB1-8716-BE7283E164EB}"/>
    <cellStyle name="Percent 2 3 3 6 5 3 2 2 5 3 3 4 2" xfId="7374" xr:uid="{49D5CAAA-3D08-4CB6-A63B-7EAE18033620}"/>
    <cellStyle name="Percent 2 3 3 6 5 3 2 2 5 3 3 4 2 2" xfId="10744" xr:uid="{234EB923-83F5-43A0-B6B4-F89EB4CCA9CF}"/>
    <cellStyle name="Percent 2 3 3 6 5 3 2 2 5 3 3 4 2 3" xfId="11757" xr:uid="{3F0FED01-EECE-42A3-93F4-3007BD095B5A}"/>
    <cellStyle name="Percent 2 3 3 6 5 3 2 2 5 3 3 4 2 3 2" xfId="22205" xr:uid="{A6402556-373E-4068-BB2F-DA3917CF8C70}"/>
    <cellStyle name="Percent 2 3 3 6 5 3 2 2 5 3 3 4 2 3 3" xfId="21309" xr:uid="{7DD443F3-2687-421F-A29F-225A3DA153FE}"/>
    <cellStyle name="Percent 2 3 3 6 5 3 2 2 5 3 3 4 2 3 3 2" xfId="26531" xr:uid="{ED767946-805F-4D9B-895F-E27B34EF164E}"/>
    <cellStyle name="Percent 2 3 3 6 5 3 2 2 5 3 3 5" xfId="6811" xr:uid="{1D36631C-8298-436F-A6E9-F1B6D9BCC598}"/>
    <cellStyle name="Percent 2 3 3 6 5 3 2 2 5 3 3 5 2" xfId="10555" xr:uid="{785CC720-94D6-4347-AE16-9394BE291C3B}"/>
    <cellStyle name="Percent 2 3 3 6 5 3 2 2 5 3 3 5 3" xfId="11285" xr:uid="{FF05A6DF-70FE-494E-9A39-A006E63E1E12}"/>
    <cellStyle name="Percent 2 3 3 6 5 3 2 2 5 3 3 5 3 2" xfId="21843" xr:uid="{046F8A4A-8CFE-476B-A31E-3CDFA1C583E7}"/>
    <cellStyle name="Percent 2 3 3 6 5 3 2 2 5 3 3 5 3 3" xfId="21120" xr:uid="{78F5F01C-E6EF-4389-AF7B-D29F50C805BF}"/>
    <cellStyle name="Percent 2 3 3 6 5 3 2 2 5 3 3 5 3 3 2" xfId="26342" xr:uid="{1B5A931C-590B-4F43-B4B6-FA1F725C2C5A}"/>
    <cellStyle name="Percent 2 3 3 6 5 3 2 2 5 3 3 6" xfId="19013" xr:uid="{56B1C39F-001D-4964-A0DD-C3E3F641D172}"/>
    <cellStyle name="Percent 2 3 3 6 5 3 2 2 5 3 3 6 2" xfId="24235" xr:uid="{1A53AD03-BB57-4AB5-B650-AB871CDA345E}"/>
    <cellStyle name="Percent 2 3 3 6 5 3 2 2 5 3 4" xfId="7057" xr:uid="{84638952-38AB-4529-A397-8C4DE338A3D1}"/>
    <cellStyle name="Percent 2 3 3 6 5 3 2 2 5 3 4 2" xfId="8016" xr:uid="{08D39B0A-FA26-4172-BD87-469642FC3F9F}"/>
    <cellStyle name="Percent 2 3 3 6 5 3 2 2 5 3 4 3" xfId="12944" xr:uid="{0DFB28DC-BA5C-40AD-B00D-A3CB8E01C0A1}"/>
    <cellStyle name="Percent 2 3 3 6 5 3 2 2 5 3 4 3 2" xfId="16410" xr:uid="{27DF98B1-244A-4972-BD6F-BCBAA4D5E9CF}"/>
    <cellStyle name="Percent 2 3 3 6 5 3 2 2 5 3 4 4" xfId="19359" xr:uid="{C9A04072-8B39-4495-998C-BAF66A8439D8}"/>
    <cellStyle name="Percent 2 3 3 6 5 3 2 2 5 3 4 4 2" xfId="24581" xr:uid="{BE63F256-560E-4822-A604-1B2350C9B502}"/>
    <cellStyle name="Percent 2 3 3 6 5 3 2 2 5 3 5" xfId="6979" xr:uid="{4139A46E-087F-496B-A532-BF42BC56E4D6}"/>
    <cellStyle name="Percent 2 3 3 6 5 3 2 2 5 3 5 2" xfId="10723" xr:uid="{DCAEC413-9F6C-4C8D-838F-FF83D9BCC8C0}"/>
    <cellStyle name="Percent 2 3 3 6 5 3 2 2 5 3 5 3" xfId="16759" xr:uid="{41BB07B8-773D-4836-A3E4-279821346C99}"/>
    <cellStyle name="Percent 2 3 3 6 5 3 2 2 5 3 5 3 2" xfId="23293" xr:uid="{FFE6479A-F016-40C6-B568-E4294D9CFA25}"/>
    <cellStyle name="Percent 2 3 3 6 5 3 2 2 5 3 5 3 3" xfId="21288" xr:uid="{5EDA9B83-9B0A-4D22-A597-DA6616A29BEC}"/>
    <cellStyle name="Percent 2 3 3 6 5 3 2 2 5 3 5 3 3 2" xfId="26510" xr:uid="{D516227C-697D-4525-8BDA-FEE15331BFD6}"/>
    <cellStyle name="Percent 2 3 3 6 5 3 2 2 5 4" xfId="5767" xr:uid="{ED2508CA-7FE3-43F5-8694-C65F02890699}"/>
    <cellStyle name="Percent 2 3 3 6 5 3 2 2 5 4 2" xfId="9043" xr:uid="{B9313C75-4439-4919-80DE-675F9708C00E}"/>
    <cellStyle name="Percent 2 3 3 6 5 3 2 2 5 4 3" xfId="17105" xr:uid="{D936D3E4-A428-4567-B61A-A526DACD9F5A}"/>
    <cellStyle name="Percent 2 3 3 6 5 3 2 2 5 4 3 2" xfId="23577" xr:uid="{A76340D0-9A90-480C-A8BC-414B19ADAAFB}"/>
    <cellStyle name="Percent 2 3 3 6 5 3 2 2 5 4 3 3" xfId="20306" xr:uid="{C906B77B-4CE4-4BCA-820F-0A3135E2D3EE}"/>
    <cellStyle name="Percent 2 3 3 6 5 3 2 2 5 4 3 3 2" xfId="25528" xr:uid="{C5CEC609-0D86-4B61-9488-71410146CF09}"/>
    <cellStyle name="Percent 2 3 3 6 5 3 2 2 5 5" xfId="15631" xr:uid="{09C4F0E5-F5E2-4C5C-9D3E-5A95D9479BD5}"/>
    <cellStyle name="Percent 2 3 3 6 5 3 2 2 5 6" xfId="17738" xr:uid="{5F4AF893-DDBE-47F1-B258-502442995A31}"/>
    <cellStyle name="Percent 2 3 3 6 5 3 2 2 5 6 2" xfId="27348" xr:uid="{9ACCC4D2-8F6F-4A2F-8609-65906634A809}"/>
    <cellStyle name="Percent 2 3 3 6 5 3 2 2 5 6 3" xfId="28587" xr:uid="{5BA86161-FA15-4610-BBE7-E2FAC9072A6B}"/>
    <cellStyle name="Percent 2 3 3 6 5 3 2 2 5 6 4" xfId="28204" xr:uid="{F4186C45-C907-4138-85B0-962EDF9115BD}"/>
    <cellStyle name="Percent 2 3 3 6 5 3 2 2 5 7" xfId="18418" xr:uid="{B4C364FE-E194-4E99-86FB-6B52E432D52E}"/>
    <cellStyle name="Percent 2 3 3 6 5 3 2 2 5 7 2" xfId="27537" xr:uid="{8639E33D-AFD0-415B-90E4-594EA1651765}"/>
    <cellStyle name="Percent 2 3 3 6 5 3 2 2 6" xfId="2525" xr:uid="{4C7E6794-35EA-4530-8FA6-5209B61DBE9D}"/>
    <cellStyle name="Percent 2 3 3 6 5 3 2 2 6 2" xfId="3120" xr:uid="{30EC758A-812F-45FE-AA18-06E3D8C6153D}"/>
    <cellStyle name="Percent 2 3 3 6 5 3 2 2 6 3" xfId="4083" xr:uid="{D0D4BF2E-936F-4423-80F3-54EDB4955B96}"/>
    <cellStyle name="Percent 2 3 3 6 5 3 2 2 6 3 2" xfId="4649" xr:uid="{50B59531-79F3-49B9-90EA-965C3A7C9EDD}"/>
    <cellStyle name="Percent 2 3 3 6 5 3 2 2 6 3 3" xfId="3669" xr:uid="{511E7C83-986A-4160-B6C8-0C1779BEBA8D}"/>
    <cellStyle name="Percent 2 3 3 6 5 3 2 2 6 3 4" xfId="8505" xr:uid="{D4601513-7CAD-4B7B-AA16-3CA6F36DD623}"/>
    <cellStyle name="Percent 2 3 3 6 5 3 2 2 6 3 4 2" xfId="6732" xr:uid="{CF5FFDAA-1CE5-433C-8B3A-EA514D4C163B}"/>
    <cellStyle name="Percent 2 3 3 6 5 3 2 2 6 3 4 2 2" xfId="10476" xr:uid="{8B5D4C02-ED04-48E2-BFEC-D088B44BB817}"/>
    <cellStyle name="Percent 2 3 3 6 5 3 2 2 6 3 4 2 3" xfId="16792" xr:uid="{FAF3D4CF-C3B2-4AF8-A9F9-8354427E138F}"/>
    <cellStyle name="Percent 2 3 3 6 5 3 2 2 6 3 4 2 3 2" xfId="23326" xr:uid="{FE22C6E2-681B-4567-915B-4681DBA06E66}"/>
    <cellStyle name="Percent 2 3 3 6 5 3 2 2 6 3 4 2 3 3" xfId="21041" xr:uid="{DB8D1164-E9AA-4F1A-BE7F-3D8C88090544}"/>
    <cellStyle name="Percent 2 3 3 6 5 3 2 2 6 3 4 2 3 3 2" xfId="26263" xr:uid="{0B358B51-7ED5-4813-81E1-C016FDA509CB}"/>
    <cellStyle name="Percent 2 3 3 6 5 3 2 2 6 3 5" xfId="5349" xr:uid="{D18C6A31-4D1C-4EBC-A683-13785FE99265}"/>
    <cellStyle name="Percent 2 3 3 6 5 3 2 2 6 3 5 2" xfId="9577" xr:uid="{0D8CD035-D870-4056-A309-F090B059C3FA}"/>
    <cellStyle name="Percent 2 3 3 6 5 3 2 2 6 3 5 3" xfId="11677" xr:uid="{D56993D0-407E-4C49-AE12-44C6479914F2}"/>
    <cellStyle name="Percent 2 3 3 6 5 3 2 2 6 3 5 3 2" xfId="22126" xr:uid="{4A5EB18E-6F06-42F0-A62E-91C5467C09CC}"/>
    <cellStyle name="Percent 2 3 3 6 5 3 2 2 6 3 5 3 3" xfId="19889" xr:uid="{B868CDAD-074A-408F-8C47-C9F43AEEF4DC}"/>
    <cellStyle name="Percent 2 3 3 6 5 3 2 2 6 3 5 3 3 2" xfId="25111" xr:uid="{1D3BF8D0-7B56-41CE-A2B1-9E25EB462693}"/>
    <cellStyle name="Percent 2 3 3 6 5 3 2 2 6 3 6" xfId="16102" xr:uid="{E3A4A9DB-B8CC-4A47-8C95-6D36C5B59525}"/>
    <cellStyle name="Percent 2 3 3 6 5 3 2 2 6 3 7" xfId="18860" xr:uid="{6E36F900-302C-473E-9783-E46A34FC9029}"/>
    <cellStyle name="Percent 2 3 3 6 5 3 2 2 6 3 7 2" xfId="24082" xr:uid="{F21AA881-E96B-4200-860C-18BE673E9DD7}"/>
    <cellStyle name="Percent 2 3 3 6 5 3 2 2 6 4" xfId="7188" xr:uid="{BD87A6F5-2819-4D0E-958E-8E0D9FEB29BB}"/>
    <cellStyle name="Percent 2 3 3 6 5 3 2 2 6 4 2" xfId="8147" xr:uid="{4C8E03D4-6DDC-4572-946E-5C04693FBE6B}"/>
    <cellStyle name="Percent 2 3 3 6 5 3 2 2 6 4 3" xfId="13178" xr:uid="{916C0B33-4610-4DFA-BF46-83429128F697}"/>
    <cellStyle name="Percent 2 3 3 6 5 3 2 2 6 4 3 2" xfId="16620" xr:uid="{7B36C536-C7DD-43D5-B7F6-8ABC0A46E59D}"/>
    <cellStyle name="Percent 2 3 3 6 5 3 2 2 6 4 4" xfId="19490" xr:uid="{E6B77E72-CEF3-4957-9A46-05CFB4DC732E}"/>
    <cellStyle name="Percent 2 3 3 6 5 3 2 2 6 4 4 2" xfId="24712" xr:uid="{69C49C88-7313-4F83-AC51-5A4D47DEADC4}"/>
    <cellStyle name="Percent 2 3 3 6 5 3 2 2 6 5" xfId="6694" xr:uid="{FF646EF5-C8ED-49F2-87AC-5CA9108C07FD}"/>
    <cellStyle name="Percent 2 3 3 6 5 3 2 2 6 5 2" xfId="10439" xr:uid="{DF192AF3-5E7D-4ECC-86F6-55C0BB7DB924}"/>
    <cellStyle name="Percent 2 3 3 6 5 3 2 2 6 5 3" xfId="11306" xr:uid="{8F991B78-6CEA-4E78-B69F-7E6E18531EBA}"/>
    <cellStyle name="Percent 2 3 3 6 5 3 2 2 6 5 3 2" xfId="21864" xr:uid="{9F7924D2-3828-4884-80D7-AEC0FA267AC5}"/>
    <cellStyle name="Percent 2 3 3 6 5 3 2 2 6 5 3 3" xfId="21004" xr:uid="{675490EA-FFE0-4CE9-BEE3-0FD3B95CC76C}"/>
    <cellStyle name="Percent 2 3 3 6 5 3 2 2 6 5 3 3 2" xfId="26226" xr:uid="{3E2B69DD-DDEE-4BCB-AFC2-EFC385435408}"/>
    <cellStyle name="Percent 2 3 3 6 5 3 2 2 7" xfId="5765" xr:uid="{7755FE66-2DF0-43CA-AB03-1430B5188E83}"/>
    <cellStyle name="Percent 2 3 3 6 5 3 2 2 7 2" xfId="9042" xr:uid="{B4FA1923-92D8-4D97-9776-F3DAFEA7F370}"/>
    <cellStyle name="Percent 2 3 3 6 5 3 2 2 7 3" xfId="16248" xr:uid="{6EB6FF9E-6968-4069-9D2B-5309F3FECC94}"/>
    <cellStyle name="Percent 2 3 3 6 5 3 2 2 7 3 2" xfId="17396" xr:uid="{3E717C5F-960B-4A84-A145-FB00BD494850}"/>
    <cellStyle name="Percent 2 3 3 6 5 3 2 2 7 3 3" xfId="20304" xr:uid="{F281CCEA-898D-4D4B-ACE0-B5468DBBE2C3}"/>
    <cellStyle name="Percent 2 3 3 6 5 3 2 2 7 3 3 2" xfId="25526" xr:uid="{553ACCCF-C23E-41A8-ABC8-7CE597C04D36}"/>
    <cellStyle name="Percent 2 3 3 6 5 3 2 2 8" xfId="15630" xr:uid="{2401EBF4-C867-4CBB-9341-346D8B4A91DA}"/>
    <cellStyle name="Percent 2 3 3 6 5 3 2 2 9" xfId="17737" xr:uid="{681B9342-99DB-4AA0-AF27-7F366BA306D7}"/>
    <cellStyle name="Percent 2 3 3 6 5 3 2 2 9 2" xfId="27347" xr:uid="{7685B136-29BA-4760-B862-01D6D17D13BE}"/>
    <cellStyle name="Percent 2 3 3 6 5 3 2 2 9 3" xfId="28586" xr:uid="{61072F0E-9608-4232-942B-3B6CF5E5068E}"/>
    <cellStyle name="Percent 2 3 3 6 5 3 2 2 9 4" xfId="27878" xr:uid="{B24A12F8-C57B-45F7-825F-641972D6F49C}"/>
    <cellStyle name="Percent 2 3 3 6 5 3 3" xfId="2317" xr:uid="{E334A658-C269-4145-BBCF-2CF3DE48F533}"/>
    <cellStyle name="Percent 2 3 3 6 5 3 3 2" xfId="2912" xr:uid="{B8AEA9AE-6C64-4570-8BB6-7565D545813D}"/>
    <cellStyle name="Percent 2 3 3 6 5 3 3 3" xfId="3875" xr:uid="{E7FE5493-A2C8-443A-8159-C5BA3316404C}"/>
    <cellStyle name="Percent 2 3 3 6 5 3 3 3 2" xfId="4554" xr:uid="{70616554-EC54-4CFF-8074-1724A030AB45}"/>
    <cellStyle name="Percent 2 3 3 6 5 3 3 3 3" xfId="3468" xr:uid="{0B08008B-DBB8-4E60-B132-F3BFB40BF9CC}"/>
    <cellStyle name="Percent 2 3 3 6 5 3 3 3 4" xfId="7795" xr:uid="{2047F564-311E-4632-97A1-13E8277FAED3}"/>
    <cellStyle name="Percent 2 3 3 6 5 3 3 3 4 2" xfId="7923" xr:uid="{3FC7386B-2F7D-4278-A459-47EB77E9B690}"/>
    <cellStyle name="Percent 2 3 3 6 5 3 3 3 4 2 2" xfId="10882" xr:uid="{25CCF469-4BF5-4755-9A7D-9695A0F1828B}"/>
    <cellStyle name="Percent 2 3 3 6 5 3 3 3 4 2 3" xfId="12046" xr:uid="{E6228239-23E8-4C18-81F2-F9895FFF0A1D}"/>
    <cellStyle name="Percent 2 3 3 6 5 3 3 3 4 2 3 2" xfId="22494" xr:uid="{E9F43B37-9073-41B1-806A-2B8DFE5954AB}"/>
    <cellStyle name="Percent 2 3 3 6 5 3 3 3 4 2 3 3" xfId="21447" xr:uid="{00059245-0026-4CF4-B6A3-D579AC17333D}"/>
    <cellStyle name="Percent 2 3 3 6 5 3 3 3 4 2 3 3 2" xfId="26669" xr:uid="{FFB18D81-B111-40E9-AC7D-FE24E87DEDEA}"/>
    <cellStyle name="Percent 2 3 3 6 5 3 3 3 5" xfId="6575" xr:uid="{69CF552F-AA65-48E0-93DA-C76CE88BDF76}"/>
    <cellStyle name="Percent 2 3 3 6 5 3 3 3 5 2" xfId="10321" xr:uid="{93F9BC7D-C0E7-40C5-AC39-97C1C703BAE6}"/>
    <cellStyle name="Percent 2 3 3 6 5 3 3 3 5 3" xfId="12513" xr:uid="{CF5A4866-2223-4751-9769-5C8B0F17B4C9}"/>
    <cellStyle name="Percent 2 3 3 6 5 3 3 3 5 3 2" xfId="22954" xr:uid="{E4520C37-3406-4FEE-AE8E-B8FBFE42652F}"/>
    <cellStyle name="Percent 2 3 3 6 5 3 3 3 5 3 3" xfId="20886" xr:uid="{77C4FA2F-9EAC-48D7-A19B-2018DFE6EF91}"/>
    <cellStyle name="Percent 2 3 3 6 5 3 3 3 5 3 3 2" xfId="26108" xr:uid="{33F8645F-9D12-4673-BB5A-66230ADD8934}"/>
    <cellStyle name="Percent 2 3 3 6 5 3 3 3 6" xfId="15898" xr:uid="{02DA855B-FCA4-4EFF-927F-DD7B5E767A76}"/>
    <cellStyle name="Percent 2 3 3 6 5 3 3 3 7" xfId="18652" xr:uid="{6DE1CA5E-B440-4488-879B-C62B7D9F0342}"/>
    <cellStyle name="Percent 2 3 3 6 5 3 3 3 7 2" xfId="23874" xr:uid="{153F749D-1711-461B-8F92-330A86CAA7CA}"/>
    <cellStyle name="Percent 2 3 3 6 5 3 3 4" xfId="6082" xr:uid="{5A4053A3-03F6-4E74-B490-59F7B0E70747}"/>
    <cellStyle name="Percent 2 3 3 6 5 3 3 4 2" xfId="7492" xr:uid="{414A9A96-A0C1-46DC-BDAF-C6353B7D517C}"/>
    <cellStyle name="Percent 2 3 3 6 5 3 3 4 3" xfId="12866" xr:uid="{F03B1751-D17F-4CAC-AE94-F88AAEE49B72}"/>
    <cellStyle name="Percent 2 3 3 6 5 3 3 4 3 2" xfId="16339" xr:uid="{A0C8522B-DC39-47A9-B2B1-C14BE1544A28}"/>
    <cellStyle name="Percent 2 3 3 6 5 3 3 4 4" xfId="19175" xr:uid="{DF227123-C2E1-4021-A718-89A3CB6BEE1C}"/>
    <cellStyle name="Percent 2 3 3 6 5 3 3 4 4 2" xfId="24397" xr:uid="{E14F4F16-3CCF-4FB1-9BA1-E5367209B7B6}"/>
    <cellStyle name="Percent 2 3 3 6 5 3 3 5" xfId="6476" xr:uid="{B9582DB0-7DA9-47E7-BCC0-86FAECDF1C63}"/>
    <cellStyle name="Percent 2 3 3 6 5 3 3 5 2" xfId="10222" xr:uid="{A1279A64-3A0A-4543-B05A-4F500C07203B}"/>
    <cellStyle name="Percent 2 3 3 6 5 3 3 5 3" xfId="16772" xr:uid="{FBF60EE9-B96D-40CC-A3C7-121339514BAD}"/>
    <cellStyle name="Percent 2 3 3 6 5 3 3 5 3 2" xfId="23306" xr:uid="{5025A0EE-67A1-4A2F-B077-6946614B3C15}"/>
    <cellStyle name="Percent 2 3 3 6 5 3 3 5 3 3" xfId="20787" xr:uid="{949FA45F-AE27-41F7-8AAD-3CDB305C536B}"/>
    <cellStyle name="Percent 2 3 3 6 5 3 3 5 3 3 2" xfId="26009" xr:uid="{B533994A-1F34-4839-A7A1-707ED1D9DE7E}"/>
    <cellStyle name="Percent 2 3 3 6 5 3 4" xfId="5763" xr:uid="{AB591AFB-7A57-4960-8242-D529324F263D}"/>
    <cellStyle name="Percent 2 3 3 6 5 3 4 2" xfId="9041" xr:uid="{3B631C21-4D9E-4F01-B5EE-9002B7BE3BC7}"/>
    <cellStyle name="Percent 2 3 3 6 5 3 4 3" xfId="14735" xr:uid="{1B99DC3C-56CC-4258-922B-B73FC57AC5E5}"/>
    <cellStyle name="Percent 2 3 3 6 5 3 4 3 2" xfId="14736" xr:uid="{4597E60B-11E8-46A7-B280-AD8A3ABA04F2}"/>
    <cellStyle name="Percent 2 3 3 6 5 3 4 3 3" xfId="17257" xr:uid="{F95392A4-2BF6-47CD-8944-9AF2CB7E6D5D}"/>
    <cellStyle name="Percent 2 3 3 6 5 3 4 3 4" xfId="20302" xr:uid="{056C26D1-E3C1-4D72-A8B4-58CF93A06936}"/>
    <cellStyle name="Percent 2 3 3 6 5 3 4 3 4 2" xfId="25524" xr:uid="{1BB59156-BDE8-429B-B5F5-FDBF248209F7}"/>
    <cellStyle name="Percent 2 3 3 6 5 3 5" xfId="15283" xr:uid="{E6751642-A083-4E44-B6E3-A0B66401DD7C}"/>
    <cellStyle name="Percent 2 3 3 6 5 3 6" xfId="15629" xr:uid="{D4963F63-2895-4625-BADE-E2529900191B}"/>
    <cellStyle name="Percent 2 3 3 6 5 3 7" xfId="17736" xr:uid="{A5B48E85-0DAD-4223-8914-CCE5B8819FF2}"/>
    <cellStyle name="Percent 2 3 3 6 5 3 7 2" xfId="27346" xr:uid="{84C6F567-4072-4712-B0BC-F2007953BC6E}"/>
    <cellStyle name="Percent 2 3 3 6 5 3 7 3" xfId="28585" xr:uid="{0273431D-3A6F-4B21-A771-1265BA624CFD}"/>
    <cellStyle name="Percent 2 3 3 6 5 3 7 4" xfId="27879" xr:uid="{FE0C4559-4A68-4C54-ABD5-4D5C9370E855}"/>
    <cellStyle name="Percent 2 3 3 6 5 3 8" xfId="18057" xr:uid="{3C5F2F63-8B7F-4493-8641-F8995ADB9D97}"/>
    <cellStyle name="Percent 2 3 3 6 5 3 8 2" xfId="28869" xr:uid="{000B66BE-0013-4408-BAFF-E3CD644E886F}"/>
    <cellStyle name="Percent 2 3 3 6 5 4" xfId="14737" xr:uid="{FAA474DC-FAF6-4BE6-9DEA-76271978ED55}"/>
    <cellStyle name="Percent 2 3 3 6 5 4 2" xfId="14738" xr:uid="{A32B1997-9944-4539-99A8-BEA3B36D0697}"/>
    <cellStyle name="Percent 2 3 3 6 6" xfId="2177" xr:uid="{B96D5A66-538E-4DF1-884E-4FED44D32B09}"/>
    <cellStyle name="Percent 2 3 3 6 6 2" xfId="2772" xr:uid="{15092F5C-47C0-4B17-B4EC-C824E028EB01}"/>
    <cellStyle name="Percent 2 3 3 6 6 3" xfId="3735" xr:uid="{0788C1A3-EAD8-4E95-B0FC-46240CF3C75A}"/>
    <cellStyle name="Percent 2 3 3 6 6 3 2" xfId="4845" xr:uid="{80887E63-B6E6-433D-B29D-604F14642660}"/>
    <cellStyle name="Percent 2 3 3 6 6 3 3" xfId="3502" xr:uid="{73AEA8A4-741B-428A-B5B2-F13536E8A60E}"/>
    <cellStyle name="Percent 2 3 3 6 6 3 4" xfId="8637" xr:uid="{30CF4342-8931-40F5-AF81-4E4693F5B86A}"/>
    <cellStyle name="Percent 2 3 3 6 6 3 4 2" xfId="6606" xr:uid="{248EACB4-86F6-4BCC-980E-533FFEE3789B}"/>
    <cellStyle name="Percent 2 3 3 6 6 3 4 2 2" xfId="10352" xr:uid="{9CF9B845-6051-4C93-B455-D18BC98C3ABC}"/>
    <cellStyle name="Percent 2 3 3 6 6 3 4 2 3" xfId="11627" xr:uid="{C28B00FD-DDDE-4838-8886-B1448A67F440}"/>
    <cellStyle name="Percent 2 3 3 6 6 3 4 2 3 2" xfId="22076" xr:uid="{70850330-869A-4D33-B0D5-82EA8AA9F2CC}"/>
    <cellStyle name="Percent 2 3 3 6 6 3 4 2 3 3" xfId="20917" xr:uid="{F17C2F74-B5F5-43A9-83FC-2B68C3E20A7B}"/>
    <cellStyle name="Percent 2 3 3 6 6 3 4 2 3 3 2" xfId="26139" xr:uid="{87C4F29F-9B0C-452C-88AB-D3640F07A237}"/>
    <cellStyle name="Percent 2 3 3 6 6 3 5" xfId="6501" xr:uid="{9A2A4462-93FA-450D-8BAD-7294D63087E7}"/>
    <cellStyle name="Percent 2 3 3 6 6 3 5 2" xfId="10247" xr:uid="{39317728-5D66-4FAF-98F1-8C3D4E74C2BC}"/>
    <cellStyle name="Percent 2 3 3 6 6 3 5 3" xfId="12017" xr:uid="{EB0FCBE1-74E2-43EE-85A7-356D44559CEB}"/>
    <cellStyle name="Percent 2 3 3 6 6 3 5 3 2" xfId="22465" xr:uid="{27063531-C6AF-4825-BAE9-A1DD4197CB0C}"/>
    <cellStyle name="Percent 2 3 3 6 6 3 5 3 3" xfId="20812" xr:uid="{5E0490E9-DCBE-4C4F-A5E6-62677A01C690}"/>
    <cellStyle name="Percent 2 3 3 6 6 3 5 3 3 2" xfId="26034" xr:uid="{C9D3012C-56C9-4C84-B506-0AFB5DA400C3}"/>
    <cellStyle name="Percent 2 3 3 6 6 3 6" xfId="18512" xr:uid="{FA9A5788-4F51-4AA2-9AEE-42E669079754}"/>
    <cellStyle name="Percent 2 3 3 6 6 3 6 2" xfId="23734" xr:uid="{472E2078-EAE4-46F2-89C9-CD82F5CF18F2}"/>
    <cellStyle name="Percent 2 3 3 6 6 4" xfId="6111" xr:uid="{71F359BB-6B85-4AFF-BBD5-F44DAD3F867F}"/>
    <cellStyle name="Percent 2 3 3 6 6 4 2" xfId="7604" xr:uid="{4E686583-24CE-4A88-B406-CF0DBD1AE645}"/>
    <cellStyle name="Percent 2 3 3 6 6 4 3" xfId="12859" xr:uid="{6C142519-852D-4B2D-ACC5-10D59ADBDF27}"/>
    <cellStyle name="Percent 2 3 3 6 6 4 3 2" xfId="16334" xr:uid="{162BF04C-91E5-4727-A1AC-9AF875BB4BEA}"/>
    <cellStyle name="Percent 2 3 3 6 6 4 4" xfId="19204" xr:uid="{D73AF594-8529-4764-8E24-85676CAF6C5E}"/>
    <cellStyle name="Percent 2 3 3 6 6 4 4 2" xfId="24426" xr:uid="{B3747489-E26C-4EC1-B9ED-4812EDAA2CF0}"/>
    <cellStyle name="Percent 2 3 3 6 6 5" xfId="9497" xr:uid="{D9DC747E-89B7-4E8B-AEA1-F66618A30A33}"/>
    <cellStyle name="Percent 2 3 3 6 6 5 2" xfId="11210" xr:uid="{D82B6BC5-4611-4DFD-8D9C-3B818FBF7C9D}"/>
    <cellStyle name="Percent 2 3 3 6 6 5 3" xfId="16890" xr:uid="{985E7410-B242-4DE0-A665-5923A5D7B2E5}"/>
    <cellStyle name="Percent 2 3 3 6 6 5 3 2" xfId="23363" xr:uid="{9A67037A-3F24-4C25-AF67-35FE01B885EA}"/>
    <cellStyle name="Percent 2 3 3 6 6 5 3 3" xfId="21775" xr:uid="{AD39777D-6ECF-498F-BD91-BAC0CA33C49B}"/>
    <cellStyle name="Percent 2 3 3 6 6 5 3 3 2" xfId="26997" xr:uid="{FF986AF7-AE21-4599-9F95-3C66CD9E78A7}"/>
    <cellStyle name="Percent 2 3 3 6 7" xfId="17917" xr:uid="{7B0667B2-B737-4B6D-B1EC-D2EDD564295A}"/>
    <cellStyle name="Percent 2 3 3 6 7 2" xfId="28761" xr:uid="{476366B1-BA72-4189-A816-6E1873477DB0}"/>
    <cellStyle name="Percent 2 3 3 7" xfId="1474" xr:uid="{306BC066-A2B9-4C5E-8665-80BAF345A313}"/>
    <cellStyle name="Percent 2 3 3 7 2" xfId="1475" xr:uid="{CCE9000A-75CB-4AAA-9347-81558471B7DC}"/>
    <cellStyle name="Percent 2 3 3 7 3" xfId="1476" xr:uid="{88640BD8-AD69-4FAD-8A61-58F24D03DDEA}"/>
    <cellStyle name="Percent 2 3 3 7 3 2" xfId="1477" xr:uid="{5E414146-A8D7-4BDA-9326-87EE9BD27EF9}"/>
    <cellStyle name="Percent 2 3 3 7 3 3" xfId="1478" xr:uid="{DAB7E263-B2F1-4E3E-918D-2D8EF9998931}"/>
    <cellStyle name="Percent 2 3 3 7 3 3 2" xfId="1479" xr:uid="{D9D7078B-8881-468D-B7B9-118132B71FA8}"/>
    <cellStyle name="Percent 2 3 3 7 3 3 3" xfId="1480" xr:uid="{11C9A3E7-350E-4C0A-8DC3-276895FB2F67}"/>
    <cellStyle name="Percent 2 3 3 7 3 3 4" xfId="1481" xr:uid="{3EBAFAE1-2F43-4DCB-9508-7CA568D698A3}"/>
    <cellStyle name="Percent 2 3 3 7 3 3 5" xfId="1482" xr:uid="{64CA0358-0C46-4F04-A327-D8E141E84E61}"/>
    <cellStyle name="Percent 2 3 3 7 3 3 5 2" xfId="1483" xr:uid="{A518ACC5-7631-459E-914B-034EECD0BAF1}"/>
    <cellStyle name="Percent 2 3 3 7 3 3 5 3" xfId="2729" xr:uid="{0E9D9011-BFAF-49EC-8A0A-8CFD43F07D51}"/>
    <cellStyle name="Percent 2 3 3 7 3 3 5 3 2" xfId="3324" xr:uid="{2DE4A12A-7C6F-40A3-828B-38DE807CC80F}"/>
    <cellStyle name="Percent 2 3 3 7 3 3 5 3 3" xfId="4287" xr:uid="{D4D3FCDD-77DA-4D3A-B602-9DCF9CFDBFC0}"/>
    <cellStyle name="Percent 2 3 3 7 3 3 5 3 3 2" xfId="4562" xr:uid="{24F00911-6CF5-4DCD-B4AC-06AE53FCDCA7}"/>
    <cellStyle name="Percent 2 3 3 7 3 3 5 3 3 3" xfId="4524" xr:uid="{CF08AA44-7E07-4584-8F82-053409874FDA}"/>
    <cellStyle name="Percent 2 3 3 7 3 3 5 3 3 4" xfId="8476" xr:uid="{6E09D68C-B11C-4A6D-80E7-A3EA137C10DC}"/>
    <cellStyle name="Percent 2 3 3 7 3 3 5 3 3 4 2" xfId="6440" xr:uid="{AFF1FD2B-AF61-40C1-ADE2-15FCCD8AB203}"/>
    <cellStyle name="Percent 2 3 3 7 3 3 5 3 3 4 2 2" xfId="10186" xr:uid="{34F36002-8BD7-4E40-83C4-67379BA4847E}"/>
    <cellStyle name="Percent 2 3 3 7 3 3 5 3 3 4 2 3" xfId="11936" xr:uid="{CCDC5E67-3C96-42FA-8B99-9F1077D582A7}"/>
    <cellStyle name="Percent 2 3 3 7 3 3 5 3 3 4 2 3 2" xfId="22384" xr:uid="{E08F9BD3-95C6-4B69-ABA2-EE3B1BD8EFC2}"/>
    <cellStyle name="Percent 2 3 3 7 3 3 5 3 3 4 2 3 3" xfId="20751" xr:uid="{9B76418C-73F5-4569-A0A3-C7CD8D26E1CD}"/>
    <cellStyle name="Percent 2 3 3 7 3 3 5 3 3 4 2 3 3 2" xfId="25973" xr:uid="{76D7C5C4-34E2-413D-8937-D5FD0FE07A3B}"/>
    <cellStyle name="Percent 2 3 3 7 3 3 5 3 3 5" xfId="5256" xr:uid="{9529873B-2B8E-4A1E-978D-F982F44A6EF1}"/>
    <cellStyle name="Percent 2 3 3 7 3 3 5 3 3 5 2" xfId="9899" xr:uid="{5767026F-0C39-4753-9119-800CB0DE683A}"/>
    <cellStyle name="Percent 2 3 3 7 3 3 5 3 3 5 3" xfId="11276" xr:uid="{A3531C6F-9D80-4A23-9922-71BE3E9D541D}"/>
    <cellStyle name="Percent 2 3 3 7 3 3 5 3 3 5 3 2" xfId="21834" xr:uid="{4AF58DEC-25B0-43A7-898B-3158EE940EFC}"/>
    <cellStyle name="Percent 2 3 3 7 3 3 5 3 3 5 3 3" xfId="19796" xr:uid="{129DC39B-180B-447D-BDF2-16C2E0459732}"/>
    <cellStyle name="Percent 2 3 3 7 3 3 5 3 3 5 3 3 2" xfId="25018" xr:uid="{3F7D33E8-B0D3-4E2A-85E8-5FE9A5AF7BB2}"/>
    <cellStyle name="Percent 2 3 3 7 3 3 5 3 3 6" xfId="19064" xr:uid="{1A0FCB59-1EF7-469B-BA51-9F479F051C83}"/>
    <cellStyle name="Percent 2 3 3 7 3 3 5 3 3 6 2" xfId="24286" xr:uid="{97B98117-6C55-4EF2-8799-6D496B888EDA}"/>
    <cellStyle name="Percent 2 3 3 7 3 3 5 3 4" xfId="7361" xr:uid="{66763C05-5C9C-4BB6-B8BD-3D498BAD88E4}"/>
    <cellStyle name="Percent 2 3 3 7 3 3 5 3 4 2" xfId="8320" xr:uid="{16282072-FE43-4016-861A-61E62DDCAC7E}"/>
    <cellStyle name="Percent 2 3 3 7 3 3 5 3 4 3" xfId="12852" xr:uid="{5BC1DEF5-7624-4EE6-8749-3DC4D8BEF972}"/>
    <cellStyle name="Percent 2 3 3 7 3 3 5 3 4 3 2" xfId="16327" xr:uid="{E5A34B19-ED14-4143-9676-82DD4F2FC595}"/>
    <cellStyle name="Percent 2 3 3 7 3 3 5 3 4 4" xfId="19663" xr:uid="{BC1BB10F-FA51-4998-A8B8-2B2176CCD00F}"/>
    <cellStyle name="Percent 2 3 3 7 3 3 5 3 4 4 2" xfId="24885" xr:uid="{5468A700-9377-4D81-BC0E-655D5C7E007C}"/>
    <cellStyle name="Percent 2 3 3 7 3 3 5 3 5" xfId="5782" xr:uid="{4205883C-FE10-4DB2-87BA-31A3FB74778F}"/>
    <cellStyle name="Percent 2 3 3 7 3 3 5 3 5 2" xfId="9674" xr:uid="{3D01DBD3-2C19-45B5-8A49-B1BC706B8C7D}"/>
    <cellStyle name="Percent 2 3 3 7 3 3 5 3 5 3" xfId="12722" xr:uid="{02C9FB37-3055-4307-B8AB-386C2F225261}"/>
    <cellStyle name="Percent 2 3 3 7 3 3 5 3 5 3 2" xfId="23161" xr:uid="{A780ACAD-12C9-4E82-9391-57D3495005A1}"/>
    <cellStyle name="Percent 2 3 3 7 3 3 5 3 5 3 3" xfId="20321" xr:uid="{D37227AA-6368-4122-91C7-398AD6760C31}"/>
    <cellStyle name="Percent 2 3 3 7 3 3 5 3 5 3 3 2" xfId="25543" xr:uid="{2DDA0716-FE2C-468A-8706-A22190752410}"/>
    <cellStyle name="Percent 2 3 3 7 3 3 5 4" xfId="5769" xr:uid="{90D73503-E51C-4722-8C21-592C0CB56FC5}"/>
    <cellStyle name="Percent 2 3 3 7 3 3 5 4 2" xfId="9044" xr:uid="{31A909F4-A8B0-4135-A60A-670C1B09E0D6}"/>
    <cellStyle name="Percent 2 3 3 7 3 3 5 4 3" xfId="11417" xr:uid="{47B41B5E-971F-412F-8DF0-C321AF02582D}"/>
    <cellStyle name="Percent 2 3 3 7 3 3 5 4 3 2" xfId="21975" xr:uid="{98247B61-202D-47E2-A43A-3D387B0D68C6}"/>
    <cellStyle name="Percent 2 3 3 7 3 3 5 4 3 3" xfId="20308" xr:uid="{296A910C-92DF-44AC-9AEF-DF5DE325E21F}"/>
    <cellStyle name="Percent 2 3 3 7 3 3 5 4 3 3 2" xfId="25530" xr:uid="{386DC149-8FC4-4374-B10A-448B6C3B224F}"/>
    <cellStyle name="Percent 2 3 3 7 3 3 5 5" xfId="15632" xr:uid="{C211D1B1-2A7A-4D39-9A40-AFB7CF3209A0}"/>
    <cellStyle name="Percent 2 3 3 7 3 3 5 6" xfId="17739" xr:uid="{30147332-1C08-4552-BFAA-14148D1E7F40}"/>
    <cellStyle name="Percent 2 3 3 7 3 3 5 6 2" xfId="27349" xr:uid="{A9B71165-83F3-4419-B2FC-D811E9EA9DAC}"/>
    <cellStyle name="Percent 2 3 3 7 3 3 5 6 3" xfId="28588" xr:uid="{65A2EB8E-75F4-4012-A6D4-24224BD29495}"/>
    <cellStyle name="Percent 2 3 3 7 3 3 5 6 4" xfId="27653" xr:uid="{8A3611CC-2092-4C84-ADCB-E321A82743BC}"/>
    <cellStyle name="Percent 2 3 3 7 3 3 5 7" xfId="18469" xr:uid="{2E0D80C9-E616-42BE-8FB3-0DB19B02C93C}"/>
    <cellStyle name="Percent 2 3 3 7 3 3 5 7 2" xfId="27562" xr:uid="{9F6B0913-5333-4E2E-9B3F-B749C4F93ECB}"/>
    <cellStyle name="Percent 2 3 3 7 3 3 6" xfId="2576" xr:uid="{F9166AB5-767C-4F2D-8B5F-5C9EE99417E1}"/>
    <cellStyle name="Percent 2 3 3 7 3 3 6 2" xfId="3171" xr:uid="{705E5A65-409F-4B5C-98C7-EDE2CAA99A4F}"/>
    <cellStyle name="Percent 2 3 3 7 3 3 6 3" xfId="4134" xr:uid="{792F37CF-AB0A-4C5D-8FBA-031AE6B6A622}"/>
    <cellStyle name="Percent 2 3 3 7 3 3 6 3 2" xfId="4993" xr:uid="{3D309771-D07A-4ED6-BA8F-89979BBD4046}"/>
    <cellStyle name="Percent 2 3 3 7 3 3 6 3 3" xfId="3474" xr:uid="{D8C192FF-15FD-49A2-A88E-E5833B26B941}"/>
    <cellStyle name="Percent 2 3 3 7 3 3 6 3 4" xfId="7515" xr:uid="{35B4A871-BC44-4591-A5E0-77BF7FBBD298}"/>
    <cellStyle name="Percent 2 3 3 7 3 3 6 3 4 2" xfId="5692" xr:uid="{F9CF3CF9-D367-42C9-A956-69CAF197961A}"/>
    <cellStyle name="Percent 2 3 3 7 3 3 6 3 4 2 2" xfId="9667" xr:uid="{8A867016-C251-40E2-A53E-CCC54893B153}"/>
    <cellStyle name="Percent 2 3 3 7 3 3 6 3 4 2 3" xfId="17001" xr:uid="{FDE3DD63-C8A0-4D8C-B80C-46ECBBF54E2A}"/>
    <cellStyle name="Percent 2 3 3 7 3 3 6 3 4 2 3 2" xfId="23474" xr:uid="{50719880-53B7-44DF-BCAC-B94DCA5D57C2}"/>
    <cellStyle name="Percent 2 3 3 7 3 3 6 3 4 2 3 3" xfId="20232" xr:uid="{4B70F145-8D7C-4C8D-9700-8EA424FA7D7E}"/>
    <cellStyle name="Percent 2 3 3 7 3 3 6 3 4 2 3 3 2" xfId="25454" xr:uid="{40B8D132-9D79-4F43-A612-8EEA963FE2F5}"/>
    <cellStyle name="Percent 2 3 3 7 3 3 6 3 5" xfId="6488" xr:uid="{897092A6-E56B-4669-83BF-861180BE430F}"/>
    <cellStyle name="Percent 2 3 3 7 3 3 6 3 5 2" xfId="10234" xr:uid="{F0C1A16F-ABBB-4D1F-9032-38A5DDE55FCE}"/>
    <cellStyle name="Percent 2 3 3 7 3 3 6 3 5 3" xfId="11653" xr:uid="{3A106438-D330-4C2B-9B66-41FB8DAB6266}"/>
    <cellStyle name="Percent 2 3 3 7 3 3 6 3 5 3 2" xfId="22102" xr:uid="{B63F3503-3D52-47DB-AA3F-2A0E25C3E8E2}"/>
    <cellStyle name="Percent 2 3 3 7 3 3 6 3 5 3 3" xfId="20799" xr:uid="{4309E2E0-320E-4C61-87E8-A86D406072DF}"/>
    <cellStyle name="Percent 2 3 3 7 3 3 6 3 5 3 3 2" xfId="26021" xr:uid="{278FC9D7-902F-45D4-A9B2-685E74EECD5A}"/>
    <cellStyle name="Percent 2 3 3 7 3 3 6 3 6" xfId="18911" xr:uid="{B554D11E-C56F-4511-B193-D617800056CF}"/>
    <cellStyle name="Percent 2 3 3 7 3 3 6 3 6 2" xfId="24133" xr:uid="{4EAF63E6-30D8-4441-8BC1-DC3369ADC4D4}"/>
    <cellStyle name="Percent 2 3 3 7 3 3 6 4" xfId="7288" xr:uid="{257141DD-8E07-4B0F-944D-B46E53230C9F}"/>
    <cellStyle name="Percent 2 3 3 7 3 3 6 4 2" xfId="8247" xr:uid="{F1A2AE12-F752-4791-8FD6-95DE8EDE202D}"/>
    <cellStyle name="Percent 2 3 3 7 3 3 6 4 3" xfId="13165" xr:uid="{D6B9A007-2338-4068-93F6-1402C58BB474}"/>
    <cellStyle name="Percent 2 3 3 7 3 3 6 4 3 2" xfId="16608" xr:uid="{21738F5B-97CF-4F2A-9AA9-817D8F8DE5A3}"/>
    <cellStyle name="Percent 2 3 3 7 3 3 6 4 4" xfId="19590" xr:uid="{394AB208-B23A-40B7-A57B-5120A488BA13}"/>
    <cellStyle name="Percent 2 3 3 7 3 3 6 4 4 2" xfId="24812" xr:uid="{D23B2628-9A35-4B51-A129-E67CAA398EB7}"/>
    <cellStyle name="Percent 2 3 3 7 3 3 6 5" xfId="7902" xr:uid="{CB9057CB-B165-48AE-8020-A8E179BD83E4}"/>
    <cellStyle name="Percent 2 3 3 7 3 3 6 5 2" xfId="10862" xr:uid="{2ED9BCB0-022B-4029-8E38-A33127F94528}"/>
    <cellStyle name="Percent 2 3 3 7 3 3 6 5 3" xfId="12107" xr:uid="{F4D030B2-DA75-4D30-A57E-41A00DC00C68}"/>
    <cellStyle name="Percent 2 3 3 7 3 3 6 5 3 2" xfId="22554" xr:uid="{5EA2E225-1DA4-4358-A877-CE3A0DB6A7EC}"/>
    <cellStyle name="Percent 2 3 3 7 3 3 6 5 3 3" xfId="21427" xr:uid="{22275C9B-BCAD-4A57-AC52-AB3FEBBB9716}"/>
    <cellStyle name="Percent 2 3 3 7 3 3 6 5 3 3 2" xfId="26649" xr:uid="{B74E0266-9184-4FE0-92D9-4FE61007CA87}"/>
    <cellStyle name="Percent 2 3 3 7 3 3 7" xfId="18316" xr:uid="{AAE2D6B2-F083-45CB-BDC5-4686291DE0F4}"/>
    <cellStyle name="Percent 2 3 3 7 3 3 7 2" xfId="27722" xr:uid="{5169FEE9-0E40-4499-95DB-96958036D5C2}"/>
    <cellStyle name="Percent 2 3 3 7 4" xfId="1484" xr:uid="{ED9E915F-6D0F-42BF-BEC4-B1783A06538F}"/>
    <cellStyle name="Percent 2 3 3 7 4 2" xfId="1485" xr:uid="{1722613F-1016-49F8-BA67-3168C28DD775}"/>
    <cellStyle name="Percent 2 3 3 7 4 3" xfId="1486" xr:uid="{023E92EE-4718-44AD-8243-C3E69F14BBD9}"/>
    <cellStyle name="Percent 2 3 3 7 4 3 2" xfId="1487" xr:uid="{1FC294BC-2D04-4C7E-A5B2-A8B859CCC129}"/>
    <cellStyle name="Percent 2 3 3 7 4 3 2 2" xfId="1488" xr:uid="{93947C9B-F849-40F7-80E2-AC72063D53FB}"/>
    <cellStyle name="Percent 2 3 3 7 4 3 2 2 10" xfId="18266" xr:uid="{FDDF5FC9-F3A5-4B12-B220-BC1A5AE5DE63}"/>
    <cellStyle name="Percent 2 3 3 7 4 3 2 2 10 2" xfId="27795" xr:uid="{E2C52651-C990-4221-B348-BEBD4235BE30}"/>
    <cellStyle name="Percent 2 3 3 7 4 3 2 2 2" xfId="1489" xr:uid="{B1D82758-B8B0-49D2-BA14-FC08F9CC35DF}"/>
    <cellStyle name="Percent 2 3 3 7 4 3 2 2 2 2" xfId="14739" xr:uid="{C2860F93-A7D5-42D0-AE4C-FAA1ADC35D52}"/>
    <cellStyle name="Percent 2 3 3 7 4 3 2 2 2 3" xfId="14740" xr:uid="{DB67F499-7A5A-417B-AFEF-B16C6056352C}"/>
    <cellStyle name="Percent 2 3 3 7 4 3 2 2 2 3 2" xfId="14741" xr:uid="{C7A8DC29-7B9A-429D-A2C4-57706A15C1CD}"/>
    <cellStyle name="Percent 2 3 3 7 4 3 2 2 3" xfId="1490" xr:uid="{50B74A7B-41CE-4FFC-B90E-35D666DCACA4}"/>
    <cellStyle name="Percent 2 3 3 7 4 3 2 2 4" xfId="1491" xr:uid="{C513B691-9883-446E-9FA7-35DBF767C07B}"/>
    <cellStyle name="Percent 2 3 3 7 4 3 2 2 5" xfId="1492" xr:uid="{0535FC82-8EC5-44CE-860C-A930ACEA12FE}"/>
    <cellStyle name="Percent 2 3 3 7 4 3 2 2 5 2" xfId="1493" xr:uid="{E3E0C184-B0EE-41B0-98A1-572547D1B30F}"/>
    <cellStyle name="Percent 2 3 3 7 4 3 2 2 5 3" xfId="2679" xr:uid="{09F20E74-F6B3-4CF0-88A1-698DF5FDDD89}"/>
    <cellStyle name="Percent 2 3 3 7 4 3 2 2 5 3 2" xfId="3274" xr:uid="{D93903E8-4F47-46F8-B9E2-A56F60BF7289}"/>
    <cellStyle name="Percent 2 3 3 7 4 3 2 2 5 3 3" xfId="4237" xr:uid="{42181855-FE85-4B48-92B0-1CF7A2F35123}"/>
    <cellStyle name="Percent 2 3 3 7 4 3 2 2 5 3 3 2" xfId="4824" xr:uid="{3FB7D7A5-87E4-4A8E-B417-75339E5E8D49}"/>
    <cellStyle name="Percent 2 3 3 7 4 3 2 2 5 3 3 3" xfId="4474" xr:uid="{3AC86427-062C-4312-8679-E94E43915EBE}"/>
    <cellStyle name="Percent 2 3 3 7 4 3 2 2 5 3 3 4" xfId="8495" xr:uid="{9BFB289F-ECFE-42D7-A429-C9B39DCA57CE}"/>
    <cellStyle name="Percent 2 3 3 7 4 3 2 2 5 3 3 4 2" xfId="6796" xr:uid="{06FBA22D-76FD-4D9E-99D8-7A3A041D975B}"/>
    <cellStyle name="Percent 2 3 3 7 4 3 2 2 5 3 3 4 2 2" xfId="10540" xr:uid="{5943C708-4DF8-4CB7-8589-3B56D1204B8B}"/>
    <cellStyle name="Percent 2 3 3 7 4 3 2 2 5 3 3 4 2 3" xfId="12309" xr:uid="{F3CD846D-782B-4196-8D05-9A0CCC077120}"/>
    <cellStyle name="Percent 2 3 3 7 4 3 2 2 5 3 3 4 2 3 2" xfId="22750" xr:uid="{0FD24579-3DB0-4299-9FA1-E3665EC68C4B}"/>
    <cellStyle name="Percent 2 3 3 7 4 3 2 2 5 3 3 4 2 3 3" xfId="21105" xr:uid="{0649A578-EFEE-41B0-A128-8C4E498F7E7F}"/>
    <cellStyle name="Percent 2 3 3 7 4 3 2 2 5 3 3 4 2 3 3 2" xfId="26327" xr:uid="{59A963DA-0C63-401B-BFA9-2D5B68D7911E}"/>
    <cellStyle name="Percent 2 3 3 7 4 3 2 2 5 3 3 5" xfId="6858" xr:uid="{7A396EEA-550E-4BC3-90C0-F2479E2B26FA}"/>
    <cellStyle name="Percent 2 3 3 7 4 3 2 2 5 3 3 5 2" xfId="10602" xr:uid="{C1048CE6-25E3-443B-AEED-4AC5231DEA35}"/>
    <cellStyle name="Percent 2 3 3 7 4 3 2 2 5 3 3 5 3" xfId="12338" xr:uid="{ACBE946D-97B6-41E9-B341-5256FDD43DBE}"/>
    <cellStyle name="Percent 2 3 3 7 4 3 2 2 5 3 3 5 3 2" xfId="22779" xr:uid="{E40549CB-7F52-4387-9EF5-D5153E7B7641}"/>
    <cellStyle name="Percent 2 3 3 7 4 3 2 2 5 3 3 5 3 3" xfId="21167" xr:uid="{AE23E70D-6B47-4EA1-85F3-9964F93EA92F}"/>
    <cellStyle name="Percent 2 3 3 7 4 3 2 2 5 3 3 5 3 3 2" xfId="26389" xr:uid="{09ADFE15-0242-4261-8426-B2A92B01CBFA}"/>
    <cellStyle name="Percent 2 3 3 7 4 3 2 2 5 3 3 6" xfId="19014" xr:uid="{388F300B-D0FA-4AB3-90F9-E6ABC9F3BDCB}"/>
    <cellStyle name="Percent 2 3 3 7 4 3 2 2 5 3 3 6 2" xfId="24236" xr:uid="{5BF02016-E2BC-4331-B42E-5F8FFD8C90EC}"/>
    <cellStyle name="Percent 2 3 3 7 4 3 2 2 5 3 4" xfId="7243" xr:uid="{DA4CA079-1EAD-4823-9CD4-E13155736AF8}"/>
    <cellStyle name="Percent 2 3 3 7 4 3 2 2 5 3 4 2" xfId="8202" xr:uid="{266B861D-0521-4860-8237-8694B82324F6}"/>
    <cellStyle name="Percent 2 3 3 7 4 3 2 2 5 3 4 3" xfId="11578" xr:uid="{96C9CCAA-7003-4BEB-AD20-A8FAA68122C4}"/>
    <cellStyle name="Percent 2 3 3 7 4 3 2 2 5 3 4 3 2" xfId="15834" xr:uid="{7B83F916-4244-4B75-ACDF-E19C3B5C90A0}"/>
    <cellStyle name="Percent 2 3 3 7 4 3 2 2 5 3 4 4" xfId="19545" xr:uid="{05182D30-FA89-41D5-8090-5C7BAC489DDE}"/>
    <cellStyle name="Percent 2 3 3 7 4 3 2 2 5 3 4 4 2" xfId="24767" xr:uid="{71F99DCB-F3A9-4363-8D0B-DA8F818E7DFA}"/>
    <cellStyle name="Percent 2 3 3 7 4 3 2 2 5 3 5" xfId="9335" xr:uid="{2B8811D0-8382-4547-BE95-CEEC0F943A5C}"/>
    <cellStyle name="Percent 2 3 3 7 4 3 2 2 5 3 5 2" xfId="11050" xr:uid="{845ECBA1-E572-41A4-B275-D5CEE83641F3}"/>
    <cellStyle name="Percent 2 3 3 7 4 3 2 2 5 3 5 3" xfId="12810" xr:uid="{62189B71-EB8D-4F11-A798-D2F6C22FD655}"/>
    <cellStyle name="Percent 2 3 3 7 4 3 2 2 5 3 5 3 2" xfId="23248" xr:uid="{02EEBD9C-9C55-43C8-A9D4-5F87590C9A55}"/>
    <cellStyle name="Percent 2 3 3 7 4 3 2 2 5 3 5 3 3" xfId="21615" xr:uid="{582DC6D6-A112-49B4-9D4C-1F0B32C52D8E}"/>
    <cellStyle name="Percent 2 3 3 7 4 3 2 2 5 3 5 3 3 2" xfId="26837" xr:uid="{B3E2F921-0ECB-41C6-93EF-4062186EE0BC}"/>
    <cellStyle name="Percent 2 3 3 7 4 3 2 2 5 4" xfId="5773" xr:uid="{F662D2E3-E876-41E9-A15B-F5631AC6E427}"/>
    <cellStyle name="Percent 2 3 3 7 4 3 2 2 5 4 2" xfId="9047" xr:uid="{ADE8E7E7-02AD-4A0E-9FBD-6BEE4A9F9A1F}"/>
    <cellStyle name="Percent 2 3 3 7 4 3 2 2 5 4 3" xfId="16784" xr:uid="{2EA71292-4C2C-4921-AF37-59BFB5AEC3D3}"/>
    <cellStyle name="Percent 2 3 3 7 4 3 2 2 5 4 3 2" xfId="23318" xr:uid="{F566E2C3-A370-4E18-BBF1-6B4299617279}"/>
    <cellStyle name="Percent 2 3 3 7 4 3 2 2 5 4 3 3" xfId="20312" xr:uid="{7666127D-7F1A-4B7C-90AE-CB51DDE88BD4}"/>
    <cellStyle name="Percent 2 3 3 7 4 3 2 2 5 4 3 3 2" xfId="25534" xr:uid="{1DAB2BAB-AC65-4A7B-9FFD-BDEFB2D35707}"/>
    <cellStyle name="Percent 2 3 3 7 4 3 2 2 5 5" xfId="15635" xr:uid="{04C34911-C789-4554-AAF8-ECB122B8732F}"/>
    <cellStyle name="Percent 2 3 3 7 4 3 2 2 5 6" xfId="17742" xr:uid="{F969ADA3-9DA5-473F-B025-C77F646CC240}"/>
    <cellStyle name="Percent 2 3 3 7 4 3 2 2 5 6 2" xfId="27352" xr:uid="{CEA21D56-8163-466C-B0A2-E0867587C6DA}"/>
    <cellStyle name="Percent 2 3 3 7 4 3 2 2 5 6 3" xfId="28591" xr:uid="{D03B3A11-7FE2-48F9-8271-1AFF7F6DC813}"/>
    <cellStyle name="Percent 2 3 3 7 4 3 2 2 5 6 4" xfId="27507" xr:uid="{1F2CCBA8-A5FB-4565-BE34-601CF010AE4B}"/>
    <cellStyle name="Percent 2 3 3 7 4 3 2 2 5 7" xfId="18419" xr:uid="{92397895-3B5F-4606-A84F-248D6CC9DAFB}"/>
    <cellStyle name="Percent 2 3 3 7 4 3 2 2 5 7 2" xfId="28968" xr:uid="{0993664A-03C1-4270-B1F0-AA420B9E7EE6}"/>
    <cellStyle name="Percent 2 3 3 7 4 3 2 2 6" xfId="2526" xr:uid="{DACBA877-1B4C-4314-B6F6-8BE6E778A02B}"/>
    <cellStyle name="Percent 2 3 3 7 4 3 2 2 6 2" xfId="3121" xr:uid="{6F60009E-65AF-4DA9-8CD3-3B71663B1C56}"/>
    <cellStyle name="Percent 2 3 3 7 4 3 2 2 6 3" xfId="4084" xr:uid="{7502845C-344D-4B42-8019-F89E3F982D96}"/>
    <cellStyle name="Percent 2 3 3 7 4 3 2 2 6 3 2" xfId="4905" xr:uid="{0305EE63-7BAE-4E00-9E1F-F0423FDC9551}"/>
    <cellStyle name="Percent 2 3 3 7 4 3 2 2 6 3 3" xfId="3522" xr:uid="{C787E969-668C-4040-8EB6-878F7D2FD94E}"/>
    <cellStyle name="Percent 2 3 3 7 4 3 2 2 6 3 4" xfId="8679" xr:uid="{7E53E80B-B17C-4172-94A0-5ABD7DF6A530}"/>
    <cellStyle name="Percent 2 3 3 7 4 3 2 2 6 3 4 2" xfId="9417" xr:uid="{D92BB2CE-CC2B-4701-823A-FA8CB7F62E82}"/>
    <cellStyle name="Percent 2 3 3 7 4 3 2 2 6 3 4 2 2" xfId="11130" xr:uid="{080965EC-2029-4610-A90F-F2CD164C47AC}"/>
    <cellStyle name="Percent 2 3 3 7 4 3 2 2 6 3 4 2 3" xfId="16897" xr:uid="{E22A198D-61F3-4466-BA7E-01F15FF421B9}"/>
    <cellStyle name="Percent 2 3 3 7 4 3 2 2 6 3 4 2 3 2" xfId="23370" xr:uid="{E598EF12-1632-4F5C-82FD-F783709A3916}"/>
    <cellStyle name="Percent 2 3 3 7 4 3 2 2 6 3 4 2 3 3" xfId="21695" xr:uid="{72124B1F-F02B-4677-AFAC-C2C395F10A5C}"/>
    <cellStyle name="Percent 2 3 3 7 4 3 2 2 6 3 4 2 3 3 2" xfId="26917" xr:uid="{0FD015BB-F283-4149-95F4-C89E9634BC43}"/>
    <cellStyle name="Percent 2 3 3 7 4 3 2 2 6 3 5" xfId="5348" xr:uid="{EC30BEEF-C004-43C2-BB63-7795F6108361}"/>
    <cellStyle name="Percent 2 3 3 7 4 3 2 2 6 3 5 2" xfId="9850" xr:uid="{B1CE9675-FB00-4ABA-B374-51D9821989F2}"/>
    <cellStyle name="Percent 2 3 3 7 4 3 2 2 6 3 5 3" xfId="11985" xr:uid="{E7C44C16-B217-4FFF-8883-7CFED3774F6D}"/>
    <cellStyle name="Percent 2 3 3 7 4 3 2 2 6 3 5 3 2" xfId="22433" xr:uid="{F05E2EEF-EB69-4FE8-91BA-2657F0F98801}"/>
    <cellStyle name="Percent 2 3 3 7 4 3 2 2 6 3 5 3 3" xfId="19888" xr:uid="{5EF24D03-8FEF-42E8-A896-ED5B90C74D7F}"/>
    <cellStyle name="Percent 2 3 3 7 4 3 2 2 6 3 5 3 3 2" xfId="25110" xr:uid="{A820FE92-CF26-4C8A-896D-DBE849592CBD}"/>
    <cellStyle name="Percent 2 3 3 7 4 3 2 2 6 3 6" xfId="16103" xr:uid="{3C5F6777-7AF9-4889-80AE-BDCE4136992E}"/>
    <cellStyle name="Percent 2 3 3 7 4 3 2 2 6 3 7" xfId="18861" xr:uid="{AA045C7A-CA5E-43A2-8529-47ABCAAEFC47}"/>
    <cellStyle name="Percent 2 3 3 7 4 3 2 2 6 3 7 2" xfId="24083" xr:uid="{FAAE8E55-D2D0-4290-9EEE-6118E7193B40}"/>
    <cellStyle name="Percent 2 3 3 7 4 3 2 2 6 4" xfId="6032" xr:uid="{2FD68FE9-CF1A-428B-B32C-8C5230BC110C}"/>
    <cellStyle name="Percent 2 3 3 7 4 3 2 2 6 4 2" xfId="7673" xr:uid="{2C84AA54-E47E-4B0F-AF4B-691C83C99193}"/>
    <cellStyle name="Percent 2 3 3 7 4 3 2 2 6 4 3" xfId="11583" xr:uid="{B55CA944-DD3C-4B53-9D82-8E53CB2CB72A}"/>
    <cellStyle name="Percent 2 3 3 7 4 3 2 2 6 4 3 2" xfId="15839" xr:uid="{2D367F72-7718-4F2F-865E-F5E3646F76D1}"/>
    <cellStyle name="Percent 2 3 3 7 4 3 2 2 6 4 4" xfId="19125" xr:uid="{579AEAE6-A172-42CD-8FDF-7CB6A538CD3C}"/>
    <cellStyle name="Percent 2 3 3 7 4 3 2 2 6 4 4 2" xfId="24347" xr:uid="{F8FC6A5C-CBED-42AC-A09B-B2A351902D0C}"/>
    <cellStyle name="Percent 2 3 3 7 4 3 2 2 6 5" xfId="9388" xr:uid="{4AEF1F3B-B4F7-4DC5-B7EE-AF0B19D69D62}"/>
    <cellStyle name="Percent 2 3 3 7 4 3 2 2 6 5 2" xfId="11102" xr:uid="{5B2CB420-403A-4B25-84E5-6BA9F29459C3}"/>
    <cellStyle name="Percent 2 3 3 7 4 3 2 2 6 5 3" xfId="16821" xr:uid="{E6BD1DCD-8331-4E05-B17B-3C2F04CBF130}"/>
    <cellStyle name="Percent 2 3 3 7 4 3 2 2 6 5 3 2" xfId="23355" xr:uid="{D844CB70-E81A-4440-A730-6CBCB6F6EB61}"/>
    <cellStyle name="Percent 2 3 3 7 4 3 2 2 6 5 3 3" xfId="21667" xr:uid="{7A7D9080-89FD-422D-A301-C893F84B950A}"/>
    <cellStyle name="Percent 2 3 3 7 4 3 2 2 6 5 3 3 2" xfId="26889" xr:uid="{2BB1EB8F-86E1-4065-A5CE-D8DB0CC00956}"/>
    <cellStyle name="Percent 2 3 3 7 4 3 2 2 7" xfId="5771" xr:uid="{945F792E-25FE-417F-82BE-C9BB3258E85D}"/>
    <cellStyle name="Percent 2 3 3 7 4 3 2 2 7 2" xfId="9046" xr:uid="{A2EC4D87-8328-4766-AB2E-50603D30E2AE}"/>
    <cellStyle name="Percent 2 3 3 7 4 3 2 2 7 3" xfId="16249" xr:uid="{D316E815-9E71-47EE-BACB-B30DECF037C7}"/>
    <cellStyle name="Percent 2 3 3 7 4 3 2 2 7 3 2" xfId="17397" xr:uid="{89E4189A-883C-4918-AAB8-B8B6F8E16AB9}"/>
    <cellStyle name="Percent 2 3 3 7 4 3 2 2 7 3 3" xfId="20310" xr:uid="{63B761E9-69A2-41C4-AEBD-9B4C968F9C7C}"/>
    <cellStyle name="Percent 2 3 3 7 4 3 2 2 7 3 3 2" xfId="25532" xr:uid="{A8F979B2-EE63-48BD-A893-30F1E4E28281}"/>
    <cellStyle name="Percent 2 3 3 7 4 3 2 2 8" xfId="15634" xr:uid="{A2358CE0-D46A-437C-9B1A-6021E1D26F90}"/>
    <cellStyle name="Percent 2 3 3 7 4 3 2 2 9" xfId="17741" xr:uid="{AE517E93-9212-47B5-9EE3-0A1B6EB5C061}"/>
    <cellStyle name="Percent 2 3 3 7 4 3 2 2 9 2" xfId="27351" xr:uid="{C6BCEACB-C195-4D07-B224-E74E383D63C0}"/>
    <cellStyle name="Percent 2 3 3 7 4 3 2 2 9 3" xfId="28590" xr:uid="{63637827-0357-4504-BB22-4162907BDDF2}"/>
    <cellStyle name="Percent 2 3 3 7 4 3 2 2 9 4" xfId="27877" xr:uid="{AC609B0F-9C4B-4343-BCD3-82B6903E4B8E}"/>
    <cellStyle name="Percent 2 3 3 7 4 3 3" xfId="2363" xr:uid="{76BAA047-F033-4F90-B689-AA34C5003561}"/>
    <cellStyle name="Percent 2 3 3 7 4 3 3 2" xfId="2958" xr:uid="{40644E0D-303C-4B30-B1E4-648E136546C7}"/>
    <cellStyle name="Percent 2 3 3 7 4 3 3 3" xfId="3921" xr:uid="{6D3449E8-B4F0-4DD1-99BB-42422E384D5D}"/>
    <cellStyle name="Percent 2 3 3 7 4 3 3 3 2" xfId="5010" xr:uid="{506AB474-A3F3-4BCE-AE91-E789CCA9E3D3}"/>
    <cellStyle name="Percent 2 3 3 7 4 3 3 3 3" xfId="3592" xr:uid="{29B84DC0-EDD1-4B49-BFB8-A063367614B0}"/>
    <cellStyle name="Percent 2 3 3 7 4 3 3 3 4" xfId="8433" xr:uid="{8906E498-D7DD-429F-B683-EE4C1CD1231D}"/>
    <cellStyle name="Percent 2 3 3 7 4 3 3 3 4 2" xfId="9200" xr:uid="{AC853783-C808-490C-B043-646100DFC562}"/>
    <cellStyle name="Percent 2 3 3 7 4 3 3 3 4 2 2" xfId="10918" xr:uid="{4DD2D6B8-5C69-4AE3-A7F7-DB06FF2FB47B}"/>
    <cellStyle name="Percent 2 3 3 7 4 3 3 3 4 2 3" xfId="11360" xr:uid="{D24FD6BC-5E11-402C-BAB7-C889B8420200}"/>
    <cellStyle name="Percent 2 3 3 7 4 3 3 3 4 2 3 2" xfId="21918" xr:uid="{F72C10B0-EB5D-4A55-A1D0-7FFAE2B383A7}"/>
    <cellStyle name="Percent 2 3 3 7 4 3 3 3 4 2 3 3" xfId="21483" xr:uid="{CE43AFF7-E068-401E-99C4-B38554AFAB5C}"/>
    <cellStyle name="Percent 2 3 3 7 4 3 3 3 4 2 3 3 2" xfId="26705" xr:uid="{6E770B72-0724-41DF-85F8-FF2F3BEA55ED}"/>
    <cellStyle name="Percent 2 3 3 7 4 3 3 3 5" xfId="6714" xr:uid="{5B66C693-311B-4D81-BA9F-2599CB337046}"/>
    <cellStyle name="Percent 2 3 3 7 4 3 3 3 5 2" xfId="10459" xr:uid="{ECC7DF42-8EDA-4E19-90BC-1505FA7B7D2B}"/>
    <cellStyle name="Percent 2 3 3 7 4 3 3 3 5 3" xfId="17152" xr:uid="{5A848263-32D3-42F5-ADF8-7D0F4BDDF3BD}"/>
    <cellStyle name="Percent 2 3 3 7 4 3 3 3 5 3 2" xfId="23624" xr:uid="{3BDCAE32-3A6D-40D2-B22C-F3D6535EDD75}"/>
    <cellStyle name="Percent 2 3 3 7 4 3 3 3 5 3 3" xfId="21024" xr:uid="{37163C85-5894-4D6E-81E4-389E47A44DD5}"/>
    <cellStyle name="Percent 2 3 3 7 4 3 3 3 5 3 3 2" xfId="26246" xr:uid="{7F11258C-5B04-4B11-9C7F-1E68A936C767}"/>
    <cellStyle name="Percent 2 3 3 7 4 3 3 3 6" xfId="15944" xr:uid="{F1A4A9F8-CCD7-4B25-904B-DCD8FCB5EA3C}"/>
    <cellStyle name="Percent 2 3 3 7 4 3 3 3 7" xfId="18698" xr:uid="{957252BA-3458-4070-9C5E-71D5C2B36863}"/>
    <cellStyle name="Percent 2 3 3 7 4 3 3 3 7 2" xfId="23920" xr:uid="{C5FF5F03-6B3F-4B95-9868-0704F194B644}"/>
    <cellStyle name="Percent 2 3 3 7 4 3 3 4" xfId="7259" xr:uid="{64908B5B-ABE5-4FE1-B3A4-EBF5AF2ED6B4}"/>
    <cellStyle name="Percent 2 3 3 7 4 3 3 4 2" xfId="8218" xr:uid="{24216486-9A0F-4FAF-A48F-4A908A05918B}"/>
    <cellStyle name="Percent 2 3 3 7 4 3 3 4 3" xfId="12963" xr:uid="{F8C110E9-5BFE-4E9E-B5A8-C4694C56E56B}"/>
    <cellStyle name="Percent 2 3 3 7 4 3 3 4 3 2" xfId="16428" xr:uid="{B6654303-1EC7-4EAD-AACD-7D8F89E01D72}"/>
    <cellStyle name="Percent 2 3 3 7 4 3 3 4 4" xfId="19561" xr:uid="{6835EAAB-9B8E-410E-ADAC-A84C019EC76A}"/>
    <cellStyle name="Percent 2 3 3 7 4 3 3 4 4 2" xfId="24783" xr:uid="{6425827D-E1D1-4AE3-AC1D-1939FCF12F46}"/>
    <cellStyle name="Percent 2 3 3 7 4 3 3 5" xfId="6737" xr:uid="{A99A40B4-53F7-481A-B9F1-FE5BD43A55FF}"/>
    <cellStyle name="Percent 2 3 3 7 4 3 3 5 2" xfId="10481" xr:uid="{A1745891-98B4-4B1E-B936-CF13DF3F299F}"/>
    <cellStyle name="Percent 2 3 3 7 4 3 3 5 3" xfId="12405" xr:uid="{AB0045BC-FE0B-4C3F-98A8-175D583FF2B3}"/>
    <cellStyle name="Percent 2 3 3 7 4 3 3 5 3 2" xfId="22846" xr:uid="{D0266DB2-A707-48E0-9E07-96D329034A4E}"/>
    <cellStyle name="Percent 2 3 3 7 4 3 3 5 3 3" xfId="21046" xr:uid="{59250896-1B77-428C-A7B9-D4D52E297E35}"/>
    <cellStyle name="Percent 2 3 3 7 4 3 3 5 3 3 2" xfId="26268" xr:uid="{AC345F73-33FD-4300-ADFD-54027B747C43}"/>
    <cellStyle name="Percent 2 3 3 7 4 3 4" xfId="5770" xr:uid="{57D43277-799B-462B-9711-A3D1C028E0AA}"/>
    <cellStyle name="Percent 2 3 3 7 4 3 4 2" xfId="9045" xr:uid="{CC88D7CF-A4C4-4F3A-8D8F-4AB4E466BFF8}"/>
    <cellStyle name="Percent 2 3 3 7 4 3 4 3" xfId="14742" xr:uid="{50C61BEF-AE60-4FA3-9329-E19547C74636}"/>
    <cellStyle name="Percent 2 3 3 7 4 3 4 3 2" xfId="14743" xr:uid="{E5002C8D-F7AC-4896-9CB8-09F6FFB063C4}"/>
    <cellStyle name="Percent 2 3 3 7 4 3 4 3 3" xfId="17258" xr:uid="{2A8FFD53-C82C-4D2B-BF4A-7BA81058A1C0}"/>
    <cellStyle name="Percent 2 3 3 7 4 3 4 3 4" xfId="20309" xr:uid="{2E88BE2D-5C6C-4D98-BE66-4C7BD7B6786D}"/>
    <cellStyle name="Percent 2 3 3 7 4 3 4 3 4 2" xfId="25531" xr:uid="{CE441649-68DA-41E8-946A-45F563D7518C}"/>
    <cellStyle name="Percent 2 3 3 7 4 3 5" xfId="15284" xr:uid="{952BC867-3386-41CA-A040-DB07BBDCB37E}"/>
    <cellStyle name="Percent 2 3 3 7 4 3 6" xfId="15633" xr:uid="{7A1F1A14-1311-435C-BD93-3BE6A9BB1052}"/>
    <cellStyle name="Percent 2 3 3 7 4 3 7" xfId="17740" xr:uid="{CAC5D8F6-4850-4829-99A6-4BFFDFAB658F}"/>
    <cellStyle name="Percent 2 3 3 7 4 3 7 2" xfId="27350" xr:uid="{721126B2-4CDD-400F-AD78-EB7772677F44}"/>
    <cellStyle name="Percent 2 3 3 7 4 3 7 3" xfId="28589" xr:uid="{61670211-149B-43A6-BD13-0A1165E01C3A}"/>
    <cellStyle name="Percent 2 3 3 7 4 3 7 4" xfId="27876" xr:uid="{1B381359-33DC-4790-985E-31F722655C59}"/>
    <cellStyle name="Percent 2 3 3 7 4 3 8" xfId="18103" xr:uid="{CAC15CDE-08F8-4B90-BA03-305EDFA50F24}"/>
    <cellStyle name="Percent 2 3 3 7 4 3 8 2" xfId="27627" xr:uid="{EBC37DAB-E6AE-44F6-BF45-4C8CDB33D00C}"/>
    <cellStyle name="Percent 2 3 3 7 4 4" xfId="14744" xr:uid="{151A09EB-9154-4055-8DB2-4D90A8C9122D}"/>
    <cellStyle name="Percent 2 3 3 7 4 4 2" xfId="14745" xr:uid="{EF098254-0F05-4F61-80C0-BF9230D47E32}"/>
    <cellStyle name="Percent 2 3 3 7 4 5" xfId="14746" xr:uid="{9509A71D-054F-4F5C-920B-B284D157D52C}"/>
    <cellStyle name="Percent 2 3 3 7 4 5 2" xfId="14747" xr:uid="{EFECD871-52B2-4675-AD1F-30A71D2287B7}"/>
    <cellStyle name="Percent 2 3 3 7 5" xfId="2223" xr:uid="{4B6DFC3B-F144-416F-9A6D-12B0E20917E9}"/>
    <cellStyle name="Percent 2 3 3 7 5 2" xfId="2818" xr:uid="{4262AB3A-6C2D-403B-9121-2471FEB81060}"/>
    <cellStyle name="Percent 2 3 3 7 5 3" xfId="3781" xr:uid="{5E662399-F4CD-417C-B6D1-41495E41DBCF}"/>
    <cellStyle name="Percent 2 3 3 7 5 3 2" xfId="5031" xr:uid="{0C111ED5-C3D5-4BE1-9A0F-44EE8CECBC9C}"/>
    <cellStyle name="Percent 2 3 3 7 5 3 3" xfId="3389" xr:uid="{37BC3074-917F-46E4-A113-BFDA2AD57CF1}"/>
    <cellStyle name="Percent 2 3 3 7 5 3 4" xfId="7583" xr:uid="{CEAF6203-5366-432F-B0C9-72A28FE19712}"/>
    <cellStyle name="Percent 2 3 3 7 5 3 4 2" xfId="7908" xr:uid="{CAB0BA53-E78F-4BA3-BC9B-9F33E4E4E21B}"/>
    <cellStyle name="Percent 2 3 3 7 5 3 4 2 2" xfId="10867" xr:uid="{76440727-1115-46CE-83EB-C998E05F3B11}"/>
    <cellStyle name="Percent 2 3 3 7 5 3 4 2 3" xfId="16926" xr:uid="{F79ABCD8-B02D-4709-AAFB-F9C10EAB5AEA}"/>
    <cellStyle name="Percent 2 3 3 7 5 3 4 2 3 2" xfId="23399" xr:uid="{7D0957E7-AC9C-49C1-BDCD-DDC39F670BAF}"/>
    <cellStyle name="Percent 2 3 3 7 5 3 4 2 3 3" xfId="21432" xr:uid="{34201CBD-3B57-47DE-94F8-FB869BED13C3}"/>
    <cellStyle name="Percent 2 3 3 7 5 3 4 2 3 3 2" xfId="26654" xr:uid="{FA6192AA-53C5-4235-B385-6EA7CF192554}"/>
    <cellStyle name="Percent 2 3 3 7 5 3 5" xfId="5482" xr:uid="{2E2393B9-C75C-4A35-9649-0D3F357668A6}"/>
    <cellStyle name="Percent 2 3 3 7 5 3 5 2" xfId="9919" xr:uid="{E41B7839-5C0D-463A-922E-6277432E2B67}"/>
    <cellStyle name="Percent 2 3 3 7 5 3 5 3" xfId="12790" xr:uid="{6E087CDE-C67E-49F3-96D8-1C110F381646}"/>
    <cellStyle name="Percent 2 3 3 7 5 3 5 3 2" xfId="23228" xr:uid="{5BCF03D3-AB1B-4B1A-B914-3DB8EA5EC937}"/>
    <cellStyle name="Percent 2 3 3 7 5 3 5 3 3" xfId="20022" xr:uid="{498AC01B-E71F-42D1-8B3F-1F2115B0C2B8}"/>
    <cellStyle name="Percent 2 3 3 7 5 3 5 3 3 2" xfId="25244" xr:uid="{FF9CA794-8138-4B85-BA2D-599409D460C0}"/>
    <cellStyle name="Percent 2 3 3 7 5 3 6" xfId="18558" xr:uid="{B00918AA-7D6C-470F-A02A-2235B69660D7}"/>
    <cellStyle name="Percent 2 3 3 7 5 3 6 2" xfId="23780" xr:uid="{A854127F-AB26-4213-85A8-3C9BA7D48F96}"/>
    <cellStyle name="Percent 2 3 3 7 5 4" xfId="6201" xr:uid="{57C0C29E-5D06-4C2F-BEA9-7DE5AB5F119B}"/>
    <cellStyle name="Percent 2 3 3 7 5 4 2" xfId="7618" xr:uid="{308DDC06-8953-46A7-91AD-2236AEEF9B69}"/>
    <cellStyle name="Percent 2 3 3 7 5 4 3" xfId="13150" xr:uid="{CAD4E3C6-F2A3-41AA-B51E-01554BF13E28}"/>
    <cellStyle name="Percent 2 3 3 7 5 4 3 2" xfId="16594" xr:uid="{7577112B-2B48-4B1F-ADB6-D41A13603C2F}"/>
    <cellStyle name="Percent 2 3 3 7 5 4 4" xfId="19294" xr:uid="{9ACDE68F-7E21-493F-A807-185B0BD8C56F}"/>
    <cellStyle name="Percent 2 3 3 7 5 4 4 2" xfId="24516" xr:uid="{DBFCEFE8-1334-44F2-AD57-92BF7997D2F0}"/>
    <cellStyle name="Percent 2 3 3 7 5 5" xfId="9423" xr:uid="{770D3582-3886-40FE-8DA7-4D49CC9D9455}"/>
    <cellStyle name="Percent 2 3 3 7 5 5 2" xfId="11136" xr:uid="{99D99767-7E66-4028-8D34-7F8AABFF2B58}"/>
    <cellStyle name="Percent 2 3 3 7 5 5 3" xfId="11636" xr:uid="{FE332C05-488B-4C1A-A44F-992773530794}"/>
    <cellStyle name="Percent 2 3 3 7 5 5 3 2" xfId="22085" xr:uid="{3829FF9A-BB9F-441C-BB93-3E2E277E6875}"/>
    <cellStyle name="Percent 2 3 3 7 5 5 3 3" xfId="21701" xr:uid="{682D9102-F53C-483D-B61A-49885D529823}"/>
    <cellStyle name="Percent 2 3 3 7 5 5 3 3 2" xfId="26923" xr:uid="{7F5B5512-DF4D-4DE0-8C3B-49C1895F6677}"/>
    <cellStyle name="Percent 2 3 3 7 6" xfId="17963" xr:uid="{7226C2E7-8A08-4FAD-885D-2BC00064C0AD}"/>
    <cellStyle name="Percent 2 3 3 7 6 2" xfId="28885" xr:uid="{0E6FD342-5610-4127-B16E-CB4B8C7180E7}"/>
    <cellStyle name="Percent 2 3 3 8" xfId="1494" xr:uid="{AED2D3D3-342D-4A13-A4DC-DF9C347E29F7}"/>
    <cellStyle name="Percent 2 3 3 8 2" xfId="1495" xr:uid="{26B52915-8F82-42ED-B8A6-C6AD7F791E46}"/>
    <cellStyle name="Percent 2 3 3 8 3" xfId="1496" xr:uid="{B9EE15BC-998C-4E73-A991-0F5ABB152458}"/>
    <cellStyle name="Percent 2 3 3 8 3 2" xfId="1497" xr:uid="{24D2755A-1968-4845-8774-F09EC41FA5B8}"/>
    <cellStyle name="Percent 2 3 3 8 3 2 2" xfId="1498" xr:uid="{02C702B2-D151-48A7-B54A-682948B30287}"/>
    <cellStyle name="Percent 2 3 3 8 3 2 2 10" xfId="18267" xr:uid="{044397E5-5F1C-4317-837A-9A01DE01E58D}"/>
    <cellStyle name="Percent 2 3 3 8 3 2 2 10 2" xfId="27675" xr:uid="{E6774A7A-5F3A-4661-AB13-304D70DED27A}"/>
    <cellStyle name="Percent 2 3 3 8 3 2 2 2" xfId="1499" xr:uid="{AACD906E-F869-4F31-9BD7-85C1FE5D19F7}"/>
    <cellStyle name="Percent 2 3 3 8 3 2 2 2 2" xfId="14748" xr:uid="{A7414C55-B8A8-46FE-B0B9-D3C8E1A9C176}"/>
    <cellStyle name="Percent 2 3 3 8 3 2 2 2 3" xfId="14749" xr:uid="{624E46E4-7362-4C98-B474-EA108CDDEDC1}"/>
    <cellStyle name="Percent 2 3 3 8 3 2 2 2 3 2" xfId="14750" xr:uid="{75B35C05-8ED5-4DE1-AE53-28B0D0319B43}"/>
    <cellStyle name="Percent 2 3 3 8 3 2 2 3" xfId="1500" xr:uid="{A2F5683C-B2E0-4FAD-B03D-8614DC2C8568}"/>
    <cellStyle name="Percent 2 3 3 8 3 2 2 4" xfId="1501" xr:uid="{B1BFB148-8BD8-4C98-BCE5-FDDB5F0FE8FF}"/>
    <cellStyle name="Percent 2 3 3 8 3 2 2 5" xfId="1502" xr:uid="{39293040-60A0-4CB7-8218-407A983911A1}"/>
    <cellStyle name="Percent 2 3 3 8 3 2 2 5 2" xfId="1503" xr:uid="{11B4D995-34E0-4155-9D07-16BD21F629CC}"/>
    <cellStyle name="Percent 2 3 3 8 3 2 2 5 3" xfId="2680" xr:uid="{D02EB4F9-5771-4A48-8EEC-1EB6669362C1}"/>
    <cellStyle name="Percent 2 3 3 8 3 2 2 5 3 2" xfId="3275" xr:uid="{C8BFC23A-AEF4-4A59-8710-E81C148338A1}"/>
    <cellStyle name="Percent 2 3 3 8 3 2 2 5 3 3" xfId="4238" xr:uid="{25C17852-D067-4F50-A7E3-D1829A9453B7}"/>
    <cellStyle name="Percent 2 3 3 8 3 2 2 5 3 3 2" xfId="4644" xr:uid="{44A8402B-4F5E-4B18-930C-6B459B4B6DBB}"/>
    <cellStyle name="Percent 2 3 3 8 3 2 2 5 3 3 3" xfId="4475" xr:uid="{06E57B81-57F9-480B-925A-B1E1F08C9826}"/>
    <cellStyle name="Percent 2 3 3 8 3 2 2 5 3 3 4" xfId="7884" xr:uid="{189DF72E-4E27-4A34-B4F2-467780011BB3}"/>
    <cellStyle name="Percent 2 3 3 8 3 2 2 5 3 3 4 2" xfId="6325" xr:uid="{6C368572-57A3-492C-9609-9FD5D088227C}"/>
    <cellStyle name="Percent 2 3 3 8 3 2 2 5 3 3 4 2 2" xfId="10073" xr:uid="{E3F995D7-27D1-4469-ABD2-2EC95993AABF}"/>
    <cellStyle name="Percent 2 3 3 8 3 2 2 5 3 3 4 2 3" xfId="11989" xr:uid="{171156FC-D795-4A00-AE9C-058F1456613A}"/>
    <cellStyle name="Percent 2 3 3 8 3 2 2 5 3 3 4 2 3 2" xfId="22437" xr:uid="{0B12B140-FCAF-47E6-9D90-D1F36361B0D6}"/>
    <cellStyle name="Percent 2 3 3 8 3 2 2 5 3 3 4 2 3 3" xfId="20638" xr:uid="{1F3112DF-43C3-4A14-B85B-D5D4B8E4FD6D}"/>
    <cellStyle name="Percent 2 3 3 8 3 2 2 5 3 3 4 2 3 3 2" xfId="25860" xr:uid="{24F6BA73-DC5F-486B-BC78-BA114710524A}"/>
    <cellStyle name="Percent 2 3 3 8 3 2 2 5 3 3 5" xfId="6745" xr:uid="{7C151E1E-EEA9-4DD7-A84B-E241E3FB0899}"/>
    <cellStyle name="Percent 2 3 3 8 3 2 2 5 3 3 5 2" xfId="10489" xr:uid="{8EA7BD07-BAF7-41F1-B853-16AE22828CB2}"/>
    <cellStyle name="Percent 2 3 3 8 3 2 2 5 3 3 5 3" xfId="12621" xr:uid="{F9CF10A8-07E5-45B6-A211-3B46A18E2682}"/>
    <cellStyle name="Percent 2 3 3 8 3 2 2 5 3 3 5 3 2" xfId="23061" xr:uid="{48AEACE4-843E-4208-A1A3-17AF9B8AA580}"/>
    <cellStyle name="Percent 2 3 3 8 3 2 2 5 3 3 5 3 3" xfId="21054" xr:uid="{58DCE924-71F4-48D8-A1CE-8DFF7776505B}"/>
    <cellStyle name="Percent 2 3 3 8 3 2 2 5 3 3 5 3 3 2" xfId="26276" xr:uid="{E913F907-D22E-4EE0-9AFD-DFA59240A932}"/>
    <cellStyle name="Percent 2 3 3 8 3 2 2 5 3 3 6" xfId="19015" xr:uid="{F8E89445-5A84-4682-AEB2-4E796DD7D5A4}"/>
    <cellStyle name="Percent 2 3 3 8 3 2 2 5 3 3 6 2" xfId="24237" xr:uid="{D055D786-A77E-4F69-836B-05E61D9F68C7}"/>
    <cellStyle name="Percent 2 3 3 8 3 2 2 5 3 4" xfId="7256" xr:uid="{FC76F9FF-2D86-4B18-B7FC-E11624BF4036}"/>
    <cellStyle name="Percent 2 3 3 8 3 2 2 5 3 4 2" xfId="8215" xr:uid="{39BDB1AE-4224-4576-8389-32A01A7428E0}"/>
    <cellStyle name="Percent 2 3 3 8 3 2 2 5 3 4 3" xfId="13283" xr:uid="{F82D425A-34A3-45A9-B2FF-55959F1C7736}"/>
    <cellStyle name="Percent 2 3 3 8 3 2 2 5 3 4 3 2" xfId="16714" xr:uid="{4CAD5299-0BFE-4A7F-84DC-A1B77339E5AF}"/>
    <cellStyle name="Percent 2 3 3 8 3 2 2 5 3 4 4" xfId="19558" xr:uid="{5FE6E8C7-10D8-4D1E-9918-89F0E6F13B95}"/>
    <cellStyle name="Percent 2 3 3 8 3 2 2 5 3 4 4 2" xfId="24780" xr:uid="{38FC0275-FDF5-4EFB-912B-877D76BF8AEC}"/>
    <cellStyle name="Percent 2 3 3 8 3 2 2 5 3 5" xfId="7416" xr:uid="{F73D31F9-F23F-400E-8189-0C1B044EFEF4}"/>
    <cellStyle name="Percent 2 3 3 8 3 2 2 5 3 5 2" xfId="10786" xr:uid="{1F531BDE-31A0-4C23-A381-E8ECC7BD4DE2}"/>
    <cellStyle name="Percent 2 3 3 8 3 2 2 5 3 5 3" xfId="16932" xr:uid="{11EC04A9-3650-48D1-A29B-1B109EF9A8C0}"/>
    <cellStyle name="Percent 2 3 3 8 3 2 2 5 3 5 3 2" xfId="23405" xr:uid="{6BC5A89B-F83C-4874-B457-36637F0342E2}"/>
    <cellStyle name="Percent 2 3 3 8 3 2 2 5 3 5 3 3" xfId="21351" xr:uid="{12ED639E-1970-4392-B2A4-7EF4B70F1FC8}"/>
    <cellStyle name="Percent 2 3 3 8 3 2 2 5 3 5 3 3 2" xfId="26573" xr:uid="{05655EA0-FF98-45BE-B414-C3E0435F3F4B}"/>
    <cellStyle name="Percent 2 3 3 8 3 2 2 5 4" xfId="5778" xr:uid="{2A77751D-5AA4-46D4-8B70-8DC4FE4A6E14}"/>
    <cellStyle name="Percent 2 3 3 8 3 2 2 5 4 2" xfId="9050" xr:uid="{D64DE173-8D39-430B-89DA-889D81942123}"/>
    <cellStyle name="Percent 2 3 3 8 3 2 2 5 4 3" xfId="12550" xr:uid="{E1D1C5F7-BB1E-4F6C-A9E7-F3E26FDE82C4}"/>
    <cellStyle name="Percent 2 3 3 8 3 2 2 5 4 3 2" xfId="22991" xr:uid="{B42375CF-70F0-43B8-963D-AA95177740D2}"/>
    <cellStyle name="Percent 2 3 3 8 3 2 2 5 4 3 3" xfId="20317" xr:uid="{E498A7AC-A1D6-4377-8026-C0AB5E78F608}"/>
    <cellStyle name="Percent 2 3 3 8 3 2 2 5 4 3 3 2" xfId="25539" xr:uid="{540B1150-6AA5-413A-89D1-D661169F5246}"/>
    <cellStyle name="Percent 2 3 3 8 3 2 2 5 5" xfId="15638" xr:uid="{6731D0AA-E690-4619-9EDF-221E0C9384D1}"/>
    <cellStyle name="Percent 2 3 3 8 3 2 2 5 6" xfId="17745" xr:uid="{7C773C1F-24B6-4319-AF37-4BE33D8648B8}"/>
    <cellStyle name="Percent 2 3 3 8 3 2 2 5 6 2" xfId="27355" xr:uid="{B3AAA350-481A-4963-AB2B-4C09326C5CEB}"/>
    <cellStyle name="Percent 2 3 3 8 3 2 2 5 6 3" xfId="28594" xr:uid="{7E1E0A00-6C11-43E5-8626-295DFF67059A}"/>
    <cellStyle name="Percent 2 3 3 8 3 2 2 5 6 4" xfId="27873" xr:uid="{C014EE68-2B19-4CDE-A4A1-2D2FE0034EA8}"/>
    <cellStyle name="Percent 2 3 3 8 3 2 2 5 7" xfId="18420" xr:uid="{C39A381C-31D5-451C-B33F-6CB6FDD32464}"/>
    <cellStyle name="Percent 2 3 3 8 3 2 2 5 7 2" xfId="28859" xr:uid="{1E9313BD-1AEF-4F01-A93A-07BDDB7CE9CB}"/>
    <cellStyle name="Percent 2 3 3 8 3 2 2 6" xfId="2527" xr:uid="{CD90BAF5-F52C-44CE-92A1-559F93F0323B}"/>
    <cellStyle name="Percent 2 3 3 8 3 2 2 6 2" xfId="3122" xr:uid="{E3B93F8D-D2E6-4114-9BDF-C0D129C455DA}"/>
    <cellStyle name="Percent 2 3 3 8 3 2 2 6 3" xfId="4085" xr:uid="{D1A4C29B-461F-4C12-BCEB-10C9361A3366}"/>
    <cellStyle name="Percent 2 3 3 8 3 2 2 6 3 2" xfId="4685" xr:uid="{2C5F66E2-AAD0-4A6B-B081-BD415E90FA52}"/>
    <cellStyle name="Percent 2 3 3 8 3 2 2 6 3 3" xfId="3377" xr:uid="{43D9E220-BF70-4863-8CF5-CBFE077E8E86}"/>
    <cellStyle name="Percent 2 3 3 8 3 2 2 6 3 4" xfId="8626" xr:uid="{1E872F8F-89E2-478F-871F-723345029417}"/>
    <cellStyle name="Percent 2 3 3 8 3 2 2 6 3 4 2" xfId="6266" xr:uid="{BAA65F63-2246-4FE3-8D88-2BFCA04526F4}"/>
    <cellStyle name="Percent 2 3 3 8 3 2 2 6 3 4 2 2" xfId="10015" xr:uid="{DE722A68-9FF2-4FBE-AFA9-24F3ADD3C4BC}"/>
    <cellStyle name="Percent 2 3 3 8 3 2 2 6 3 4 2 3" xfId="11793" xr:uid="{4596B730-8CA5-48A5-ADB3-32532314CF46}"/>
    <cellStyle name="Percent 2 3 3 8 3 2 2 6 3 4 2 3 2" xfId="22241" xr:uid="{166B90E2-D333-4828-8B59-C106F23F6127}"/>
    <cellStyle name="Percent 2 3 3 8 3 2 2 6 3 4 2 3 3" xfId="20580" xr:uid="{B3EBA277-2524-4831-96F2-CA13DAAC95EC}"/>
    <cellStyle name="Percent 2 3 3 8 3 2 2 6 3 4 2 3 3 2" xfId="25802" xr:uid="{4889C4D3-3C15-4444-AF60-F01AAE83BFB2}"/>
    <cellStyle name="Percent 2 3 3 8 3 2 2 6 3 5" xfId="5347" xr:uid="{A03A2BF9-7DF5-4184-A13D-00DB0F13F6DD}"/>
    <cellStyle name="Percent 2 3 3 8 3 2 2 6 3 5 2" xfId="9828" xr:uid="{C37908A0-DA98-4F81-9EAD-84CDA06D5027}"/>
    <cellStyle name="Percent 2 3 3 8 3 2 2 6 3 5 3" xfId="11392" xr:uid="{5AC63E68-86DB-43AC-AE99-6569B9C413AD}"/>
    <cellStyle name="Percent 2 3 3 8 3 2 2 6 3 5 3 2" xfId="21950" xr:uid="{6EC76612-541C-45DE-AC47-861399C43966}"/>
    <cellStyle name="Percent 2 3 3 8 3 2 2 6 3 5 3 3" xfId="19887" xr:uid="{B63F1729-51FB-4DC2-863C-ADBB3B8318D0}"/>
    <cellStyle name="Percent 2 3 3 8 3 2 2 6 3 5 3 3 2" xfId="25109" xr:uid="{576FB200-E8B5-49F1-9333-4CD53933E930}"/>
    <cellStyle name="Percent 2 3 3 8 3 2 2 6 3 6" xfId="16104" xr:uid="{553928F8-D6C6-4DEF-9786-EFFBFE2DA450}"/>
    <cellStyle name="Percent 2 3 3 8 3 2 2 6 3 7" xfId="18862" xr:uid="{527DB8EB-A793-486F-AB63-A0032A330675}"/>
    <cellStyle name="Percent 2 3 3 8 3 2 2 6 3 7 2" xfId="24084" xr:uid="{CF1B7B42-F15B-4E14-A1E5-0C3BCE7ADB17}"/>
    <cellStyle name="Percent 2 3 3 8 3 2 2 6 4" xfId="6126" xr:uid="{11C9BC3A-3860-4C15-BD9D-37F97094C461}"/>
    <cellStyle name="Percent 2 3 3 8 3 2 2 6 4 2" xfId="7613" xr:uid="{8373A02D-AC73-495D-9596-862411322582}"/>
    <cellStyle name="Percent 2 3 3 8 3 2 2 6 4 3" xfId="12979" xr:uid="{5FD3118B-4910-4563-9771-F8B423923831}"/>
    <cellStyle name="Percent 2 3 3 8 3 2 2 6 4 3 2" xfId="16438" xr:uid="{413D85C5-89CF-43E0-9B80-F7AF4EC66169}"/>
    <cellStyle name="Percent 2 3 3 8 3 2 2 6 4 4" xfId="19219" xr:uid="{A839E7C9-4FAA-412A-833F-54BFB58CA854}"/>
    <cellStyle name="Percent 2 3 3 8 3 2 2 6 4 4 2" xfId="24441" xr:uid="{212AA79A-44EF-4B2C-8F23-C0D4EC556044}"/>
    <cellStyle name="Percent 2 3 3 8 3 2 2 6 5" xfId="9503" xr:uid="{20E7C2D8-2308-492E-B111-973D74C645DC}"/>
    <cellStyle name="Percent 2 3 3 8 3 2 2 6 5 2" xfId="11216" xr:uid="{C05A929B-0092-47A1-8660-46CED168A3D7}"/>
    <cellStyle name="Percent 2 3 3 8 3 2 2 6 5 3" xfId="11511" xr:uid="{36337AFC-1FE5-4CCA-9543-1156B09FB6C6}"/>
    <cellStyle name="Percent 2 3 3 8 3 2 2 6 5 3 2" xfId="22069" xr:uid="{ED3E2EEF-D071-482A-B60C-C69C631209B5}"/>
    <cellStyle name="Percent 2 3 3 8 3 2 2 6 5 3 3" xfId="21781" xr:uid="{81A6C858-A315-4368-B0F6-6FD0A465AD83}"/>
    <cellStyle name="Percent 2 3 3 8 3 2 2 6 5 3 3 2" xfId="27003" xr:uid="{B1E27A74-3595-4BF0-9509-38AB3E379C19}"/>
    <cellStyle name="Percent 2 3 3 8 3 2 2 7" xfId="5776" xr:uid="{8303F2FD-4CCC-41EB-B7C6-50EA6EEEB7A2}"/>
    <cellStyle name="Percent 2 3 3 8 3 2 2 7 2" xfId="9049" xr:uid="{60A38F97-2558-4C88-8F71-0FE1E07B5F1C}"/>
    <cellStyle name="Percent 2 3 3 8 3 2 2 7 3" xfId="16250" xr:uid="{3F9523A1-1B49-438F-A193-F7F50DF04919}"/>
    <cellStyle name="Percent 2 3 3 8 3 2 2 7 3 2" xfId="17398" xr:uid="{00B19D27-00DA-4BB1-B473-80B56EAEAF55}"/>
    <cellStyle name="Percent 2 3 3 8 3 2 2 7 3 3" xfId="20315" xr:uid="{7848B1BB-25C3-4453-A169-13DF8C7EEE4F}"/>
    <cellStyle name="Percent 2 3 3 8 3 2 2 7 3 3 2" xfId="25537" xr:uid="{2638C7FB-F433-45BE-BE2D-6F3A5BA1FA24}"/>
    <cellStyle name="Percent 2 3 3 8 3 2 2 8" xfId="15637" xr:uid="{E981493D-4D3D-42D6-A538-3EC587857B7F}"/>
    <cellStyle name="Percent 2 3 3 8 3 2 2 9" xfId="17744" xr:uid="{F4F0ACC3-ABF1-424C-9E56-206A4A611E78}"/>
    <cellStyle name="Percent 2 3 3 8 3 2 2 9 2" xfId="27354" xr:uid="{EF40BAB4-5DC2-47B6-8E45-9CD5A765456E}"/>
    <cellStyle name="Percent 2 3 3 8 3 2 2 9 3" xfId="28593" xr:uid="{CE83E649-523C-4267-978C-6244C4C17524}"/>
    <cellStyle name="Percent 2 3 3 8 3 2 2 9 4" xfId="27874" xr:uid="{B52B55CB-C65A-412E-A5F6-3C309157ADD2}"/>
    <cellStyle name="Percent 2 3 3 8 3 3" xfId="2294" xr:uid="{C4BBE81E-77D2-4631-A7EF-B8401454FFD2}"/>
    <cellStyle name="Percent 2 3 3 8 3 3 2" xfId="2889" xr:uid="{92841500-181B-4CDF-9DE1-40DB7D8F28B8}"/>
    <cellStyle name="Percent 2 3 3 8 3 3 3" xfId="3852" xr:uid="{F4C5AE3B-9CEE-4BCE-9CDE-763D6A773F79}"/>
    <cellStyle name="Percent 2 3 3 8 3 3 3 2" xfId="4823" xr:uid="{0E31F65A-BB4D-4AAD-9DDA-8DC699B92ECE}"/>
    <cellStyle name="Percent 2 3 3 8 3 3 3 3" xfId="3409" xr:uid="{5E358E58-5CA6-417D-B509-46EADB01C20D}"/>
    <cellStyle name="Percent 2 3 3 8 3 3 3 4" xfId="8383" xr:uid="{76C0CF26-5D74-4F00-9E8F-95F1D4A25188}"/>
    <cellStyle name="Percent 2 3 3 8 3 3 3 4 2" xfId="9489" xr:uid="{971DE603-5155-4E4A-BEAF-90C601F65C45}"/>
    <cellStyle name="Percent 2 3 3 8 3 3 3 4 2 2" xfId="11202" xr:uid="{CDA151A9-2DFA-42DA-9561-38D9B4FFF62C}"/>
    <cellStyle name="Percent 2 3 3 8 3 3 3 4 2 3" xfId="12221" xr:uid="{484C5CFC-D3BD-4C28-BC79-0CB1D2B76950}"/>
    <cellStyle name="Percent 2 3 3 8 3 3 3 4 2 3 2" xfId="22667" xr:uid="{C551ABEC-4962-462B-8284-DA34637963F5}"/>
    <cellStyle name="Percent 2 3 3 8 3 3 3 4 2 3 3" xfId="21767" xr:uid="{D082322C-47F2-48E6-AC1E-61D6D0E401DC}"/>
    <cellStyle name="Percent 2 3 3 8 3 3 3 4 2 3 3 2" xfId="26989" xr:uid="{EDB9E0E2-722D-4A5E-8DE0-9DF265CE63AC}"/>
    <cellStyle name="Percent 2 3 3 8 3 3 3 5" xfId="6215" xr:uid="{5F4CFC0B-8892-48DD-9E63-6B6C7D5F0B74}"/>
    <cellStyle name="Percent 2 3 3 8 3 3 3 5 2" xfId="9964" xr:uid="{76B6903C-C671-4BC5-8039-DCE89FF38C94}"/>
    <cellStyle name="Percent 2 3 3 8 3 3 3 5 3" xfId="12172" xr:uid="{1DC23A60-9B15-4DF1-908B-3622797D3B97}"/>
    <cellStyle name="Percent 2 3 3 8 3 3 3 5 3 2" xfId="22619" xr:uid="{99631A63-50A9-4F36-ABA2-32C649D58730}"/>
    <cellStyle name="Percent 2 3 3 8 3 3 3 5 3 3" xfId="20529" xr:uid="{82A97F07-4C07-4888-B1B6-3820163E36F0}"/>
    <cellStyle name="Percent 2 3 3 8 3 3 3 5 3 3 2" xfId="25751" xr:uid="{B73EA2F9-CCBA-4209-866A-D7DB0FB2821E}"/>
    <cellStyle name="Percent 2 3 3 8 3 3 3 6" xfId="15876" xr:uid="{D0CFD5CB-E179-4BC4-B4B1-2A499DFC2810}"/>
    <cellStyle name="Percent 2 3 3 8 3 3 3 7" xfId="18629" xr:uid="{6C1A7D3E-439F-4BA2-9C95-169C9EF0343B}"/>
    <cellStyle name="Percent 2 3 3 8 3 3 3 7 2" xfId="23851" xr:uid="{BF8C4723-508B-41AE-B990-1B7B4A63EBAC}"/>
    <cellStyle name="Percent 2 3 3 8 3 3 4" xfId="7273" xr:uid="{57577C82-1BA3-4442-B7A7-032BD56A8EE9}"/>
    <cellStyle name="Percent 2 3 3 8 3 3 4 2" xfId="8232" xr:uid="{4C800C2E-2E63-4E6A-9105-D149E5BECAAF}"/>
    <cellStyle name="Percent 2 3 3 8 3 3 4 3" xfId="13016" xr:uid="{F23531A5-DBEA-46D8-81AA-6DA3FFE27218}"/>
    <cellStyle name="Percent 2 3 3 8 3 3 4 3 2" xfId="16472" xr:uid="{DA94C204-AEE9-47DA-AB51-62D61377CBAA}"/>
    <cellStyle name="Percent 2 3 3 8 3 3 4 4" xfId="19575" xr:uid="{926C3C5D-B9BC-41A5-8A1D-D6637E53408F}"/>
    <cellStyle name="Percent 2 3 3 8 3 3 4 4 2" xfId="24797" xr:uid="{94F7630E-D331-43A2-8682-DF782ABA4E8C}"/>
    <cellStyle name="Percent 2 3 3 8 3 3 5" xfId="9278" xr:uid="{1914FB32-82CA-4EF2-963B-14D8C817CCD9}"/>
    <cellStyle name="Percent 2 3 3 8 3 3 5 2" xfId="10995" xr:uid="{7596ED11-0F7B-4933-B2E7-C85D2ED4B7BB}"/>
    <cellStyle name="Percent 2 3 3 8 3 3 5 3" xfId="12744" xr:uid="{C5C04806-F671-4166-9A98-FEE1ABBD37C8}"/>
    <cellStyle name="Percent 2 3 3 8 3 3 5 3 2" xfId="23183" xr:uid="{1D89B4A7-941E-41E8-AEEF-7C10DF0ECE8C}"/>
    <cellStyle name="Percent 2 3 3 8 3 3 5 3 3" xfId="21560" xr:uid="{76327359-D46B-4F95-A3C6-DE9DACC21013}"/>
    <cellStyle name="Percent 2 3 3 8 3 3 5 3 3 2" xfId="26782" xr:uid="{F6BC8D60-17BE-4B78-969A-FFA7EB796938}"/>
    <cellStyle name="Percent 2 3 3 8 3 4" xfId="5775" xr:uid="{DFC365E2-7F19-4E31-8935-879472F3593F}"/>
    <cellStyle name="Percent 2 3 3 8 3 4 2" xfId="9048" xr:uid="{F00449B9-4851-4175-82FC-369761C5BDF8}"/>
    <cellStyle name="Percent 2 3 3 8 3 4 3" xfId="14751" xr:uid="{41DB440A-842E-4158-B47B-105BE9DECB81}"/>
    <cellStyle name="Percent 2 3 3 8 3 4 3 2" xfId="14752" xr:uid="{E9437035-9366-4CA6-9575-DF3625D2FB7D}"/>
    <cellStyle name="Percent 2 3 3 8 3 4 3 3" xfId="17259" xr:uid="{F64C9045-A273-49B9-B1D9-F0F7F1FA9051}"/>
    <cellStyle name="Percent 2 3 3 8 3 4 3 4" xfId="20314" xr:uid="{F7470A2A-B138-4C76-9941-CC3FAE2DFE48}"/>
    <cellStyle name="Percent 2 3 3 8 3 4 3 4 2" xfId="25536" xr:uid="{42AEE944-E3D1-46D1-999F-A0D134CE0385}"/>
    <cellStyle name="Percent 2 3 3 8 3 5" xfId="15285" xr:uid="{A6BEE685-E74A-46D6-AE35-195766D433D2}"/>
    <cellStyle name="Percent 2 3 3 8 3 6" xfId="15636" xr:uid="{58869F53-DB8B-4BFB-ACE4-5CF47C525015}"/>
    <cellStyle name="Percent 2 3 3 8 3 7" xfId="17743" xr:uid="{834850C5-B4A0-4B10-9DF8-393D2A8DD382}"/>
    <cellStyle name="Percent 2 3 3 8 3 7 2" xfId="27353" xr:uid="{224E1A40-E895-44F7-934A-BA48D36DF746}"/>
    <cellStyle name="Percent 2 3 3 8 3 7 3" xfId="28592" xr:uid="{E42A47D0-8385-4C3C-92E8-4E2964EE6CD3}"/>
    <cellStyle name="Percent 2 3 3 8 3 7 4" xfId="27875" xr:uid="{45A3B2FD-4E7E-46BA-88AF-FD8F9A840A83}"/>
    <cellStyle name="Percent 2 3 3 8 3 8" xfId="18034" xr:uid="{7DC1281B-4FDE-4E47-802B-70D60D8D1554}"/>
    <cellStyle name="Percent 2 3 3 8 3 8 2" xfId="28227" xr:uid="{6D877AFA-88D9-436E-92F4-DD7B300C72FE}"/>
    <cellStyle name="Percent 2 3 3 8 4" xfId="14753" xr:uid="{21212D6C-9295-4719-916E-4DF870405DF2}"/>
    <cellStyle name="Percent 2 3 3 8 4 2" xfId="14754" xr:uid="{33BFF8D7-09A3-4930-919C-1B9C4726BB3A}"/>
    <cellStyle name="Percent 2 3 3 9" xfId="2154" xr:uid="{B8F561C5-FA33-463B-9DF5-635F3364BB68}"/>
    <cellStyle name="Percent 2 3 3 9 2" xfId="2749" xr:uid="{33A332CF-0E51-4422-93B9-5A984B2D2171}"/>
    <cellStyle name="Percent 2 3 3 9 3" xfId="3712" xr:uid="{C98A6AEA-78C6-4D1D-AF48-1B22AD341CD0}"/>
    <cellStyle name="Percent 2 3 3 9 3 2" xfId="4749" xr:uid="{6D49C682-7278-4642-8006-B6FC7D927419}"/>
    <cellStyle name="Percent 2 3 3 9 3 3" xfId="3390" xr:uid="{84FF4E6F-3351-47FC-A22A-C6ED54EB5536}"/>
    <cellStyle name="Percent 2 3 3 9 3 4" xfId="8407" xr:uid="{F49509DD-EF22-437B-B073-0C49912A49A1}"/>
    <cellStyle name="Percent 2 3 3 9 3 4 2" xfId="6213" xr:uid="{7835C207-B36D-4D94-ABE0-705AA51FAE20}"/>
    <cellStyle name="Percent 2 3 3 9 3 4 2 2" xfId="9962" xr:uid="{218F293E-950C-463C-A682-3CA01AFD2691}"/>
    <cellStyle name="Percent 2 3 3 9 3 4 2 3" xfId="12353" xr:uid="{F6E5839B-9BFD-4671-B9C0-9FBBEBE45180}"/>
    <cellStyle name="Percent 2 3 3 9 3 4 2 3 2" xfId="22794" xr:uid="{FEAFC5A3-71C4-44D5-87C1-F494AEF53FA2}"/>
    <cellStyle name="Percent 2 3 3 9 3 4 2 3 3" xfId="20527" xr:uid="{BBE4176F-FFBD-4886-B85D-D3F1C997A7E4}"/>
    <cellStyle name="Percent 2 3 3 9 3 4 2 3 3 2" xfId="25749" xr:uid="{44E0E02C-1394-44FD-AB95-C1834E8B01B0}"/>
    <cellStyle name="Percent 2 3 3 9 3 5" xfId="5507" xr:uid="{714D14CF-790F-4475-B478-2D4D52E14141}"/>
    <cellStyle name="Percent 2 3 3 9 3 5 2" xfId="9847" xr:uid="{032E2562-6D83-489D-9826-00DFE15D093A}"/>
    <cellStyle name="Percent 2 3 3 9 3 5 3" xfId="11977" xr:uid="{CD590142-D3C5-4256-81A7-B78773B2D2DA}"/>
    <cellStyle name="Percent 2 3 3 9 3 5 3 2" xfId="22425" xr:uid="{0F926B42-895E-4C25-B8C7-CF89659A639F}"/>
    <cellStyle name="Percent 2 3 3 9 3 5 3 3" xfId="20047" xr:uid="{92C60D57-E9CE-4AFD-9A56-086C363ADAEE}"/>
    <cellStyle name="Percent 2 3 3 9 3 5 3 3 2" xfId="25269" xr:uid="{C7D4CAF1-CBCA-4E6C-AECD-EFF5C59E85A2}"/>
    <cellStyle name="Percent 2 3 3 9 3 6" xfId="18489" xr:uid="{59B53150-B0A6-427D-952F-DB720252DE63}"/>
    <cellStyle name="Percent 2 3 3 9 3 6 2" xfId="23711" xr:uid="{E1D7017E-813F-41AD-81B1-085699CF3174}"/>
    <cellStyle name="Percent 2 3 3 9 4" xfId="7202" xr:uid="{C86B68E1-2C66-40D5-9915-70D450B05D0A}"/>
    <cellStyle name="Percent 2 3 3 9 4 2" xfId="8161" xr:uid="{D5D99766-A8BF-406A-9671-72732F7E9DD1}"/>
    <cellStyle name="Percent 2 3 3 9 4 3" xfId="13155" xr:uid="{34ACFEAB-F622-4E2E-A5B9-4C5D10980966}"/>
    <cellStyle name="Percent 2 3 3 9 4 3 2" xfId="16598" xr:uid="{B945A5F7-B227-41C7-85F9-E3C9E7ACC1D7}"/>
    <cellStyle name="Percent 2 3 3 9 4 4" xfId="19504" xr:uid="{EB0BB528-563E-4FD0-8044-BE068E94F688}"/>
    <cellStyle name="Percent 2 3 3 9 4 4 2" xfId="24726" xr:uid="{22A88A72-6606-44F3-BCEB-24795F67E0E8}"/>
    <cellStyle name="Percent 2 3 3 9 5" xfId="7940" xr:uid="{DFAED236-8201-40F1-9A95-6FE7CA33DD10}"/>
    <cellStyle name="Percent 2 3 3 9 5 2" xfId="10899" xr:uid="{A4DB70F9-81D9-44E4-8096-EC021B24A7F8}"/>
    <cellStyle name="Percent 2 3 3 9 5 3" xfId="16816" xr:uid="{BCA0B230-EB48-4B06-80F6-BB7CB884FDB5}"/>
    <cellStyle name="Percent 2 3 3 9 5 3 2" xfId="23350" xr:uid="{D730A765-F6E9-45F9-87E7-78F5AEF54457}"/>
    <cellStyle name="Percent 2 3 3 9 5 3 3" xfId="21464" xr:uid="{1E4A1B86-2AF3-4802-81A9-22FBCB8CEC40}"/>
    <cellStyle name="Percent 2 3 3 9 5 3 3 2" xfId="26686" xr:uid="{CBC02E82-2920-4DDE-9F00-B2C57604E77A}"/>
    <cellStyle name="Percent 2 4" xfId="1504" xr:uid="{AC208D13-9A49-4EDB-B4DB-B6402657742B}"/>
    <cellStyle name="Percent 2 4 2" xfId="1505" xr:uid="{19740B4A-9818-4313-B15E-CE3CE632F4E1}"/>
    <cellStyle name="Percent 2 5" xfId="1506" xr:uid="{DBABDA1D-306F-451F-95EF-38C1AF43B6E1}"/>
    <cellStyle name="Percent 2 5 2" xfId="1507" xr:uid="{6839CEC4-80AF-408E-BE7C-6C455BFA43CF}"/>
    <cellStyle name="Percent 2 6" xfId="1508" xr:uid="{D8073766-07A2-448E-99CF-967D7FCFAE12}"/>
    <cellStyle name="Percent 2 6 10" xfId="17892" xr:uid="{BADBD6D7-A645-4383-A44A-10F01A9AA420}"/>
    <cellStyle name="Percent 2 6 10 2" xfId="27696" xr:uid="{6AC00654-11D4-45CA-B9F0-485110228E26}"/>
    <cellStyle name="Percent 2 6 2" xfId="1509" xr:uid="{9AD99219-CF88-4B08-A632-68EA2CC213A6}"/>
    <cellStyle name="Percent 2 6 2 2" xfId="1510" xr:uid="{6C9D768D-6DDF-4770-8EFB-E0395388CE1D}"/>
    <cellStyle name="Percent 2 6 3" xfId="1511" xr:uid="{6A952A83-447F-4E8A-9656-4FC2EFEBD5B8}"/>
    <cellStyle name="Percent 2 6 3 2" xfId="1512" xr:uid="{CD814854-4896-4839-B2B7-C16095B6CA75}"/>
    <cellStyle name="Percent 2 6 4" xfId="1513" xr:uid="{E4F454AB-A39F-4CFF-9D74-A770BBF92E53}"/>
    <cellStyle name="Percent 2 6 4 2" xfId="1514" xr:uid="{5DC4DBED-A242-4791-9592-7AE3CE663E74}"/>
    <cellStyle name="Percent 2 6 4 2 2" xfId="1515" xr:uid="{BD3BCD9B-B926-484B-A93C-29EAD3B34E7C}"/>
    <cellStyle name="Percent 2 6 4 3" xfId="1516" xr:uid="{2AE27323-EBF8-40B9-BB99-8C4293CD0B97}"/>
    <cellStyle name="Percent 2 6 4 3 2" xfId="1517" xr:uid="{03A56124-96FE-4647-B14C-274AE3B6ACA5}"/>
    <cellStyle name="Percent 2 6 4 3 2 2" xfId="1518" xr:uid="{6D3AB461-EA25-4B1E-85B1-3B81940BBCDE}"/>
    <cellStyle name="Percent 2 6 4 3 2 2 2" xfId="14755" xr:uid="{0CCCCF81-E9E5-4946-B0C7-2D53EC9BD800}"/>
    <cellStyle name="Percent 2 6 4 3 2 3" xfId="1519" xr:uid="{F324AD96-140F-40D4-B4C4-FB920F960557}"/>
    <cellStyle name="Percent 2 6 4 3 2 3 2" xfId="1520" xr:uid="{78C0CB1D-5CEF-4E76-8A92-7C9962589D1A}"/>
    <cellStyle name="Percent 2 6 4 3 2 3 3" xfId="1521" xr:uid="{C37D7337-9DC5-41FC-B700-ABE146EE6199}"/>
    <cellStyle name="Percent 2 6 4 3 2 3 4" xfId="1522" xr:uid="{1F42F199-7DAF-4DFB-BE7B-94508D3E2DC5}"/>
    <cellStyle name="Percent 2 6 4 3 2 3 4 2" xfId="1523" xr:uid="{8AB3F8F6-ECBC-4AE8-8911-9424C14BCFD4}"/>
    <cellStyle name="Percent 2 6 4 3 2 3 4 3" xfId="1524" xr:uid="{C4BF7DC0-2B72-40C5-BA8C-8E75B4A3F5B4}"/>
    <cellStyle name="Percent 2 6 4 3 2 3 4 3 2" xfId="14756" xr:uid="{C25B7592-EF33-46FA-9E2D-ED0110DE5C82}"/>
    <cellStyle name="Percent 2 6 4 3 2 3 4 4" xfId="1525" xr:uid="{9D4C36AE-DDCE-4845-A710-AE410E3B53D6}"/>
    <cellStyle name="Percent 2 6 4 3 2 3 4 4 2" xfId="1526" xr:uid="{939CE215-D1BE-4745-8457-2614E6C5FC9C}"/>
    <cellStyle name="Percent 2 6 4 3 2 3 4 4 3" xfId="1527" xr:uid="{3E1148A6-18F4-4D9E-AE1E-3F76F086C31F}"/>
    <cellStyle name="Percent 2 6 4 3 2 3 4 4 3 2" xfId="1528" xr:uid="{2B6361FE-B474-4E74-A1E9-713C58E47CCC}"/>
    <cellStyle name="Percent 2 6 4 3 2 3 4 4 3 2 2" xfId="1529" xr:uid="{4465C9A3-1FE4-4536-B211-7871D2C81B6F}"/>
    <cellStyle name="Percent 2 6 4 3 2 3 4 4 3 2 2 10" xfId="18268" xr:uid="{C5738383-0D7A-4181-A903-6B73FC93E340}"/>
    <cellStyle name="Percent 2 6 4 3 2 3 4 4 3 2 2 10 2" xfId="27685" xr:uid="{A2BD5063-4D65-464B-BA37-7AAB76C62231}"/>
    <cellStyle name="Percent 2 6 4 3 2 3 4 4 3 2 2 2" xfId="1530" xr:uid="{3F8A4A6C-E7CF-4582-BDBF-4EA7FB390518}"/>
    <cellStyle name="Percent 2 6 4 3 2 3 4 4 3 2 2 2 2" xfId="14757" xr:uid="{CBF0DC25-410F-4E98-9DB3-C45788AC10A3}"/>
    <cellStyle name="Percent 2 6 4 3 2 3 4 4 3 2 2 2 3" xfId="14758" xr:uid="{796515A8-DBA6-4667-92A1-3605B31076BF}"/>
    <cellStyle name="Percent 2 6 4 3 2 3 4 4 3 2 2 2 3 2" xfId="14759" xr:uid="{FC69D470-3866-4929-91AB-70B014A258CF}"/>
    <cellStyle name="Percent 2 6 4 3 2 3 4 4 3 2 2 3" xfId="1531" xr:uid="{132BE877-A291-49B4-BBC4-9FFC5844018A}"/>
    <cellStyle name="Percent 2 6 4 3 2 3 4 4 3 2 2 4" xfId="1532" xr:uid="{63790BC5-662B-4B78-94CC-BEA387EF5B37}"/>
    <cellStyle name="Percent 2 6 4 3 2 3 4 4 3 2 2 5" xfId="1533" xr:uid="{07092CC4-E151-4779-BE5B-6508DDECFA5B}"/>
    <cellStyle name="Percent 2 6 4 3 2 3 4 4 3 2 2 5 2" xfId="1534" xr:uid="{5F97CDCB-9A0C-4783-BABA-E3C1C99D6C9F}"/>
    <cellStyle name="Percent 2 6 4 3 2 3 4 4 3 2 2 5 3" xfId="2681" xr:uid="{2422E375-A2EF-4B80-9473-C4CABFE771B0}"/>
    <cellStyle name="Percent 2 6 4 3 2 3 4 4 3 2 2 5 3 2" xfId="3276" xr:uid="{8678A844-73C0-4DD0-BA9E-8B2C4B691D1D}"/>
    <cellStyle name="Percent 2 6 4 3 2 3 4 4 3 2 2 5 3 3" xfId="4239" xr:uid="{9658D54B-C8BE-4609-ADAD-6A36AF3D2398}"/>
    <cellStyle name="Percent 2 6 4 3 2 3 4 4 3 2 2 5 3 3 2" xfId="4960" xr:uid="{506CB29F-161C-4957-8054-EAFE38A15C6B}"/>
    <cellStyle name="Percent 2 6 4 3 2 3 4 4 3 2 2 5 3 3 3" xfId="4476" xr:uid="{2B9E7BF4-26A0-4952-A298-2BEC2B953FBE}"/>
    <cellStyle name="Percent 2 6 4 3 2 3 4 4 3 2 2 5 3 3 4" xfId="8475" xr:uid="{3C1756B0-67A0-482B-B477-CA6316CE6F0A}"/>
    <cellStyle name="Percent 2 6 4 3 2 3 4 4 3 2 2 5 3 3 4 2" xfId="7668" xr:uid="{57F30EDC-C0EC-4D23-96E0-5295808C1A03}"/>
    <cellStyle name="Percent 2 6 4 3 2 3 4 4 3 2 2 5 3 3 4 2 2" xfId="10856" xr:uid="{A59F02BF-D85F-4FD2-A113-6BEA6258DD35}"/>
    <cellStyle name="Percent 2 6 4 3 2 3 4 4 3 2 2 5 3 3 4 2 3" xfId="12133" xr:uid="{6211A6AA-2C00-4EF5-827F-4BA9AD09ACFB}"/>
    <cellStyle name="Percent 2 6 4 3 2 3 4 4 3 2 2 5 3 3 4 2 3 2" xfId="22580" xr:uid="{F6C6F930-EFD9-4FD8-A3A7-EE0B58D49D1B}"/>
    <cellStyle name="Percent 2 6 4 3 2 3 4 4 3 2 2 5 3 3 4 2 3 3" xfId="21421" xr:uid="{A6C80D3F-0EAA-434C-9E47-8571F425DF2E}"/>
    <cellStyle name="Percent 2 6 4 3 2 3 4 4 3 2 2 5 3 3 4 2 3 3 2" xfId="26643" xr:uid="{95F3DE53-04C5-4531-9A93-048C6A8067C2}"/>
    <cellStyle name="Percent 2 6 4 3 2 3 4 4 3 2 2 5 3 3 5" xfId="6485" xr:uid="{3E1367DF-44E7-4CE8-A310-965F48A925B7}"/>
    <cellStyle name="Percent 2 6 4 3 2 3 4 4 3 2 2 5 3 3 5 2" xfId="10231" xr:uid="{7918A101-FD4B-4441-BDB6-AACEDEC71238}"/>
    <cellStyle name="Percent 2 6 4 3 2 3 4 4 3 2 2 5 3 3 5 3" xfId="11772" xr:uid="{8BC87DBF-7EF4-4B76-B72A-11C3F39C16D9}"/>
    <cellStyle name="Percent 2 6 4 3 2 3 4 4 3 2 2 5 3 3 5 3 2" xfId="22220" xr:uid="{1D775595-F156-4FC2-86A1-B4FAFAD46D9F}"/>
    <cellStyle name="Percent 2 6 4 3 2 3 4 4 3 2 2 5 3 3 5 3 3" xfId="20796" xr:uid="{B511C3BF-FF91-4CBF-B410-0DB06CE82B58}"/>
    <cellStyle name="Percent 2 6 4 3 2 3 4 4 3 2 2 5 3 3 5 3 3 2" xfId="26018" xr:uid="{F47BB924-DB9C-4AF5-B688-DC1AE277E17D}"/>
    <cellStyle name="Percent 2 6 4 3 2 3 4 4 3 2 2 5 3 3 6" xfId="19016" xr:uid="{B49CBFCA-8155-4D0D-BF9D-6DF0DC5005B6}"/>
    <cellStyle name="Percent 2 6 4 3 2 3 4 4 3 2 2 5 3 3 6 2" xfId="24238" xr:uid="{3E2EDA59-E6D9-4165-A917-D65C62B4B811}"/>
    <cellStyle name="Percent 2 6 4 3 2 3 4 4 3 2 2 5 3 4" xfId="7045" xr:uid="{D324488A-36DE-4C08-984B-04AE49C36E78}"/>
    <cellStyle name="Percent 2 6 4 3 2 3 4 4 3 2 2 5 3 4 2" xfId="8004" xr:uid="{D11CB0BB-37F6-450C-A292-F2FFF555EEBA}"/>
    <cellStyle name="Percent 2 6 4 3 2 3 4 4 3 2 2 5 3 4 3" xfId="12933" xr:uid="{E3EE8183-04A2-4F55-8613-2A674B24816A}"/>
    <cellStyle name="Percent 2 6 4 3 2 3 4 4 3 2 2 5 3 4 3 2" xfId="16400" xr:uid="{F14A80CA-72C5-4F9F-BAA4-BB4E5FBD1CBC}"/>
    <cellStyle name="Percent 2 6 4 3 2 3 4 4 3 2 2 5 3 4 4" xfId="19347" xr:uid="{48F5B2D7-1931-4F75-A13E-A67DFFC52D36}"/>
    <cellStyle name="Percent 2 6 4 3 2 3 4 4 3 2 2 5 3 4 4 2" xfId="24569" xr:uid="{FB195177-24D0-4780-B8FA-5A0C60107EE7}"/>
    <cellStyle name="Percent 2 6 4 3 2 3 4 4 3 2 2 5 3 5" xfId="6742" xr:uid="{77FABC23-A463-477E-9D98-23EB8E65B5BC}"/>
    <cellStyle name="Percent 2 6 4 3 2 3 4 4 3 2 2 5 3 5 2" xfId="10486" xr:uid="{BAA741FA-A6F6-486C-B879-3DC8BF6B4675}"/>
    <cellStyle name="Percent 2 6 4 3 2 3 4 4 3 2 2 5 3 5 3" xfId="11667" xr:uid="{1830C55D-A069-45AF-91F5-101CDEE82631}"/>
    <cellStyle name="Percent 2 6 4 3 2 3 4 4 3 2 2 5 3 5 3 2" xfId="22116" xr:uid="{FB71F084-61FB-4621-8242-3219E1A45BB3}"/>
    <cellStyle name="Percent 2 6 4 3 2 3 4 4 3 2 2 5 3 5 3 3" xfId="21051" xr:uid="{89134C00-35BF-482F-ADD5-4CB58794D254}"/>
    <cellStyle name="Percent 2 6 4 3 2 3 4 4 3 2 2 5 3 5 3 3 2" xfId="26273" xr:uid="{2E103A97-1B8B-4D67-AFF9-95C94BC011D5}"/>
    <cellStyle name="Percent 2 6 4 3 2 3 4 4 3 2 2 5 4" xfId="5787" xr:uid="{668E341C-3827-402E-813F-20DC4E47C10B}"/>
    <cellStyle name="Percent 2 6 4 3 2 3 4 4 3 2 2 5 4 2" xfId="9053" xr:uid="{9118D83A-F27D-4A42-9763-A497D5A487F1}"/>
    <cellStyle name="Percent 2 6 4 3 2 3 4 4 3 2 2 5 4 3" xfId="11481" xr:uid="{14FAFA75-BBF9-4BC5-930C-2BBB733629F6}"/>
    <cellStyle name="Percent 2 6 4 3 2 3 4 4 3 2 2 5 4 3 2" xfId="22039" xr:uid="{BECD34AD-7A1F-4FBA-A4A3-BBB880755E85}"/>
    <cellStyle name="Percent 2 6 4 3 2 3 4 4 3 2 2 5 4 3 3" xfId="20326" xr:uid="{9EED32A6-CA88-4E17-92EB-A0ACC6B227F2}"/>
    <cellStyle name="Percent 2 6 4 3 2 3 4 4 3 2 2 5 4 3 3 2" xfId="25548" xr:uid="{F7DF4044-BDC7-4359-B280-258A4F35B142}"/>
    <cellStyle name="Percent 2 6 4 3 2 3 4 4 3 2 2 5 5" xfId="15641" xr:uid="{836A75F3-DDD9-4A8E-B736-758CAE358B37}"/>
    <cellStyle name="Percent 2 6 4 3 2 3 4 4 3 2 2 5 6" xfId="17748" xr:uid="{CFC578F5-3906-4919-A30F-6077F0894F90}"/>
    <cellStyle name="Percent 2 6 4 3 2 3 4 4 3 2 2 5 6 2" xfId="27358" xr:uid="{9E0F300B-1143-47E4-9B79-D35289593108}"/>
    <cellStyle name="Percent 2 6 4 3 2 3 4 4 3 2 2 5 6 3" xfId="28597" xr:uid="{67A4DC8E-A947-4B0D-9A6C-D93013515117}"/>
    <cellStyle name="Percent 2 6 4 3 2 3 4 4 3 2 2 5 6 4" xfId="27726" xr:uid="{6034176F-8047-43F4-B75D-EC9FFF962D52}"/>
    <cellStyle name="Percent 2 6 4 3 2 3 4 4 3 2 2 5 7" xfId="18421" xr:uid="{C3AB2E96-A2D2-4D5C-B68C-1720E1888188}"/>
    <cellStyle name="Percent 2 6 4 3 2 3 4 4 3 2 2 5 7 2" xfId="28956" xr:uid="{E38C5C5B-ECE2-44DD-80C7-E51E38B8E805}"/>
    <cellStyle name="Percent 2 6 4 3 2 3 4 4 3 2 2 6" xfId="2528" xr:uid="{3F7F2E14-9B7A-4044-B342-D90431CDEEE2}"/>
    <cellStyle name="Percent 2 6 4 3 2 3 4 4 3 2 2 6 2" xfId="3123" xr:uid="{B56C000F-E694-4210-89EC-0DBE84974D5D}"/>
    <cellStyle name="Percent 2 6 4 3 2 3 4 4 3 2 2 6 3" xfId="4086" xr:uid="{4F0B7723-245E-46F4-B911-179978FD6DFB}"/>
    <cellStyle name="Percent 2 6 4 3 2 3 4 4 3 2 2 6 3 2" xfId="4612" xr:uid="{7A324B12-0A1E-474F-B519-605D3D0D0B9C}"/>
    <cellStyle name="Percent 2 6 4 3 2 3 4 4 3 2 2 6 3 3" xfId="3466" xr:uid="{BC0FEAB3-F63A-4252-B052-4570B252D576}"/>
    <cellStyle name="Percent 2 6 4 3 2 3 4 4 3 2 2 6 3 4" xfId="7485" xr:uid="{5F7B5647-4F8C-4AED-BD3B-051520878C57}"/>
    <cellStyle name="Percent 2 6 4 3 2 3 4 4 3 2 2 6 3 4 2" xfId="9260" xr:uid="{AD9EE4C0-B4FB-48D5-BC25-D8705A13A779}"/>
    <cellStyle name="Percent 2 6 4 3 2 3 4 4 3 2 2 6 3 4 2 2" xfId="10977" xr:uid="{DD1C962C-BBAD-4394-99D6-2FA26604649F}"/>
    <cellStyle name="Percent 2 6 4 3 2 3 4 4 3 2 2 6 3 4 2 3" xfId="16913" xr:uid="{0F842C5E-1B2A-4972-8B10-8790E2F1BA5C}"/>
    <cellStyle name="Percent 2 6 4 3 2 3 4 4 3 2 2 6 3 4 2 3 2" xfId="23386" xr:uid="{843F91D6-D082-4BE2-9E24-CFD3B5D559A3}"/>
    <cellStyle name="Percent 2 6 4 3 2 3 4 4 3 2 2 6 3 4 2 3 3" xfId="21542" xr:uid="{F7F022B1-C0D1-4793-B39A-15EDFE554719}"/>
    <cellStyle name="Percent 2 6 4 3 2 3 4 4 3 2 2 6 3 4 2 3 3 2" xfId="26764" xr:uid="{A736A794-6C4C-4BFC-8284-AAC80E0E82C7}"/>
    <cellStyle name="Percent 2 6 4 3 2 3 4 4 3 2 2 6 3 5" xfId="5346" xr:uid="{61E51540-0CC5-46CF-B933-4C87B6D571F5}"/>
    <cellStyle name="Percent 2 6 4 3 2 3 4 4 3 2 2 6 3 5 2" xfId="9601" xr:uid="{6EF59692-B79C-45BB-9CF6-0097E3B62F04}"/>
    <cellStyle name="Percent 2 6 4 3 2 3 4 4 3 2 2 6 3 5 3" xfId="12014" xr:uid="{51BCC139-EA4B-4CF9-820F-9D40F1564438}"/>
    <cellStyle name="Percent 2 6 4 3 2 3 4 4 3 2 2 6 3 5 3 2" xfId="22462" xr:uid="{FF39B111-5BAF-49C3-B5ED-03133B0B250F}"/>
    <cellStyle name="Percent 2 6 4 3 2 3 4 4 3 2 2 6 3 5 3 3" xfId="19886" xr:uid="{71380B0C-7C37-4B00-AC9F-4D6547D1367C}"/>
    <cellStyle name="Percent 2 6 4 3 2 3 4 4 3 2 2 6 3 5 3 3 2" xfId="25108" xr:uid="{C488FC00-0F53-4E57-97F9-9627830C88EB}"/>
    <cellStyle name="Percent 2 6 4 3 2 3 4 4 3 2 2 6 3 6" xfId="16105" xr:uid="{2221B9E3-D564-48B5-9C43-FDF46A830AC8}"/>
    <cellStyle name="Percent 2 6 4 3 2 3 4 4 3 2 2 6 3 7" xfId="18863" xr:uid="{762EA365-4908-4BC5-BCCD-81FA0DC9E48A}"/>
    <cellStyle name="Percent 2 6 4 3 2 3 4 4 3 2 2 6 3 7 2" xfId="24085" xr:uid="{B75DB808-8EC4-49DE-A9CE-0A0FC96288C9}"/>
    <cellStyle name="Percent 2 6 4 3 2 3 4 4 3 2 2 6 4" xfId="7357" xr:uid="{F44F8B29-B8F1-4E91-8035-0DBC71046CC9}"/>
    <cellStyle name="Percent 2 6 4 3 2 3 4 4 3 2 2 6 4 2" xfId="8316" xr:uid="{BB5AD4A9-3E0D-426F-AD05-78308902A7BF}"/>
    <cellStyle name="Percent 2 6 4 3 2 3 4 4 3 2 2 6 4 3" xfId="11576" xr:uid="{EE32C730-B5A7-48A7-B095-44F85A3CFBCB}"/>
    <cellStyle name="Percent 2 6 4 3 2 3 4 4 3 2 2 6 4 3 2" xfId="15832" xr:uid="{1D0AF98F-DAD7-42B2-ACAC-ED5B050D7869}"/>
    <cellStyle name="Percent 2 6 4 3 2 3 4 4 3 2 2 6 4 4" xfId="19659" xr:uid="{7E98A70F-C587-403F-8AC5-DD3F255FD54D}"/>
    <cellStyle name="Percent 2 6 4 3 2 3 4 4 3 2 2 6 4 4 2" xfId="24881" xr:uid="{2E6B0F29-174B-44CA-B24A-4862BD52E3C0}"/>
    <cellStyle name="Percent 2 6 4 3 2 3 4 4 3 2 2 6 5" xfId="6864" xr:uid="{D4F0139C-AA9B-4E2F-AF2B-1401F13CC335}"/>
    <cellStyle name="Percent 2 6 4 3 2 3 4 4 3 2 2 6 5 2" xfId="10608" xr:uid="{0CF98402-FDC0-4EB2-97F7-B581B4602AA2}"/>
    <cellStyle name="Percent 2 6 4 3 2 3 4 4 3 2 2 6 5 3" xfId="12786" xr:uid="{E4A1863E-E15D-45A0-B970-5FB8CEE1C3D8}"/>
    <cellStyle name="Percent 2 6 4 3 2 3 4 4 3 2 2 6 5 3 2" xfId="23224" xr:uid="{D16503C2-E989-400C-B4D0-3B53AA32F257}"/>
    <cellStyle name="Percent 2 6 4 3 2 3 4 4 3 2 2 6 5 3 3" xfId="21173" xr:uid="{034B4A8D-C5C1-4DAF-B819-2247DCFCD7CD}"/>
    <cellStyle name="Percent 2 6 4 3 2 3 4 4 3 2 2 6 5 3 3 2" xfId="26395" xr:uid="{C079189D-A2EE-4EB4-8D97-2BCDA5167215}"/>
    <cellStyle name="Percent 2 6 4 3 2 3 4 4 3 2 2 7" xfId="5785" xr:uid="{FF47BFE4-41A1-42C6-B770-A783A6F2490F}"/>
    <cellStyle name="Percent 2 6 4 3 2 3 4 4 3 2 2 7 2" xfId="9052" xr:uid="{8FF3C09A-5598-4AC8-BDDB-CBFD6DFE17CB}"/>
    <cellStyle name="Percent 2 6 4 3 2 3 4 4 3 2 2 7 3" xfId="16251" xr:uid="{505E2531-E86E-4BDB-B874-007BEC43E169}"/>
    <cellStyle name="Percent 2 6 4 3 2 3 4 4 3 2 2 7 3 2" xfId="17399" xr:uid="{A844D338-2671-4FD2-9891-BCEA029299AB}"/>
    <cellStyle name="Percent 2 6 4 3 2 3 4 4 3 2 2 7 3 3" xfId="20324" xr:uid="{1A1DC392-1525-463E-8729-0974464C8C32}"/>
    <cellStyle name="Percent 2 6 4 3 2 3 4 4 3 2 2 7 3 3 2" xfId="25546" xr:uid="{1B257BC5-5156-4B54-BA8A-9C4AA97DA712}"/>
    <cellStyle name="Percent 2 6 4 3 2 3 4 4 3 2 2 8" xfId="15640" xr:uid="{E699BDE6-238B-42C3-8A02-5E27C7511F23}"/>
    <cellStyle name="Percent 2 6 4 3 2 3 4 4 3 2 2 9" xfId="17747" xr:uid="{C8126A44-D90C-4FC3-A4F7-E5F705A12241}"/>
    <cellStyle name="Percent 2 6 4 3 2 3 4 4 3 2 2 9 2" xfId="27357" xr:uid="{B3B5E3B5-6436-46D1-9AEE-B28DC538E7F9}"/>
    <cellStyle name="Percent 2 6 4 3 2 3 4 4 3 2 2 9 3" xfId="28596" xr:uid="{45ED6025-3FF6-4C9D-87C6-BC185EA9F17C}"/>
    <cellStyle name="Percent 2 6 4 3 2 3 4 4 3 2 2 9 4" xfId="27872" xr:uid="{8F571E69-E7F5-4DF0-B741-15986BF300AA}"/>
    <cellStyle name="Percent 2 6 4 3 2 3 4 4 3 3" xfId="2424" xr:uid="{8E915113-FE16-4D38-AF68-F06A65BE5F4E}"/>
    <cellStyle name="Percent 2 6 4 3 2 3 4 4 3 3 2" xfId="3019" xr:uid="{4D6E9779-C0F9-4897-A369-0129844D4761}"/>
    <cellStyle name="Percent 2 6 4 3 2 3 4 4 3 3 3" xfId="3982" xr:uid="{2617E693-2D9D-4AED-9F0F-B755CCAB4217}"/>
    <cellStyle name="Percent 2 6 4 3 2 3 4 4 3 3 3 2" xfId="4831" xr:uid="{23BFA235-1D8A-4402-9AF3-158BADCAA101}"/>
    <cellStyle name="Percent 2 6 4 3 2 3 4 4 3 3 3 3" xfId="3584" xr:uid="{09B24B64-EF4B-4C2C-9CE2-E16C78338319}"/>
    <cellStyle name="Percent 2 6 4 3 2 3 4 4 3 3 3 4" xfId="7639" xr:uid="{B5DE82BA-BDDE-4DED-9A9E-BDBC41737C76}"/>
    <cellStyle name="Percent 2 6 4 3 2 3 4 4 3 3 3 4 2" xfId="6785" xr:uid="{A0993CC6-511E-48A7-BBBC-986E862F4CE7}"/>
    <cellStyle name="Percent 2 6 4 3 2 3 4 4 3 3 3 4 2 2" xfId="10529" xr:uid="{DDAF77C1-B3AA-4BF2-A02F-834C553B96A6}"/>
    <cellStyle name="Percent 2 6 4 3 2 3 4 4 3 3 3 4 2 3" xfId="12267" xr:uid="{6117CB3B-3B13-4950-9306-029D45D8209B}"/>
    <cellStyle name="Percent 2 6 4 3 2 3 4 4 3 3 3 4 2 3 2" xfId="22710" xr:uid="{50B7FFC9-8FF7-43BE-BFBC-82D74718CEEA}"/>
    <cellStyle name="Percent 2 6 4 3 2 3 4 4 3 3 3 4 2 3 3" xfId="21094" xr:uid="{6CF0FC77-14E4-4769-AF0A-16CBC13A94C3}"/>
    <cellStyle name="Percent 2 6 4 3 2 3 4 4 3 3 3 4 2 3 3 2" xfId="26316" xr:uid="{58455A22-3E82-4731-AFFA-6B32D454A0BB}"/>
    <cellStyle name="Percent 2 6 4 3 2 3 4 4 3 3 3 5" xfId="6819" xr:uid="{8FDC5097-997B-422E-89FA-88FBF405DB39}"/>
    <cellStyle name="Percent 2 6 4 3 2 3 4 4 3 3 3 5 2" xfId="10563" xr:uid="{EA1D19CA-2450-4295-80AF-5ADE240B2B2B}"/>
    <cellStyle name="Percent 2 6 4 3 2 3 4 4 3 3 3 5 3" xfId="11631" xr:uid="{8D805E11-3654-49E9-BDAC-8A35AC7787AD}"/>
    <cellStyle name="Percent 2 6 4 3 2 3 4 4 3 3 3 5 3 2" xfId="22080" xr:uid="{5C338FAD-EC27-4F7F-8DB2-1508169E4CCE}"/>
    <cellStyle name="Percent 2 6 4 3 2 3 4 4 3 3 3 5 3 3" xfId="21128" xr:uid="{45E0E0D7-6E98-4985-8875-C11812DF7E24}"/>
    <cellStyle name="Percent 2 6 4 3 2 3 4 4 3 3 3 5 3 3 2" xfId="26350" xr:uid="{EC50CE56-F6EE-4203-B78F-F695D8B84F48}"/>
    <cellStyle name="Percent 2 6 4 3 2 3 4 4 3 3 3 6" xfId="16005" xr:uid="{0FF1C074-3853-456D-B849-3E954C1A03FB}"/>
    <cellStyle name="Percent 2 6 4 3 2 3 4 4 3 3 3 7" xfId="18759" xr:uid="{3E8AC4E1-44C6-49CF-836D-F1D6A59767F9}"/>
    <cellStyle name="Percent 2 6 4 3 2 3 4 4 3 3 3 7 2" xfId="23981" xr:uid="{253F6D56-390D-4754-B6A1-09712FF7A44A}"/>
    <cellStyle name="Percent 2 6 4 3 2 3 4 4 3 3 4" xfId="6053" xr:uid="{27CFE262-3A0F-46BA-BED7-401A0209A8B7}"/>
    <cellStyle name="Percent 2 6 4 3 2 3 4 4 3 3 4 2" xfId="7811" xr:uid="{B7D15E47-C802-44E2-A39C-7178396743A5}"/>
    <cellStyle name="Percent 2 6 4 3 2 3 4 4 3 3 4 3" xfId="13162" xr:uid="{CAAB2D5C-DF91-43DA-9874-624B6BD8C73D}"/>
    <cellStyle name="Percent 2 6 4 3 2 3 4 4 3 3 4 3 2" xfId="16605" xr:uid="{98C8FA70-2A11-44D2-855F-9173F297C20C}"/>
    <cellStyle name="Percent 2 6 4 3 2 3 4 4 3 3 4 4" xfId="19146" xr:uid="{0B05F984-6224-4E95-A696-DA240D17B7E3}"/>
    <cellStyle name="Percent 2 6 4 3 2 3 4 4 3 3 4 4 2" xfId="24368" xr:uid="{C0E6CFB1-1387-4AC2-9175-9B418DE89903}"/>
    <cellStyle name="Percent 2 6 4 3 2 3 4 4 3 3 5" xfId="9231" xr:uid="{BA28455A-6ADE-4BA6-8316-1EDABD9BD789}"/>
    <cellStyle name="Percent 2 6 4 3 2 3 4 4 3 3 5 2" xfId="10948" xr:uid="{99A5E70D-347F-44C9-8B22-ACF4DC70EDC4}"/>
    <cellStyle name="Percent 2 6 4 3 2 3 4 4 3 3 5 3" xfId="11756" xr:uid="{5672CE61-5250-4201-80CE-D5F4B6CE0F73}"/>
    <cellStyle name="Percent 2 6 4 3 2 3 4 4 3 3 5 3 2" xfId="22204" xr:uid="{B84845DB-DEB7-489E-9631-E6195C76938D}"/>
    <cellStyle name="Percent 2 6 4 3 2 3 4 4 3 3 5 3 3" xfId="21513" xr:uid="{813C560D-EC4D-4D8C-803F-F250F2D5FF7B}"/>
    <cellStyle name="Percent 2 6 4 3 2 3 4 4 3 3 5 3 3 2" xfId="26735" xr:uid="{4BF74DF8-04F9-4B62-8768-4082BBE3C962}"/>
    <cellStyle name="Percent 2 6 4 3 2 3 4 4 3 4" xfId="5784" xr:uid="{71F81D69-77C1-4369-A2FC-B13660818D4A}"/>
    <cellStyle name="Percent 2 6 4 3 2 3 4 4 3 4 2" xfId="9051" xr:uid="{2CF24080-7DBA-416D-BE53-757C27BADA03}"/>
    <cellStyle name="Percent 2 6 4 3 2 3 4 4 3 4 3" xfId="14760" xr:uid="{C02C2675-06D0-41D8-A48D-9CCC7CC0136F}"/>
    <cellStyle name="Percent 2 6 4 3 2 3 4 4 3 4 3 2" xfId="14761" xr:uid="{4DC32E35-3AA6-4D40-99AE-3FCDBCE59001}"/>
    <cellStyle name="Percent 2 6 4 3 2 3 4 4 3 4 3 3" xfId="17260" xr:uid="{6B292288-044B-4075-8A6E-A0F67EDE7443}"/>
    <cellStyle name="Percent 2 6 4 3 2 3 4 4 3 4 3 4" xfId="20323" xr:uid="{6EC96A6E-953C-478D-89BB-829A85258FF1}"/>
    <cellStyle name="Percent 2 6 4 3 2 3 4 4 3 4 3 4 2" xfId="25545" xr:uid="{98507659-939D-4FEC-9236-A4BAE26EE2CE}"/>
    <cellStyle name="Percent 2 6 4 3 2 3 4 4 3 5" xfId="15286" xr:uid="{5249BC81-1B83-40E1-BA14-ACCF1A5A102D}"/>
    <cellStyle name="Percent 2 6 4 3 2 3 4 4 3 6" xfId="15639" xr:uid="{43041B77-CF3D-4CEC-B564-D4E735006CBA}"/>
    <cellStyle name="Percent 2 6 4 3 2 3 4 4 3 7" xfId="17746" xr:uid="{4D877229-0B09-4BF5-B3E3-D82B8CA48277}"/>
    <cellStyle name="Percent 2 6 4 3 2 3 4 4 3 7 2" xfId="27356" xr:uid="{818071CF-27A9-4260-9ED8-DE4AC953D742}"/>
    <cellStyle name="Percent 2 6 4 3 2 3 4 4 3 7 3" xfId="28595" xr:uid="{C8EC5039-6EDB-4DA0-8CFE-61365ED64A62}"/>
    <cellStyle name="Percent 2 6 4 3 2 3 4 4 3 7 4" xfId="27871" xr:uid="{5904828C-A483-468D-80B1-140770EBA01D}"/>
    <cellStyle name="Percent 2 6 4 3 2 3 4 4 3 8" xfId="18164" xr:uid="{F8992C80-94D4-44F8-B6D0-41C34A911EBF}"/>
    <cellStyle name="Percent 2 6 4 3 2 3 4 4 3 8 2" xfId="27555" xr:uid="{2BD2C1CD-820C-43BC-87B6-FA3ED6A86533}"/>
    <cellStyle name="Percent 2 6 4 3 2 3 4 4 4" xfId="14762" xr:uid="{9A618FED-1270-4A52-B37D-D9AC935E4E04}"/>
    <cellStyle name="Percent 2 6 4 3 2 3 4 4 4 2" xfId="14763" xr:uid="{F1E4F4B0-BA6D-416C-A814-E99354EC7DB8}"/>
    <cellStyle name="Percent 2 6 4 3 2 3 4 5" xfId="2284" xr:uid="{F66495B8-5C3A-416D-98EE-294DF400E08F}"/>
    <cellStyle name="Percent 2 6 4 3 2 3 4 5 2" xfId="2879" xr:uid="{AAEC24EC-C3C4-46D5-9256-95614D49ECF9}"/>
    <cellStyle name="Percent 2 6 4 3 2 3 4 5 3" xfId="3842" xr:uid="{F27EE2D5-6916-48FF-B6E8-5E830BF55A1E}"/>
    <cellStyle name="Percent 2 6 4 3 2 3 4 5 3 2" xfId="4561" xr:uid="{7FC259D7-C674-48E0-BFE7-F9ABE55D7328}"/>
    <cellStyle name="Percent 2 6 4 3 2 3 4 5 3 3" xfId="3482" xr:uid="{9A25F619-6DFE-4CD1-AD17-52CBD0841016}"/>
    <cellStyle name="Percent 2 6 4 3 2 3 4 5 3 4" xfId="8400" xr:uid="{53D9EE71-A011-4D22-B420-5031A5932E94}"/>
    <cellStyle name="Percent 2 6 4 3 2 3 4 5 3 4 2" xfId="9274" xr:uid="{5EB8E18B-E10F-41CF-9D40-591C03F794D0}"/>
    <cellStyle name="Percent 2 6 4 3 2 3 4 5 3 4 2 2" xfId="10991" xr:uid="{4D90E2CB-E9E0-4D79-B222-21ECC947EEDF}"/>
    <cellStyle name="Percent 2 6 4 3 2 3 4 5 3 4 2 3" xfId="12761" xr:uid="{C6AC1916-3B0D-4DC0-8290-C07641572761}"/>
    <cellStyle name="Percent 2 6 4 3 2 3 4 5 3 4 2 3 2" xfId="23200" xr:uid="{C6A22352-594E-4346-A4FC-7E54293AE933}"/>
    <cellStyle name="Percent 2 6 4 3 2 3 4 5 3 4 2 3 3" xfId="21556" xr:uid="{A23047AA-F4FC-44EB-9703-7D46470362C6}"/>
    <cellStyle name="Percent 2 6 4 3 2 3 4 5 3 4 2 3 3 2" xfId="26778" xr:uid="{C5877F18-1438-4F44-AC15-DEB04F6FADD9}"/>
    <cellStyle name="Percent 2 6 4 3 2 3 4 5 3 5" xfId="5454" xr:uid="{A490F9E9-9CCB-4D60-A88C-8F13FF1A8D21}"/>
    <cellStyle name="Percent 2 6 4 3 2 3 4 5 3 5 2" xfId="9666" xr:uid="{DBCFEA67-A11E-425E-B8A2-AC2964702A60}"/>
    <cellStyle name="Percent 2 6 4 3 2 3 4 5 3 5 3" xfId="12135" xr:uid="{A3D3B30D-49BB-4B24-93CB-BE9D9E276D31}"/>
    <cellStyle name="Percent 2 6 4 3 2 3 4 5 3 5 3 2" xfId="22582" xr:uid="{4EA15593-BBFC-4D29-9410-772723430CCA}"/>
    <cellStyle name="Percent 2 6 4 3 2 3 4 5 3 5 3 3" xfId="19994" xr:uid="{8D1097EC-663B-4661-BDFA-B9E6C504C29A}"/>
    <cellStyle name="Percent 2 6 4 3 2 3 4 5 3 5 3 3 2" xfId="25216" xr:uid="{2CAB2453-4B77-4DB8-9A20-17882B608F23}"/>
    <cellStyle name="Percent 2 6 4 3 2 3 4 5 3 6" xfId="18619" xr:uid="{4AE04477-401C-470F-BB5F-2869E897BFE9}"/>
    <cellStyle name="Percent 2 6 4 3 2 3 4 5 3 6 2" xfId="23841" xr:uid="{A13B03E5-B61C-4961-B7C3-08E3F5754869}"/>
    <cellStyle name="Percent 2 6 4 3 2 3 4 5 4" xfId="7106" xr:uid="{B8C57B50-1880-4AC4-893E-EB12866FD09B}"/>
    <cellStyle name="Percent 2 6 4 3 2 3 4 5 4 2" xfId="8065" xr:uid="{63BC2BFE-650D-4A3E-AE35-985EA25E9A3E}"/>
    <cellStyle name="Percent 2 6 4 3 2 3 4 5 4 3" xfId="13278" xr:uid="{AF87286A-E090-4E2B-B2F1-3C4BB519CF37}"/>
    <cellStyle name="Percent 2 6 4 3 2 3 4 5 4 3 2" xfId="16709" xr:uid="{4B05A74E-89D7-4D00-8BC7-8C2F71F2D76C}"/>
    <cellStyle name="Percent 2 6 4 3 2 3 4 5 4 4" xfId="19408" xr:uid="{0F6264BA-34E0-4C9B-AD21-BC93FDA21C9C}"/>
    <cellStyle name="Percent 2 6 4 3 2 3 4 5 4 4 2" xfId="24630" xr:uid="{46C1C29F-8032-4355-8D24-FEF6D7A7E704}"/>
    <cellStyle name="Percent 2 6 4 3 2 3 4 5 5" xfId="6281" xr:uid="{4BCAFDA0-0769-4A08-A007-70ED5AB490FE}"/>
    <cellStyle name="Percent 2 6 4 3 2 3 4 5 5 2" xfId="10030" xr:uid="{D85BD99A-4E20-4E49-AD41-E256E6EDE8DA}"/>
    <cellStyle name="Percent 2 6 4 3 2 3 4 5 5 3" xfId="12084" xr:uid="{13C6E9A8-0CB2-4837-906C-EC0764048E41}"/>
    <cellStyle name="Percent 2 6 4 3 2 3 4 5 5 3 2" xfId="22531" xr:uid="{03EA384D-3C2D-43FA-95C1-4B76FBF25E88}"/>
    <cellStyle name="Percent 2 6 4 3 2 3 4 5 5 3 3" xfId="20595" xr:uid="{32A01357-DFF3-4001-B61C-9B04E862D4A3}"/>
    <cellStyle name="Percent 2 6 4 3 2 3 4 5 5 3 3 2" xfId="25817" xr:uid="{6DDAE154-6A09-43A8-84CB-3552DC468980}"/>
    <cellStyle name="Percent 2 6 4 3 2 3 4 6" xfId="18024" xr:uid="{F7CA016A-6451-412E-B048-2B29AD0499F4}"/>
    <cellStyle name="Percent 2 6 4 3 2 3 4 6 2" xfId="28241" xr:uid="{59F586F3-4F83-491E-855B-4E0E5C5C06BC}"/>
    <cellStyle name="Percent 2 6 4 3 2 3 5" xfId="1535" xr:uid="{94EA6EF7-9F10-457D-AC48-CFC85D792551}"/>
    <cellStyle name="Percent 2 6 4 3 2 3 5 2" xfId="1536" xr:uid="{416C7D8F-B78E-4B93-AA3D-3784222A42E7}"/>
    <cellStyle name="Percent 2 6 4 3 2 3 5 3" xfId="1537" xr:uid="{ABE63447-303E-45EB-A406-A832B6106B3A}"/>
    <cellStyle name="Percent 2 6 4 3 2 3 5 3 2" xfId="1538" xr:uid="{3C3024FA-C70D-46D4-9B34-E0180D9894BE}"/>
    <cellStyle name="Percent 2 6 4 3 2 3 5 3 2 2" xfId="1539" xr:uid="{1D5B6EA0-3F57-4DD0-B983-4ADB5919CCEB}"/>
    <cellStyle name="Percent 2 6 4 3 2 3 5 3 2 2 10" xfId="18269" xr:uid="{4468C263-FD19-4395-B551-E67B0ED602CD}"/>
    <cellStyle name="Percent 2 6 4 3 2 3 5 3 2 2 10 2" xfId="27552" xr:uid="{A60E9CEB-9938-4485-98E3-0ED4E33B784A}"/>
    <cellStyle name="Percent 2 6 4 3 2 3 5 3 2 2 2" xfId="1540" xr:uid="{E6F9481F-3707-4CB0-B2BD-F0A5DC882D5F}"/>
    <cellStyle name="Percent 2 6 4 3 2 3 5 3 2 2 2 2" xfId="14764" xr:uid="{6F624A82-8926-4A9D-B308-0CC98737D985}"/>
    <cellStyle name="Percent 2 6 4 3 2 3 5 3 2 2 2 3" xfId="14765" xr:uid="{6FFEF498-C730-42C1-A787-E658D81C7D1E}"/>
    <cellStyle name="Percent 2 6 4 3 2 3 5 3 2 2 2 3 2" xfId="14766" xr:uid="{2E7DFC2F-D8DC-48F5-9549-58638478556D}"/>
    <cellStyle name="Percent 2 6 4 3 2 3 5 3 2 2 3" xfId="1541" xr:uid="{07B89036-1418-4CBD-AF74-B47123F3E3C3}"/>
    <cellStyle name="Percent 2 6 4 3 2 3 5 3 2 2 4" xfId="1542" xr:uid="{EF38E85D-9BA3-4045-9DF6-B599E4EC5A58}"/>
    <cellStyle name="Percent 2 6 4 3 2 3 5 3 2 2 5" xfId="1543" xr:uid="{83EDFC6A-86F5-43E1-A2B5-00FC6ADE2CC7}"/>
    <cellStyle name="Percent 2 6 4 3 2 3 5 3 2 2 5 2" xfId="1544" xr:uid="{9F4A9708-F65B-4C76-8133-8853B59639EA}"/>
    <cellStyle name="Percent 2 6 4 3 2 3 5 3 2 2 5 3" xfId="2682" xr:uid="{5C1651B6-E3EA-4313-876B-63D9D7842DB7}"/>
    <cellStyle name="Percent 2 6 4 3 2 3 5 3 2 2 5 3 2" xfId="3277" xr:uid="{DB2E1276-DD5D-443C-A9E8-2986E70F9758}"/>
    <cellStyle name="Percent 2 6 4 3 2 3 5 3 2 2 5 3 3" xfId="4240" xr:uid="{143AF26C-6F40-48FD-B19E-1B7074C09890}"/>
    <cellStyle name="Percent 2 6 4 3 2 3 5 3 2 2 5 3 3 2" xfId="4709" xr:uid="{D8474AC2-705A-443B-BB5C-D45C9E880D95}"/>
    <cellStyle name="Percent 2 6 4 3 2 3 5 3 2 2 5 3 3 3" xfId="4477" xr:uid="{D2ECEEDD-53F9-47A7-9C96-FA0206BE7AD5}"/>
    <cellStyle name="Percent 2 6 4 3 2 3 5 3 2 2 5 3 3 4" xfId="8423" xr:uid="{E9CC0AC0-8C38-4C08-849B-CB85B7A1147D}"/>
    <cellStyle name="Percent 2 6 4 3 2 3 5 3 2 2 5 3 3 4 2" xfId="6443" xr:uid="{E2516C41-35CD-45E4-9DBC-D22BBD50545B}"/>
    <cellStyle name="Percent 2 6 4 3 2 3 5 3 2 2 5 3 3 4 2 2" xfId="10189" xr:uid="{73ADED24-12D9-4B0F-9221-E691F9CAF8E3}"/>
    <cellStyle name="Percent 2 6 4 3 2 3 5 3 2 2 5 3 3 4 2 3" xfId="12109" xr:uid="{5A681AE0-ED19-412B-9055-6D61376449E3}"/>
    <cellStyle name="Percent 2 6 4 3 2 3 5 3 2 2 5 3 3 4 2 3 2" xfId="22556" xr:uid="{104BE491-0614-435F-907A-0C90FA650144}"/>
    <cellStyle name="Percent 2 6 4 3 2 3 5 3 2 2 5 3 3 4 2 3 3" xfId="20754" xr:uid="{A0208F8B-BB1E-4CF8-A009-9DB0A9811BBB}"/>
    <cellStyle name="Percent 2 6 4 3 2 3 5 3 2 2 5 3 3 4 2 3 3 2" xfId="25976" xr:uid="{21CF3681-137C-496E-9578-3FEC604B8C80}"/>
    <cellStyle name="Percent 2 6 4 3 2 3 5 3 2 2 5 3 3 5" xfId="6331" xr:uid="{230D0B64-2075-43C1-B4D8-4BCDA4C27B13}"/>
    <cellStyle name="Percent 2 6 4 3 2 3 5 3 2 2 5 3 3 5 2" xfId="10079" xr:uid="{3C83D339-40F0-40D5-A8F4-36D504DB38E0}"/>
    <cellStyle name="Percent 2 6 4 3 2 3 5 3 2 2 5 3 3 5 3" xfId="12802" xr:uid="{9145E56C-7222-42E0-B401-4FFD94B6BE3C}"/>
    <cellStyle name="Percent 2 6 4 3 2 3 5 3 2 2 5 3 3 5 3 2" xfId="23240" xr:uid="{2039FD99-6546-48A9-A714-F6F9CCBB5E47}"/>
    <cellStyle name="Percent 2 6 4 3 2 3 5 3 2 2 5 3 3 5 3 3" xfId="20644" xr:uid="{BF863290-53D0-4477-8FFB-D5B47472594B}"/>
    <cellStyle name="Percent 2 6 4 3 2 3 5 3 2 2 5 3 3 5 3 3 2" xfId="25866" xr:uid="{7A99682C-8C4E-48CC-82E2-8B9018E80AF9}"/>
    <cellStyle name="Percent 2 6 4 3 2 3 5 3 2 2 5 3 3 6" xfId="19017" xr:uid="{5B492472-AB3A-48AA-A63F-2AE9FA8FB457}"/>
    <cellStyle name="Percent 2 6 4 3 2 3 5 3 2 2 5 3 3 6 2" xfId="24239" xr:uid="{6431B841-59E8-4116-A940-7E1D10AEFD40}"/>
    <cellStyle name="Percent 2 6 4 3 2 3 5 3 2 2 5 3 4" xfId="6192" xr:uid="{278E3096-4EB4-41C8-A619-A7564B4CAB21}"/>
    <cellStyle name="Percent 2 6 4 3 2 3 5 3 2 2 5 3 4 2" xfId="7727" xr:uid="{374FA406-D0DC-4F6B-8049-CFFFA005589F}"/>
    <cellStyle name="Percent 2 6 4 3 2 3 5 3 2 2 5 3 4 3" xfId="13065" xr:uid="{567B183D-2410-43E5-8B4B-1129F5EC38D3}"/>
    <cellStyle name="Percent 2 6 4 3 2 3 5 3 2 2 5 3 4 3 2" xfId="16516" xr:uid="{863C6FD0-B841-467C-B057-6CA797D6BB41}"/>
    <cellStyle name="Percent 2 6 4 3 2 3 5 3 2 2 5 3 4 4" xfId="19285" xr:uid="{3E92A27A-3316-4DD5-904A-1C9728E4E7B8}"/>
    <cellStyle name="Percent 2 6 4 3 2 3 5 3 2 2 5 3 4 4 2" xfId="24507" xr:uid="{C35B4D9F-A554-43DD-8F5C-FFA0A89785FC}"/>
    <cellStyle name="Percent 2 6 4 3 2 3 5 3 2 2 5 3 5" xfId="6786" xr:uid="{563C64F7-A06D-4FBF-A069-2C3670933D59}"/>
    <cellStyle name="Percent 2 6 4 3 2 3 5 3 2 2 5 3 5 2" xfId="10530" xr:uid="{F736A6A4-2766-4EB6-ADF9-ECC03FC151A5}"/>
    <cellStyle name="Percent 2 6 4 3 2 3 5 3 2 2 5 3 5 3" xfId="12755" xr:uid="{25B03E11-6F53-4F26-B2B5-0274FE4E5B60}"/>
    <cellStyle name="Percent 2 6 4 3 2 3 5 3 2 2 5 3 5 3 2" xfId="23194" xr:uid="{C17E2BF5-C7FC-45CE-8FF6-0A0CB4CBCE0D}"/>
    <cellStyle name="Percent 2 6 4 3 2 3 5 3 2 2 5 3 5 3 3" xfId="21095" xr:uid="{0106233D-3567-467D-BDAA-BC0BC0D4397A}"/>
    <cellStyle name="Percent 2 6 4 3 2 3 5 3 2 2 5 3 5 3 3 2" xfId="26317" xr:uid="{A46242EE-6625-4DD2-906F-6F36C1888B2C}"/>
    <cellStyle name="Percent 2 6 4 3 2 3 5 3 2 2 5 4" xfId="5791" xr:uid="{147D99AD-5041-4793-A626-F635AC496A43}"/>
    <cellStyle name="Percent 2 6 4 3 2 3 5 3 2 2 5 4 2" xfId="9056" xr:uid="{64833517-CBCC-4F50-A7C6-AF4993B9BBA5}"/>
    <cellStyle name="Percent 2 6 4 3 2 3 5 3 2 2 5 4 3" xfId="16997" xr:uid="{BD4F604F-DDB4-4B25-B05D-FFC6F91E537A}"/>
    <cellStyle name="Percent 2 6 4 3 2 3 5 3 2 2 5 4 3 2" xfId="23470" xr:uid="{60C6BE03-C9AB-44A2-9AF9-8EB01818B5C1}"/>
    <cellStyle name="Percent 2 6 4 3 2 3 5 3 2 2 5 4 3 3" xfId="20330" xr:uid="{5403E6C1-B0EE-4450-A9BB-E24EFF33F72A}"/>
    <cellStyle name="Percent 2 6 4 3 2 3 5 3 2 2 5 4 3 3 2" xfId="25552" xr:uid="{42CC3E8C-66CD-4BB5-A297-EA44DF8CEBE6}"/>
    <cellStyle name="Percent 2 6 4 3 2 3 5 3 2 2 5 5" xfId="15644" xr:uid="{3BC8AC90-1158-44EA-B193-02AAE9A7B85A}"/>
    <cellStyle name="Percent 2 6 4 3 2 3 5 3 2 2 5 6" xfId="17751" xr:uid="{2527665F-40A9-4D0C-A7FA-02389D88EB45}"/>
    <cellStyle name="Percent 2 6 4 3 2 3 5 3 2 2 5 6 2" xfId="27361" xr:uid="{D902791E-CC9A-42B6-B739-90214EBE6A2E}"/>
    <cellStyle name="Percent 2 6 4 3 2 3 5 3 2 2 5 6 3" xfId="28600" xr:uid="{0A467EAB-E77C-4340-A18F-162EE25A8179}"/>
    <cellStyle name="Percent 2 6 4 3 2 3 5 3 2 2 5 6 4" xfId="28203" xr:uid="{296D6541-9DC5-410D-977F-E17634C86AEE}"/>
    <cellStyle name="Percent 2 6 4 3 2 3 5 3 2 2 5 7" xfId="18422" xr:uid="{818D1B73-6092-4A9C-B653-7DEA2E1899C3}"/>
    <cellStyle name="Percent 2 6 4 3 2 3 5 3 2 2 5 7 2" xfId="28933" xr:uid="{B7E69337-B56A-4973-9AEC-9A5A1031FAC8}"/>
    <cellStyle name="Percent 2 6 4 3 2 3 5 3 2 2 6" xfId="2529" xr:uid="{AE2DC354-96C9-487C-AED8-41A6D51F86B8}"/>
    <cellStyle name="Percent 2 6 4 3 2 3 5 3 2 2 6 2" xfId="3124" xr:uid="{3FC0A902-1A5A-4B92-A19D-33AC2EDA531B}"/>
    <cellStyle name="Percent 2 6 4 3 2 3 5 3 2 2 6 3" xfId="4087" xr:uid="{1050E4FB-CF04-43D2-BCCA-7B60E39A6612}"/>
    <cellStyle name="Percent 2 6 4 3 2 3 5 3 2 2 6 3 2" xfId="4682" xr:uid="{207F9897-33FC-479B-B259-612A327E3D0E}"/>
    <cellStyle name="Percent 2 6 4 3 2 3 5 3 2 2 6 3 3" xfId="3456" xr:uid="{E8830F71-6E41-496D-851F-F42F19B6CF1D}"/>
    <cellStyle name="Percent 2 6 4 3 2 3 5 3 2 2 6 3 4" xfId="8361" xr:uid="{E035D000-AB56-495E-97C8-FE8BBCA8CED8}"/>
    <cellStyle name="Percent 2 6 4 3 2 3 5 3 2 2 6 3 4 2" xfId="7401" xr:uid="{0E1A002B-2FC4-4187-B0FE-11B00F84F802}"/>
    <cellStyle name="Percent 2 6 4 3 2 3 5 3 2 2 6 3 4 2 2" xfId="10771" xr:uid="{D49F3FC4-77B8-40FB-9E26-EE19F70EEA8A}"/>
    <cellStyle name="Percent 2 6 4 3 2 3 5 3 2 2 6 3 4 2 3" xfId="12451" xr:uid="{45135D90-C039-4181-BB00-A5D82E382856}"/>
    <cellStyle name="Percent 2 6 4 3 2 3 5 3 2 2 6 3 4 2 3 2" xfId="22892" xr:uid="{5C2F1D27-84CA-48C3-A4F8-3FF14F0C4357}"/>
    <cellStyle name="Percent 2 6 4 3 2 3 5 3 2 2 6 3 4 2 3 3" xfId="21336" xr:uid="{BBCCDF2A-3302-48E8-9B4F-17F18BD1101E}"/>
    <cellStyle name="Percent 2 6 4 3 2 3 5 3 2 2 6 3 4 2 3 3 2" xfId="26558" xr:uid="{38A4D824-AC0D-4596-A869-9A597CF6FCEB}"/>
    <cellStyle name="Percent 2 6 4 3 2 3 5 3 2 2 6 3 5" xfId="5345" xr:uid="{EF273EB2-5FAC-41A2-8A59-92D2277D35A5}"/>
    <cellStyle name="Percent 2 6 4 3 2 3 5 3 2 2 6 3 5 2" xfId="9713" xr:uid="{5F8C7A6A-7382-4EE2-9A16-B2D992F59225}"/>
    <cellStyle name="Percent 2 6 4 3 2 3 5 3 2 2 6 3 5 3" xfId="17132" xr:uid="{23D248E4-6D53-4412-BA44-D222EA43EFED}"/>
    <cellStyle name="Percent 2 6 4 3 2 3 5 3 2 2 6 3 5 3 2" xfId="23604" xr:uid="{18E1FB33-A5F7-4B0B-BD6E-0ED76B6127B0}"/>
    <cellStyle name="Percent 2 6 4 3 2 3 5 3 2 2 6 3 5 3 3" xfId="19885" xr:uid="{82906007-91B5-4C9E-8489-1E6EE0AB208A}"/>
    <cellStyle name="Percent 2 6 4 3 2 3 5 3 2 2 6 3 5 3 3 2" xfId="25107" xr:uid="{605BC7F9-1CFF-48F9-BAD4-8AB0EB3FD24F}"/>
    <cellStyle name="Percent 2 6 4 3 2 3 5 3 2 2 6 3 6" xfId="16106" xr:uid="{B9D52203-CAED-4FF0-850C-63B142156AD4}"/>
    <cellStyle name="Percent 2 6 4 3 2 3 5 3 2 2 6 3 7" xfId="18864" xr:uid="{AA4D5039-F7BE-4D2A-B023-049ECA96BBBA}"/>
    <cellStyle name="Percent 2 6 4 3 2 3 5 3 2 2 6 3 7 2" xfId="24086" xr:uid="{909DA128-7F1E-481F-BCBC-1D4747187DF0}"/>
    <cellStyle name="Percent 2 6 4 3 2 3 5 3 2 2 6 4" xfId="6170" xr:uid="{E0602A18-28AF-4E6D-8D43-DF4C6C6B7F22}"/>
    <cellStyle name="Percent 2 6 4 3 2 3 5 3 2 2 6 4 2" xfId="7685" xr:uid="{6E2E2212-09EF-4CDE-9ADE-7A433D76E9E3}"/>
    <cellStyle name="Percent 2 6 4 3 2 3 5 3 2 2 6 4 3" xfId="12897" xr:uid="{54F0A362-A959-4532-A080-74F527C34E7D}"/>
    <cellStyle name="Percent 2 6 4 3 2 3 5 3 2 2 6 4 3 2" xfId="16367" xr:uid="{C63563BD-732A-431F-AC36-8B9466BB386F}"/>
    <cellStyle name="Percent 2 6 4 3 2 3 5 3 2 2 6 4 4" xfId="19263" xr:uid="{E60F05F8-A599-4BA2-940A-695B998B16EB}"/>
    <cellStyle name="Percent 2 6 4 3 2 3 5 3 2 2 6 4 4 2" xfId="24485" xr:uid="{108014B0-1649-44E5-916C-DEBFD0A68E2F}"/>
    <cellStyle name="Percent 2 6 4 3 2 3 5 3 2 2 6 5" xfId="5959" xr:uid="{B49F9882-560F-43FC-865A-7DA8DCB354CD}"/>
    <cellStyle name="Percent 2 6 4 3 2 3 5 3 2 2 6 5 2" xfId="9556" xr:uid="{0E73E2AE-FD1A-411B-A664-D82337FD6DA1}"/>
    <cellStyle name="Percent 2 6 4 3 2 3 5 3 2 2 6 5 3" xfId="12155" xr:uid="{B039BCE3-A63C-4568-911A-B6C3F8E7223E}"/>
    <cellStyle name="Percent 2 6 4 3 2 3 5 3 2 2 6 5 3 2" xfId="22602" xr:uid="{98E93088-F0CB-44E1-9610-074D4E7CC2AB}"/>
    <cellStyle name="Percent 2 6 4 3 2 3 5 3 2 2 6 5 3 3" xfId="20494" xr:uid="{95A9F9D2-E2BE-4521-A892-984B05382259}"/>
    <cellStyle name="Percent 2 6 4 3 2 3 5 3 2 2 6 5 3 3 2" xfId="25716" xr:uid="{514C249C-3097-45C5-9B79-503C74861B71}"/>
    <cellStyle name="Percent 2 6 4 3 2 3 5 3 2 2 7" xfId="5790" xr:uid="{9DDB70B5-1FF0-405D-B27E-BA907CCA924F}"/>
    <cellStyle name="Percent 2 6 4 3 2 3 5 3 2 2 7 2" xfId="9055" xr:uid="{70360FFD-3FF7-4570-93E1-28C3A9F1986D}"/>
    <cellStyle name="Percent 2 6 4 3 2 3 5 3 2 2 7 3" xfId="16252" xr:uid="{BCC7A2FA-E68A-43D6-8D0B-C64A959CCCF1}"/>
    <cellStyle name="Percent 2 6 4 3 2 3 5 3 2 2 7 3 2" xfId="17400" xr:uid="{B89185F4-9DCD-4424-BB74-1937C3E6B4E0}"/>
    <cellStyle name="Percent 2 6 4 3 2 3 5 3 2 2 7 3 3" xfId="20329" xr:uid="{252B7A8A-57D3-48D5-BAB8-DF1428D2B63B}"/>
    <cellStyle name="Percent 2 6 4 3 2 3 5 3 2 2 7 3 3 2" xfId="25551" xr:uid="{36BB65CB-8A4A-4654-B9B3-11C63A28BD0E}"/>
    <cellStyle name="Percent 2 6 4 3 2 3 5 3 2 2 8" xfId="15643" xr:uid="{9977E2C2-4D69-4F67-B34E-D45E93EA7E14}"/>
    <cellStyle name="Percent 2 6 4 3 2 3 5 3 2 2 9" xfId="17750" xr:uid="{B36C5061-57B0-46BF-831F-330862220DBE}"/>
    <cellStyle name="Percent 2 6 4 3 2 3 5 3 2 2 9 2" xfId="27360" xr:uid="{47010CC0-2A7A-418A-8C95-9A261421B7E2}"/>
    <cellStyle name="Percent 2 6 4 3 2 3 5 3 2 2 9 3" xfId="28599" xr:uid="{FC445DC6-A583-4D8C-A856-48F7291EAA68}"/>
    <cellStyle name="Percent 2 6 4 3 2 3 5 3 2 2 9 4" xfId="27870" xr:uid="{0B504A6D-D0C7-4AE0-BED7-4A76B0453EF6}"/>
    <cellStyle name="Percent 2 6 4 3 2 3 5 3 3" xfId="2355" xr:uid="{9D6905C8-D4A1-4D2C-A1F7-D9DE903163B7}"/>
    <cellStyle name="Percent 2 6 4 3 2 3 5 3 3 2" xfId="2950" xr:uid="{A3766725-E5E5-4F53-93FE-A71B6A98FBC2}"/>
    <cellStyle name="Percent 2 6 4 3 2 3 5 3 3 3" xfId="3913" xr:uid="{EBCB431D-34A3-4297-B30E-E26D94D531D8}"/>
    <cellStyle name="Percent 2 6 4 3 2 3 5 3 3 3 2" xfId="4932" xr:uid="{C473A05A-E6D4-45E7-A86C-83B784DA04FA}"/>
    <cellStyle name="Percent 2 6 4 3 2 3 5 3 3 3 3" xfId="3577" xr:uid="{2E6C0B6F-7039-46E4-9941-63FB911F8B11}"/>
    <cellStyle name="Percent 2 6 4 3 2 3 5 3 3 3 4" xfId="8655" xr:uid="{3D82CDEA-F497-48BE-92C8-9AB9CE4E2A85}"/>
    <cellStyle name="Percent 2 6 4 3 2 3 5 3 3 3 4 2" xfId="5552" xr:uid="{B1A176F1-E55B-493A-84D3-169049CCCBEF}"/>
    <cellStyle name="Percent 2 6 4 3 2 3 5 3 3 3 4 2 2" xfId="9829" xr:uid="{5EAAE218-3E74-470C-B861-27BCFE97086D}"/>
    <cellStyle name="Percent 2 6 4 3 2 3 5 3 3 3 4 2 3" xfId="17107" xr:uid="{68B78E14-8A8B-4FB9-A81E-1A2F158906A7}"/>
    <cellStyle name="Percent 2 6 4 3 2 3 5 3 3 3 4 2 3 2" xfId="23579" xr:uid="{24756499-B670-4FB3-BBF5-E9A68855C5DC}"/>
    <cellStyle name="Percent 2 6 4 3 2 3 5 3 3 3 4 2 3 3" xfId="20092" xr:uid="{7ACF3E4D-4DD2-42AF-8942-853399102EFB}"/>
    <cellStyle name="Percent 2 6 4 3 2 3 5 3 3 3 4 2 3 3 2" xfId="25314" xr:uid="{B2331028-9791-4172-867C-F5FAB9FC84F7}"/>
    <cellStyle name="Percent 2 6 4 3 2 3 5 3 3 3 5" xfId="6209" xr:uid="{C021EA7C-7181-4F89-828A-7F94D9D18460}"/>
    <cellStyle name="Percent 2 6 4 3 2 3 5 3 3 3 5 2" xfId="9958" xr:uid="{9CDBC4F2-AB2E-4845-BF30-D638AB225D01}"/>
    <cellStyle name="Percent 2 6 4 3 2 3 5 3 3 3 5 3" xfId="11970" xr:uid="{F8EF0498-E731-4DDE-B3F7-E9FBC5D00B88}"/>
    <cellStyle name="Percent 2 6 4 3 2 3 5 3 3 3 5 3 2" xfId="22418" xr:uid="{DBED65FC-C320-4D28-A0B8-79E12762EA93}"/>
    <cellStyle name="Percent 2 6 4 3 2 3 5 3 3 3 5 3 3" xfId="20523" xr:uid="{B6706457-4017-40EF-97E2-9DF5A6EC0EC3}"/>
    <cellStyle name="Percent 2 6 4 3 2 3 5 3 3 3 5 3 3 2" xfId="25745" xr:uid="{43FE2483-8716-4B26-A25B-B26ACDA0DD59}"/>
    <cellStyle name="Percent 2 6 4 3 2 3 5 3 3 3 6" xfId="15936" xr:uid="{4F83CA99-4990-4134-A1B8-4321CFE54660}"/>
    <cellStyle name="Percent 2 6 4 3 2 3 5 3 3 3 7" xfId="18690" xr:uid="{E9AD28BF-8209-4D3A-8545-FC74027AFAB8}"/>
    <cellStyle name="Percent 2 6 4 3 2 3 5 3 3 3 7 2" xfId="23912" xr:uid="{DC9DB5DE-4B89-4810-90EF-A687DC225721}"/>
    <cellStyle name="Percent 2 6 4 3 2 3 5 3 3 4" xfId="6137" xr:uid="{B28A3A8B-A4F9-4872-A5BF-713235ADCFCC}"/>
    <cellStyle name="Percent 2 6 4 3 2 3 5 3 3 4 2" xfId="7707" xr:uid="{A2C85B53-025F-42F2-9D69-3798CE1B7F7D}"/>
    <cellStyle name="Percent 2 6 4 3 2 3 5 3 3 4 3" xfId="13188" xr:uid="{0B42E33E-6407-46FE-A5F1-0AC1A5546F9D}"/>
    <cellStyle name="Percent 2 6 4 3 2 3 5 3 3 4 3 2" xfId="16629" xr:uid="{E26F2D9D-31B7-4DF9-9F5C-4CCD1244BC09}"/>
    <cellStyle name="Percent 2 6 4 3 2 3 5 3 3 4 4" xfId="19230" xr:uid="{345FA4E5-41D0-4C47-8D55-68F929FCD5A5}"/>
    <cellStyle name="Percent 2 6 4 3 2 3 5 3 3 4 4 2" xfId="24452" xr:uid="{4CA82382-5ECA-4502-BEF2-4FA1BA1FC82B}"/>
    <cellStyle name="Percent 2 6 4 3 2 3 5 3 3 5" xfId="7411" xr:uid="{F297805B-55E8-4688-93EA-AD4A493E044A}"/>
    <cellStyle name="Percent 2 6 4 3 2 3 5 3 3 5 2" xfId="10781" xr:uid="{A24A8ABC-4AB9-4BCA-8102-3FAC5E83865D}"/>
    <cellStyle name="Percent 2 6 4 3 2 3 5 3 3 5 3" xfId="11506" xr:uid="{42381D19-9369-4600-A5BD-4F98AE955DC8}"/>
    <cellStyle name="Percent 2 6 4 3 2 3 5 3 3 5 3 2" xfId="22064" xr:uid="{22CF9B52-B3FC-4F36-AF68-37E4267059B8}"/>
    <cellStyle name="Percent 2 6 4 3 2 3 5 3 3 5 3 3" xfId="21346" xr:uid="{5B5A65AA-75FA-4999-AFD9-AE28DB24D11C}"/>
    <cellStyle name="Percent 2 6 4 3 2 3 5 3 3 5 3 3 2" xfId="26568" xr:uid="{43857AB2-6F72-4997-9060-1CEF7E76CD4C}"/>
    <cellStyle name="Percent 2 6 4 3 2 3 5 3 4" xfId="5789" xr:uid="{DFDD2B56-C6A5-4801-A7BC-1C13B0B56F1D}"/>
    <cellStyle name="Percent 2 6 4 3 2 3 5 3 4 2" xfId="9054" xr:uid="{48AFF3EE-F79D-4912-BD74-2F949F76EBF1}"/>
    <cellStyle name="Percent 2 6 4 3 2 3 5 3 4 3" xfId="14767" xr:uid="{EF861598-41CB-4C39-90B6-AA47CB853F6E}"/>
    <cellStyle name="Percent 2 6 4 3 2 3 5 3 4 3 2" xfId="14768" xr:uid="{C3EFF835-D90B-45DA-BDBC-4E6E0C013513}"/>
    <cellStyle name="Percent 2 6 4 3 2 3 5 3 4 3 3" xfId="17261" xr:uid="{75B309B3-8AA2-4C33-A85F-1318CE82F2B4}"/>
    <cellStyle name="Percent 2 6 4 3 2 3 5 3 4 3 4" xfId="20328" xr:uid="{5C6ED934-D48E-40BA-8C6D-CFA29473DDD8}"/>
    <cellStyle name="Percent 2 6 4 3 2 3 5 3 4 3 4 2" xfId="25550" xr:uid="{3FFC22D1-B3B6-4DDF-84B4-9130E2739714}"/>
    <cellStyle name="Percent 2 6 4 3 2 3 5 3 5" xfId="15287" xr:uid="{EB99D635-2AE9-4A26-A14E-EFD05C1B72AA}"/>
    <cellStyle name="Percent 2 6 4 3 2 3 5 3 6" xfId="15642" xr:uid="{32AAACDC-F81B-414D-A428-A0297FE8B3D3}"/>
    <cellStyle name="Percent 2 6 4 3 2 3 5 3 7" xfId="17749" xr:uid="{09E878E0-8C8D-4FCF-AFA6-0BD1D91EEE37}"/>
    <cellStyle name="Percent 2 6 4 3 2 3 5 3 7 2" xfId="27359" xr:uid="{C8A1E04C-3D08-4EAF-B085-D617102B21A0}"/>
    <cellStyle name="Percent 2 6 4 3 2 3 5 3 7 3" xfId="28598" xr:uid="{EC2B91B7-EF63-4D44-8B12-197E7010D593}"/>
    <cellStyle name="Percent 2 6 4 3 2 3 5 3 7 4" xfId="27506" xr:uid="{6CE290AD-2B4C-4703-A19C-2B5235E7917B}"/>
    <cellStyle name="Percent 2 6 4 3 2 3 5 3 8" xfId="18095" xr:uid="{20591FD5-F0A2-4231-AEC1-F4D860F26270}"/>
    <cellStyle name="Percent 2 6 4 3 2 3 5 3 8 2" xfId="27642" xr:uid="{A5391AE4-901A-422A-A1E6-A88CB19B80EC}"/>
    <cellStyle name="Percent 2 6 4 3 2 3 5 4" xfId="14769" xr:uid="{E84C0FB8-A909-4F6B-9EC1-3C9482EC1835}"/>
    <cellStyle name="Percent 2 6 4 3 2 3 5 4 2" xfId="14770" xr:uid="{3457F4E5-4B07-494A-A2C2-B30E74708AC8}"/>
    <cellStyle name="Percent 2 6 4 3 2 3 6" xfId="2215" xr:uid="{B70181F7-76DA-41CA-B46F-9620D57C9019}"/>
    <cellStyle name="Percent 2 6 4 3 2 3 6 2" xfId="2810" xr:uid="{1D5089A8-99D7-4A18-8ECF-8C131906CC4B}"/>
    <cellStyle name="Percent 2 6 4 3 2 3 6 3" xfId="3773" xr:uid="{F726AB29-9E4F-4416-BD04-26DF00DF1555}"/>
    <cellStyle name="Percent 2 6 4 3 2 3 6 3 2" xfId="4733" xr:uid="{3C36EE12-C2F9-48E7-8804-5DA415B98DD1}"/>
    <cellStyle name="Percent 2 6 4 3 2 3 6 3 3" xfId="3656" xr:uid="{CBF0D132-6D8B-40A0-A188-EEF5E08E582E}"/>
    <cellStyle name="Percent 2 6 4 3 2 3 6 3 4" xfId="8512" xr:uid="{BBA1EB32-3450-44F2-8E95-F82E0D43036E}"/>
    <cellStyle name="Percent 2 6 4 3 2 3 6 3 4 2" xfId="9347" xr:uid="{24650BD9-AD5F-442E-8ACD-118D33CF25FF}"/>
    <cellStyle name="Percent 2 6 4 3 2 3 6 3 4 2 2" xfId="11061" xr:uid="{5C8EEC59-5FB9-46F2-99A3-5626D3E2124C}"/>
    <cellStyle name="Percent 2 6 4 3 2 3 6 3 4 2 3" xfId="17066" xr:uid="{49490A06-7972-427D-8642-530B53F52877}"/>
    <cellStyle name="Percent 2 6 4 3 2 3 6 3 4 2 3 2" xfId="23538" xr:uid="{FFDC6FA1-2491-479E-A08F-8406FADC6BC5}"/>
    <cellStyle name="Percent 2 6 4 3 2 3 6 3 4 2 3 3" xfId="21626" xr:uid="{66F02EFE-8F3E-4EC4-A286-86D37E18C174}"/>
    <cellStyle name="Percent 2 6 4 3 2 3 6 3 4 2 3 3 2" xfId="26848" xr:uid="{9419DC41-C544-4AC0-8F51-92557DCCA5F7}"/>
    <cellStyle name="Percent 2 6 4 3 2 3 6 3 5" xfId="6740" xr:uid="{6ABF48A2-448C-4F78-983F-A34B9059222C}"/>
    <cellStyle name="Percent 2 6 4 3 2 3 6 3 5 2" xfId="10484" xr:uid="{751F3DF0-240B-4ABA-962A-FEED0FDDEA66}"/>
    <cellStyle name="Percent 2 6 4 3 2 3 6 3 5 3" xfId="11979" xr:uid="{9EDAD73D-649C-44DA-970C-E4DC73F6C425}"/>
    <cellStyle name="Percent 2 6 4 3 2 3 6 3 5 3 2" xfId="22427" xr:uid="{A12D44FF-A163-449A-B719-B1A8F6ED2B12}"/>
    <cellStyle name="Percent 2 6 4 3 2 3 6 3 5 3 3" xfId="21049" xr:uid="{1700AB88-B0C2-4186-BAEA-4B641E1DE3FA}"/>
    <cellStyle name="Percent 2 6 4 3 2 3 6 3 5 3 3 2" xfId="26271" xr:uid="{060C2759-D760-4315-8F6A-9DD0EB152DD9}"/>
    <cellStyle name="Percent 2 6 4 3 2 3 6 3 6" xfId="18550" xr:uid="{74247F0B-4EAC-4A3C-9789-02CCFE7EF3CF}"/>
    <cellStyle name="Percent 2 6 4 3 2 3 6 3 6 2" xfId="23772" xr:uid="{268275DC-6F44-4E01-BB5F-AD1402297FF6}"/>
    <cellStyle name="Percent 2 6 4 3 2 3 6 4" xfId="5985" xr:uid="{17308624-87C2-45EE-A425-AB6A10C5D16B}"/>
    <cellStyle name="Percent 2 6 4 3 2 3 6 4 2" xfId="7551" xr:uid="{50A059B8-B5A9-4B7E-B3B4-FA9B9DB784BF}"/>
    <cellStyle name="Percent 2 6 4 3 2 3 6 4 3" xfId="11518" xr:uid="{0363FBC9-CF89-41DC-9437-2C79718B04EC}"/>
    <cellStyle name="Percent 2 6 4 3 2 3 6 4 3 2" xfId="15785" xr:uid="{8C01DC6A-6F13-4C35-8561-ABEFE3C0622D}"/>
    <cellStyle name="Percent 2 6 4 3 2 3 6 4 4" xfId="19078" xr:uid="{350ED4C3-17E4-43C9-B085-3CA4A3820B3D}"/>
    <cellStyle name="Percent 2 6 4 3 2 3 6 4 4 2" xfId="24300" xr:uid="{0DD6F63B-29A3-492E-8771-B969B61A5493}"/>
    <cellStyle name="Percent 2 6 4 3 2 3 6 5" xfId="6356" xr:uid="{153C5861-7769-4F6D-AA76-80528D193869}"/>
    <cellStyle name="Percent 2 6 4 3 2 3 6 5 2" xfId="10103" xr:uid="{1E919BD4-2EC2-4625-BB73-6E612AE7A585}"/>
    <cellStyle name="Percent 2 6 4 3 2 3 6 5 3" xfId="12254" xr:uid="{B4905E57-DC15-4C06-BA42-5621DDF6D117}"/>
    <cellStyle name="Percent 2 6 4 3 2 3 6 5 3 2" xfId="22697" xr:uid="{8789E8D7-6F7C-49E1-9171-CB9F743D7908}"/>
    <cellStyle name="Percent 2 6 4 3 2 3 6 5 3 3" xfId="20668" xr:uid="{09E91D62-253D-4891-AD62-796E3481650C}"/>
    <cellStyle name="Percent 2 6 4 3 2 3 6 5 3 3 2" xfId="25890" xr:uid="{C9AE9C83-81BC-400D-8CEB-16295AD8D12B}"/>
    <cellStyle name="Percent 2 6 4 3 2 3 7" xfId="17955" xr:uid="{0241107F-2151-4484-ADC1-9B9095D76F92}"/>
    <cellStyle name="Percent 2 6 4 3 2 3 7 2" xfId="28834" xr:uid="{5F672B93-3853-4B88-9E43-BDAEE4FF452D}"/>
    <cellStyle name="Percent 2 6 4 3 2 4" xfId="1545" xr:uid="{72698FC3-F181-4584-9AA5-A7E288C799EE}"/>
    <cellStyle name="Percent 2 6 4 3 2 5" xfId="1546" xr:uid="{A27E81C9-0EAD-4715-8FC3-5451E5CEF30D}"/>
    <cellStyle name="Percent 2 6 4 3 2 5 2" xfId="1547" xr:uid="{DD8E1ED7-0081-4A51-949B-890F9B50EA0B}"/>
    <cellStyle name="Percent 2 6 4 3 2 5 3" xfId="1548" xr:uid="{773CAE46-A042-4A52-988B-37FA79AF9E5F}"/>
    <cellStyle name="Percent 2 6 4 3 2 5 3 2" xfId="14771" xr:uid="{883BFF87-8ED0-47A0-9E77-4D0365351D83}"/>
    <cellStyle name="Percent 2 6 4 3 2 5 4" xfId="1549" xr:uid="{99EDB9FA-27FE-4BC2-9604-7ED9F3B7AAB9}"/>
    <cellStyle name="Percent 2 6 4 3 2 5 4 2" xfId="1550" xr:uid="{0E9AD4DF-84DE-4F2F-9770-A9E4DF731160}"/>
    <cellStyle name="Percent 2 6 4 3 2 5 4 3" xfId="1551" xr:uid="{E9A18ED6-3487-4992-A5F6-008A005303A8}"/>
    <cellStyle name="Percent 2 6 4 3 2 5 4 3 2" xfId="1552" xr:uid="{A9AA670F-7604-4B7B-8B35-195C5E00A1ED}"/>
    <cellStyle name="Percent 2 6 4 3 2 5 4 3 2 2" xfId="1553" xr:uid="{FE4896AA-A89D-4ABD-8CF7-12D5DB9190DB}"/>
    <cellStyle name="Percent 2 6 4 3 2 5 4 3 2 2 10" xfId="18270" xr:uid="{8B31951D-FEF5-417A-9D1E-3273C144D5DE}"/>
    <cellStyle name="Percent 2 6 4 3 2 5 4 3 2 2 10 2" xfId="28954" xr:uid="{5DFE9AA0-0AE7-4A37-A0A0-E66D860E3170}"/>
    <cellStyle name="Percent 2 6 4 3 2 5 4 3 2 2 2" xfId="1554" xr:uid="{64D7A2D9-0B4D-4B37-9918-096A54433783}"/>
    <cellStyle name="Percent 2 6 4 3 2 5 4 3 2 2 2 2" xfId="14772" xr:uid="{008F5921-A1E6-4C27-9F4C-3DDFB8BDBB5F}"/>
    <cellStyle name="Percent 2 6 4 3 2 5 4 3 2 2 2 3" xfId="14773" xr:uid="{E90E9A3B-4361-47B4-B034-F8F91D17F14A}"/>
    <cellStyle name="Percent 2 6 4 3 2 5 4 3 2 2 2 3 2" xfId="14774" xr:uid="{1A34A59B-9093-4567-8E0B-9277F48E1042}"/>
    <cellStyle name="Percent 2 6 4 3 2 5 4 3 2 2 3" xfId="1555" xr:uid="{18656540-F3FF-4DBD-8FE7-D8D91DAD3F30}"/>
    <cellStyle name="Percent 2 6 4 3 2 5 4 3 2 2 4" xfId="1556" xr:uid="{C6AD7848-A5B3-4CFB-AAAB-705B778E10EB}"/>
    <cellStyle name="Percent 2 6 4 3 2 5 4 3 2 2 5" xfId="1557" xr:uid="{5D417CE2-8C00-42CB-9FB0-0943282B35E1}"/>
    <cellStyle name="Percent 2 6 4 3 2 5 4 3 2 2 5 2" xfId="1558" xr:uid="{5F07B753-E5A0-47CD-A989-2DBF85BA0F61}"/>
    <cellStyle name="Percent 2 6 4 3 2 5 4 3 2 2 5 3" xfId="2683" xr:uid="{A074E2EB-86DB-4990-9723-79576F8BC432}"/>
    <cellStyle name="Percent 2 6 4 3 2 5 4 3 2 2 5 3 2" xfId="3278" xr:uid="{F7EC39DC-C815-44F6-855D-6ED649C2FF7D}"/>
    <cellStyle name="Percent 2 6 4 3 2 5 4 3 2 2 5 3 3" xfId="4241" xr:uid="{6A89DCD7-E96A-4845-80CC-6374E7C5FAE7}"/>
    <cellStyle name="Percent 2 6 4 3 2 5 4 3 2 2 5 3 3 2" xfId="4610" xr:uid="{C645DBB3-9E75-4D67-87A7-28613E80A8AC}"/>
    <cellStyle name="Percent 2 6 4 3 2 5 4 3 2 2 5 3 3 3" xfId="4478" xr:uid="{B9130959-840B-4BBA-A24F-272EC21E47BE}"/>
    <cellStyle name="Percent 2 6 4 3 2 5 4 3 2 2 5 3 3 4" xfId="8461" xr:uid="{F901DFBE-1AF0-441B-A56D-1CCD8572B642}"/>
    <cellStyle name="Percent 2 6 4 3 2 5 4 3 2 2 5 3 3 4 2" xfId="7443" xr:uid="{11A781BC-FFA2-431C-9949-122AB4C64ADB}"/>
    <cellStyle name="Percent 2 6 4 3 2 5 4 3 2 2 5 3 3 4 2 2" xfId="10813" xr:uid="{159241FC-C393-4D54-8B93-E60EA8270EAF}"/>
    <cellStyle name="Percent 2 6 4 3 2 5 4 3 2 2 5 3 3 4 2 3" xfId="11340" xr:uid="{9C47D113-11E5-4FC2-8CA7-DA47379D695F}"/>
    <cellStyle name="Percent 2 6 4 3 2 5 4 3 2 2 5 3 3 4 2 3 2" xfId="21898" xr:uid="{0DAD768B-F9BC-4EEF-A9D2-230AF423D4CD}"/>
    <cellStyle name="Percent 2 6 4 3 2 5 4 3 2 2 5 3 3 4 2 3 3" xfId="21378" xr:uid="{7674EC15-2608-488F-BC26-63C5240B6400}"/>
    <cellStyle name="Percent 2 6 4 3 2 5 4 3 2 2 5 3 3 4 2 3 3 2" xfId="26600" xr:uid="{DD52880D-B105-4572-BA18-8E9A324EE8AF}"/>
    <cellStyle name="Percent 2 6 4 3 2 5 4 3 2 2 5 3 3 5" xfId="5288" xr:uid="{87DA41F0-D3CA-44F7-BD99-B8A5C23A051E}"/>
    <cellStyle name="Percent 2 6 4 3 2 5 4 3 2 2 5 3 3 5 2" xfId="9617" xr:uid="{B2BDD1F3-D544-4D9E-884F-0FE435970A0B}"/>
    <cellStyle name="Percent 2 6 4 3 2 5 4 3 2 2 5 3 3 5 3" xfId="12519" xr:uid="{F3C9AA57-1B9C-4174-9737-1EDB4C113688}"/>
    <cellStyle name="Percent 2 6 4 3 2 5 4 3 2 2 5 3 3 5 3 2" xfId="22960" xr:uid="{1C8EEB57-38DB-4D72-B2B1-CBACFF4CFD09}"/>
    <cellStyle name="Percent 2 6 4 3 2 5 4 3 2 2 5 3 3 5 3 3" xfId="19828" xr:uid="{7E11F22C-0DB4-4002-9CA6-F4CC8E8626F4}"/>
    <cellStyle name="Percent 2 6 4 3 2 5 4 3 2 2 5 3 3 5 3 3 2" xfId="25050" xr:uid="{5058F815-E60C-42D4-858D-8726DB31C867}"/>
    <cellStyle name="Percent 2 6 4 3 2 5 4 3 2 2 5 3 3 6" xfId="19018" xr:uid="{56A52D1E-BC6B-4D6A-9059-E3876AA91435}"/>
    <cellStyle name="Percent 2 6 4 3 2 5 4 3 2 2 5 3 3 6 2" xfId="24240" xr:uid="{0073FAD2-5E8C-4487-BB50-3F780FB22BA2}"/>
    <cellStyle name="Percent 2 6 4 3 2 5 4 3 2 2 5 3 4" xfId="7339" xr:uid="{C66E129C-1DF8-4E87-8514-A1C1AB1A8310}"/>
    <cellStyle name="Percent 2 6 4 3 2 5 4 3 2 2 5 3 4 2" xfId="8298" xr:uid="{52734EB6-51DB-4678-A537-A271A3B10B1E}"/>
    <cellStyle name="Percent 2 6 4 3 2 5 4 3 2 2 5 3 4 3" xfId="13060" xr:uid="{34F59D30-FB7C-4E69-A46A-8D8B9217853D}"/>
    <cellStyle name="Percent 2 6 4 3 2 5 4 3 2 2 5 3 4 3 2" xfId="16511" xr:uid="{AD5CA5D2-D04F-4821-B502-2325BAA6C4A2}"/>
    <cellStyle name="Percent 2 6 4 3 2 5 4 3 2 2 5 3 4 4" xfId="19641" xr:uid="{3BD7AC24-7A0B-4931-8AE8-0273F6EE14CC}"/>
    <cellStyle name="Percent 2 6 4 3 2 5 4 3 2 2 5 3 4 4 2" xfId="24863" xr:uid="{86B1EFBE-50CE-46BC-A19A-284B569E2902}"/>
    <cellStyle name="Percent 2 6 4 3 2 5 4 3 2 2 5 3 5" xfId="5735" xr:uid="{D5B3D352-3456-4C2E-B838-23D17E5880FA}"/>
    <cellStyle name="Percent 2 6 4 3 2 5 4 3 2 2 5 3 5 2" xfId="9945" xr:uid="{F6F88009-2120-4A8E-9583-7EC458500FCC}"/>
    <cellStyle name="Percent 2 6 4 3 2 5 4 3 2 2 5 3 5 3" xfId="12423" xr:uid="{8B139634-B4F1-4277-B585-19444D0F5F19}"/>
    <cellStyle name="Percent 2 6 4 3 2 5 4 3 2 2 5 3 5 3 2" xfId="22864" xr:uid="{9969EBA7-9B59-4F54-875F-8B0917619D23}"/>
    <cellStyle name="Percent 2 6 4 3 2 5 4 3 2 2 5 3 5 3 3" xfId="20275" xr:uid="{E406DE95-3A0C-42F8-A49D-92F94EDC89AD}"/>
    <cellStyle name="Percent 2 6 4 3 2 5 4 3 2 2 5 3 5 3 3 2" xfId="25497" xr:uid="{9B972D93-90C3-44AB-B7C8-3BED1EA0BD29}"/>
    <cellStyle name="Percent 2 6 4 3 2 5 4 3 2 2 5 4" xfId="5795" xr:uid="{1267FA91-358A-42FB-BD8C-035B8C14517B}"/>
    <cellStyle name="Percent 2 6 4 3 2 5 4 3 2 2 5 4 2" xfId="9059" xr:uid="{45855926-171A-4842-A0FC-D2E56BC05534}"/>
    <cellStyle name="Percent 2 6 4 3 2 5 4 3 2 2 5 4 3" xfId="11483" xr:uid="{88C70FBD-F0D6-48F7-92B3-A0F33175B434}"/>
    <cellStyle name="Percent 2 6 4 3 2 5 4 3 2 2 5 4 3 2" xfId="22041" xr:uid="{C2B715BB-A5B0-4D26-9E53-78A64C916BE9}"/>
    <cellStyle name="Percent 2 6 4 3 2 5 4 3 2 2 5 4 3 3" xfId="20334" xr:uid="{54A75D7A-BF41-42DC-921F-2BCFEA0CC68F}"/>
    <cellStyle name="Percent 2 6 4 3 2 5 4 3 2 2 5 4 3 3 2" xfId="25556" xr:uid="{4165DEAC-0B3C-4A50-8EAD-D1884A719145}"/>
    <cellStyle name="Percent 2 6 4 3 2 5 4 3 2 2 5 5" xfId="15647" xr:uid="{DB8E1802-AD42-4C6A-BC90-BEC51D98BC17}"/>
    <cellStyle name="Percent 2 6 4 3 2 5 4 3 2 2 5 6" xfId="17754" xr:uid="{F19438AA-3C5E-4804-9CEF-A18E29CDA797}"/>
    <cellStyle name="Percent 2 6 4 3 2 5 4 3 2 2 5 6 2" xfId="27364" xr:uid="{31E7D4FD-B1F9-42FB-8CDE-956AC02C1C00}"/>
    <cellStyle name="Percent 2 6 4 3 2 5 4 3 2 2 5 6 3" xfId="28603" xr:uid="{28019A0F-1FA0-40FA-AC10-D5FA3D82F503}"/>
    <cellStyle name="Percent 2 6 4 3 2 5 4 3 2 2 5 6 4" xfId="27869" xr:uid="{954DC2F4-38E5-4A05-9E31-1E6AFBB96E9C}"/>
    <cellStyle name="Percent 2 6 4 3 2 5 4 3 2 2 5 7" xfId="18423" xr:uid="{2382E3AA-D34E-4D2D-8FBD-D9E0207909D3}"/>
    <cellStyle name="Percent 2 6 4 3 2 5 4 3 2 2 5 7 2" xfId="28844" xr:uid="{D03E1365-B64D-4E7A-A0E1-9F7F753FF20B}"/>
    <cellStyle name="Percent 2 6 4 3 2 5 4 3 2 2 6" xfId="2530" xr:uid="{96180723-C0DB-4454-AFA8-331F4C06791F}"/>
    <cellStyle name="Percent 2 6 4 3 2 5 4 3 2 2 6 2" xfId="3125" xr:uid="{147084D2-5AD6-4B45-99A5-06F1E868C156}"/>
    <cellStyle name="Percent 2 6 4 3 2 5 4 3 2 2 6 3" xfId="4088" xr:uid="{465E2528-4AE6-4825-9957-F405CC7AC54B}"/>
    <cellStyle name="Percent 2 6 4 3 2 5 4 3 2 2 6 3 2" xfId="4629" xr:uid="{C52C69C9-0A05-4C21-9BBE-6F8391D89768}"/>
    <cellStyle name="Percent 2 6 4 3 2 5 4 3 2 2 6 3 3" xfId="3612" xr:uid="{384DA054-80AF-418D-A30C-4C6B964B9070}"/>
    <cellStyle name="Percent 2 6 4 3 2 5 4 3 2 2 6 3 4" xfId="8590" xr:uid="{3257734B-ACB4-47C1-B2F4-6512C8368AE9}"/>
    <cellStyle name="Percent 2 6 4 3 2 5 4 3 2 2 6 3 4 2" xfId="7653" xr:uid="{56E7B46D-4A82-4105-AE2B-C342ED92B420}"/>
    <cellStyle name="Percent 2 6 4 3 2 5 4 3 2 2 6 3 4 2 2" xfId="10841" xr:uid="{6A1B7E84-E2D2-44B9-9B50-1A71C08C4169}"/>
    <cellStyle name="Percent 2 6 4 3 2 5 4 3 2 2 6 3 4 2 3" xfId="11350" xr:uid="{17598C96-2358-4643-A05E-72D9D4C30564}"/>
    <cellStyle name="Percent 2 6 4 3 2 5 4 3 2 2 6 3 4 2 3 2" xfId="21908" xr:uid="{7E56DE88-9097-4A56-98BC-CA1B7E64DE8A}"/>
    <cellStyle name="Percent 2 6 4 3 2 5 4 3 2 2 6 3 4 2 3 3" xfId="21406" xr:uid="{2D723D01-4525-4560-957F-A819EB4B507C}"/>
    <cellStyle name="Percent 2 6 4 3 2 5 4 3 2 2 6 3 4 2 3 3 2" xfId="26628" xr:uid="{F7A3B6A3-4495-4411-885B-9151D5EBE33B}"/>
    <cellStyle name="Percent 2 6 4 3 2 5 4 3 2 2 6 3 5" xfId="5344" xr:uid="{10D45B8A-D69E-45E3-8F67-C2352C676B21}"/>
    <cellStyle name="Percent 2 6 4 3 2 5 4 3 2 2 6 3 5 2" xfId="9682" xr:uid="{3B82A284-3B4F-40CD-8DB3-A71C35CA5103}"/>
    <cellStyle name="Percent 2 6 4 3 2 5 4 3 2 2 6 3 5 3" xfId="12511" xr:uid="{CB32E60C-4A71-43FF-865C-5E9D6D2BEDA3}"/>
    <cellStyle name="Percent 2 6 4 3 2 5 4 3 2 2 6 3 5 3 2" xfId="22952" xr:uid="{A9B69E7A-9DD9-4E59-B87F-084F8B93FCA6}"/>
    <cellStyle name="Percent 2 6 4 3 2 5 4 3 2 2 6 3 5 3 3" xfId="19884" xr:uid="{03B7D163-406F-4FFD-A85B-C14E872BB0D7}"/>
    <cellStyle name="Percent 2 6 4 3 2 5 4 3 2 2 6 3 5 3 3 2" xfId="25106" xr:uid="{348A424C-952D-48CE-82D6-005D6CB1A71D}"/>
    <cellStyle name="Percent 2 6 4 3 2 5 4 3 2 2 6 3 6" xfId="16107" xr:uid="{0E93DAC6-C32C-4BF0-82D1-7D58E2D936F4}"/>
    <cellStyle name="Percent 2 6 4 3 2 5 4 3 2 2 6 3 7" xfId="18865" xr:uid="{E089D8CD-8773-4445-A292-F0E02CF06CE7}"/>
    <cellStyle name="Percent 2 6 4 3 2 5 4 3 2 2 6 3 7 2" xfId="24087" xr:uid="{AB78AF10-907C-45C5-85A7-0F346727DA67}"/>
    <cellStyle name="Percent 2 6 4 3 2 5 4 3 2 2 6 4" xfId="7116" xr:uid="{45D91B13-9A57-4DB7-98BC-DDBD538E8E12}"/>
    <cellStyle name="Percent 2 6 4 3 2 5 4 3 2 2 6 4 2" xfId="8075" xr:uid="{77AEA20C-0099-4E93-8072-30C8709019AB}"/>
    <cellStyle name="Percent 2 6 4 3 2 5 4 3 2 2 6 4 3" xfId="13133" xr:uid="{73A38122-A6B9-4D8F-A8D8-D744F91A092D}"/>
    <cellStyle name="Percent 2 6 4 3 2 5 4 3 2 2 6 4 3 2" xfId="16579" xr:uid="{4D7D7C61-8848-476C-BF8C-F057F90A03CB}"/>
    <cellStyle name="Percent 2 6 4 3 2 5 4 3 2 2 6 4 4" xfId="19418" xr:uid="{6958EAC5-BA41-4C1F-8D27-900C6C7F3A54}"/>
    <cellStyle name="Percent 2 6 4 3 2 5 4 3 2 2 6 4 4 2" xfId="24640" xr:uid="{CC670886-A8A6-4C9C-B303-9E7502BCCC4D}"/>
    <cellStyle name="Percent 2 6 4 3 2 5 4 3 2 2 6 5" xfId="6769" xr:uid="{35822479-CF5A-462D-ACEA-FE452973FE7A}"/>
    <cellStyle name="Percent 2 6 4 3 2 5 4 3 2 2 6 5 2" xfId="10513" xr:uid="{660D1C85-C08A-408B-B047-3985C98C65AF}"/>
    <cellStyle name="Percent 2 6 4 3 2 5 4 3 2 2 6 5 3" xfId="12262" xr:uid="{D15C7E19-B0F3-4D49-BEF3-68C9D1A5A343}"/>
    <cellStyle name="Percent 2 6 4 3 2 5 4 3 2 2 6 5 3 2" xfId="22705" xr:uid="{FC8AC88C-D65F-478C-9F2E-7FB9B29F102F}"/>
    <cellStyle name="Percent 2 6 4 3 2 5 4 3 2 2 6 5 3 3" xfId="21078" xr:uid="{71BA74ED-E732-472B-A6FB-6127294FA340}"/>
    <cellStyle name="Percent 2 6 4 3 2 5 4 3 2 2 6 5 3 3 2" xfId="26300" xr:uid="{4AE80759-ACCD-49D1-AA34-A9D1CCB046A6}"/>
    <cellStyle name="Percent 2 6 4 3 2 5 4 3 2 2 7" xfId="5794" xr:uid="{8661C8A4-B9FB-45D8-8FD5-078F2C692F52}"/>
    <cellStyle name="Percent 2 6 4 3 2 5 4 3 2 2 7 2" xfId="9058" xr:uid="{21B743AF-346E-4089-A92C-427D31D89BB5}"/>
    <cellStyle name="Percent 2 6 4 3 2 5 4 3 2 2 7 3" xfId="16253" xr:uid="{02600116-A1BA-41FF-BCA3-A9F27BC48036}"/>
    <cellStyle name="Percent 2 6 4 3 2 5 4 3 2 2 7 3 2" xfId="17401" xr:uid="{EF7BEE50-8DA0-44BA-BB8F-40EF6E6B77BD}"/>
    <cellStyle name="Percent 2 6 4 3 2 5 4 3 2 2 7 3 3" xfId="20333" xr:uid="{CB5B77B0-F164-4B57-A1D7-3929AC046F50}"/>
    <cellStyle name="Percent 2 6 4 3 2 5 4 3 2 2 7 3 3 2" xfId="25555" xr:uid="{813319C5-726E-42FB-851B-5D6D422E5BDD}"/>
    <cellStyle name="Percent 2 6 4 3 2 5 4 3 2 2 8" xfId="15646" xr:uid="{71A96049-FAF5-417A-8B96-AB04106460F9}"/>
    <cellStyle name="Percent 2 6 4 3 2 5 4 3 2 2 9" xfId="17753" xr:uid="{2E7B4F09-93E5-4DBA-A4F3-685502AFE793}"/>
    <cellStyle name="Percent 2 6 4 3 2 5 4 3 2 2 9 2" xfId="27363" xr:uid="{BD3CA42F-3C2E-4821-BC8E-F9B1BCA9592A}"/>
    <cellStyle name="Percent 2 6 4 3 2 5 4 3 2 2 9 3" xfId="28602" xr:uid="{7A94789B-5A10-4E1B-A1D5-2DF0CFFEAF4C}"/>
    <cellStyle name="Percent 2 6 4 3 2 5 4 3 2 2 9 4" xfId="27505" xr:uid="{C45E318C-99E4-465E-80EE-3AC1B1B6CCA5}"/>
    <cellStyle name="Percent 2 6 4 3 2 5 4 3 3" xfId="2401" xr:uid="{51F66423-981E-4B00-9AC4-89F9A91B0552}"/>
    <cellStyle name="Percent 2 6 4 3 2 5 4 3 3 2" xfId="2996" xr:uid="{BDAB9F34-9EAD-4E7E-A885-195CC705ADC0}"/>
    <cellStyle name="Percent 2 6 4 3 2 5 4 3 3 3" xfId="3959" xr:uid="{58F28083-03D6-456E-9E39-C50CE587E4F1}"/>
    <cellStyle name="Percent 2 6 4 3 2 5 4 3 3 3 2" xfId="5019" xr:uid="{FDBC877C-5192-4C2D-B326-55D7E7F67654}"/>
    <cellStyle name="Percent 2 6 4 3 2 5 4 3 3 3 3" xfId="3676" xr:uid="{29C6203B-67ED-42DA-ACF6-F321B91886DB}"/>
    <cellStyle name="Percent 2 6 4 3 2 5 4 3 3 3 4" xfId="7546" xr:uid="{B9CC1CEE-71F3-4F2B-B3C0-A109C319662A}"/>
    <cellStyle name="Percent 2 6 4 3 2 5 4 3 3 3 4 2" xfId="7454" xr:uid="{F8BA6B65-AD1B-4A5B-AC48-3C1EEC8B9FAB}"/>
    <cellStyle name="Percent 2 6 4 3 2 5 4 3 3 3 4 2 2" xfId="10824" xr:uid="{4BFD2F1B-9AA6-4829-AC66-E2749341B37F}"/>
    <cellStyle name="Percent 2 6 4 3 2 5 4 3 3 3 4 2 3" xfId="12525" xr:uid="{DBBA713E-D994-4899-8718-731017BF33EE}"/>
    <cellStyle name="Percent 2 6 4 3 2 5 4 3 3 3 4 2 3 2" xfId="22966" xr:uid="{01C49047-A9EE-462E-9D46-FED84427DFF2}"/>
    <cellStyle name="Percent 2 6 4 3 2 5 4 3 3 3 4 2 3 3" xfId="21389" xr:uid="{A74A6647-BBB7-440B-B05F-DB549421DF65}"/>
    <cellStyle name="Percent 2 6 4 3 2 5 4 3 3 3 4 2 3 3 2" xfId="26611" xr:uid="{59D887FC-1005-46F1-9C0E-D81E52D8D700}"/>
    <cellStyle name="Percent 2 6 4 3 2 5 4 3 3 3 5" xfId="5407" xr:uid="{8ACD822E-6522-426F-861D-FAEEFF0A289C}"/>
    <cellStyle name="Percent 2 6 4 3 2 5 4 3 3 3 5 2" xfId="9895" xr:uid="{CC6F977E-B4CE-4F5C-BD6E-CCBFC32DD940}"/>
    <cellStyle name="Percent 2 6 4 3 2 5 4 3 3 3 5 3" xfId="12220" xr:uid="{584750E1-0BB2-4A7A-BF7C-350718F7F56D}"/>
    <cellStyle name="Percent 2 6 4 3 2 5 4 3 3 3 5 3 2" xfId="22666" xr:uid="{2525E2E7-BF6F-43FC-BCE4-6A3D77DC3789}"/>
    <cellStyle name="Percent 2 6 4 3 2 5 4 3 3 3 5 3 3" xfId="19947" xr:uid="{C1E421D1-85B2-49D3-A307-D2912A0CFE4E}"/>
    <cellStyle name="Percent 2 6 4 3 2 5 4 3 3 3 5 3 3 2" xfId="25169" xr:uid="{2AFF2666-C6FE-4709-B478-622955F684CF}"/>
    <cellStyle name="Percent 2 6 4 3 2 5 4 3 3 3 6" xfId="15982" xr:uid="{D15C0FAF-7121-4568-82A9-5D2651310BB8}"/>
    <cellStyle name="Percent 2 6 4 3 2 5 4 3 3 3 7" xfId="18736" xr:uid="{FF3A3581-5907-4A74-A348-6186A6BEA699}"/>
    <cellStyle name="Percent 2 6 4 3 2 5 4 3 3 3 7 2" xfId="23958" xr:uid="{0CD3AD1E-82A3-4688-AE5A-197F33CCBB87}"/>
    <cellStyle name="Percent 2 6 4 3 2 5 4 3 3 4" xfId="7117" xr:uid="{66489807-6AB3-4031-8E87-7E6F09657C60}"/>
    <cellStyle name="Percent 2 6 4 3 2 5 4 3 3 4 2" xfId="8076" xr:uid="{3101B05D-048E-45A7-8713-214D27319D11}"/>
    <cellStyle name="Percent 2 6 4 3 2 5 4 3 3 4 3" xfId="13120" xr:uid="{421A52FC-51C4-411A-8B58-1EEE00C8FE46}"/>
    <cellStyle name="Percent 2 6 4 3 2 5 4 3 3 4 3 2" xfId="16567" xr:uid="{F3AB2231-36E7-438E-8B3D-3660286F7D5E}"/>
    <cellStyle name="Percent 2 6 4 3 2 5 4 3 3 4 4" xfId="19419" xr:uid="{9CF6D24F-E6FA-410D-BADF-BD605F4D29F7}"/>
    <cellStyle name="Percent 2 6 4 3 2 5 4 3 3 4 4 2" xfId="24641" xr:uid="{B5D80BB9-82F1-4144-AD81-0AE760B1B69A}"/>
    <cellStyle name="Percent 2 6 4 3 2 5 4 3 3 5" xfId="9418" xr:uid="{A80A27D1-A008-417B-A54E-6A594253EDB1}"/>
    <cellStyle name="Percent 2 6 4 3 2 5 4 3 3 5 2" xfId="11131" xr:uid="{0760B7F5-7DB6-4696-8EA2-F7207AF3CE38}"/>
    <cellStyle name="Percent 2 6 4 3 2 5 4 3 3 5 3" xfId="11704" xr:uid="{C0D86D70-1EF9-4CDE-A3D2-1F2AAD624818}"/>
    <cellStyle name="Percent 2 6 4 3 2 5 4 3 3 5 3 2" xfId="22152" xr:uid="{CDD9E629-F7D0-47BE-B340-8AAC284C20F5}"/>
    <cellStyle name="Percent 2 6 4 3 2 5 4 3 3 5 3 3" xfId="21696" xr:uid="{3EC7B8A2-467A-49AA-9E80-B5F236FF031A}"/>
    <cellStyle name="Percent 2 6 4 3 2 5 4 3 3 5 3 3 2" xfId="26918" xr:uid="{952B3243-2394-4A75-A706-1BA5904124BF}"/>
    <cellStyle name="Percent 2 6 4 3 2 5 4 3 4" xfId="5793" xr:uid="{C826729D-B80C-4D84-BC38-7578B6DC4A08}"/>
    <cellStyle name="Percent 2 6 4 3 2 5 4 3 4 2" xfId="9057" xr:uid="{B4233DF3-BA67-4594-8AF3-288DDDDBE161}"/>
    <cellStyle name="Percent 2 6 4 3 2 5 4 3 4 3" xfId="14775" xr:uid="{B2E8FF12-F422-4BC2-A7F3-921DB383D56F}"/>
    <cellStyle name="Percent 2 6 4 3 2 5 4 3 4 3 2" xfId="14776" xr:uid="{FE919A6D-1B45-4B44-A60E-D585121F6743}"/>
    <cellStyle name="Percent 2 6 4 3 2 5 4 3 4 3 3" xfId="17262" xr:uid="{1B2F6262-D015-46E7-B09E-DC102B0A7C8A}"/>
    <cellStyle name="Percent 2 6 4 3 2 5 4 3 4 3 4" xfId="20332" xr:uid="{1EE65E74-81EE-49C3-9904-5E75E334F079}"/>
    <cellStyle name="Percent 2 6 4 3 2 5 4 3 4 3 4 2" xfId="25554" xr:uid="{CB50AEB4-66CA-461B-926F-AD150562FF2D}"/>
    <cellStyle name="Percent 2 6 4 3 2 5 4 3 5" xfId="15288" xr:uid="{9F87A2D7-946B-4008-93D5-137D3DDD8785}"/>
    <cellStyle name="Percent 2 6 4 3 2 5 4 3 6" xfId="15645" xr:uid="{373013F1-CCBB-4645-B3EF-6C256135AED3}"/>
    <cellStyle name="Percent 2 6 4 3 2 5 4 3 7" xfId="17752" xr:uid="{E2706551-AC05-4CD5-9006-DF7CC5B6833E}"/>
    <cellStyle name="Percent 2 6 4 3 2 5 4 3 7 2" xfId="27362" xr:uid="{75DDA06F-BF33-42E7-B4AC-98B0494294FB}"/>
    <cellStyle name="Percent 2 6 4 3 2 5 4 3 7 3" xfId="28601" xr:uid="{3A73023B-5542-4730-BB81-224BE4AD7274}"/>
    <cellStyle name="Percent 2 6 4 3 2 5 4 3 7 4" xfId="27652" xr:uid="{1687EF47-3CA0-4B19-B3C4-A0B548320D58}"/>
    <cellStyle name="Percent 2 6 4 3 2 5 4 3 8" xfId="18141" xr:uid="{DC138110-F1EC-49B9-AD19-95690A42EFAC}"/>
    <cellStyle name="Percent 2 6 4 3 2 5 4 3 8 2" xfId="28750" xr:uid="{FE6AB812-8154-4CDA-A9FE-FE3ABBBD307A}"/>
    <cellStyle name="Percent 2 6 4 3 2 5 4 4" xfId="14777" xr:uid="{508A7BC8-1226-40BE-BAB4-7489BF39B224}"/>
    <cellStyle name="Percent 2 6 4 3 2 5 4 4 2" xfId="14778" xr:uid="{D9D1156B-AF91-4B99-87A6-2663341000FA}"/>
    <cellStyle name="Percent 2 6 4 3 2 5 5" xfId="2261" xr:uid="{E6A37964-F83E-4CFF-BE42-C028F3715A76}"/>
    <cellStyle name="Percent 2 6 4 3 2 5 5 2" xfId="2856" xr:uid="{C3E8F906-C3FA-4239-A829-20B61DBF406F}"/>
    <cellStyle name="Percent 2 6 4 3 2 5 5 3" xfId="3819" xr:uid="{1799B4D1-BB1F-49E6-87BE-53031C2611D4}"/>
    <cellStyle name="Percent 2 6 4 3 2 5 5 3 2" xfId="4643" xr:uid="{D23A1295-BAAB-4692-A489-6CEE5D03475C}"/>
    <cellStyle name="Percent 2 6 4 3 2 5 5 3 3" xfId="3435" xr:uid="{5CDDBB1A-988B-433E-A237-D62E76EAA6E7}"/>
    <cellStyle name="Percent 2 6 4 3 2 5 5 3 4" xfId="8524" xr:uid="{40A03726-9399-4AA0-BA8D-49F2E2AD14DF}"/>
    <cellStyle name="Percent 2 6 4 3 2 5 5 3 4 2" xfId="6283" xr:uid="{1BB23A09-ABDA-4E96-A004-B4A423088999}"/>
    <cellStyle name="Percent 2 6 4 3 2 5 5 3 4 2 2" xfId="10032" xr:uid="{DF7DD425-B818-46BA-9F51-989321A5006A}"/>
    <cellStyle name="Percent 2 6 4 3 2 5 5 3 4 2 3" xfId="12065" xr:uid="{BFD98F7A-6071-4D88-83C0-0EE46738D530}"/>
    <cellStyle name="Percent 2 6 4 3 2 5 5 3 4 2 3 2" xfId="22512" xr:uid="{58B7A2CD-8339-403F-B929-25F0D8A3FC8C}"/>
    <cellStyle name="Percent 2 6 4 3 2 5 5 3 4 2 3 3" xfId="20597" xr:uid="{8F9D76DD-3E5D-4926-B7AF-D4B7B6014671}"/>
    <cellStyle name="Percent 2 6 4 3 2 5 5 3 4 2 3 3 2" xfId="25819" xr:uid="{EAB8A65C-AD11-40F2-A3A3-5867CEBB1689}"/>
    <cellStyle name="Percent 2 6 4 3 2 5 5 3 5" xfId="6647" xr:uid="{89CD38F1-710D-42F4-A94E-AF0BE3ED1209}"/>
    <cellStyle name="Percent 2 6 4 3 2 5 5 3 5 2" xfId="10393" xr:uid="{DF4F4738-1BDF-4544-9704-1B1AE486DD54}"/>
    <cellStyle name="Percent 2 6 4 3 2 5 5 3 5 3" xfId="11865" xr:uid="{9F1E40D3-A465-494E-B85B-A22600DDC67E}"/>
    <cellStyle name="Percent 2 6 4 3 2 5 5 3 5 3 2" xfId="22313" xr:uid="{0B535BB9-745A-41CA-A578-097012789140}"/>
    <cellStyle name="Percent 2 6 4 3 2 5 5 3 5 3 3" xfId="20958" xr:uid="{FE75FD07-B822-4110-9813-3C53DB553E5B}"/>
    <cellStyle name="Percent 2 6 4 3 2 5 5 3 5 3 3 2" xfId="26180" xr:uid="{B1D76047-D9AC-4C08-8618-C8D4485EB06E}"/>
    <cellStyle name="Percent 2 6 4 3 2 5 5 3 6" xfId="18596" xr:uid="{DE33E0DA-E6D5-4126-B567-4B89F78ADF85}"/>
    <cellStyle name="Percent 2 6 4 3 2 5 5 3 6 2" xfId="23818" xr:uid="{81821829-0033-4369-84A6-8DA4D4CA1DE2}"/>
    <cellStyle name="Percent 2 6 4 3 2 5 5 4" xfId="5996" xr:uid="{A5701621-557E-42EA-9A45-7E2087EE8FB9}"/>
    <cellStyle name="Percent 2 6 4 3 2 5 5 4 2" xfId="7589" xr:uid="{42C25C3C-53ED-4E71-B0CA-4E6569158DA0}"/>
    <cellStyle name="Percent 2 6 4 3 2 5 5 4 3" xfId="12923" xr:uid="{C439894D-7FEF-4565-9422-6ED01B92C266}"/>
    <cellStyle name="Percent 2 6 4 3 2 5 5 4 3 2" xfId="16392" xr:uid="{46A45CB1-3321-4A37-A960-9046B41E5A27}"/>
    <cellStyle name="Percent 2 6 4 3 2 5 5 4 4" xfId="19089" xr:uid="{8A6DB2ED-57C1-4CC4-8A03-E3432B8CC105}"/>
    <cellStyle name="Percent 2 6 4 3 2 5 5 4 4 2" xfId="24311" xr:uid="{629791D5-EE7A-405A-8524-A3EE5AF6A6B6}"/>
    <cellStyle name="Percent 2 6 4 3 2 5 5 5" xfId="9487" xr:uid="{F9AE02AD-4CE7-492F-8192-14C0BE75CA01}"/>
    <cellStyle name="Percent 2 6 4 3 2 5 5 5 2" xfId="11200" xr:uid="{0B6AD9C7-9078-422D-84B5-9355B8381D5E}"/>
    <cellStyle name="Percent 2 6 4 3 2 5 5 5 3" xfId="12631" xr:uid="{F0D5CF6F-41F3-4620-B243-DFCACE0B3189}"/>
    <cellStyle name="Percent 2 6 4 3 2 5 5 5 3 2" xfId="23071" xr:uid="{12053E95-8544-4BB2-AC54-849B813CC115}"/>
    <cellStyle name="Percent 2 6 4 3 2 5 5 5 3 3" xfId="21765" xr:uid="{742F52B7-1658-4F39-9406-F5C797D8AC7D}"/>
    <cellStyle name="Percent 2 6 4 3 2 5 5 5 3 3 2" xfId="26987" xr:uid="{C09BC028-6C74-4801-864E-B42B05BCA315}"/>
    <cellStyle name="Percent 2 6 4 3 2 5 6" xfId="18001" xr:uid="{2E12E952-849B-4416-A3A9-FC6232B8510F}"/>
    <cellStyle name="Percent 2 6 4 3 2 5 6 2" xfId="28922" xr:uid="{4CDF187F-BE39-4DF1-B84C-23A0C0DD4589}"/>
    <cellStyle name="Percent 2 6 4 3 2 6" xfId="1559" xr:uid="{83921F91-C754-45FD-B978-010A31C613B2}"/>
    <cellStyle name="Percent 2 6 4 3 2 6 2" xfId="1560" xr:uid="{E85D49BE-B9AB-464B-8C13-CC832BAA86ED}"/>
    <cellStyle name="Percent 2 6 4 3 2 6 3" xfId="1561" xr:uid="{3A143B93-1032-47CC-A9DA-0554624EBA22}"/>
    <cellStyle name="Percent 2 6 4 3 2 6 3 2" xfId="1562" xr:uid="{0E66EC6D-8CC5-4A2D-BBEC-704E52B63D20}"/>
    <cellStyle name="Percent 2 6 4 3 2 6 3 2 2" xfId="1563" xr:uid="{9A1C9AFE-590B-415E-8EAC-EAE7A0E75B05}"/>
    <cellStyle name="Percent 2 6 4 3 2 6 3 2 2 10" xfId="18271" xr:uid="{DA55144B-EE3C-43AF-B611-C0435420D6BC}"/>
    <cellStyle name="Percent 2 6 4 3 2 6 3 2 2 10 2" xfId="28913" xr:uid="{0CC999EC-E83F-419C-A407-C536DA152085}"/>
    <cellStyle name="Percent 2 6 4 3 2 6 3 2 2 2" xfId="1564" xr:uid="{8FF4A662-FD63-4418-A40B-626DC140A45A}"/>
    <cellStyle name="Percent 2 6 4 3 2 6 3 2 2 2 2" xfId="14779" xr:uid="{8082A1F4-C589-44CE-BCFD-D787BA244315}"/>
    <cellStyle name="Percent 2 6 4 3 2 6 3 2 2 2 3" xfId="14780" xr:uid="{C0089F0A-9F93-43FC-B18E-792C10E9B01F}"/>
    <cellStyle name="Percent 2 6 4 3 2 6 3 2 2 2 3 2" xfId="14781" xr:uid="{9AEFDB05-9BE4-4949-AF3B-27B275568B2E}"/>
    <cellStyle name="Percent 2 6 4 3 2 6 3 2 2 3" xfId="1565" xr:uid="{24CFD131-B67F-4AD7-8C4F-820ACA5E271E}"/>
    <cellStyle name="Percent 2 6 4 3 2 6 3 2 2 4" xfId="1566" xr:uid="{D941B832-2E04-498A-A4DB-FB7A9C7F3E0E}"/>
    <cellStyle name="Percent 2 6 4 3 2 6 3 2 2 5" xfId="1567" xr:uid="{CD9FABB7-23E1-46D2-9A01-D078F6A5E20E}"/>
    <cellStyle name="Percent 2 6 4 3 2 6 3 2 2 5 2" xfId="1568" xr:uid="{0A942E60-8A4C-42C9-A443-082B085D0125}"/>
    <cellStyle name="Percent 2 6 4 3 2 6 3 2 2 5 3" xfId="2684" xr:uid="{0B307C48-42F2-4D13-80FF-6E1FD360492F}"/>
    <cellStyle name="Percent 2 6 4 3 2 6 3 2 2 5 3 2" xfId="3279" xr:uid="{8EC1F616-30C1-4E5A-AE8A-891AA96E92CF}"/>
    <cellStyle name="Percent 2 6 4 3 2 6 3 2 2 5 3 3" xfId="4242" xr:uid="{9DF9B834-5358-43E8-B090-03B60959ACF0}"/>
    <cellStyle name="Percent 2 6 4 3 2 6 3 2 2 5 3 3 2" xfId="4951" xr:uid="{58508A48-239F-4922-B1DE-5A4953E6D9F3}"/>
    <cellStyle name="Percent 2 6 4 3 2 6 3 2 2 5 3 3 3" xfId="4479" xr:uid="{BE588F3F-BEAC-40DD-A961-99F1B00ED219}"/>
    <cellStyle name="Percent 2 6 4 3 2 6 3 2 2 5 3 3 4" xfId="7461" xr:uid="{CC46B782-22C7-4E95-BBC2-7F39C03AE256}"/>
    <cellStyle name="Percent 2 6 4 3 2 6 3 2 2 5 3 3 4 2" xfId="6582" xr:uid="{B30924C8-4EBA-4B88-A4E7-AB90D0F9312A}"/>
    <cellStyle name="Percent 2 6 4 3 2 6 3 2 2 5 3 3 4 2 2" xfId="10328" xr:uid="{6EB6801C-B4EF-4CFC-AF6C-20C252FEE710}"/>
    <cellStyle name="Percent 2 6 4 3 2 6 3 2 2 5 3 3 4 2 3" xfId="12194" xr:uid="{FFDBA06C-6F1E-4732-85CC-604AC0574CA9}"/>
    <cellStyle name="Percent 2 6 4 3 2 6 3 2 2 5 3 3 4 2 3 2" xfId="22641" xr:uid="{5B5882FC-5216-443D-87FD-B0E136671842}"/>
    <cellStyle name="Percent 2 6 4 3 2 6 3 2 2 5 3 3 4 2 3 3" xfId="20893" xr:uid="{F6797904-6288-4403-B2B0-40E4BACA7E97}"/>
    <cellStyle name="Percent 2 6 4 3 2 6 3 2 2 5 3 3 4 2 3 3 2" xfId="26115" xr:uid="{8C734624-5FB6-4CD3-BDB8-CC0DC4D658D1}"/>
    <cellStyle name="Percent 2 6 4 3 2 6 3 2 2 5 3 3 5" xfId="5286" xr:uid="{1B1C9FB6-B9E2-4FCB-8C52-2F68AA88F781}"/>
    <cellStyle name="Percent 2 6 4 3 2 6 3 2 2 5 3 3 5 2" xfId="9647" xr:uid="{7CE1E15F-F21F-47F7-9FED-A6DE0F6E0FA9}"/>
    <cellStyle name="Percent 2 6 4 3 2 6 3 2 2 5 3 3 5 3" xfId="12062" xr:uid="{53139690-29C3-4693-94E0-82E53C5708E8}"/>
    <cellStyle name="Percent 2 6 4 3 2 6 3 2 2 5 3 3 5 3 2" xfId="22509" xr:uid="{12EA9D96-9F0C-443D-886A-04D06B2FA688}"/>
    <cellStyle name="Percent 2 6 4 3 2 6 3 2 2 5 3 3 5 3 3" xfId="19826" xr:uid="{82D9E08D-F7B1-4151-A8CE-D13659EA44AC}"/>
    <cellStyle name="Percent 2 6 4 3 2 6 3 2 2 5 3 3 5 3 3 2" xfId="25048" xr:uid="{0D62BD07-B9D0-4FDB-A17D-0A0DE7363423}"/>
    <cellStyle name="Percent 2 6 4 3 2 6 3 2 2 5 3 3 6" xfId="19019" xr:uid="{083821DB-E361-4429-A0A4-A71CB6A3DF25}"/>
    <cellStyle name="Percent 2 6 4 3 2 6 3 2 2 5 3 3 6 2" xfId="24241" xr:uid="{339AA824-BDDF-4ADF-8FE8-1214B14033C1}"/>
    <cellStyle name="Percent 2 6 4 3 2 6 3 2 2 5 3 4" xfId="7012" xr:uid="{F06038D2-C313-4DEF-B1E6-4B3181E40E6A}"/>
    <cellStyle name="Percent 2 6 4 3 2 6 3 2 2 5 3 4 2" xfId="7971" xr:uid="{5C2B4E69-24E8-44D0-BB80-EDD6F7BD3F81}"/>
    <cellStyle name="Percent 2 6 4 3 2 6 3 2 2 5 3 4 3" xfId="13053" xr:uid="{D9316D2D-9336-4455-A759-257E4927D9E4}"/>
    <cellStyle name="Percent 2 6 4 3 2 6 3 2 2 5 3 4 3 2" xfId="16505" xr:uid="{7DE53858-6C25-4D2F-A75B-014FBF976855}"/>
    <cellStyle name="Percent 2 6 4 3 2 6 3 2 2 5 3 4 4" xfId="19314" xr:uid="{1DE4600E-DF34-4703-B59F-1BCC43A87CDC}"/>
    <cellStyle name="Percent 2 6 4 3 2 6 3 2 2 5 3 4 4 2" xfId="24536" xr:uid="{AEA9916A-8FA7-4A69-8EF6-93EDCA18C76E}"/>
    <cellStyle name="Percent 2 6 4 3 2 6 3 2 2 5 3 5" xfId="7394" xr:uid="{2F28A749-D18E-4FB1-AD63-AAF5D9F9D7B1}"/>
    <cellStyle name="Percent 2 6 4 3 2 6 3 2 2 5 3 5 2" xfId="10764" xr:uid="{AE62DEE9-8936-4D39-9A4B-E74151EF6409}"/>
    <cellStyle name="Percent 2 6 4 3 2 6 3 2 2 5 3 5 3" xfId="11746" xr:uid="{CF8E6D1D-04D4-4291-B16B-533F8F4D8EA5}"/>
    <cellStyle name="Percent 2 6 4 3 2 6 3 2 2 5 3 5 3 2" xfId="22194" xr:uid="{DA61C513-3EE4-4769-855D-127CAFF303ED}"/>
    <cellStyle name="Percent 2 6 4 3 2 6 3 2 2 5 3 5 3 3" xfId="21329" xr:uid="{A16CDB60-3F89-46B5-A964-3B7CCC5A3AB8}"/>
    <cellStyle name="Percent 2 6 4 3 2 6 3 2 2 5 3 5 3 3 2" xfId="26551" xr:uid="{B6294FEA-35FB-4276-B278-7897886F6549}"/>
    <cellStyle name="Percent 2 6 4 3 2 6 3 2 2 5 4" xfId="5798" xr:uid="{966CDE65-5DED-472D-994F-4DB829E70FDE}"/>
    <cellStyle name="Percent 2 6 4 3 2 6 3 2 2 5 4 2" xfId="9062" xr:uid="{90A89935-DBCA-4FF6-A6CB-FF3D7032C108}"/>
    <cellStyle name="Percent 2 6 4 3 2 6 3 2 2 5 4 3" xfId="11484" xr:uid="{2C4C0FB8-8F15-4173-B7E6-F7B246010298}"/>
    <cellStyle name="Percent 2 6 4 3 2 6 3 2 2 5 4 3 2" xfId="22042" xr:uid="{80C46E93-5C55-43EB-A2FC-53CB4D5EF52B}"/>
    <cellStyle name="Percent 2 6 4 3 2 6 3 2 2 5 4 3 3" xfId="20337" xr:uid="{F95174F7-869B-4281-B025-84F5DB2FD28C}"/>
    <cellStyle name="Percent 2 6 4 3 2 6 3 2 2 5 4 3 3 2" xfId="25559" xr:uid="{A2B33E40-7D9E-41B6-B16E-ACEFBA9E0E2D}"/>
    <cellStyle name="Percent 2 6 4 3 2 6 3 2 2 5 5" xfId="15650" xr:uid="{72B63A62-859C-4636-BEB8-513E335FC4BE}"/>
    <cellStyle name="Percent 2 6 4 3 2 6 3 2 2 5 6" xfId="17757" xr:uid="{5BD920BE-BE4C-42B5-AB5D-2D8B124C890D}"/>
    <cellStyle name="Percent 2 6 4 3 2 6 3 2 2 5 6 2" xfId="27367" xr:uid="{FFF5763C-9B97-442A-9378-3E48C3764111}"/>
    <cellStyle name="Percent 2 6 4 3 2 6 3 2 2 5 6 3" xfId="28606" xr:uid="{A219C1D2-0072-4EC2-A6C0-EE7C578B115F}"/>
    <cellStyle name="Percent 2 6 4 3 2 6 3 2 2 5 6 4" xfId="27866" xr:uid="{6BF87B5D-1D02-42F2-BD77-EE86BE335317}"/>
    <cellStyle name="Percent 2 6 4 3 2 6 3 2 2 5 7" xfId="18424" xr:uid="{9F43C17B-7B71-461D-AE3D-B07D3A7808D7}"/>
    <cellStyle name="Percent 2 6 4 3 2 6 3 2 2 5 7 2" xfId="28805" xr:uid="{BA12B29A-A3EB-488F-996A-59562A38C385}"/>
    <cellStyle name="Percent 2 6 4 3 2 6 3 2 2 6" xfId="2531" xr:uid="{D0286238-BCC2-4194-A5DD-C891AD433776}"/>
    <cellStyle name="Percent 2 6 4 3 2 6 3 2 2 6 2" xfId="3126" xr:uid="{C9F99447-72A6-45AF-A90B-08D48A5A243A}"/>
    <cellStyle name="Percent 2 6 4 3 2 6 3 2 2 6 3" xfId="4089" xr:uid="{505DD925-B397-4239-B002-158F7325570B}"/>
    <cellStyle name="Percent 2 6 4 3 2 6 3 2 2 6 3 2" xfId="4683" xr:uid="{08C3D108-6C1A-4C2B-95AB-F7AA528A9117}"/>
    <cellStyle name="Percent 2 6 4 3 2 6 3 2 2 6 3 3" xfId="3595" xr:uid="{9D205BC4-4DA5-4F8A-A028-91975192C8DF}"/>
    <cellStyle name="Percent 2 6 4 3 2 6 3 2 2 6 3 4" xfId="8395" xr:uid="{0E64A7AE-67FE-42F9-96A7-4EA4AA07563C}"/>
    <cellStyle name="Percent 2 6 4 3 2 6 3 2 2 6 3 4 2" xfId="9340" xr:uid="{85954C63-C7CB-4022-80B4-2E32D6E3EE60}"/>
    <cellStyle name="Percent 2 6 4 3 2 6 3 2 2 6 3 4 2 2" xfId="11054" xr:uid="{119CC438-8912-481E-AC26-DE3FB7755544}"/>
    <cellStyle name="Percent 2 6 4 3 2 6 3 2 2 6 3 4 2 3" xfId="12458" xr:uid="{85D7D0B7-ACA7-4252-9010-FA33274E69D3}"/>
    <cellStyle name="Percent 2 6 4 3 2 6 3 2 2 6 3 4 2 3 2" xfId="22899" xr:uid="{EA4EB186-CA1E-48AB-BEB9-4DF13A4CD9AE}"/>
    <cellStyle name="Percent 2 6 4 3 2 6 3 2 2 6 3 4 2 3 3" xfId="21619" xr:uid="{FC4BBB6C-C5DB-416E-837F-763D55834E16}"/>
    <cellStyle name="Percent 2 6 4 3 2 6 3 2 2 6 3 4 2 3 3 2" xfId="26841" xr:uid="{9EFCBCFD-0721-4775-B566-4FE5186C87B3}"/>
    <cellStyle name="Percent 2 6 4 3 2 6 3 2 2 6 3 5" xfId="6792" xr:uid="{E983D923-9B39-40E6-8FC8-A6020D1F271A}"/>
    <cellStyle name="Percent 2 6 4 3 2 6 3 2 2 6 3 5 2" xfId="10536" xr:uid="{93980A86-7BE1-4B67-8491-199940735F9E}"/>
    <cellStyle name="Percent 2 6 4 3 2 6 3 2 2 6 3 5 3" xfId="12721" xr:uid="{E298B594-EAED-46D4-BEDC-357BA7AA986F}"/>
    <cellStyle name="Percent 2 6 4 3 2 6 3 2 2 6 3 5 3 2" xfId="23160" xr:uid="{B09D72A1-4164-4D33-B3F1-61ED403A6D54}"/>
    <cellStyle name="Percent 2 6 4 3 2 6 3 2 2 6 3 5 3 3" xfId="21101" xr:uid="{08A18E12-637B-41C7-84EE-F2E1122F0885}"/>
    <cellStyle name="Percent 2 6 4 3 2 6 3 2 2 6 3 5 3 3 2" xfId="26323" xr:uid="{C8B0C099-60B2-4BA7-AE39-21FBB5C54C4E}"/>
    <cellStyle name="Percent 2 6 4 3 2 6 3 2 2 6 3 6" xfId="16108" xr:uid="{1BBDCA94-8B5B-48E5-9AE4-AFF8BC2F6073}"/>
    <cellStyle name="Percent 2 6 4 3 2 6 3 2 2 6 3 7" xfId="18866" xr:uid="{DF0E4CCC-01E8-4D1E-95A8-C4FC8B566D35}"/>
    <cellStyle name="Percent 2 6 4 3 2 6 3 2 2 6 3 7 2" xfId="24088" xr:uid="{8BDA764F-1F08-42BF-B19E-2BCF383558C4}"/>
    <cellStyle name="Percent 2 6 4 3 2 6 3 2 2 6 4" xfId="7128" xr:uid="{F4AD9659-3854-4ADC-B9F6-5BE3B4FC3775}"/>
    <cellStyle name="Percent 2 6 4 3 2 6 3 2 2 6 4 2" xfId="8087" xr:uid="{991515F3-2463-4CD7-9C66-01E0D2250186}"/>
    <cellStyle name="Percent 2 6 4 3 2 6 3 2 2 6 4 3" xfId="12868" xr:uid="{A881EA89-3479-4930-8DA2-F9FABB7CA4B3}"/>
    <cellStyle name="Percent 2 6 4 3 2 6 3 2 2 6 4 3 2" xfId="16341" xr:uid="{2F5006B8-39F0-4BEB-ABA2-1D9ABBED5831}"/>
    <cellStyle name="Percent 2 6 4 3 2 6 3 2 2 6 4 4" xfId="19430" xr:uid="{E997ECC7-D662-4502-99C8-A015A6888C11}"/>
    <cellStyle name="Percent 2 6 4 3 2 6 3 2 2 6 4 4 2" xfId="24652" xr:uid="{65C6AEF9-A6AF-4C5E-9807-560066166B06}"/>
    <cellStyle name="Percent 2 6 4 3 2 6 3 2 2 6 5" xfId="6626" xr:uid="{87AE31C2-BD3A-4B47-8A44-B49DFC290636}"/>
    <cellStyle name="Percent 2 6 4 3 2 6 3 2 2 6 5 2" xfId="10372" xr:uid="{7CC7410A-464E-4606-8905-48C47A937945}"/>
    <cellStyle name="Percent 2 6 4 3 2 6 3 2 2 6 5 3" xfId="11431" xr:uid="{4450CC17-3542-4507-9FCC-A368DCD5A91A}"/>
    <cellStyle name="Percent 2 6 4 3 2 6 3 2 2 6 5 3 2" xfId="21989" xr:uid="{707D6665-747D-4BBA-A433-19FAABDDEC3E}"/>
    <cellStyle name="Percent 2 6 4 3 2 6 3 2 2 6 5 3 3" xfId="20937" xr:uid="{6B326826-453A-46D4-9908-5059F5D736AE}"/>
    <cellStyle name="Percent 2 6 4 3 2 6 3 2 2 6 5 3 3 2" xfId="26159" xr:uid="{A0204E30-AB2C-4F03-AFAD-1AE4EF279C64}"/>
    <cellStyle name="Percent 2 6 4 3 2 6 3 2 2 7" xfId="5797" xr:uid="{753B102D-99FE-4BAF-9059-B11BA6509A62}"/>
    <cellStyle name="Percent 2 6 4 3 2 6 3 2 2 7 2" xfId="9061" xr:uid="{3CC04C77-AF7C-4B4A-85FF-F7CAE205E56C}"/>
    <cellStyle name="Percent 2 6 4 3 2 6 3 2 2 7 3" xfId="16254" xr:uid="{A03E6F99-A0FD-4DFB-BCD5-F72A84CA375D}"/>
    <cellStyle name="Percent 2 6 4 3 2 6 3 2 2 7 3 2" xfId="17402" xr:uid="{6C41DA09-EB05-437A-BFA4-3C4C192E3BD1}"/>
    <cellStyle name="Percent 2 6 4 3 2 6 3 2 2 7 3 3" xfId="20336" xr:uid="{97B2159F-0EAB-4587-A66D-0D85BD7581E2}"/>
    <cellStyle name="Percent 2 6 4 3 2 6 3 2 2 7 3 3 2" xfId="25558" xr:uid="{AD739C2A-C085-4B23-BD50-B472B3CC6CC6}"/>
    <cellStyle name="Percent 2 6 4 3 2 6 3 2 2 8" xfId="15649" xr:uid="{1B32EE8E-A9BA-4AFF-95AD-702C96B24F85}"/>
    <cellStyle name="Percent 2 6 4 3 2 6 3 2 2 9" xfId="17756" xr:uid="{E35A8FD5-FF63-452B-8614-31B73DD5A2B9}"/>
    <cellStyle name="Percent 2 6 4 3 2 6 3 2 2 9 2" xfId="27366" xr:uid="{8367A9E4-07C4-4066-9D70-F08A081CC307}"/>
    <cellStyle name="Percent 2 6 4 3 2 6 3 2 2 9 3" xfId="28605" xr:uid="{8FF79818-2B74-4503-8D9B-02EF39A84701}"/>
    <cellStyle name="Percent 2 6 4 3 2 6 3 2 2 9 4" xfId="27867" xr:uid="{654087E2-440C-4731-8F5E-C9540FC6B1A7}"/>
    <cellStyle name="Percent 2 6 4 3 2 6 3 3" xfId="2332" xr:uid="{70F0069E-A727-49D7-963F-33F15F2086F2}"/>
    <cellStyle name="Percent 2 6 4 3 2 6 3 3 2" xfId="2927" xr:uid="{42710311-7970-4E88-9E69-2B4F63EBAF6A}"/>
    <cellStyle name="Percent 2 6 4 3 2 6 3 3 3" xfId="3890" xr:uid="{5B8D2E3D-2219-4258-ACAF-3B871197462D}"/>
    <cellStyle name="Percent 2 6 4 3 2 6 3 3 3 2" xfId="4645" xr:uid="{CE783543-9259-45F4-8B10-FB8932ABC06B}"/>
    <cellStyle name="Percent 2 6 4 3 2 6 3 3 3 3" xfId="3421" xr:uid="{4E4058B8-D1C9-419F-B8F2-8F36A0A7AE54}"/>
    <cellStyle name="Percent 2 6 4 3 2 6 3 3 3 4" xfId="7520" xr:uid="{7CE31AAD-85BE-4C36-897C-3AD55053128A}"/>
    <cellStyle name="Percent 2 6 4 3 2 6 3 3 3 4 2" xfId="6616" xr:uid="{403B6B75-D639-48D6-A810-D1B065B23122}"/>
    <cellStyle name="Percent 2 6 4 3 2 6 3 3 3 4 2 2" xfId="10362" xr:uid="{2DED8F58-0016-4E52-8D4F-F4D87AE98B02}"/>
    <cellStyle name="Percent 2 6 4 3 2 6 3 3 3 4 2 3" xfId="12565" xr:uid="{F9927A40-A299-43A3-9BC8-B4CFE87BF61F}"/>
    <cellStyle name="Percent 2 6 4 3 2 6 3 3 3 4 2 3 2" xfId="23006" xr:uid="{3F98B7A5-E065-4AED-B2A1-56D37F2479DC}"/>
    <cellStyle name="Percent 2 6 4 3 2 6 3 3 3 4 2 3 3" xfId="20927" xr:uid="{C5C30DFE-9F41-44F6-9146-2757B463451B}"/>
    <cellStyle name="Percent 2 6 4 3 2 6 3 3 3 4 2 3 3 2" xfId="26149" xr:uid="{1D839991-8DEA-43C9-B68A-912436314FA9}"/>
    <cellStyle name="Percent 2 6 4 3 2 6 3 3 3 5" xfId="6822" xr:uid="{4FCC507F-D69D-4C3A-A86C-D41A33FE17D5}"/>
    <cellStyle name="Percent 2 6 4 3 2 6 3 3 3 5 2" xfId="10566" xr:uid="{9D6D8377-3083-42D7-8635-D67DA39D018E}"/>
    <cellStyle name="Percent 2 6 4 3 2 6 3 3 3 5 3" xfId="12730" xr:uid="{6328DF12-A4F7-484F-BD3A-21B7EC904F6C}"/>
    <cellStyle name="Percent 2 6 4 3 2 6 3 3 3 5 3 2" xfId="23169" xr:uid="{D6E4B2CF-3A70-47A9-94C0-25D52370567B}"/>
    <cellStyle name="Percent 2 6 4 3 2 6 3 3 3 5 3 3" xfId="21131" xr:uid="{17B7726E-FF54-4AE3-A1A6-3F7AE66FABF8}"/>
    <cellStyle name="Percent 2 6 4 3 2 6 3 3 3 5 3 3 2" xfId="26353" xr:uid="{ADBBE670-1F34-4291-A642-FE541A936318}"/>
    <cellStyle name="Percent 2 6 4 3 2 6 3 3 3 6" xfId="15913" xr:uid="{4B6FA92B-A0FE-45A8-AF95-D1BA9D3BA356}"/>
    <cellStyle name="Percent 2 6 4 3 2 6 3 3 3 7" xfId="18667" xr:uid="{9783D686-DF81-4A8F-A9E4-3BC4F5EF3B85}"/>
    <cellStyle name="Percent 2 6 4 3 2 6 3 3 3 7 2" xfId="23889" xr:uid="{B43FEE91-B24C-429B-893A-0DCA6F93495A}"/>
    <cellStyle name="Percent 2 6 4 3 2 6 3 3 4" xfId="6044" xr:uid="{AB003D14-B74A-479F-9A69-EE7700FF3734}"/>
    <cellStyle name="Percent 2 6 4 3 2 6 3 3 4 2" xfId="7561" xr:uid="{7AB72F2D-0B9C-4117-84C3-23CDED04F670}"/>
    <cellStyle name="Percent 2 6 4 3 2 6 3 3 4 3" xfId="13265" xr:uid="{5E02B16D-0F65-4204-9D36-DA1F8FDD5ADA}"/>
    <cellStyle name="Percent 2 6 4 3 2 6 3 3 4 3 2" xfId="16697" xr:uid="{C98E3C52-D3FD-4188-AD62-F6B545A96077}"/>
    <cellStyle name="Percent 2 6 4 3 2 6 3 3 4 4" xfId="19137" xr:uid="{6669A141-978A-4BA3-BDFB-40CCBA65DFA3}"/>
    <cellStyle name="Percent 2 6 4 3 2 6 3 3 4 4 2" xfId="24359" xr:uid="{F7BF9BD5-5ADF-422B-B734-7C964F593F6D}"/>
    <cellStyle name="Percent 2 6 4 3 2 6 3 3 5" xfId="9493" xr:uid="{2207CFE0-74F7-4518-ABA3-8768D4B87F7A}"/>
    <cellStyle name="Percent 2 6 4 3 2 6 3 3 5 2" xfId="11206" xr:uid="{8C53A4E4-0CB2-455B-954A-0F2E72814A17}"/>
    <cellStyle name="Percent 2 6 4 3 2 6 3 3 5 3" xfId="12806" xr:uid="{0B895792-7858-4065-A08A-207DE0B5CC29}"/>
    <cellStyle name="Percent 2 6 4 3 2 6 3 3 5 3 2" xfId="23244" xr:uid="{684C483A-E193-43DA-837B-954D2E390E6C}"/>
    <cellStyle name="Percent 2 6 4 3 2 6 3 3 5 3 3" xfId="21771" xr:uid="{1A1DEC00-185D-45A9-9119-F7460F094E3F}"/>
    <cellStyle name="Percent 2 6 4 3 2 6 3 3 5 3 3 2" xfId="26993" xr:uid="{C87167FE-C463-4E6C-9686-35AAA3781479}"/>
    <cellStyle name="Percent 2 6 4 3 2 6 3 4" xfId="5796" xr:uid="{C502B669-51FB-4359-A694-9044F894157E}"/>
    <cellStyle name="Percent 2 6 4 3 2 6 3 4 2" xfId="9060" xr:uid="{5BA3489B-3BD2-46BE-B817-996F0D949137}"/>
    <cellStyle name="Percent 2 6 4 3 2 6 3 4 3" xfId="14782" xr:uid="{B69C3B35-FC10-4486-B723-4E067684EB0B}"/>
    <cellStyle name="Percent 2 6 4 3 2 6 3 4 3 2" xfId="14783" xr:uid="{49613A99-BF1C-44BA-A9EB-728566E2ECD5}"/>
    <cellStyle name="Percent 2 6 4 3 2 6 3 4 3 3" xfId="17263" xr:uid="{0C7E2C1F-4696-4FB5-9692-2C9374847C4C}"/>
    <cellStyle name="Percent 2 6 4 3 2 6 3 4 3 4" xfId="20335" xr:uid="{13DEA311-70A0-41E3-8A2C-AB8C223C5960}"/>
    <cellStyle name="Percent 2 6 4 3 2 6 3 4 3 4 2" xfId="25557" xr:uid="{5C75777A-1B1C-424C-A0D5-750387EBE727}"/>
    <cellStyle name="Percent 2 6 4 3 2 6 3 5" xfId="15289" xr:uid="{A70BB9B7-DD13-492E-A059-34FD4DCF3807}"/>
    <cellStyle name="Percent 2 6 4 3 2 6 3 6" xfId="15648" xr:uid="{3C224325-35D6-4C6E-91B9-0B58B2FFF34A}"/>
    <cellStyle name="Percent 2 6 4 3 2 6 3 7" xfId="17755" xr:uid="{EB5903F8-29F4-4477-9316-F16A1996D280}"/>
    <cellStyle name="Percent 2 6 4 3 2 6 3 7 2" xfId="27365" xr:uid="{986E5D04-BD99-46C1-916F-CD729496279E}"/>
    <cellStyle name="Percent 2 6 4 3 2 6 3 7 3" xfId="28604" xr:uid="{4F831459-8EF9-4E90-BD87-87E38D08AEF5}"/>
    <cellStyle name="Percent 2 6 4 3 2 6 3 7 4" xfId="27868" xr:uid="{F2A571EE-DADF-4818-9F30-E24E6ECF246A}"/>
    <cellStyle name="Percent 2 6 4 3 2 6 3 8" xfId="18072" xr:uid="{EF845FAF-3F97-4724-A65D-A179E599C3C7}"/>
    <cellStyle name="Percent 2 6 4 3 2 6 3 8 2" xfId="28225" xr:uid="{CF43F473-1FF9-44BF-99B1-84D2E4B63C5D}"/>
    <cellStyle name="Percent 2 6 4 3 2 6 4" xfId="14784" xr:uid="{8453E540-ED41-47F1-AF50-7F180DE95E24}"/>
    <cellStyle name="Percent 2 6 4 3 2 6 4 2" xfId="14785" xr:uid="{24BFEE31-4192-4F6D-B7A6-F3B88481700D}"/>
    <cellStyle name="Percent 2 6 4 3 2 7" xfId="2192" xr:uid="{7BB38AC1-25E9-449D-9062-4D217F8E7C95}"/>
    <cellStyle name="Percent 2 6 4 3 2 7 2" xfId="2787" xr:uid="{5D5F8A91-0C1F-40DB-AF8E-120306E54487}"/>
    <cellStyle name="Percent 2 6 4 3 2 7 3" xfId="3750" xr:uid="{187E678B-6863-4A20-8C51-06BC50E0DBD1}"/>
    <cellStyle name="Percent 2 6 4 3 2 7 3 2" xfId="4949" xr:uid="{D4EC2D5F-19B0-462F-B22B-B2C90BCC752E}"/>
    <cellStyle name="Percent 2 6 4 3 2 7 3 3" xfId="3675" xr:uid="{AF47C63A-E350-496A-8AAC-2D3CD7492A24}"/>
    <cellStyle name="Percent 2 6 4 3 2 7 3 4" xfId="7738" xr:uid="{286E4BBE-252A-42F7-B637-AF43259B5E66}"/>
    <cellStyle name="Percent 2 6 4 3 2 7 3 4 2" xfId="6467" xr:uid="{74416185-6A91-462B-8366-FD27FDFFE08A}"/>
    <cellStyle name="Percent 2 6 4 3 2 7 3 4 2 2" xfId="10213" xr:uid="{8D5D5372-BB54-4183-99A7-CA8F7E6E2C52}"/>
    <cellStyle name="Percent 2 6 4 3 2 7 3 4 2 3" xfId="11889" xr:uid="{4EEFF2BC-0836-42E4-8CA4-C982CAD5DF56}"/>
    <cellStyle name="Percent 2 6 4 3 2 7 3 4 2 3 2" xfId="22337" xr:uid="{E9EE84A9-9D03-4631-B4E6-1629D5A1EAD4}"/>
    <cellStyle name="Percent 2 6 4 3 2 7 3 4 2 3 3" xfId="20778" xr:uid="{24DAEE66-8B6A-4544-81C1-68ECED938A86}"/>
    <cellStyle name="Percent 2 6 4 3 2 7 3 4 2 3 3 2" xfId="26000" xr:uid="{F35290B0-3FA5-4AD7-A350-CDE00AFE7D79}"/>
    <cellStyle name="Percent 2 6 4 3 2 7 3 5" xfId="6906" xr:uid="{CBAB448A-43A1-4230-9853-CD4DF1D0EA97}"/>
    <cellStyle name="Percent 2 6 4 3 2 7 3 5 2" xfId="10650" xr:uid="{9C60B53E-F367-43BE-8434-984449117AD5}"/>
    <cellStyle name="Percent 2 6 4 3 2 7 3 5 3" xfId="16774" xr:uid="{6D47B5B4-5CD4-4AA2-AC6E-D833CCA29788}"/>
    <cellStyle name="Percent 2 6 4 3 2 7 3 5 3 2" xfId="23308" xr:uid="{69E6BAA9-6F25-4D7A-BB4D-CA3BB9754099}"/>
    <cellStyle name="Percent 2 6 4 3 2 7 3 5 3 3" xfId="21215" xr:uid="{E7D9D696-96D2-4BED-8E86-1CC073993CFF}"/>
    <cellStyle name="Percent 2 6 4 3 2 7 3 5 3 3 2" xfId="26437" xr:uid="{0023FF70-BBED-4678-9FAC-18E697186A0A}"/>
    <cellStyle name="Percent 2 6 4 3 2 7 3 6" xfId="18527" xr:uid="{E2E3EDCB-C3B1-4720-AC93-442F82019414}"/>
    <cellStyle name="Percent 2 6 4 3 2 7 3 6 2" xfId="23749" xr:uid="{51CCB23F-3D3B-4FA4-8386-BE82DD4F8B19}"/>
    <cellStyle name="Percent 2 6 4 3 2 7 4" xfId="6138" xr:uid="{1BCA78CA-E212-4F8A-8988-BBC7F8CA9362}"/>
    <cellStyle name="Percent 2 6 4 3 2 7 4 2" xfId="7615" xr:uid="{BD8A4677-6BC0-404A-B947-2853EA598642}"/>
    <cellStyle name="Percent 2 6 4 3 2 7 4 3" xfId="13119" xr:uid="{7F8DAF90-FD99-480A-9ECE-8237C75FDFFF}"/>
    <cellStyle name="Percent 2 6 4 3 2 7 4 3 2" xfId="16566" xr:uid="{635859E3-DA78-4D3F-B6DF-9B8586B4B872}"/>
    <cellStyle name="Percent 2 6 4 3 2 7 4 4" xfId="19231" xr:uid="{4224DB5B-6A47-4DDE-A53B-4357F27E1A09}"/>
    <cellStyle name="Percent 2 6 4 3 2 7 4 4 2" xfId="24453" xr:uid="{85DF3D2C-E7E2-442B-ABF7-E0C1155FDFAB}"/>
    <cellStyle name="Percent 2 6 4 3 2 7 5" xfId="5223" xr:uid="{60477F6B-22E4-4554-ADD0-7FF29E4D8F4F}"/>
    <cellStyle name="Percent 2 6 4 3 2 7 5 2" xfId="9728" xr:uid="{62995ECF-E6B7-4670-951E-D6BF83F66466}"/>
    <cellStyle name="Percent 2 6 4 3 2 7 5 3" xfId="11461" xr:uid="{D1C08C56-F44C-4E38-987A-7DFDC4FA185C}"/>
    <cellStyle name="Percent 2 6 4 3 2 7 5 3 2" xfId="22019" xr:uid="{BC5B1C2D-3076-4E87-8C9B-837ED4E97366}"/>
    <cellStyle name="Percent 2 6 4 3 2 7 5 3 3" xfId="19763" xr:uid="{4950BCB1-CF25-461B-BD82-20BF04EAA331}"/>
    <cellStyle name="Percent 2 6 4 3 2 7 5 3 3 2" xfId="24985" xr:uid="{5F68C318-3E48-45BC-865A-E11511D3F29D}"/>
    <cellStyle name="Percent 2 6 4 3 2 8" xfId="17932" xr:uid="{3DCFE500-857F-43C5-BEDC-F2C512F6A5B4}"/>
    <cellStyle name="Percent 2 6 4 3 2 8 2" xfId="27759" xr:uid="{6FB25C89-2525-4F39-A9CC-48674547E4EE}"/>
    <cellStyle name="Percent 2 6 4 3 3" xfId="1569" xr:uid="{25FBB272-3F43-4828-8732-75F0271A3A56}"/>
    <cellStyle name="Percent 2 6 4 3 3 2" xfId="14786" xr:uid="{713DB6FE-807D-439E-879F-BA373909AAF3}"/>
    <cellStyle name="Percent 2 6 4 3 4" xfId="1570" xr:uid="{D7E86C14-209D-48B8-86BC-51189522B841}"/>
    <cellStyle name="Percent 2 6 4 3 4 2" xfId="1571" xr:uid="{50F603DD-F1A8-459B-8EF1-A75FA84A640E}"/>
    <cellStyle name="Percent 2 6 4 3 4 3" xfId="1572" xr:uid="{29366BEE-2402-4C79-92C1-5563F4028C9D}"/>
    <cellStyle name="Percent 2 6 4 3 4 3 2" xfId="14787" xr:uid="{25D48FAC-276B-4E37-89B5-71B7415F3DCA}"/>
    <cellStyle name="Percent 2 6 4 3 4 4" xfId="1573" xr:uid="{2FDF7F20-0EC8-48D3-BDDC-635707D4E2CC}"/>
    <cellStyle name="Percent 2 6 4 3 4 4 2" xfId="1574" xr:uid="{27FB1ED1-9D13-4444-B894-C09F58E62E75}"/>
    <cellStyle name="Percent 2 6 4 3 4 4 3" xfId="1575" xr:uid="{8E3DA8DA-9E9D-4AB6-98DC-3348B9BD2F89}"/>
    <cellStyle name="Percent 2 6 4 3 4 4 3 2" xfId="1576" xr:uid="{1BA15A4E-E987-464D-9317-FEAEA030AADC}"/>
    <cellStyle name="Percent 2 6 4 3 4 4 3 2 2" xfId="1577" xr:uid="{2CB1206C-5A37-4D7A-8770-D992D95468E8}"/>
    <cellStyle name="Percent 2 6 4 3 4 4 3 2 2 10" xfId="18272" xr:uid="{5D0408D6-FF9B-430D-A7A1-49EC0EB3AE58}"/>
    <cellStyle name="Percent 2 6 4 3 4 4 3 2 2 10 2" xfId="27705" xr:uid="{547A96C5-183F-4B7D-82C9-6D09FB6C8D74}"/>
    <cellStyle name="Percent 2 6 4 3 4 4 3 2 2 2" xfId="1578" xr:uid="{3BE45E17-9C76-45B4-802C-3FD57202343C}"/>
    <cellStyle name="Percent 2 6 4 3 4 4 3 2 2 2 2" xfId="14788" xr:uid="{236B3CC1-41E8-4E07-A4C6-ADF9A5E66CA3}"/>
    <cellStyle name="Percent 2 6 4 3 4 4 3 2 2 2 3" xfId="14789" xr:uid="{D3889726-4F41-4657-A3D2-FA4891AA9C94}"/>
    <cellStyle name="Percent 2 6 4 3 4 4 3 2 2 2 3 2" xfId="14790" xr:uid="{EF406FE0-D676-4D80-9C42-8F2B54600B1E}"/>
    <cellStyle name="Percent 2 6 4 3 4 4 3 2 2 3" xfId="1579" xr:uid="{FCDE2710-000E-418E-912F-124992481518}"/>
    <cellStyle name="Percent 2 6 4 3 4 4 3 2 2 4" xfId="1580" xr:uid="{15228024-9194-41C3-9EAC-5F4BB81E0B59}"/>
    <cellStyle name="Percent 2 6 4 3 4 4 3 2 2 5" xfId="1581" xr:uid="{03DE7802-A631-4AA2-B06D-79FFC33261F5}"/>
    <cellStyle name="Percent 2 6 4 3 4 4 3 2 2 5 2" xfId="1582" xr:uid="{A1E3CA5C-28C5-44B1-AACA-284B510DE5B5}"/>
    <cellStyle name="Percent 2 6 4 3 4 4 3 2 2 5 3" xfId="2685" xr:uid="{D0D337C6-6872-4366-AB88-EF5260C597B0}"/>
    <cellStyle name="Percent 2 6 4 3 4 4 3 2 2 5 3 2" xfId="3280" xr:uid="{EBA0DA94-302C-498D-A275-82E908C33D88}"/>
    <cellStyle name="Percent 2 6 4 3 4 4 3 2 2 5 3 3" xfId="4243" xr:uid="{BF343FAF-B45D-42F0-938E-0110E50FF6B6}"/>
    <cellStyle name="Percent 2 6 4 3 4 4 3 2 2 5 3 3 2" xfId="4900" xr:uid="{B01FBDA4-44EE-4B40-9989-EC62C23EF9C7}"/>
    <cellStyle name="Percent 2 6 4 3 4 4 3 2 2 5 3 3 3" xfId="4480" xr:uid="{05620619-6A44-4CD1-9ED3-B3D2029F8CD4}"/>
    <cellStyle name="Percent 2 6 4 3 4 4 3 2 2 5 3 3 4" xfId="8527" xr:uid="{93E950B4-B6BC-4C06-BF46-CF2F5BA3A716}"/>
    <cellStyle name="Percent 2 6 4 3 4 4 3 2 2 5 3 3 4 2" xfId="6594" xr:uid="{E590A9A7-B1CA-4770-A2EB-0C61D66A7992}"/>
    <cellStyle name="Percent 2 6 4 3 4 4 3 2 2 5 3 3 4 2 2" xfId="10340" xr:uid="{5B09067D-25FF-425D-A04D-074402995078}"/>
    <cellStyle name="Percent 2 6 4 3 4 4 3 2 2 5 3 3 4 2 3" xfId="17192" xr:uid="{C3B7E973-0406-43C6-9958-EB110AAC9AB0}"/>
    <cellStyle name="Percent 2 6 4 3 4 4 3 2 2 5 3 3 4 2 3 2" xfId="23663" xr:uid="{7DDBA701-EFDE-469F-8AFB-892A47196120}"/>
    <cellStyle name="Percent 2 6 4 3 4 4 3 2 2 5 3 3 4 2 3 3" xfId="20905" xr:uid="{E2CFA11E-5D1E-4802-AF79-76DD51E2967C}"/>
    <cellStyle name="Percent 2 6 4 3 4 4 3 2 2 5 3 3 4 2 3 3 2" xfId="26127" xr:uid="{2B882FA3-B564-4CF4-B78F-57FA03751AD0}"/>
    <cellStyle name="Percent 2 6 4 3 4 4 3 2 2 5 3 3 5" xfId="5285" xr:uid="{FFF3D98C-45CC-4577-A101-F164835E5AFF}"/>
    <cellStyle name="Percent 2 6 4 3 4 4 3 2 2 5 3 3 5 2" xfId="9788" xr:uid="{E72C7646-F7C0-40D3-A2A1-88B39FA4EEB1}"/>
    <cellStyle name="Percent 2 6 4 3 4 4 3 2 2 5 3 3 5 3" xfId="11371" xr:uid="{9FEDFFC4-C431-4884-A99D-42BA4592F8A5}"/>
    <cellStyle name="Percent 2 6 4 3 4 4 3 2 2 5 3 3 5 3 2" xfId="21929" xr:uid="{AD484A27-687E-4694-9C30-32A99EAEFB62}"/>
    <cellStyle name="Percent 2 6 4 3 4 4 3 2 2 5 3 3 5 3 3" xfId="19825" xr:uid="{B8B26540-0EAD-4375-AC73-B47A4E2A8CEF}"/>
    <cellStyle name="Percent 2 6 4 3 4 4 3 2 2 5 3 3 5 3 3 2" xfId="25047" xr:uid="{DB36F27B-8696-4A1B-A741-A0FE46092F69}"/>
    <cellStyle name="Percent 2 6 4 3 4 4 3 2 2 5 3 3 6" xfId="19020" xr:uid="{69F7997A-B34A-42FC-9898-0C051446D562}"/>
    <cellStyle name="Percent 2 6 4 3 4 4 3 2 2 5 3 3 6 2" xfId="24242" xr:uid="{B6069B3D-7B6A-40B1-AF89-54573D48641A}"/>
    <cellStyle name="Percent 2 6 4 3 4 4 3 2 2 5 3 4" xfId="6187" xr:uid="{52C3BC90-BC9F-4CBA-87DA-EEF1EE04DE8A}"/>
    <cellStyle name="Percent 2 6 4 3 4 4 3 2 2 5 3 4 2" xfId="7538" xr:uid="{DD2BA778-46C8-4B64-85D6-DA3D39EC38B4}"/>
    <cellStyle name="Percent 2 6 4 3 4 4 3 2 2 5 3 4 3" xfId="12931" xr:uid="{E2F6F740-C2A7-45ED-9019-30C0426419CC}"/>
    <cellStyle name="Percent 2 6 4 3 4 4 3 2 2 5 3 4 3 2" xfId="16399" xr:uid="{F93B3F6E-666A-45C5-9527-8871F7341A32}"/>
    <cellStyle name="Percent 2 6 4 3 4 4 3 2 2 5 3 4 4" xfId="19280" xr:uid="{EFC22D69-0D09-4F34-85BE-D7B6D6D94ACD}"/>
    <cellStyle name="Percent 2 6 4 3 4 4 3 2 2 5 3 4 4 2" xfId="24502" xr:uid="{F50FA9F0-0B06-45E4-AFC8-8B352C01F78B}"/>
    <cellStyle name="Percent 2 6 4 3 4 4 3 2 2 5 3 5" xfId="6605" xr:uid="{67E2868E-D462-4F53-AE54-F63F9DA9895B}"/>
    <cellStyle name="Percent 2 6 4 3 4 4 3 2 2 5 3 5 2" xfId="10351" xr:uid="{19BF79CC-458E-4294-9038-BC3823982884}"/>
    <cellStyle name="Percent 2 6 4 3 4 4 3 2 2 5 3 5 3" xfId="11632" xr:uid="{A078EC92-2A18-4361-B254-65613A710D73}"/>
    <cellStyle name="Percent 2 6 4 3 4 4 3 2 2 5 3 5 3 2" xfId="22081" xr:uid="{3A198536-FDBB-4C91-9F48-F9AD74BAB4C9}"/>
    <cellStyle name="Percent 2 6 4 3 4 4 3 2 2 5 3 5 3 3" xfId="20916" xr:uid="{AC04A366-1BEC-48C1-946D-B5207BC68F62}"/>
    <cellStyle name="Percent 2 6 4 3 4 4 3 2 2 5 3 5 3 3 2" xfId="26138" xr:uid="{2BD07B58-521B-4EA3-BEA9-C9DF15DF17DD}"/>
    <cellStyle name="Percent 2 6 4 3 4 4 3 2 2 5 4" xfId="5803" xr:uid="{CAFC5DB1-AFEA-43C6-BF3B-308AD850D214}"/>
    <cellStyle name="Percent 2 6 4 3 4 4 3 2 2 5 4 2" xfId="9065" xr:uid="{38710835-DC5F-41BE-A294-AF79AFB1BDAD}"/>
    <cellStyle name="Percent 2 6 4 3 4 4 3 2 2 5 4 3" xfId="16779" xr:uid="{21D13FD8-5B90-4A60-8AF4-94E155B4643C}"/>
    <cellStyle name="Percent 2 6 4 3 4 4 3 2 2 5 4 3 2" xfId="23313" xr:uid="{9377D05D-110A-431E-A1BA-7D3BA887B5E8}"/>
    <cellStyle name="Percent 2 6 4 3 4 4 3 2 2 5 4 3 3" xfId="20341" xr:uid="{CC872C20-24D4-436E-BE17-9F218EAE82EC}"/>
    <cellStyle name="Percent 2 6 4 3 4 4 3 2 2 5 4 3 3 2" xfId="25563" xr:uid="{223925EF-B105-4705-8F03-078D1A7CC0BB}"/>
    <cellStyle name="Percent 2 6 4 3 4 4 3 2 2 5 5" xfId="15653" xr:uid="{A6774992-AF34-415B-B454-EE2842382D9F}"/>
    <cellStyle name="Percent 2 6 4 3 4 4 3 2 2 5 6" xfId="17760" xr:uid="{9FF78F66-EF58-4267-86FD-7F46AF64051C}"/>
    <cellStyle name="Percent 2 6 4 3 4 4 3 2 2 5 6 2" xfId="27370" xr:uid="{25CB362A-2858-4849-B666-8880E142A8B8}"/>
    <cellStyle name="Percent 2 6 4 3 4 4 3 2 2 5 6 3" xfId="28609" xr:uid="{07F5C759-D5B0-47AF-99E3-0CF934127C00}"/>
    <cellStyle name="Percent 2 6 4 3 4 4 3 2 2 5 6 4" xfId="27863" xr:uid="{2858A684-65A8-4340-A95C-5B372EB313BE}"/>
    <cellStyle name="Percent 2 6 4 3 4 4 3 2 2 5 7" xfId="18425" xr:uid="{1F2849B7-C8BD-43D1-B9B3-CF0ECB8D4BD2}"/>
    <cellStyle name="Percent 2 6 4 3 4 4 3 2 2 5 7 2" xfId="27783" xr:uid="{04A5D4BA-66CC-4C16-B764-EE4464478CF0}"/>
    <cellStyle name="Percent 2 6 4 3 4 4 3 2 2 6" xfId="2532" xr:uid="{1265C5CA-0953-495E-9027-6061A212E4A3}"/>
    <cellStyle name="Percent 2 6 4 3 4 4 3 2 2 6 2" xfId="3127" xr:uid="{F64730B3-78F7-4970-B165-21598D63A750}"/>
    <cellStyle name="Percent 2 6 4 3 4 4 3 2 2 6 3" xfId="4090" xr:uid="{EF870EF8-6124-4819-9D62-E10DC96ECE8C}"/>
    <cellStyle name="Percent 2 6 4 3 4 4 3 2 2 6 3 2" xfId="5054" xr:uid="{C00AF16A-DF78-43A7-86A1-142D88A345BE}"/>
    <cellStyle name="Percent 2 6 4 3 4 4 3 2 2 6 3 3" xfId="3528" xr:uid="{3C161CD2-06BB-4448-AC29-66EDB831DC57}"/>
    <cellStyle name="Percent 2 6 4 3 4 4 3 2 2 6 3 4" xfId="8440" xr:uid="{5FC3F433-6ED5-4A95-8603-A2FB7C4AE715}"/>
    <cellStyle name="Percent 2 6 4 3 4 4 3 2 2 6 3 4 2" xfId="5713" xr:uid="{8BAF4542-698B-4F58-855A-FEE6D5AB1146}"/>
    <cellStyle name="Percent 2 6 4 3 4 4 3 2 2 6 3 4 2 2" xfId="9634" xr:uid="{F60507E6-5BA7-4563-8549-45686D7429FE}"/>
    <cellStyle name="Percent 2 6 4 3 4 4 3 2 2 6 3 4 2 3" xfId="12808" xr:uid="{E63164FB-5B54-49F6-89F0-1EE92191E1F3}"/>
    <cellStyle name="Percent 2 6 4 3 4 4 3 2 2 6 3 4 2 3 2" xfId="23246" xr:uid="{49ACCDE2-EB0D-45C1-9370-8FBFD45441D3}"/>
    <cellStyle name="Percent 2 6 4 3 4 4 3 2 2 6 3 4 2 3 3" xfId="20253" xr:uid="{1D2CF362-95A0-4BA3-8394-912F491A384E}"/>
    <cellStyle name="Percent 2 6 4 3 4 4 3 2 2 6 3 4 2 3 3 2" xfId="25475" xr:uid="{8AA5BFE3-07B1-4D8E-BF07-D1A7D894F1E3}"/>
    <cellStyle name="Percent 2 6 4 3 4 4 3 2 2 6 3 5" xfId="6965" xr:uid="{BE487253-06BF-44B6-9C1A-E3E490ABFE30}"/>
    <cellStyle name="Percent 2 6 4 3 4 4 3 2 2 6 3 5 2" xfId="10709" xr:uid="{E05C0DF6-7D1A-4000-8789-F713CBCF62F4}"/>
    <cellStyle name="Percent 2 6 4 3 4 4 3 2 2 6 3 5 3" xfId="11329" xr:uid="{0B92DE98-209A-47E6-BBD6-F57C16AD6E88}"/>
    <cellStyle name="Percent 2 6 4 3 4 4 3 2 2 6 3 5 3 2" xfId="21887" xr:uid="{EBA0B6D0-3DE1-4E20-96B0-3B68DF72CC40}"/>
    <cellStyle name="Percent 2 6 4 3 4 4 3 2 2 6 3 5 3 3" xfId="21274" xr:uid="{95B6A63B-316B-462D-9C02-0C107B71F077}"/>
    <cellStyle name="Percent 2 6 4 3 4 4 3 2 2 6 3 5 3 3 2" xfId="26496" xr:uid="{51752248-360F-426F-9C3A-FD8148E6258D}"/>
    <cellStyle name="Percent 2 6 4 3 4 4 3 2 2 6 3 6" xfId="16109" xr:uid="{2B92A987-9F20-42CA-B84A-0FAB492D67A3}"/>
    <cellStyle name="Percent 2 6 4 3 4 4 3 2 2 6 3 7" xfId="18867" xr:uid="{88D46781-4E68-4F37-9FB6-FF6ED51A16BE}"/>
    <cellStyle name="Percent 2 6 4 3 4 4 3 2 2 6 3 7 2" xfId="24089" xr:uid="{D816B675-C287-4D35-96CA-3592A14A9994}"/>
    <cellStyle name="Percent 2 6 4 3 4 4 3 2 2 6 4" xfId="6057" xr:uid="{DAF17210-88DF-43F1-9A6C-807FC27C6230}"/>
    <cellStyle name="Percent 2 6 4 3 4 4 3 2 2 6 4 2" xfId="7590" xr:uid="{A17DDF86-B6FB-4FB6-96D2-301DA93DE00A}"/>
    <cellStyle name="Percent 2 6 4 3 4 4 3 2 2 6 4 3" xfId="13196" xr:uid="{A0EC75BE-B1AA-4C03-A985-8DD7DE668CA1}"/>
    <cellStyle name="Percent 2 6 4 3 4 4 3 2 2 6 4 3 2" xfId="16636" xr:uid="{93FAFDAD-97AF-4D0A-AF84-72BC4B2F7C81}"/>
    <cellStyle name="Percent 2 6 4 3 4 4 3 2 2 6 4 4" xfId="19150" xr:uid="{4B1F361B-99F9-465C-8895-0A696B056A1F}"/>
    <cellStyle name="Percent 2 6 4 3 4 4 3 2 2 6 4 4 2" xfId="24372" xr:uid="{DEECD153-4B06-431B-BAF4-E8E171A57264}"/>
    <cellStyle name="Percent 2 6 4 3 4 4 3 2 2 6 5" xfId="9337" xr:uid="{01C9C34D-188F-4EBD-A5B2-0EDF18BE3A41}"/>
    <cellStyle name="Percent 2 6 4 3 4 4 3 2 2 6 5 2" xfId="11052" xr:uid="{3D8A2CE4-CA20-4307-8915-2A3922B6D6BA}"/>
    <cellStyle name="Percent 2 6 4 3 4 4 3 2 2 6 5 3" xfId="11401" xr:uid="{9C1432C2-E501-4F3E-9088-B630DCFC00CB}"/>
    <cellStyle name="Percent 2 6 4 3 4 4 3 2 2 6 5 3 2" xfId="21959" xr:uid="{7F211B52-E5C5-46BA-88D3-DC53CA5292E0}"/>
    <cellStyle name="Percent 2 6 4 3 4 4 3 2 2 6 5 3 3" xfId="21617" xr:uid="{76801818-C3F9-4D50-863A-FC875494225B}"/>
    <cellStyle name="Percent 2 6 4 3 4 4 3 2 2 6 5 3 3 2" xfId="26839" xr:uid="{842C2FEB-EB86-48AB-8E3C-1205989B4754}"/>
    <cellStyle name="Percent 2 6 4 3 4 4 3 2 2 7" xfId="5802" xr:uid="{D862D24C-4801-417F-A1E7-D3990C1FE2C5}"/>
    <cellStyle name="Percent 2 6 4 3 4 4 3 2 2 7 2" xfId="9064" xr:uid="{FE05EDDD-EA4D-488F-A5BA-510B4D7994E6}"/>
    <cellStyle name="Percent 2 6 4 3 4 4 3 2 2 7 3" xfId="16256" xr:uid="{FED48B41-1F8C-47A7-BA16-71D18D3AE8B7}"/>
    <cellStyle name="Percent 2 6 4 3 4 4 3 2 2 7 3 2" xfId="17403" xr:uid="{48EF7912-BFB7-4CC6-B63E-A87B36703922}"/>
    <cellStyle name="Percent 2 6 4 3 4 4 3 2 2 7 3 3" xfId="20340" xr:uid="{6F9EA69B-853D-4463-AA29-C9706B330A76}"/>
    <cellStyle name="Percent 2 6 4 3 4 4 3 2 2 7 3 3 2" xfId="25562" xr:uid="{F2C3D616-A4B0-48A8-8B0D-53035B1028EC}"/>
    <cellStyle name="Percent 2 6 4 3 4 4 3 2 2 8" xfId="15652" xr:uid="{3FB13BBD-5E18-4C3B-B692-2682336A5273}"/>
    <cellStyle name="Percent 2 6 4 3 4 4 3 2 2 9" xfId="17759" xr:uid="{0B55CA78-23A5-4D78-A575-AA2B3D6BF121}"/>
    <cellStyle name="Percent 2 6 4 3 4 4 3 2 2 9 2" xfId="27369" xr:uid="{894E7F36-D97E-4E36-AA30-2DAF6297E511}"/>
    <cellStyle name="Percent 2 6 4 3 4 4 3 2 2 9 3" xfId="28608" xr:uid="{D50C3FC3-16A3-403C-AC44-924774D1CC32}"/>
    <cellStyle name="Percent 2 6 4 3 4 4 3 2 2 9 4" xfId="27864" xr:uid="{BFF89413-1712-4D79-ABCE-40369EA3EB7B}"/>
    <cellStyle name="Percent 2 6 4 3 4 4 3 3" xfId="2378" xr:uid="{E3E3C6B6-6C2C-4D88-8052-9DC15822F2D0}"/>
    <cellStyle name="Percent 2 6 4 3 4 4 3 3 2" xfId="2973" xr:uid="{792E5361-013F-48B7-A299-CBDBF0B68550}"/>
    <cellStyle name="Percent 2 6 4 3 4 4 3 3 3" xfId="3936" xr:uid="{0816B899-1E54-4BC2-9A0B-CC8C7737A693}"/>
    <cellStyle name="Percent 2 6 4 3 4 4 3 3 3 2" xfId="4878" xr:uid="{27EE7800-D1C8-4E0D-AA0C-5A59F3134146}"/>
    <cellStyle name="Percent 2 6 4 3 4 4 3 3 3 3" xfId="3591" xr:uid="{08CC18BC-8BD8-4DBA-9664-D594A6B58862}"/>
    <cellStyle name="Percent 2 6 4 3 4 4 3 3 3 4" xfId="7772" xr:uid="{B6D93EB3-F2F2-49D5-9F65-FB35A4BDB3DE}"/>
    <cellStyle name="Percent 2 6 4 3 4 4 3 3 3 4 2" xfId="6279" xr:uid="{030FDE9F-E177-4C2D-8ECF-466702CC9D09}"/>
    <cellStyle name="Percent 2 6 4 3 4 4 3 3 3 4 2 2" xfId="10028" xr:uid="{6BA6DE50-D453-4B7F-B029-5AC1A3A3A8B8}"/>
    <cellStyle name="Percent 2 6 4 3 4 4 3 3 3 4 2 3" xfId="16820" xr:uid="{CA8EAB46-4DE0-4527-8D5E-39DF7F6B6066}"/>
    <cellStyle name="Percent 2 6 4 3 4 4 3 3 3 4 2 3 2" xfId="23354" xr:uid="{92FA8CFB-5C58-4153-995D-F26FFCE74B3E}"/>
    <cellStyle name="Percent 2 6 4 3 4 4 3 3 3 4 2 3 3" xfId="20593" xr:uid="{576A547C-F117-41A0-9FF7-8088EDD69762}"/>
    <cellStyle name="Percent 2 6 4 3 4 4 3 3 3 4 2 3 3 2" xfId="25815" xr:uid="{2F1D89C9-CF57-46AD-87CB-5DD4FF246A39}"/>
    <cellStyle name="Percent 2 6 4 3 4 4 3 3 3 5" xfId="6572" xr:uid="{8CCA97AD-75FE-431F-B8E7-3DB8B926AA0D}"/>
    <cellStyle name="Percent 2 6 4 3 4 4 3 3 3 5 2" xfId="10318" xr:uid="{2B001745-D77E-483F-B393-B7FDA235D61B}"/>
    <cellStyle name="Percent 2 6 4 3 4 4 3 3 3 5 3" xfId="11708" xr:uid="{4132BFCA-6EA6-44B7-96A2-72CC99474625}"/>
    <cellStyle name="Percent 2 6 4 3 4 4 3 3 3 5 3 2" xfId="22156" xr:uid="{576C9A3F-A219-4F23-A48D-F32C02D7E3E6}"/>
    <cellStyle name="Percent 2 6 4 3 4 4 3 3 3 5 3 3" xfId="20883" xr:uid="{4881628F-F0F0-4BC8-9086-617A039614C1}"/>
    <cellStyle name="Percent 2 6 4 3 4 4 3 3 3 5 3 3 2" xfId="26105" xr:uid="{3022DB4E-3398-464E-B1A7-A12D91C2D4E7}"/>
    <cellStyle name="Percent 2 6 4 3 4 4 3 3 3 6" xfId="15959" xr:uid="{A32D8F55-36C4-47B8-B993-A78968621C92}"/>
    <cellStyle name="Percent 2 6 4 3 4 4 3 3 3 7" xfId="18713" xr:uid="{A9ADD82B-43D8-43FE-B41C-43198076BDB8}"/>
    <cellStyle name="Percent 2 6 4 3 4 4 3 3 3 7 2" xfId="23935" xr:uid="{7E8F9704-3282-476E-87A4-567F73664D66}"/>
    <cellStyle name="Percent 2 6 4 3 4 4 3 3 4" xfId="7305" xr:uid="{2D24F872-B5FF-43A8-81A0-8B8FD9F429D1}"/>
    <cellStyle name="Percent 2 6 4 3 4 4 3 3 4 2" xfId="8264" xr:uid="{F88EBD18-A69C-4F17-A4E1-EC6EA7EEDB99}"/>
    <cellStyle name="Percent 2 6 4 3 4 4 3 3 4 3" xfId="13258" xr:uid="{BA282188-2E9C-4156-BC20-85C77A5453BC}"/>
    <cellStyle name="Percent 2 6 4 3 4 4 3 3 4 3 2" xfId="16690" xr:uid="{4ACD2EC3-9DA0-42D5-B5AE-E791FEE60A1F}"/>
    <cellStyle name="Percent 2 6 4 3 4 4 3 3 4 4" xfId="19607" xr:uid="{CC106C93-1388-4A03-A3A8-15AF9610CFB8}"/>
    <cellStyle name="Percent 2 6 4 3 4 4 3 3 4 4 2" xfId="24829" xr:uid="{00B0EB23-0619-4785-9E58-E0C406D5052C}"/>
    <cellStyle name="Percent 2 6 4 3 4 4 3 3 5" xfId="9198" xr:uid="{2C29788E-2890-4BDD-83FE-B80245740C79}"/>
    <cellStyle name="Percent 2 6 4 3 4 4 3 3 5 2" xfId="10916" xr:uid="{4202715C-FDDF-4E0D-9297-64DF58808BD8}"/>
    <cellStyle name="Percent 2 6 4 3 4 4 3 3 5 3" xfId="11424" xr:uid="{0E3BB010-221A-4BEB-AC15-863BDB695425}"/>
    <cellStyle name="Percent 2 6 4 3 4 4 3 3 5 3 2" xfId="21982" xr:uid="{FFEEECEE-F8ED-4CF2-902B-6D1AEB487876}"/>
    <cellStyle name="Percent 2 6 4 3 4 4 3 3 5 3 3" xfId="21481" xr:uid="{2819D960-B4BB-466A-A0BD-1E57C5253DAC}"/>
    <cellStyle name="Percent 2 6 4 3 4 4 3 3 5 3 3 2" xfId="26703" xr:uid="{AAC4BA49-ED47-4957-B225-7186F6650E42}"/>
    <cellStyle name="Percent 2 6 4 3 4 4 3 4" xfId="5801" xr:uid="{0719EC39-B437-41A4-B028-06B551559612}"/>
    <cellStyle name="Percent 2 6 4 3 4 4 3 4 2" xfId="9063" xr:uid="{88C5031B-B7A8-4C49-8627-53CC59B97817}"/>
    <cellStyle name="Percent 2 6 4 3 4 4 3 4 3" xfId="14791" xr:uid="{2712D84D-5EAB-4DB7-9FAB-0D0815633369}"/>
    <cellStyle name="Percent 2 6 4 3 4 4 3 4 3 2" xfId="14792" xr:uid="{6B32E2A8-45A9-46F0-ACE5-3E5DC1FCA9D9}"/>
    <cellStyle name="Percent 2 6 4 3 4 4 3 4 3 3" xfId="17264" xr:uid="{A882C5E7-0129-4707-98AC-17506E695C6D}"/>
    <cellStyle name="Percent 2 6 4 3 4 4 3 4 3 4" xfId="20339" xr:uid="{C3DEBB3B-310D-4EEE-BB41-66EF172C80D2}"/>
    <cellStyle name="Percent 2 6 4 3 4 4 3 4 3 4 2" xfId="25561" xr:uid="{391BFA35-F933-4B2D-B25D-5444888E4E27}"/>
    <cellStyle name="Percent 2 6 4 3 4 4 3 5" xfId="15290" xr:uid="{41AA4212-1BDE-4786-AEDF-38369D67A1A5}"/>
    <cellStyle name="Percent 2 6 4 3 4 4 3 6" xfId="15651" xr:uid="{BCB5498E-2DE4-48C9-9429-8149BD4C31C7}"/>
    <cellStyle name="Percent 2 6 4 3 4 4 3 7" xfId="17758" xr:uid="{5E4851C2-EA86-4CDE-925D-157F365667CA}"/>
    <cellStyle name="Percent 2 6 4 3 4 4 3 7 2" xfId="27368" xr:uid="{116D0653-FEAA-4EEF-BF3E-58B9A6428E0B}"/>
    <cellStyle name="Percent 2 6 4 3 4 4 3 7 3" xfId="28607" xr:uid="{591A33B7-C315-4994-87C6-573875A9377A}"/>
    <cellStyle name="Percent 2 6 4 3 4 4 3 7 4" xfId="27865" xr:uid="{72DD5C50-DA4E-4185-84A6-A6FC4EA0378F}"/>
    <cellStyle name="Percent 2 6 4 3 4 4 3 8" xfId="18118" xr:uid="{83561AB1-EE49-41A1-99CA-20C882966865}"/>
    <cellStyle name="Percent 2 6 4 3 4 4 3 8 2" xfId="28857" xr:uid="{9ED9CBD7-CE44-4651-8736-3805FC091B15}"/>
    <cellStyle name="Percent 2 6 4 3 4 4 4" xfId="14793" xr:uid="{D5B84639-360D-4796-A89E-E415EC5B6AAA}"/>
    <cellStyle name="Percent 2 6 4 3 4 4 4 2" xfId="14794" xr:uid="{27589771-9CB9-486A-96BE-89C247BF3000}"/>
    <cellStyle name="Percent 2 6 4 3 4 4 5" xfId="14795" xr:uid="{C0A31B07-D189-4484-BBD2-01A18E1A9FA5}"/>
    <cellStyle name="Percent 2 6 4 3 4 4 5 2" xfId="14796" xr:uid="{10EAF176-3894-4510-8457-350ED36B1748}"/>
    <cellStyle name="Percent 2 6 4 3 4 5" xfId="2238" xr:uid="{74516292-07E7-41A5-8B76-B5797264CCA6}"/>
    <cellStyle name="Percent 2 6 4 3 4 5 2" xfId="2833" xr:uid="{120E3365-77AE-47E1-9803-EDB7F0322231}"/>
    <cellStyle name="Percent 2 6 4 3 4 5 3" xfId="3796" xr:uid="{13A0B3DE-481A-44B8-AA0F-4C980DF69218}"/>
    <cellStyle name="Percent 2 6 4 3 4 5 3 2" xfId="4654" xr:uid="{17C98714-7F2D-4A72-8A4D-44CAB8C8E5C2}"/>
    <cellStyle name="Percent 2 6 4 3 4 5 3 3" xfId="3462" xr:uid="{65A20AE1-67CE-43C5-A366-E6BDCA1877C3}"/>
    <cellStyle name="Percent 2 6 4 3 4 5 3 4" xfId="7477" xr:uid="{317CC1A2-0C24-4D7C-8029-B7406257A1B3}"/>
    <cellStyle name="Percent 2 6 4 3 4 5 3 4 2" xfId="9508" xr:uid="{2A51F9BA-7E81-46A4-A20B-03A7A55BD8C7}"/>
    <cellStyle name="Percent 2 6 4 3 4 5 3 4 2 2" xfId="11221" xr:uid="{17FAA5DF-3E4D-490B-B379-30BF50D38881}"/>
    <cellStyle name="Percent 2 6 4 3 4 5 3 4 2 3" xfId="11958" xr:uid="{0E47840F-FE92-4159-883D-050DC2CF657D}"/>
    <cellStyle name="Percent 2 6 4 3 4 5 3 4 2 3 2" xfId="22406" xr:uid="{1864B7BA-0312-4CC7-952E-F8CFC58B7364}"/>
    <cellStyle name="Percent 2 6 4 3 4 5 3 4 2 3 3" xfId="21786" xr:uid="{A7325D7B-BC5A-4341-A629-059ECACCF396}"/>
    <cellStyle name="Percent 2 6 4 3 4 5 3 4 2 3 3 2" xfId="27008" xr:uid="{F063B16C-B08E-4E43-8A9B-DC052901F40A}"/>
    <cellStyle name="Percent 2 6 4 3 4 5 3 5" xfId="6912" xr:uid="{46D134D3-C87F-4F34-8B18-AC907CB1B920}"/>
    <cellStyle name="Percent 2 6 4 3 4 5 3 5 2" xfId="10656" xr:uid="{A1EA2E40-D1A7-4A49-9B60-433CB5ECB1AE}"/>
    <cellStyle name="Percent 2 6 4 3 4 5 3 5 3" xfId="16754" xr:uid="{7CA07004-0A0A-49C6-B4BA-BB4F1C2EF384}"/>
    <cellStyle name="Percent 2 6 4 3 4 5 3 5 3 2" xfId="23288" xr:uid="{5B3D1565-CA96-4A7A-8F01-30BA138F7D76}"/>
    <cellStyle name="Percent 2 6 4 3 4 5 3 5 3 3" xfId="21221" xr:uid="{9CA9BCD5-39A1-4CE2-A639-C68E9FACF319}"/>
    <cellStyle name="Percent 2 6 4 3 4 5 3 5 3 3 2" xfId="26443" xr:uid="{3958EECA-D3D2-4D44-8761-C3ED1C9EB6ED}"/>
    <cellStyle name="Percent 2 6 4 3 4 5 3 6" xfId="18573" xr:uid="{66DAC357-2CC2-42F1-A065-7B15780C1B2B}"/>
    <cellStyle name="Percent 2 6 4 3 4 5 3 6 2" xfId="23795" xr:uid="{ACA335EE-B3FF-496F-9E6F-D825E82BFEA0}"/>
    <cellStyle name="Percent 2 6 4 3 4 5 4" xfId="7325" xr:uid="{19842835-BC56-4638-9337-1E0387E4799B}"/>
    <cellStyle name="Percent 2 6 4 3 4 5 4 2" xfId="8284" xr:uid="{C4E36E50-3B9D-4C14-AE4C-218A92E36AB2}"/>
    <cellStyle name="Percent 2 6 4 3 4 5 4 3" xfId="11525" xr:uid="{6CE6D74F-FCA9-4083-9057-6D6055C056B9}"/>
    <cellStyle name="Percent 2 6 4 3 4 5 4 3 2" xfId="15791" xr:uid="{352F2273-8861-4CCA-8737-D8930DBD6A6D}"/>
    <cellStyle name="Percent 2 6 4 3 4 5 4 4" xfId="19627" xr:uid="{81CD6B55-4252-4BB8-95C2-91EEDC554902}"/>
    <cellStyle name="Percent 2 6 4 3 4 5 4 4 2" xfId="24849" xr:uid="{9A674C8F-E66A-4778-8F7D-D11B322BABAE}"/>
    <cellStyle name="Percent 2 6 4 3 4 5 5" xfId="5766" xr:uid="{955C361B-994D-49A3-9238-91A6062DAFEC}"/>
    <cellStyle name="Percent 2 6 4 3 4 5 5 2" xfId="9561" xr:uid="{32AEFDC1-9AC3-468E-B639-15EF0855B0B7}"/>
    <cellStyle name="Percent 2 6 4 3 4 5 5 3" xfId="12335" xr:uid="{FCB30F4F-B1BE-4CD9-B86F-6C4EFAC24ADD}"/>
    <cellStyle name="Percent 2 6 4 3 4 5 5 3 2" xfId="22776" xr:uid="{C67D4A87-A152-44FD-80CE-5019535CF313}"/>
    <cellStyle name="Percent 2 6 4 3 4 5 5 3 3" xfId="20305" xr:uid="{4483CE60-C8AB-451E-98B5-35E976B7DD5F}"/>
    <cellStyle name="Percent 2 6 4 3 4 5 5 3 3 2" xfId="25527" xr:uid="{43A728BC-7AD6-44F1-9819-0159DD1E8D03}"/>
    <cellStyle name="Percent 2 6 4 3 4 6" xfId="17978" xr:uid="{06A30204-71F7-4A28-93F5-2C40486CB30F}"/>
    <cellStyle name="Percent 2 6 4 3 4 6 2" xfId="28926" xr:uid="{CE222131-1568-441F-AB67-D1B1AF1448C4}"/>
    <cellStyle name="Percent 2 6 4 3 5" xfId="1583" xr:uid="{CE2BA69F-865C-4499-9C23-6C0E5798922B}"/>
    <cellStyle name="Percent 2 6 4 3 5 2" xfId="1584" xr:uid="{BFA92A08-1540-4AC6-ADE9-F70E74DEC373}"/>
    <cellStyle name="Percent 2 6 4 3 5 3" xfId="1585" xr:uid="{7154DDBF-24D7-4C0C-86B0-56D95B113595}"/>
    <cellStyle name="Percent 2 6 4 3 5 3 2" xfId="1586" xr:uid="{D899FE5E-2C7E-4679-BA1A-070B67CA6061}"/>
    <cellStyle name="Percent 2 6 4 3 5 3 2 2" xfId="1587" xr:uid="{B6D5061B-5BB5-4F6E-A539-56A279204504}"/>
    <cellStyle name="Percent 2 6 4 3 5 3 2 2 10" xfId="18273" xr:uid="{925700A9-E6EA-42B7-BEBB-FA0802E13C0D}"/>
    <cellStyle name="Percent 2 6 4 3 5 3 2 2 10 2" xfId="28192" xr:uid="{8FF719E5-02BA-47B3-964D-409ACB08FC69}"/>
    <cellStyle name="Percent 2 6 4 3 5 3 2 2 2" xfId="1588" xr:uid="{F8DF452C-65A3-4B82-BE96-50C87BAA277B}"/>
    <cellStyle name="Percent 2 6 4 3 5 3 2 2 2 2" xfId="14797" xr:uid="{EACA4DBE-1F32-44B6-9BFB-121F7F4BF8A9}"/>
    <cellStyle name="Percent 2 6 4 3 5 3 2 2 2 3" xfId="14798" xr:uid="{42DCBCA6-75E7-4F4D-A5EF-C88A6BAC9C89}"/>
    <cellStyle name="Percent 2 6 4 3 5 3 2 2 2 3 2" xfId="14799" xr:uid="{EE2E2DFA-DD0F-422B-A99D-DB008EB295EA}"/>
    <cellStyle name="Percent 2 6 4 3 5 3 2 2 3" xfId="1589" xr:uid="{08E3390B-F94D-46EF-9543-B3F102AB5C7C}"/>
    <cellStyle name="Percent 2 6 4 3 5 3 2 2 4" xfId="1590" xr:uid="{215E3379-5E45-4E26-AD63-8C6B7B968BBE}"/>
    <cellStyle name="Percent 2 6 4 3 5 3 2 2 5" xfId="1591" xr:uid="{CC84DEC1-8FA8-438B-A2C3-CE96A7CEE95D}"/>
    <cellStyle name="Percent 2 6 4 3 5 3 2 2 5 2" xfId="1592" xr:uid="{D58945C1-97E2-49F7-8A0E-67B55348D30C}"/>
    <cellStyle name="Percent 2 6 4 3 5 3 2 2 5 3" xfId="2686" xr:uid="{20A7858D-0094-4511-A0CA-B5E5730865C6}"/>
    <cellStyle name="Percent 2 6 4 3 5 3 2 2 5 3 2" xfId="3281" xr:uid="{8A4A7565-D461-4E10-B624-B67F9CF154B8}"/>
    <cellStyle name="Percent 2 6 4 3 5 3 2 2 5 3 3" xfId="4244" xr:uid="{DAF201E8-E5F5-44E5-9DCE-ED14A6284EB7}"/>
    <cellStyle name="Percent 2 6 4 3 5 3 2 2 5 3 3 2" xfId="4805" xr:uid="{D0EB5470-BB1B-43B1-96A7-2E3687A1CD07}"/>
    <cellStyle name="Percent 2 6 4 3 5 3 2 2 5 3 3 3" xfId="4481" xr:uid="{AA228A02-9A1B-42A4-940A-F15D9C712965}"/>
    <cellStyle name="Percent 2 6 4 3 5 3 2 2 5 3 3 4" xfId="7865" xr:uid="{6B88C7EF-24AF-45AB-88DA-AF785342757F}"/>
    <cellStyle name="Percent 2 6 4 3 5 3 2 2 5 3 3 4 2" xfId="9309" xr:uid="{7DDCA532-518C-44B5-8CA7-36E2E1C2D639}"/>
    <cellStyle name="Percent 2 6 4 3 5 3 2 2 5 3 3 4 2 2" xfId="11025" xr:uid="{7F0480EE-C3D8-4343-816A-C6FE361B974D}"/>
    <cellStyle name="Percent 2 6 4 3 5 3 2 2 5 3 3 4 2 3" xfId="11637" xr:uid="{FB83ABC1-906E-44D4-A873-A1BB2A2B3120}"/>
    <cellStyle name="Percent 2 6 4 3 5 3 2 2 5 3 3 4 2 3 2" xfId="22086" xr:uid="{03382709-AE23-4810-B64A-295C96630162}"/>
    <cellStyle name="Percent 2 6 4 3 5 3 2 2 5 3 3 4 2 3 3" xfId="21590" xr:uid="{7D8B44C6-3F16-474D-8C41-9CEB7D969222}"/>
    <cellStyle name="Percent 2 6 4 3 5 3 2 2 5 3 3 4 2 3 3 2" xfId="26812" xr:uid="{9C741476-12FF-4A0E-9D15-3E2EEBEA03AE}"/>
    <cellStyle name="Percent 2 6 4 3 5 3 2 2 5 3 3 5" xfId="5284" xr:uid="{C3117B6E-433C-4885-8B1A-7C4708D17E31}"/>
    <cellStyle name="Percent 2 6 4 3 5 3 2 2 5 3 3 5 2" xfId="9859" xr:uid="{087D0552-50A5-44D4-A77B-D7C55C5F67FD}"/>
    <cellStyle name="Percent 2 6 4 3 5 3 2 2 5 3 3 5 3" xfId="11294" xr:uid="{BDD96C71-3A55-40E0-BB80-F1B8A36634B8}"/>
    <cellStyle name="Percent 2 6 4 3 5 3 2 2 5 3 3 5 3 2" xfId="21852" xr:uid="{D7A066BF-8175-4254-B65D-B495C18075C4}"/>
    <cellStyle name="Percent 2 6 4 3 5 3 2 2 5 3 3 5 3 3" xfId="19824" xr:uid="{6BAD0431-6D82-4B98-BFE8-172497AAC4F0}"/>
    <cellStyle name="Percent 2 6 4 3 5 3 2 2 5 3 3 5 3 3 2" xfId="25046" xr:uid="{4C943D94-5B1D-49DC-AF31-4B3C7D81111E}"/>
    <cellStyle name="Percent 2 6 4 3 5 3 2 2 5 3 3 6" xfId="19021" xr:uid="{5389C49A-4774-4A13-A1BB-2C75C42A7F59}"/>
    <cellStyle name="Percent 2 6 4 3 5 3 2 2 5 3 3 6 2" xfId="24243" xr:uid="{1A4DB63E-E491-4EAA-9AA6-A968AF98056C}"/>
    <cellStyle name="Percent 2 6 4 3 5 3 2 2 5 3 4" xfId="7345" xr:uid="{CD8FF409-A69F-47E6-B407-1BE1C9BB0ABF}"/>
    <cellStyle name="Percent 2 6 4 3 5 3 2 2 5 3 4 2" xfId="8304" xr:uid="{E212A0D9-7B99-4A1A-995F-FCDAA2129CF6}"/>
    <cellStyle name="Percent 2 6 4 3 5 3 2 2 5 3 4 3" xfId="13307" xr:uid="{1DDC98FC-A63F-47B4-A226-94FD399EE903}"/>
    <cellStyle name="Percent 2 6 4 3 5 3 2 2 5 3 4 3 2" xfId="16733" xr:uid="{D8BB992C-228B-42B3-AD7D-8E0671CF33E3}"/>
    <cellStyle name="Percent 2 6 4 3 5 3 2 2 5 3 4 4" xfId="19647" xr:uid="{457A9393-78B5-4A2C-BE1C-8F71804120AB}"/>
    <cellStyle name="Percent 2 6 4 3 5 3 2 2 5 3 4 4 2" xfId="24869" xr:uid="{ADEE79B6-3741-4185-BA88-183985188BAB}"/>
    <cellStyle name="Percent 2 6 4 3 5 3 2 2 5 3 5" xfId="6733" xr:uid="{54F74406-24C3-4C4A-ABAA-A26DA3DDB2EA}"/>
    <cellStyle name="Percent 2 6 4 3 5 3 2 2 5 3 5 2" xfId="10477" xr:uid="{FD7618C1-76A4-4173-B456-E020D8E6D4BB}"/>
    <cellStyle name="Percent 2 6 4 3 5 3 2 2 5 3 5 3" xfId="11377" xr:uid="{F13C2253-A578-4CDF-9B69-B1FABD633995}"/>
    <cellStyle name="Percent 2 6 4 3 5 3 2 2 5 3 5 3 2" xfId="21935" xr:uid="{35E474CC-F9B0-4C42-A662-2C38A94F683F}"/>
    <cellStyle name="Percent 2 6 4 3 5 3 2 2 5 3 5 3 3" xfId="21042" xr:uid="{83859C4B-3127-43C8-B8AE-9C48721176F2}"/>
    <cellStyle name="Percent 2 6 4 3 5 3 2 2 5 3 5 3 3 2" xfId="26264" xr:uid="{654536F9-B2BB-4B57-AE4C-A11C1219E5C6}"/>
    <cellStyle name="Percent 2 6 4 3 5 3 2 2 5 4" xfId="5807" xr:uid="{D2EBEFB0-EE4C-43E2-856A-F1ADCF922A2C}"/>
    <cellStyle name="Percent 2 6 4 3 5 3 2 2 5 4 2" xfId="9068" xr:uid="{9E6A833E-D133-4477-B625-1314F0021E9E}"/>
    <cellStyle name="Percent 2 6 4 3 5 3 2 2 5 4 3" xfId="11412" xr:uid="{ABB34561-C6BB-4540-848F-42C6BF2E91D7}"/>
    <cellStyle name="Percent 2 6 4 3 5 3 2 2 5 4 3 2" xfId="21970" xr:uid="{E86EE997-DCB9-4915-BDCF-AF8E5B963492}"/>
    <cellStyle name="Percent 2 6 4 3 5 3 2 2 5 4 3 3" xfId="20345" xr:uid="{A5A60040-5699-40B6-B240-F75811F90989}"/>
    <cellStyle name="Percent 2 6 4 3 5 3 2 2 5 4 3 3 2" xfId="25567" xr:uid="{24C483A9-A096-4559-B322-6B69D2266461}"/>
    <cellStyle name="Percent 2 6 4 3 5 3 2 2 5 5" xfId="15656" xr:uid="{D18E1D67-049F-43F2-B8B6-C69AC139EF1F}"/>
    <cellStyle name="Percent 2 6 4 3 5 3 2 2 5 6" xfId="17763" xr:uid="{8471D1BD-A306-4B64-A8A9-AB709E72C66F}"/>
    <cellStyle name="Percent 2 6 4 3 5 3 2 2 5 6 2" xfId="27373" xr:uid="{4D84DE79-2242-4F23-AFF3-0539F62F0F86}"/>
    <cellStyle name="Percent 2 6 4 3 5 3 2 2 5 6 3" xfId="28612" xr:uid="{F8052FD6-92FB-4F02-90CF-6D4343585384}"/>
    <cellStyle name="Percent 2 6 4 3 5 3 2 2 5 6 4" xfId="27860" xr:uid="{D74D0BFE-5495-430D-B218-A2E56760DFB7}"/>
    <cellStyle name="Percent 2 6 4 3 5 3 2 2 5 7" xfId="18426" xr:uid="{90276F6C-2D94-4B4E-B61C-573A8BBD0B61}"/>
    <cellStyle name="Percent 2 6 4 3 5 3 2 2 5 7 2" xfId="28960" xr:uid="{532ADCD4-A970-450D-93F0-82219ECBB5F2}"/>
    <cellStyle name="Percent 2 6 4 3 5 3 2 2 6" xfId="2533" xr:uid="{69B809E5-EB1A-4A96-A70D-DE034A872BB1}"/>
    <cellStyle name="Percent 2 6 4 3 5 3 2 2 6 2" xfId="3128" xr:uid="{84DD9FF8-1221-4256-9F0E-579AEF1DDD57}"/>
    <cellStyle name="Percent 2 6 4 3 5 3 2 2 6 3" xfId="4091" xr:uid="{A38A5CC1-E7D3-4E15-8C24-AA34D6A47691}"/>
    <cellStyle name="Percent 2 6 4 3 5 3 2 2 6 3 2" xfId="4783" xr:uid="{39682297-7180-4720-8D16-ED2F809E6938}"/>
    <cellStyle name="Percent 2 6 4 3 5 3 2 2 6 3 3" xfId="3372" xr:uid="{ED062DBB-3677-49EF-9013-99E2CCF0E9FC}"/>
    <cellStyle name="Percent 2 6 4 3 5 3 2 2 6 3 4" xfId="8603" xr:uid="{14734B6E-F3B1-426A-AFF2-FA91F96150FA}"/>
    <cellStyle name="Percent 2 6 4 3 5 3 2 2 6 3 4 2" xfId="9253" xr:uid="{07164931-A269-43C2-8C7B-7F5B9BC94A19}"/>
    <cellStyle name="Percent 2 6 4 3 5 3 2 2 6 3 4 2 2" xfId="10970" xr:uid="{D0B6F97B-A211-48B1-878D-A4BF0063B1E2}"/>
    <cellStyle name="Percent 2 6 4 3 5 3 2 2 6 3 4 2 3" xfId="12333" xr:uid="{591EA96F-DB84-4F49-A1F0-246A220EC04B}"/>
    <cellStyle name="Percent 2 6 4 3 5 3 2 2 6 3 4 2 3 2" xfId="22774" xr:uid="{3A7C9BA4-649D-4D73-8076-E737306AA7EF}"/>
    <cellStyle name="Percent 2 6 4 3 5 3 2 2 6 3 4 2 3 3" xfId="21535" xr:uid="{9CA32802-80E3-4D71-B865-06481ECE79A3}"/>
    <cellStyle name="Percent 2 6 4 3 5 3 2 2 6 3 4 2 3 3 2" xfId="26757" xr:uid="{76F7C7B8-F5F9-4D98-9876-C6ACE3D3E0C0}"/>
    <cellStyle name="Percent 2 6 4 3 5 3 2 2 6 3 5" xfId="6627" xr:uid="{A9E7C79D-B187-40F0-BC0B-11F73B3AB643}"/>
    <cellStyle name="Percent 2 6 4 3 5 3 2 2 6 3 5 2" xfId="10373" xr:uid="{D792F71D-FBBE-42A0-9AE5-A186781FC1D8}"/>
    <cellStyle name="Percent 2 6 4 3 5 3 2 2 6 3 5 3" xfId="11749" xr:uid="{3784EC59-A39D-42B0-9E7E-E908D5C2615B}"/>
    <cellStyle name="Percent 2 6 4 3 5 3 2 2 6 3 5 3 2" xfId="22197" xr:uid="{7EAE3EB6-B6D0-43B9-BE51-0BF5276D8E8F}"/>
    <cellStyle name="Percent 2 6 4 3 5 3 2 2 6 3 5 3 3" xfId="20938" xr:uid="{E3FA10CD-6908-4146-944A-FEF408A0D8CE}"/>
    <cellStyle name="Percent 2 6 4 3 5 3 2 2 6 3 5 3 3 2" xfId="26160" xr:uid="{984E5A83-D92B-4A34-9BA3-F8551F04A32D}"/>
    <cellStyle name="Percent 2 6 4 3 5 3 2 2 6 3 6" xfId="16110" xr:uid="{197A68AA-CF41-4047-86EC-07B443EE7019}"/>
    <cellStyle name="Percent 2 6 4 3 5 3 2 2 6 3 7" xfId="18868" xr:uid="{51E08E68-0D32-4164-ACBE-024731A2EC98}"/>
    <cellStyle name="Percent 2 6 4 3 5 3 2 2 6 3 7 2" xfId="24090" xr:uid="{2EB6C765-D20A-4806-896E-416A1292F09B}"/>
    <cellStyle name="Percent 2 6 4 3 5 3 2 2 6 4" xfId="7093" xr:uid="{520148F7-83A9-4E95-9337-B592DE5623B2}"/>
    <cellStyle name="Percent 2 6 4 3 5 3 2 2 6 4 2" xfId="8052" xr:uid="{682F75C2-52C5-4BAE-8ACF-326483237DA8}"/>
    <cellStyle name="Percent 2 6 4 3 5 3 2 2 6 4 3" xfId="12898" xr:uid="{2E6DD194-1BBA-4027-970A-AE41A0C331AA}"/>
    <cellStyle name="Percent 2 6 4 3 5 3 2 2 6 4 3 2" xfId="16368" xr:uid="{56A69BA7-06AB-4638-85E8-E1E46F2BA684}"/>
    <cellStyle name="Percent 2 6 4 3 5 3 2 2 6 4 4" xfId="19395" xr:uid="{F02EA1E8-8B9A-40CC-BC06-B5244DCB16C5}"/>
    <cellStyle name="Percent 2 6 4 3 5 3 2 2 6 4 4 2" xfId="24617" xr:uid="{4DA8DDCF-25EE-49CE-9FFD-664A10E04D48}"/>
    <cellStyle name="Percent 2 6 4 3 5 3 2 2 6 5" xfId="9308" xr:uid="{BA1B1784-BD38-4374-AF01-EB6CD3BC5EAC}"/>
    <cellStyle name="Percent 2 6 4 3 5 3 2 2 6 5 2" xfId="11024" xr:uid="{C91B78EF-D520-4771-A566-4E256AD578A0}"/>
    <cellStyle name="Percent 2 6 4 3 5 3 2 2 6 5 3" xfId="11664" xr:uid="{815702C5-E736-43ED-A62F-5F398E8071BA}"/>
    <cellStyle name="Percent 2 6 4 3 5 3 2 2 6 5 3 2" xfId="22113" xr:uid="{3DC241CA-6985-4680-A4C7-E90490BC745A}"/>
    <cellStyle name="Percent 2 6 4 3 5 3 2 2 6 5 3 3" xfId="21589" xr:uid="{482E3C36-48B2-400B-AD88-9C4D5F00C53F}"/>
    <cellStyle name="Percent 2 6 4 3 5 3 2 2 6 5 3 3 2" xfId="26811" xr:uid="{F8844649-FDE9-43CA-BE7B-7E5FC943123E}"/>
    <cellStyle name="Percent 2 6 4 3 5 3 2 2 7" xfId="5806" xr:uid="{6640828A-E808-43A3-94E4-0F6B9024630F}"/>
    <cellStyle name="Percent 2 6 4 3 5 3 2 2 7 2" xfId="9067" xr:uid="{42073C63-15E1-42FF-B73E-80DC22EC04CA}"/>
    <cellStyle name="Percent 2 6 4 3 5 3 2 2 7 3" xfId="16257" xr:uid="{E1D00109-29E2-49BB-BCB4-1E182CF4EE05}"/>
    <cellStyle name="Percent 2 6 4 3 5 3 2 2 7 3 2" xfId="17404" xr:uid="{62FBDBEB-242E-4EDE-8F01-296776ACA02B}"/>
    <cellStyle name="Percent 2 6 4 3 5 3 2 2 7 3 3" xfId="20344" xr:uid="{7D36B57B-7CE9-433C-B6B0-9213DF6F10D8}"/>
    <cellStyle name="Percent 2 6 4 3 5 3 2 2 7 3 3 2" xfId="25566" xr:uid="{F0BC74B8-2335-49A8-ACAD-C8853D982E59}"/>
    <cellStyle name="Percent 2 6 4 3 5 3 2 2 8" xfId="15655" xr:uid="{C26298A4-156A-4131-A201-745CC00CD16B}"/>
    <cellStyle name="Percent 2 6 4 3 5 3 2 2 9" xfId="17762" xr:uid="{89348A2A-55B8-477B-940F-3AC5BB311F43}"/>
    <cellStyle name="Percent 2 6 4 3 5 3 2 2 9 2" xfId="27372" xr:uid="{7DFDC68D-29DA-47D1-A6CE-62CF17C910D4}"/>
    <cellStyle name="Percent 2 6 4 3 5 3 2 2 9 3" xfId="28611" xr:uid="{25D00326-2BD1-4A0A-97D8-FEC57B1567B3}"/>
    <cellStyle name="Percent 2 6 4 3 5 3 2 2 9 4" xfId="27861" xr:uid="{82349C84-9841-4580-AEC8-2F2739969844}"/>
    <cellStyle name="Percent 2 6 4 3 5 3 3" xfId="2309" xr:uid="{68FFA2EE-7AF3-43D9-B996-E55E5717F5F9}"/>
    <cellStyle name="Percent 2 6 4 3 5 3 3 2" xfId="2904" xr:uid="{91A8CF21-BA41-45B6-9B6B-72FE233D0F37}"/>
    <cellStyle name="Percent 2 6 4 3 5 3 3 3" xfId="3867" xr:uid="{5A39DECF-3AB4-46BD-A866-7DBDC30B14AD}"/>
    <cellStyle name="Percent 2 6 4 3 5 3 3 3 2" xfId="4925" xr:uid="{C32D4382-1F82-4AC3-A19B-FFCA75BCAAF0}"/>
    <cellStyle name="Percent 2 6 4 3 5 3 3 3 3" xfId="3648" xr:uid="{7BFF7EEB-3084-41B2-A561-68EB4A09A69E}"/>
    <cellStyle name="Percent 2 6 4 3 5 3 3 3 4" xfId="8339" xr:uid="{2DDAB956-F8FD-4F44-B38D-3B13D3EEF612}"/>
    <cellStyle name="Percent 2 6 4 3 5 3 3 3 4 2" xfId="6843" xr:uid="{C80D58C2-7137-4FC2-BA21-9D57EC8327CA}"/>
    <cellStyle name="Percent 2 6 4 3 5 3 3 3 4 2 2" xfId="10587" xr:uid="{A8C846C2-8717-4D02-9D9E-CD62A4B1625B}"/>
    <cellStyle name="Percent 2 6 4 3 5 3 3 3 4 2 3" xfId="11724" xr:uid="{E8D20618-AADB-4646-BDB2-C87FEA333C28}"/>
    <cellStyle name="Percent 2 6 4 3 5 3 3 3 4 2 3 2" xfId="22172" xr:uid="{235BA33B-1E60-4878-B508-59709836A83F}"/>
    <cellStyle name="Percent 2 6 4 3 5 3 3 3 4 2 3 3" xfId="21152" xr:uid="{EC3C2D4A-DCFA-4556-943F-AC15BFBE6CA4}"/>
    <cellStyle name="Percent 2 6 4 3 5 3 3 3 4 2 3 3 2" xfId="26374" xr:uid="{FD4706EA-2C1A-406D-BAA4-F0A570611C3E}"/>
    <cellStyle name="Percent 2 6 4 3 5 3 3 3 5" xfId="6343" xr:uid="{473335CD-87E6-4637-AA4D-5C0BB921F40F}"/>
    <cellStyle name="Percent 2 6 4 3 5 3 3 3 5 2" xfId="10091" xr:uid="{3BFC7093-AA01-49F3-8A39-4274A297DDF2}"/>
    <cellStyle name="Percent 2 6 4 3 5 3 3 3 5 3" xfId="12526" xr:uid="{949F1B6C-04DC-4168-8ADF-C039E48FA5B1}"/>
    <cellStyle name="Percent 2 6 4 3 5 3 3 3 5 3 2" xfId="22967" xr:uid="{0C8971CF-13DE-4B47-87D1-200D26935729}"/>
    <cellStyle name="Percent 2 6 4 3 5 3 3 3 5 3 3" xfId="20656" xr:uid="{DFB2D172-6F11-45CF-965B-300C9DBEB06C}"/>
    <cellStyle name="Percent 2 6 4 3 5 3 3 3 5 3 3 2" xfId="25878" xr:uid="{65EE4F7F-F050-48F3-A0A9-71E0EB9C1392}"/>
    <cellStyle name="Percent 2 6 4 3 5 3 3 3 6" xfId="15890" xr:uid="{AE2A5938-4350-4F5E-94A9-C8E3B2DBB047}"/>
    <cellStyle name="Percent 2 6 4 3 5 3 3 3 7" xfId="18644" xr:uid="{0EF3FAEF-47A9-4A3F-B637-AE285F813C58}"/>
    <cellStyle name="Percent 2 6 4 3 5 3 3 3 7 2" xfId="23866" xr:uid="{321EBC30-17FE-4312-B57B-1D9226BE950D}"/>
    <cellStyle name="Percent 2 6 4 3 5 3 3 4" xfId="7326" xr:uid="{602BC7C3-1BE4-4AB8-8CDA-C7D99DEBEAF1}"/>
    <cellStyle name="Percent 2 6 4 3 5 3 3 4 2" xfId="8285" xr:uid="{75C18B99-8D0B-4C67-95EB-B91C1AC07FC4}"/>
    <cellStyle name="Percent 2 6 4 3 5 3 3 4 3" xfId="13147" xr:uid="{A294B98A-A383-41C1-8AB2-021E37F669F8}"/>
    <cellStyle name="Percent 2 6 4 3 5 3 3 4 3 2" xfId="16591" xr:uid="{59A212C9-17FE-4D29-8B9C-DBC8C2501D79}"/>
    <cellStyle name="Percent 2 6 4 3 5 3 3 4 4" xfId="19628" xr:uid="{5AD97A80-B2CD-4B39-B096-E320F525D0EA}"/>
    <cellStyle name="Percent 2 6 4 3 5 3 3 4 4 2" xfId="24850" xr:uid="{C6074F43-D638-4EB0-8046-D90F821FFD42}"/>
    <cellStyle name="Percent 2 6 4 3 5 3 3 5" xfId="7654" xr:uid="{81F9661B-A66C-4FFA-AA80-039413CF2B2A}"/>
    <cellStyle name="Percent 2 6 4 3 5 3 3 5 2" xfId="10842" xr:uid="{9545D19F-E6ED-4B20-92FB-E761A8AF4468}"/>
    <cellStyle name="Percent 2 6 4 3 5 3 3 5 3" xfId="11994" xr:uid="{684E47FC-06C1-4A87-A39C-A85419E94116}"/>
    <cellStyle name="Percent 2 6 4 3 5 3 3 5 3 2" xfId="22442" xr:uid="{5079814E-BDCA-4721-AAF8-B60122C39C60}"/>
    <cellStyle name="Percent 2 6 4 3 5 3 3 5 3 3" xfId="21407" xr:uid="{93592DFA-8DC8-427E-B18C-AC807F8E8636}"/>
    <cellStyle name="Percent 2 6 4 3 5 3 3 5 3 3 2" xfId="26629" xr:uid="{CCF2D834-A76E-45ED-BDD1-EFC9E3D3C814}"/>
    <cellStyle name="Percent 2 6 4 3 5 3 4" xfId="5805" xr:uid="{0DA40DD9-0766-4405-86B1-8C954DCE1F8D}"/>
    <cellStyle name="Percent 2 6 4 3 5 3 4 2" xfId="9066" xr:uid="{EA233316-6960-4566-924F-D00E2A90A2D4}"/>
    <cellStyle name="Percent 2 6 4 3 5 3 4 3" xfId="14800" xr:uid="{BF3C0371-7DBD-4F00-8B84-C03AB87589DB}"/>
    <cellStyle name="Percent 2 6 4 3 5 3 4 3 2" xfId="14801" xr:uid="{351AEF89-7BC4-4141-8D6B-D03909CA636D}"/>
    <cellStyle name="Percent 2 6 4 3 5 3 4 3 3" xfId="17265" xr:uid="{11D5F11C-A635-486D-97BB-8BB40B76BDA4}"/>
    <cellStyle name="Percent 2 6 4 3 5 3 4 3 4" xfId="20343" xr:uid="{48A49AB6-9865-4383-8FBE-0B26EF5763D3}"/>
    <cellStyle name="Percent 2 6 4 3 5 3 4 3 4 2" xfId="25565" xr:uid="{9B25E3B8-3366-4AC9-87DB-1E604D6CDDB0}"/>
    <cellStyle name="Percent 2 6 4 3 5 3 5" xfId="15291" xr:uid="{DAECB9C3-9EF5-418B-AEAA-FA72CCE2CF16}"/>
    <cellStyle name="Percent 2 6 4 3 5 3 6" xfId="15654" xr:uid="{98F4B26C-4B36-4503-AB5A-D01E29DE3956}"/>
    <cellStyle name="Percent 2 6 4 3 5 3 7" xfId="17761" xr:uid="{9DA74FD3-AB48-48A9-BE1F-D4FC2E56C1D0}"/>
    <cellStyle name="Percent 2 6 4 3 5 3 7 2" xfId="27371" xr:uid="{EC0CBEA3-4CC0-42B7-BA1E-AD3E68006D84}"/>
    <cellStyle name="Percent 2 6 4 3 5 3 7 3" xfId="28610" xr:uid="{3084747D-DC12-475C-AB87-C8F8E1DC77D5}"/>
    <cellStyle name="Percent 2 6 4 3 5 3 7 4" xfId="27862" xr:uid="{D70F54D3-2C15-4683-875E-5575D7903A8B}"/>
    <cellStyle name="Percent 2 6 4 3 5 3 8" xfId="18049" xr:uid="{A39FA365-1D62-4C47-9D4B-039F4A72CBD9}"/>
    <cellStyle name="Percent 2 6 4 3 5 3 8 2" xfId="27742" xr:uid="{AD26D255-6B88-4430-887D-AFC2EE508770}"/>
    <cellStyle name="Percent 2 6 4 3 5 4" xfId="14802" xr:uid="{DCF27EB4-F817-4A59-B65E-68F80F2D5246}"/>
    <cellStyle name="Percent 2 6 4 3 5 4 2" xfId="14803" xr:uid="{B48E1B3F-0083-4F86-8123-5C9B6C7D6A76}"/>
    <cellStyle name="Percent 2 6 4 3 5 5" xfId="14804" xr:uid="{CE9E19FF-C012-4E35-B6D7-409751D77DB0}"/>
    <cellStyle name="Percent 2 6 4 3 5 5 2" xfId="14805" xr:uid="{AF902142-A160-4E13-8B32-F8519C359811}"/>
    <cellStyle name="Percent 2 6 4 3 6" xfId="2169" xr:uid="{DAF777DD-4C9F-43A3-B5C1-8C78DD02AF75}"/>
    <cellStyle name="Percent 2 6 4 3 6 2" xfId="2764" xr:uid="{A10E1667-1224-4CAC-85C1-2A0651824344}"/>
    <cellStyle name="Percent 2 6 4 3 6 3" xfId="3727" xr:uid="{5B2882C8-70CC-46D1-96A6-C9E31C7B71DE}"/>
    <cellStyle name="Percent 2 6 4 3 6 3 2" xfId="4676" xr:uid="{B748B67E-18AD-4570-8929-69DFE49A8CFC}"/>
    <cellStyle name="Percent 2 6 4 3 6 3 3" xfId="3531" xr:uid="{3BB6832A-DF31-43BC-9554-383648A2D22C}"/>
    <cellStyle name="Percent 2 6 4 3 6 3 4" xfId="8334" xr:uid="{39638766-57D6-4C65-81DD-A279D877FD60}"/>
    <cellStyle name="Percent 2 6 4 3 6 3 4 2" xfId="6943" xr:uid="{C7CDE764-62EE-430F-AF70-DD89433101BB}"/>
    <cellStyle name="Percent 2 6 4 3 6 3 4 2 2" xfId="10687" xr:uid="{B4FF41CA-5729-4E1B-98E5-92A8149DBE0A}"/>
    <cellStyle name="Percent 2 6 4 3 6 3 4 2 3" xfId="11427" xr:uid="{CB15511C-3A6B-4C65-8E92-5421F6C9DED9}"/>
    <cellStyle name="Percent 2 6 4 3 6 3 4 2 3 2" xfId="21985" xr:uid="{E678C7EA-A652-47F1-B03E-DE5B66481A07}"/>
    <cellStyle name="Percent 2 6 4 3 6 3 4 2 3 3" xfId="21252" xr:uid="{8D158066-6837-4C0D-BA4C-9860723AA0F3}"/>
    <cellStyle name="Percent 2 6 4 3 6 3 4 2 3 3 2" xfId="26474" xr:uid="{6FC1A301-5E0E-4D7E-A9EA-9C663A732845}"/>
    <cellStyle name="Percent 2 6 4 3 6 3 5" xfId="6543" xr:uid="{ADDED634-E579-46F2-AEDB-A98E16355EBE}"/>
    <cellStyle name="Percent 2 6 4 3 6 3 5 2" xfId="10289" xr:uid="{B82505CE-F5E3-4954-A491-BC0AFD67E6E0}"/>
    <cellStyle name="Percent 2 6 4 3 6 3 5 3" xfId="17203" xr:uid="{6D34E98D-B25E-4C03-82B1-5A489B04782D}"/>
    <cellStyle name="Percent 2 6 4 3 6 3 5 3 2" xfId="23674" xr:uid="{023C3BB3-26D8-4472-8FED-3989E90652CD}"/>
    <cellStyle name="Percent 2 6 4 3 6 3 5 3 3" xfId="20854" xr:uid="{60E69038-369C-445E-B459-CFAD421EFC21}"/>
    <cellStyle name="Percent 2 6 4 3 6 3 5 3 3 2" xfId="26076" xr:uid="{8B73D450-EADA-40D5-954C-419B60C691CD}"/>
    <cellStyle name="Percent 2 6 4 3 6 3 6" xfId="18504" xr:uid="{3D907227-9504-4599-A8BA-0AAD14A3185F}"/>
    <cellStyle name="Percent 2 6 4 3 6 3 6 2" xfId="23726" xr:uid="{09CD1332-22C2-4334-8557-AA886A5A0368}"/>
    <cellStyle name="Percent 2 6 4 3 6 4" xfId="7342" xr:uid="{AF871235-9894-406B-9CDC-6DE829DB1701}"/>
    <cellStyle name="Percent 2 6 4 3 6 4 2" xfId="8301" xr:uid="{1B513398-DCCA-4B7B-ABD5-D2B72309E916}"/>
    <cellStyle name="Percent 2 6 4 3 6 4 3" xfId="13081" xr:uid="{514BC97A-E678-4B9C-9951-5426A760ED84}"/>
    <cellStyle name="Percent 2 6 4 3 6 4 3 2" xfId="16530" xr:uid="{54904E01-3753-4C12-BC86-CD2F91F77AAF}"/>
    <cellStyle name="Percent 2 6 4 3 6 4 4" xfId="19644" xr:uid="{57335234-BDEC-4B6E-89B7-D4CF2CF44496}"/>
    <cellStyle name="Percent 2 6 4 3 6 4 4 2" xfId="24866" xr:uid="{701C3DED-03CA-4C31-A893-9586739B4293}"/>
    <cellStyle name="Percent 2 6 4 3 6 5" xfId="9254" xr:uid="{A26F10BF-90DD-4CA7-8E9E-BD83E3D26F84}"/>
    <cellStyle name="Percent 2 6 4 3 6 5 2" xfId="10971" xr:uid="{388CE0D0-A963-49CE-8E88-4D96033A802D}"/>
    <cellStyle name="Percent 2 6 4 3 6 5 3" xfId="12138" xr:uid="{DA67DA51-8D79-4FF2-8B12-F95701C6A8D9}"/>
    <cellStyle name="Percent 2 6 4 3 6 5 3 2" xfId="22585" xr:uid="{D58D1639-4F77-4D07-907D-0917BC7748B4}"/>
    <cellStyle name="Percent 2 6 4 3 6 5 3 3" xfId="21536" xr:uid="{742AD25D-7A1B-4E32-B7AD-C0FB4CC72661}"/>
    <cellStyle name="Percent 2 6 4 3 6 5 3 3 2" xfId="26758" xr:uid="{E98A79AD-8C30-4EFB-9444-0F5089E65DE4}"/>
    <cellStyle name="Percent 2 6 4 3 7" xfId="17909" xr:uid="{E57B253A-678A-4D93-A2DB-37706A445F18}"/>
    <cellStyle name="Percent 2 6 4 3 7 2" xfId="27581" xr:uid="{DFCE82E4-CA62-4A14-91F3-E7E44CA8FA8E}"/>
    <cellStyle name="Percent 2 6 4 4" xfId="1593" xr:uid="{9F311E28-84DF-4154-B969-FFEAD0C7210C}"/>
    <cellStyle name="Percent 2 6 4 4 2" xfId="14806" xr:uid="{8657A8F4-1CB8-4D8B-9EE5-7AA5B3332091}"/>
    <cellStyle name="Percent 2 6 4 4 2 2" xfId="14807" xr:uid="{FD96CA38-EFCD-4762-9E68-BCFEDEDD967C}"/>
    <cellStyle name="Percent 2 6 4 4 3" xfId="14808" xr:uid="{1BDA3F22-D140-410B-AB56-0448309E4899}"/>
    <cellStyle name="Percent 2 6 5" xfId="1594" xr:uid="{E38C3C76-45DD-46F8-AF46-8FC6508185C2}"/>
    <cellStyle name="Percent 2 6 5 2" xfId="1595" xr:uid="{CED448F7-BF1C-4BFF-B533-370C21CAF0CE}"/>
    <cellStyle name="Percent 2 6 5 2 2" xfId="1596" xr:uid="{F60B2732-34C0-456E-94C6-2F0C1A4D850F}"/>
    <cellStyle name="Percent 2 6 5 2 2 2" xfId="14809" xr:uid="{2A9F222B-AEAB-4A4B-B37F-02CC14E82073}"/>
    <cellStyle name="Percent 2 6 5 2 3" xfId="1597" xr:uid="{0DEBD491-0D3A-40C9-95F3-B324DE683095}"/>
    <cellStyle name="Percent 2 6 5 2 3 2" xfId="1598" xr:uid="{96E68CA9-D9DF-44FC-8990-D25DC172F7A2}"/>
    <cellStyle name="Percent 2 6 5 2 3 3" xfId="1599" xr:uid="{AFC443F5-C22C-4962-ADB7-A8D77E00A794}"/>
    <cellStyle name="Percent 2 6 5 2 3 4" xfId="1600" xr:uid="{5BC011F4-CFDF-4939-A9D8-099DE9E6559B}"/>
    <cellStyle name="Percent 2 6 5 2 3 4 2" xfId="1601" xr:uid="{97D16260-6EF0-40C0-A1E9-2DDF4B352514}"/>
    <cellStyle name="Percent 2 6 5 2 3 4 3" xfId="1602" xr:uid="{021AE678-64D6-4DC9-9519-54D01B7C3310}"/>
    <cellStyle name="Percent 2 6 5 2 3 4 3 2" xfId="14810" xr:uid="{183280A0-6F21-49FF-A384-2E0B7695E74D}"/>
    <cellStyle name="Percent 2 6 5 2 3 4 4" xfId="1603" xr:uid="{0E05F327-7C99-420F-A899-6469805668A3}"/>
    <cellStyle name="Percent 2 6 5 2 3 4 4 2" xfId="1604" xr:uid="{26F53248-E3AA-4025-B596-C15AEEBB4E6B}"/>
    <cellStyle name="Percent 2 6 5 2 3 4 4 3" xfId="1605" xr:uid="{CE387269-A574-4375-AA86-0664331F2474}"/>
    <cellStyle name="Percent 2 6 5 2 3 4 4 3 2" xfId="1606" xr:uid="{91BCDFF1-1C4B-4CD8-AC3C-6610FC4928D2}"/>
    <cellStyle name="Percent 2 6 5 2 3 4 4 3 2 2" xfId="1607" xr:uid="{4C802C04-8D6B-4D70-9D9B-851D4A54208D}"/>
    <cellStyle name="Percent 2 6 5 2 3 4 4 3 2 2 10" xfId="18274" xr:uid="{C751C403-45FA-4B0E-8698-70CA150F12C4}"/>
    <cellStyle name="Percent 2 6 5 2 3 4 4 3 2 2 10 2" xfId="27755" xr:uid="{599D4680-946E-427C-A865-7091545D593A}"/>
    <cellStyle name="Percent 2 6 5 2 3 4 4 3 2 2 2" xfId="1608" xr:uid="{80302426-7C3C-48BF-BF42-6944C7C4191A}"/>
    <cellStyle name="Percent 2 6 5 2 3 4 4 3 2 2 2 2" xfId="14811" xr:uid="{2EC09599-2051-43AF-9165-A1640E0D613C}"/>
    <cellStyle name="Percent 2 6 5 2 3 4 4 3 2 2 2 3" xfId="14812" xr:uid="{0DA03C03-99EC-4E4B-85C8-C70FA220096B}"/>
    <cellStyle name="Percent 2 6 5 2 3 4 4 3 2 2 2 3 2" xfId="14813" xr:uid="{8C326F5A-05EB-406A-A374-AAECD278AA03}"/>
    <cellStyle name="Percent 2 6 5 2 3 4 4 3 2 2 3" xfId="1609" xr:uid="{427DBFC4-E920-48FE-8553-E2F68D0FFF3E}"/>
    <cellStyle name="Percent 2 6 5 2 3 4 4 3 2 2 4" xfId="1610" xr:uid="{EFEEA4BD-A0D3-4BEE-A275-E6A8A8AFE502}"/>
    <cellStyle name="Percent 2 6 5 2 3 4 4 3 2 2 5" xfId="1611" xr:uid="{B39F1FC9-537F-4B1B-B284-43ACC9A241A3}"/>
    <cellStyle name="Percent 2 6 5 2 3 4 4 3 2 2 5 2" xfId="1612" xr:uid="{DEAFC4E0-1A6A-4387-9AA5-9D3D889E4486}"/>
    <cellStyle name="Percent 2 6 5 2 3 4 4 3 2 2 5 3" xfId="2687" xr:uid="{D55A9262-FDC8-48B0-93F3-00C413591A0C}"/>
    <cellStyle name="Percent 2 6 5 2 3 4 4 3 2 2 5 3 2" xfId="3282" xr:uid="{85A23DF3-DC01-4F62-AF0E-2B9E9C0836BB}"/>
    <cellStyle name="Percent 2 6 5 2 3 4 4 3 2 2 5 3 3" xfId="4245" xr:uid="{B54F518E-EA19-44E4-87E3-6610F01150D3}"/>
    <cellStyle name="Percent 2 6 5 2 3 4 4 3 2 2 5 3 3 2" xfId="4865" xr:uid="{171B0DC2-06BB-4395-865F-9E5B5B660CD0}"/>
    <cellStyle name="Percent 2 6 5 2 3 4 4 3 2 2 5 3 3 3" xfId="4482" xr:uid="{F1C0AF2F-2D21-406B-AF1C-54198BE18235}"/>
    <cellStyle name="Percent 2 6 5 2 3 4 4 3 2 2 5 3 3 4" xfId="7524" xr:uid="{389A8A82-9FE4-40FC-BD3C-D2D079343C65}"/>
    <cellStyle name="Percent 2 6 5 2 3 4 4 3 2 2 5 3 3 4 2" xfId="9299" xr:uid="{21148816-4CD1-47F4-9AFD-2C50CE82DA43}"/>
    <cellStyle name="Percent 2 6 5 2 3 4 4 3 2 2 5 3 3 4 2 2" xfId="11016" xr:uid="{1178FAF4-3A56-49A3-B2B7-73B275F43D1A}"/>
    <cellStyle name="Percent 2 6 5 2 3 4 4 3 2 2 5 3 3 4 2 3" xfId="12455" xr:uid="{BAE0CA39-DEA9-4E13-AD08-27F9E0BB1A48}"/>
    <cellStyle name="Percent 2 6 5 2 3 4 4 3 2 2 5 3 3 4 2 3 2" xfId="22896" xr:uid="{94C8BFCD-01CC-4673-A9BF-5C16911EC98F}"/>
    <cellStyle name="Percent 2 6 5 2 3 4 4 3 2 2 5 3 3 4 2 3 3" xfId="21581" xr:uid="{6638C909-0723-408D-BC0E-7B46CE8F4E81}"/>
    <cellStyle name="Percent 2 6 5 2 3 4 4 3 2 2 5 3 3 4 2 3 3 2" xfId="26803" xr:uid="{5D331D5C-1BAB-4CB6-A099-CD80374E3DA2}"/>
    <cellStyle name="Percent 2 6 5 2 3 4 4 3 2 2 5 3 3 5" xfId="5282" xr:uid="{736AA020-6904-4956-9F7B-64CA65B0EAC5}"/>
    <cellStyle name="Percent 2 6 5 2 3 4 4 3 2 2 5 3 3 5 2" xfId="9640" xr:uid="{C9445352-7FBF-4F2F-9E5A-8593D51D7347}"/>
    <cellStyle name="Percent 2 6 5 2 3 4 4 3 2 2 5 3 3 5 3" xfId="11781" xr:uid="{80BE880E-0D7C-4615-BF4B-78438671E936}"/>
    <cellStyle name="Percent 2 6 5 2 3 4 4 3 2 2 5 3 3 5 3 2" xfId="22229" xr:uid="{C49F4225-AB06-4AFD-807D-D3A39DCCAD59}"/>
    <cellStyle name="Percent 2 6 5 2 3 4 4 3 2 2 5 3 3 5 3 3" xfId="19822" xr:uid="{605BB692-E751-4F7C-B97A-5F52439A3A01}"/>
    <cellStyle name="Percent 2 6 5 2 3 4 4 3 2 2 5 3 3 5 3 3 2" xfId="25044" xr:uid="{907BE89D-2FDB-4EEE-A0B0-84DE8BCE29BC}"/>
    <cellStyle name="Percent 2 6 5 2 3 4 4 3 2 2 5 3 3 6" xfId="19022" xr:uid="{6E704995-C7AD-4AB2-8F35-36A94C3D0C42}"/>
    <cellStyle name="Percent 2 6 5 2 3 4 4 3 2 2 5 3 3 6 2" xfId="24244" xr:uid="{F002BADD-1B45-4E05-A2C6-FABF7B946963}"/>
    <cellStyle name="Percent 2 6 5 2 3 4 4 3 2 2 5 3 4" xfId="6113" xr:uid="{E7799314-03C0-4EC6-985B-48F9F5EBFE7D}"/>
    <cellStyle name="Percent 2 6 5 2 3 4 4 3 2 2 5 3 4 2" xfId="7606" xr:uid="{0C70CA8A-5E57-4685-ACDA-0235A9C88AB0}"/>
    <cellStyle name="Percent 2 6 5 2 3 4 4 3 2 2 5 3 4 3" xfId="12955" xr:uid="{1297B7F9-7C70-40F1-BEAB-315CF0A08F41}"/>
    <cellStyle name="Percent 2 6 5 2 3 4 4 3 2 2 5 3 4 3 2" xfId="16421" xr:uid="{B8B0F54E-9631-40C1-8FF6-C83B9EDDF707}"/>
    <cellStyle name="Percent 2 6 5 2 3 4 4 3 2 2 5 3 4 4" xfId="19206" xr:uid="{EF0784D0-4508-4746-A044-3E9FC4CC94AD}"/>
    <cellStyle name="Percent 2 6 5 2 3 4 4 3 2 2 5 3 4 4 2" xfId="24428" xr:uid="{CF59F59C-50AC-45F1-ABBA-774855348E33}"/>
    <cellStyle name="Percent 2 6 5 2 3 4 4 3 2 2 5 3 5" xfId="9334" xr:uid="{0973519C-F69C-4A0D-BB5A-3C172EFAF186}"/>
    <cellStyle name="Percent 2 6 5 2 3 4 4 3 2 2 5 3 5 2" xfId="11049" xr:uid="{D1A7ECF8-7348-49FA-88A5-BCD4400BA59F}"/>
    <cellStyle name="Percent 2 6 5 2 3 4 4 3 2 2 5 3 5 3" xfId="12022" xr:uid="{019A077A-7813-4B0E-A617-9FD009A76CEB}"/>
    <cellStyle name="Percent 2 6 5 2 3 4 4 3 2 2 5 3 5 3 2" xfId="22470" xr:uid="{0909E38E-D4D1-408E-9784-A9CECC9E4E82}"/>
    <cellStyle name="Percent 2 6 5 2 3 4 4 3 2 2 5 3 5 3 3" xfId="21614" xr:uid="{0BE86AB9-0DCB-4FFB-847C-7F609022BA71}"/>
    <cellStyle name="Percent 2 6 5 2 3 4 4 3 2 2 5 3 5 3 3 2" xfId="26836" xr:uid="{DE06ABC5-A59C-4648-B1E3-ADD16AECDC57}"/>
    <cellStyle name="Percent 2 6 5 2 3 4 4 3 2 2 5 4" xfId="5814" xr:uid="{9520D535-7AA1-4CEA-AF47-BA3255E03082}"/>
    <cellStyle name="Percent 2 6 5 2 3 4 4 3 2 2 5 4 2" xfId="9071" xr:uid="{BDA07AE1-F7E7-498A-A059-32ABE8C76676}"/>
    <cellStyle name="Percent 2 6 5 2 3 4 4 3 2 2 5 4 3" xfId="12464" xr:uid="{4AB8A086-3A26-4583-A102-67FA7FF9B68B}"/>
    <cellStyle name="Percent 2 6 5 2 3 4 4 3 2 2 5 4 3 2" xfId="22905" xr:uid="{13F44F28-6BA8-4E0A-A3A0-ACAE9E349135}"/>
    <cellStyle name="Percent 2 6 5 2 3 4 4 3 2 2 5 4 3 3" xfId="20352" xr:uid="{75AF080F-8508-4EF6-B836-B088811B62C1}"/>
    <cellStyle name="Percent 2 6 5 2 3 4 4 3 2 2 5 4 3 3 2" xfId="25574" xr:uid="{1B95E17B-0239-4E8F-B408-1073D89BED11}"/>
    <cellStyle name="Percent 2 6 5 2 3 4 4 3 2 2 5 5" xfId="15659" xr:uid="{07332EB9-0322-40B2-8FD3-19FA528EE1DE}"/>
    <cellStyle name="Percent 2 6 5 2 3 4 4 3 2 2 5 6" xfId="17766" xr:uid="{CA0E6140-CABE-4C94-8030-0439D0C2E63A}"/>
    <cellStyle name="Percent 2 6 5 2 3 4 4 3 2 2 5 6 2" xfId="27376" xr:uid="{3576C755-6A5C-41CC-A10A-978DBADDC91C}"/>
    <cellStyle name="Percent 2 6 5 2 3 4 4 3 2 2 5 6 3" xfId="28615" xr:uid="{4E981FCA-8F6B-4299-B518-9B27D51FA23A}"/>
    <cellStyle name="Percent 2 6 5 2 3 4 4 3 2 2 5 6 4" xfId="27857" xr:uid="{9A6C9816-BD56-45EC-8FC4-85971EA8796F}"/>
    <cellStyle name="Percent 2 6 5 2 3 4 4 3 2 2 5 7" xfId="18427" xr:uid="{AF71399D-B39E-4E21-BF3A-F74720FE71C2}"/>
    <cellStyle name="Percent 2 6 5 2 3 4 4 3 2 2 5 7 2" xfId="28871" xr:uid="{1269FA67-7D14-40AA-B813-C86B03BD071A}"/>
    <cellStyle name="Percent 2 6 5 2 3 4 4 3 2 2 6" xfId="2534" xr:uid="{A42FE0CE-F64B-4D24-9251-22255EBBD1C3}"/>
    <cellStyle name="Percent 2 6 5 2 3 4 4 3 2 2 6 2" xfId="3129" xr:uid="{280D67F5-4D08-4FCE-8684-31113FED9C02}"/>
    <cellStyle name="Percent 2 6 5 2 3 4 4 3 2 2 6 3" xfId="4092" xr:uid="{138E1615-57A7-4AC6-AE15-2A05E4D14D1C}"/>
    <cellStyle name="Percent 2 6 5 2 3 4 4 3 2 2 6 3 2" xfId="4818" xr:uid="{D422A436-FA26-4DF1-946E-E00A42C44A27}"/>
    <cellStyle name="Percent 2 6 5 2 3 4 4 3 2 2 6 3 3" xfId="4348" xr:uid="{157E75EE-A871-4F0F-9E93-2242BBF53D41}"/>
    <cellStyle name="Percent 2 6 5 2 3 4 4 3 2 2 6 3 4" xfId="8408" xr:uid="{C0EEB03F-8D6C-4D69-AB20-825011C5B515}"/>
    <cellStyle name="Percent 2 6 5 2 3 4 4 3 2 2 6 3 4 2" xfId="6386" xr:uid="{05A5BC1D-5565-4333-AE16-1339AA9DFA07}"/>
    <cellStyle name="Percent 2 6 5 2 3 4 4 3 2 2 6 3 4 2 2" xfId="10132" xr:uid="{0C4D3DA7-01BC-4196-8CBB-BB6883060FC4}"/>
    <cellStyle name="Percent 2 6 5 2 3 4 4 3 2 2 6 3 4 2 3" xfId="12564" xr:uid="{3385528C-2DE5-4D26-B228-BEE33CBBB08E}"/>
    <cellStyle name="Percent 2 6 5 2 3 4 4 3 2 2 6 3 4 2 3 2" xfId="23005" xr:uid="{B2E13131-05B4-4231-9BC5-EE5CE0132D93}"/>
    <cellStyle name="Percent 2 6 5 2 3 4 4 3 2 2 6 3 4 2 3 3" xfId="20697" xr:uid="{A65E834B-9E28-4058-9F9C-93F411341F40}"/>
    <cellStyle name="Percent 2 6 5 2 3 4 4 3 2 2 6 3 4 2 3 3 2" xfId="25919" xr:uid="{A4F10D28-7625-4D04-9794-5F620BD64A09}"/>
    <cellStyle name="Percent 2 6 5 2 3 4 4 3 2 2 6 3 5" xfId="6375" xr:uid="{63EA3918-F4AB-4067-9F15-C0FDDB42ABC4}"/>
    <cellStyle name="Percent 2 6 5 2 3 4 4 3 2 2 6 3 5 2" xfId="10121" xr:uid="{1A37B9BC-257B-4601-BE62-19A16B545C23}"/>
    <cellStyle name="Percent 2 6 5 2 3 4 4 3 2 2 6 3 5 3" xfId="17096" xr:uid="{E9136BD7-2346-4AAE-AA2B-E407917DF20E}"/>
    <cellStyle name="Percent 2 6 5 2 3 4 4 3 2 2 6 3 5 3 2" xfId="23568" xr:uid="{F8DF8702-A56F-4CE5-BBE4-3E138796D1F0}"/>
    <cellStyle name="Percent 2 6 5 2 3 4 4 3 2 2 6 3 5 3 3" xfId="20686" xr:uid="{6C41DEB5-F2A5-4DA0-8E59-B5E95069371D}"/>
    <cellStyle name="Percent 2 6 5 2 3 4 4 3 2 2 6 3 5 3 3 2" xfId="25908" xr:uid="{5E18EDAD-7F55-40C8-A548-0C1B6157664B}"/>
    <cellStyle name="Percent 2 6 5 2 3 4 4 3 2 2 6 3 6" xfId="16111" xr:uid="{0697E520-4E08-4943-945F-86F902C5D216}"/>
    <cellStyle name="Percent 2 6 5 2 3 4 4 3 2 2 6 3 7" xfId="18869" xr:uid="{C3073758-1FBF-4352-B8DE-FF87B74FF701}"/>
    <cellStyle name="Percent 2 6 5 2 3 4 4 3 2 2 6 3 7 2" xfId="24091" xr:uid="{DF62F9E6-0EF3-40F1-B2DC-EE55A1621EE0}"/>
    <cellStyle name="Percent 2 6 5 2 3 4 4 3 2 2 6 4" xfId="6167" xr:uid="{B255BBC0-BC90-4F94-9EE5-A95C44751927}"/>
    <cellStyle name="Percent 2 6 5 2 3 4 4 3 2 2 6 4 2" xfId="7816" xr:uid="{B6C7FC76-A01E-4C3A-AB90-C22E7B5964C5}"/>
    <cellStyle name="Percent 2 6 5 2 3 4 4 3 2 2 6 4 3" xfId="13223" xr:uid="{4F1F0E90-862E-43AD-8F22-1D1718F273A0}"/>
    <cellStyle name="Percent 2 6 5 2 3 4 4 3 2 2 6 4 3 2" xfId="16658" xr:uid="{85700EF8-5CF5-43F5-8E9E-BD2646DC557E}"/>
    <cellStyle name="Percent 2 6 5 2 3 4 4 3 2 2 6 4 4" xfId="19260" xr:uid="{C3EA5359-FBDD-429A-9BD5-1F8D8091A453}"/>
    <cellStyle name="Percent 2 6 5 2 3 4 4 3 2 2 6 4 4 2" xfId="24482" xr:uid="{B72603E8-7CE8-42A9-B8C4-071C8DDBE6D1}"/>
    <cellStyle name="Percent 2 6 5 2 3 4 4 3 2 2 6 5" xfId="7921" xr:uid="{658F6A6B-E740-4EA7-AEFA-4CD90259F47C}"/>
    <cellStyle name="Percent 2 6 5 2 3 4 4 3 2 2 6 5 2" xfId="10880" xr:uid="{65BA5F9D-9DDA-4206-AB4B-3E8C93EDECE6}"/>
    <cellStyle name="Percent 2 6 5 2 3 4 4 3 2 2 6 5 3" xfId="12244" xr:uid="{5648256E-BBD0-4862-BF53-EFDA89344539}"/>
    <cellStyle name="Percent 2 6 5 2 3 4 4 3 2 2 6 5 3 2" xfId="22688" xr:uid="{5A2BF4A2-903C-4FC9-BD2D-4D615FE0D6AE}"/>
    <cellStyle name="Percent 2 6 5 2 3 4 4 3 2 2 6 5 3 3" xfId="21445" xr:uid="{10B1AECA-C314-444E-94C5-8D8AA22AB0CE}"/>
    <cellStyle name="Percent 2 6 5 2 3 4 4 3 2 2 6 5 3 3 2" xfId="26667" xr:uid="{4A4714FE-08FD-4182-8BE0-E91C8F173396}"/>
    <cellStyle name="Percent 2 6 5 2 3 4 4 3 2 2 7" xfId="5812" xr:uid="{122B4666-8AD2-4B9C-BA55-57EF55E8EF20}"/>
    <cellStyle name="Percent 2 6 5 2 3 4 4 3 2 2 7 2" xfId="9070" xr:uid="{7D95CCF4-2449-4DF3-81B3-F3E38B757E36}"/>
    <cellStyle name="Percent 2 6 5 2 3 4 4 3 2 2 7 3" xfId="16258" xr:uid="{5E9B6AA9-B3BE-4934-829C-D7C437D332D3}"/>
    <cellStyle name="Percent 2 6 5 2 3 4 4 3 2 2 7 3 2" xfId="17405" xr:uid="{79DE33E5-B96D-4E1A-8CAF-C790E505D147}"/>
    <cellStyle name="Percent 2 6 5 2 3 4 4 3 2 2 7 3 3" xfId="20350" xr:uid="{087C4629-D906-4FFB-91EB-5DEBDAEAA7F2}"/>
    <cellStyle name="Percent 2 6 5 2 3 4 4 3 2 2 7 3 3 2" xfId="25572" xr:uid="{40BBAEF7-0961-4D2F-9652-ED898726103D}"/>
    <cellStyle name="Percent 2 6 5 2 3 4 4 3 2 2 8" xfId="15658" xr:uid="{7538B30D-BCB6-45C6-A095-E295B8BC1801}"/>
    <cellStyle name="Percent 2 6 5 2 3 4 4 3 2 2 9" xfId="17765" xr:uid="{10646428-0CA8-4A9C-9CC5-3E2E017C2D65}"/>
    <cellStyle name="Percent 2 6 5 2 3 4 4 3 2 2 9 2" xfId="27375" xr:uid="{09BFD4C8-9FEC-447B-9BEE-83CD950F42BD}"/>
    <cellStyle name="Percent 2 6 5 2 3 4 4 3 2 2 9 3" xfId="28614" xr:uid="{E4DE31DB-8163-4FC5-80B2-B1299E65CC22}"/>
    <cellStyle name="Percent 2 6 5 2 3 4 4 3 2 2 9 4" xfId="27858" xr:uid="{4EA6BCCC-8C8F-445D-B51F-8FCAF1AFC6D6}"/>
    <cellStyle name="Percent 2 6 5 2 3 4 4 3 3" xfId="2421" xr:uid="{44A2A2F4-86F9-46E2-A583-E35C59200817}"/>
    <cellStyle name="Percent 2 6 5 2 3 4 4 3 3 2" xfId="3016" xr:uid="{1698A415-B3A0-497F-A935-BF6FBAFB6ACC}"/>
    <cellStyle name="Percent 2 6 5 2 3 4 4 3 3 3" xfId="3979" xr:uid="{8CFEB1F8-63B6-4617-AE67-9856752DF91B}"/>
    <cellStyle name="Percent 2 6 5 2 3 4 4 3 3 3 2" xfId="4935" xr:uid="{65C2ECE7-834F-4DDF-9B75-7856CEA81F48}"/>
    <cellStyle name="Percent 2 6 5 2 3 4 4 3 3 3 3" xfId="3353" xr:uid="{627F71EC-DC56-4530-B7AF-F238323B2A19}"/>
    <cellStyle name="Percent 2 6 5 2 3 4 4 3 3 3 4" xfId="8624" xr:uid="{E02A7BCE-DD2B-41FB-AEB7-26AED0BF2719}"/>
    <cellStyle name="Percent 2 6 5 2 3 4 4 3 3 3 4 2" xfId="6544" xr:uid="{2A8CF14D-6FD1-483A-A271-32ABCBDB0826}"/>
    <cellStyle name="Percent 2 6 5 2 3 4 4 3 3 3 4 2 2" xfId="10290" xr:uid="{824AC61E-E59D-4C87-BD46-44D703CA3237}"/>
    <cellStyle name="Percent 2 6 5 2 3 4 4 3 3 3 4 2 3" xfId="16786" xr:uid="{DAB5A1C3-4676-45DA-861C-11D4FF0EAFA5}"/>
    <cellStyle name="Percent 2 6 5 2 3 4 4 3 3 3 4 2 3 2" xfId="23320" xr:uid="{35DA3513-7B71-489E-87DB-A9759A9861D0}"/>
    <cellStyle name="Percent 2 6 5 2 3 4 4 3 3 3 4 2 3 3" xfId="20855" xr:uid="{7DBD25CE-5D51-44C3-98BC-7C1071A2C8B9}"/>
    <cellStyle name="Percent 2 6 5 2 3 4 4 3 3 3 4 2 3 3 2" xfId="26077" xr:uid="{C5810E76-99DE-4112-936A-D41F66F57B8E}"/>
    <cellStyle name="Percent 2 6 5 2 3 4 4 3 3 3 5" xfId="6712" xr:uid="{EABEB651-10C6-49D5-8E56-CDC16CC4184C}"/>
    <cellStyle name="Percent 2 6 5 2 3 4 4 3 3 3 5 2" xfId="10457" xr:uid="{7DE7FAAC-AC0E-4946-8B9B-A6D13246E619}"/>
    <cellStyle name="Percent 2 6 5 2 3 4 4 3 3 3 5 3" xfId="12444" xr:uid="{1971C329-1C9C-400B-84FD-2FA45DD2D1EB}"/>
    <cellStyle name="Percent 2 6 5 2 3 4 4 3 3 3 5 3 2" xfId="22885" xr:uid="{54B6C0E4-685B-4B04-B7FC-D4F53181852E}"/>
    <cellStyle name="Percent 2 6 5 2 3 4 4 3 3 3 5 3 3" xfId="21022" xr:uid="{87D229DB-E298-44FF-B84C-E85294189A27}"/>
    <cellStyle name="Percent 2 6 5 2 3 4 4 3 3 3 5 3 3 2" xfId="26244" xr:uid="{C8F7668C-0CDE-42B5-8B07-C8159F314227}"/>
    <cellStyle name="Percent 2 6 5 2 3 4 4 3 3 3 6" xfId="16002" xr:uid="{C2CF54D4-61FD-4B75-B337-02DF8D0658F2}"/>
    <cellStyle name="Percent 2 6 5 2 3 4 4 3 3 3 7" xfId="18756" xr:uid="{BA7E3174-563B-4420-AA4B-BEA68C46A53E}"/>
    <cellStyle name="Percent 2 6 5 2 3 4 4 3 3 3 7 2" xfId="23978" xr:uid="{5C26309D-EEEA-42DF-81AE-F3673C3D2A5A}"/>
    <cellStyle name="Percent 2 6 5 2 3 4 4 3 3 4" xfId="7159" xr:uid="{200372C4-08BD-41BC-8DBE-6D4121F87FB4}"/>
    <cellStyle name="Percent 2 6 5 2 3 4 4 3 3 4 2" xfId="8118" xr:uid="{EE6D860F-61AF-4EAE-BE9B-35D5E78D7D61}"/>
    <cellStyle name="Percent 2 6 5 2 3 4 4 3 3 4 3" xfId="11555" xr:uid="{2728A7F1-3485-4EE1-9E1E-AAFD2A38C8D7}"/>
    <cellStyle name="Percent 2 6 5 2 3 4 4 3 3 4 3 2" xfId="15815" xr:uid="{6A50213E-2DD1-4B34-908D-D18494199F40}"/>
    <cellStyle name="Percent 2 6 5 2 3 4 4 3 3 4 4" xfId="19461" xr:uid="{18971CA5-315D-4704-B8F3-485D6E21F8E5}"/>
    <cellStyle name="Percent 2 6 5 2 3 4 4 3 3 4 4 2" xfId="24683" xr:uid="{F304F50B-4972-46B2-B30C-2AA4208E7310}"/>
    <cellStyle name="Percent 2 6 5 2 3 4 4 3 3 5" xfId="5835" xr:uid="{9E35A4DE-012F-44D1-9872-0E75F65135AC}"/>
    <cellStyle name="Percent 2 6 5 2 3 4 4 3 3 5 2" xfId="9750" xr:uid="{121DDE98-4DD5-4617-AB1F-1203F3F7FD41}"/>
    <cellStyle name="Percent 2 6 5 2 3 4 4 3 3 5 3" xfId="12822" xr:uid="{CD4FCE84-9956-4A31-BF1D-421984335A4A}"/>
    <cellStyle name="Percent 2 6 5 2 3 4 4 3 3 5 3 2" xfId="23260" xr:uid="{5DEB50F5-8A12-4B34-9155-F7CE6D242CB4}"/>
    <cellStyle name="Percent 2 6 5 2 3 4 4 3 3 5 3 3" xfId="20373" xr:uid="{11A8449F-3980-404B-A019-E51BBB642AF2}"/>
    <cellStyle name="Percent 2 6 5 2 3 4 4 3 3 5 3 3 2" xfId="25595" xr:uid="{A0DEBA21-06E1-458B-AE4D-000F76597000}"/>
    <cellStyle name="Percent 2 6 5 2 3 4 4 3 4" xfId="5811" xr:uid="{6EAA0C23-2A15-4997-A710-75D4C7DE31F3}"/>
    <cellStyle name="Percent 2 6 5 2 3 4 4 3 4 2" xfId="9069" xr:uid="{E5A98EF4-1B0D-4C2D-89F5-054A478EB53C}"/>
    <cellStyle name="Percent 2 6 5 2 3 4 4 3 4 3" xfId="14814" xr:uid="{FD7540CC-224A-4437-B905-FEA9E6ED3C7E}"/>
    <cellStyle name="Percent 2 6 5 2 3 4 4 3 4 3 2" xfId="14815" xr:uid="{8D9C8724-FDF9-4641-9DAC-C082FD72DF9D}"/>
    <cellStyle name="Percent 2 6 5 2 3 4 4 3 4 3 3" xfId="17266" xr:uid="{395808CE-E4B2-4A20-9CF6-59BE05435B3C}"/>
    <cellStyle name="Percent 2 6 5 2 3 4 4 3 4 3 4" xfId="20349" xr:uid="{5953E768-264C-4828-9293-0B6315C20C99}"/>
    <cellStyle name="Percent 2 6 5 2 3 4 4 3 4 3 4 2" xfId="25571" xr:uid="{6C228489-5748-4B5C-8A45-C67FF3634DE5}"/>
    <cellStyle name="Percent 2 6 5 2 3 4 4 3 5" xfId="15292" xr:uid="{031F30BA-3DA4-4D9D-9FA1-CF7B488CE583}"/>
    <cellStyle name="Percent 2 6 5 2 3 4 4 3 6" xfId="15657" xr:uid="{0D289E1A-7EB9-4307-9EC1-F30926678271}"/>
    <cellStyle name="Percent 2 6 5 2 3 4 4 3 7" xfId="17764" xr:uid="{B9F081B2-6147-46C6-9EF0-E94B3698E954}"/>
    <cellStyle name="Percent 2 6 5 2 3 4 4 3 7 2" xfId="27374" xr:uid="{7016C48D-C3C2-4369-A7D8-F4C387D35760}"/>
    <cellStyle name="Percent 2 6 5 2 3 4 4 3 7 3" xfId="28613" xr:uid="{A1E7FD2C-66A0-40B5-9003-015278CF607E}"/>
    <cellStyle name="Percent 2 6 5 2 3 4 4 3 7 4" xfId="27859" xr:uid="{CB5BD442-D590-4572-9A61-705F8EB32948}"/>
    <cellStyle name="Percent 2 6 5 2 3 4 4 3 8" xfId="18161" xr:uid="{EA79FDA1-BC8D-43E4-85C8-D0207EA375CF}"/>
    <cellStyle name="Percent 2 6 5 2 3 4 4 3 8 2" xfId="28878" xr:uid="{3953A732-9791-450C-971A-2EE2DA6525CC}"/>
    <cellStyle name="Percent 2 6 5 2 3 4 4 4" xfId="14816" xr:uid="{BB0BA1AF-2D2F-4406-BF92-052D70D699FA}"/>
    <cellStyle name="Percent 2 6 5 2 3 4 4 4 2" xfId="14817" xr:uid="{D26E5CA8-A60F-4DDA-AEBE-7323BFB97559}"/>
    <cellStyle name="Percent 2 6 5 2 3 4 5" xfId="2281" xr:uid="{3B9AF716-D74F-4FB6-87A8-75610FDCF548}"/>
    <cellStyle name="Percent 2 6 5 2 3 4 5 2" xfId="2876" xr:uid="{265D3BED-6D5B-4B09-B142-21DBBCD63C27}"/>
    <cellStyle name="Percent 2 6 5 2 3 4 5 3" xfId="3839" xr:uid="{FB1BA1BA-D627-4D4D-B415-416265CEDD73}"/>
    <cellStyle name="Percent 2 6 5 2 3 4 5 3 2" xfId="4871" xr:uid="{71E3A859-19D0-43E3-A1BD-97320DBA3271}"/>
    <cellStyle name="Percent 2 6 5 2 3 4 5 3 3" xfId="3630" xr:uid="{BF046840-43F2-42B7-818F-9629E8B8EF60}"/>
    <cellStyle name="Percent 2 6 5 2 3 4 5 3 4" xfId="8709" xr:uid="{80C93156-6B8E-475E-8CE7-571267ECE926}"/>
    <cellStyle name="Percent 2 6 5 2 3 4 5 3 4 2" xfId="9525" xr:uid="{D6EEB038-D23F-4FD6-8844-0B31E7FC293C}"/>
    <cellStyle name="Percent 2 6 5 2 3 4 5 3 4 2 2" xfId="11238" xr:uid="{1E8CE07F-14CD-48BA-824B-409C0F4AC354}"/>
    <cellStyle name="Percent 2 6 5 2 3 4 5 3 4 2 3" xfId="12645" xr:uid="{09844E88-5026-40B6-8960-41A24B8C499B}"/>
    <cellStyle name="Percent 2 6 5 2 3 4 5 3 4 2 3 2" xfId="23085" xr:uid="{F6C5FA3D-740B-4DCE-874B-27F65B1C91B8}"/>
    <cellStyle name="Percent 2 6 5 2 3 4 5 3 4 2 3 3" xfId="21803" xr:uid="{F4EA30F6-81FE-483F-B36B-195B14C2A478}"/>
    <cellStyle name="Percent 2 6 5 2 3 4 5 3 4 2 3 3 2" xfId="27025" xr:uid="{12993EA4-EFEA-4C47-A7DB-B838F64C595C}"/>
    <cellStyle name="Percent 2 6 5 2 3 4 5 3 5" xfId="5459" xr:uid="{4C3D5E45-0B33-467A-A2F6-703762B5FA3C}"/>
    <cellStyle name="Percent 2 6 5 2 3 4 5 3 5 2" xfId="9841" xr:uid="{ECD4BE92-1121-44D1-B311-5542CE41E01F}"/>
    <cellStyle name="Percent 2 6 5 2 3 4 5 3 5 3" xfId="16788" xr:uid="{AFFA231E-B596-491C-9FB7-924BB8128243}"/>
    <cellStyle name="Percent 2 6 5 2 3 4 5 3 5 3 2" xfId="23322" xr:uid="{31F66774-4B1E-43EE-AF3A-3A5379E0D518}"/>
    <cellStyle name="Percent 2 6 5 2 3 4 5 3 5 3 3" xfId="19999" xr:uid="{7F1138A4-346D-43C3-9A09-F666D50A6694}"/>
    <cellStyle name="Percent 2 6 5 2 3 4 5 3 5 3 3 2" xfId="25221" xr:uid="{C42A9333-1208-4D94-BE06-321859AE8C89}"/>
    <cellStyle name="Percent 2 6 5 2 3 4 5 3 6" xfId="18616" xr:uid="{C3A99A8F-08C6-42EB-8FC5-92CE291744A7}"/>
    <cellStyle name="Percent 2 6 5 2 3 4 5 3 6 2" xfId="23838" xr:uid="{9B21D05C-8300-498C-892D-609CEDDBE254}"/>
    <cellStyle name="Percent 2 6 5 2 3 4 5 4" xfId="6071" xr:uid="{CD9C644C-F940-4E5C-A162-191EE1AE070A}"/>
    <cellStyle name="Percent 2 6 5 2 3 4 5 4 2" xfId="7861" xr:uid="{C50AE585-CECC-47C9-AED0-824C0227A172}"/>
    <cellStyle name="Percent 2 6 5 2 3 4 5 4 3" xfId="13242" xr:uid="{62CA8498-E5BD-47C3-B3AB-A208E8403D18}"/>
    <cellStyle name="Percent 2 6 5 2 3 4 5 4 3 2" xfId="16675" xr:uid="{D1D6F3DA-2DA2-497D-AFD5-912FC0E92595}"/>
    <cellStyle name="Percent 2 6 5 2 3 4 5 4 4" xfId="19164" xr:uid="{37A1F112-C55B-4D39-BF56-EC511EF5EA68}"/>
    <cellStyle name="Percent 2 6 5 2 3 4 5 4 4 2" xfId="24386" xr:uid="{AF5325F1-5993-4FC9-AF78-6FA11F3F14C6}"/>
    <cellStyle name="Percent 2 6 5 2 3 4 5 5" xfId="6473" xr:uid="{9CDEF6D2-5ABA-464F-9B85-BA12E2483DF5}"/>
    <cellStyle name="Percent 2 6 5 2 3 4 5 5 2" xfId="10219" xr:uid="{3F633565-2B79-4700-B39B-5BD2E4DE7776}"/>
    <cellStyle name="Percent 2 6 5 2 3 4 5 5 3" xfId="12101" xr:uid="{CD4D962B-8664-47F1-B583-DDFF8C01099B}"/>
    <cellStyle name="Percent 2 6 5 2 3 4 5 5 3 2" xfId="22548" xr:uid="{19BFAD20-B361-441D-A0DA-AB3495930864}"/>
    <cellStyle name="Percent 2 6 5 2 3 4 5 5 3 3" xfId="20784" xr:uid="{8F1466CD-EB18-4B6C-A52F-14DD068643B8}"/>
    <cellStyle name="Percent 2 6 5 2 3 4 5 5 3 3 2" xfId="26006" xr:uid="{E5D9A631-8127-4300-AA17-C61929E71EFE}"/>
    <cellStyle name="Percent 2 6 5 2 3 4 6" xfId="18021" xr:uid="{2DB20B3F-EA51-49E6-A0E8-AF1EE168E1DA}"/>
    <cellStyle name="Percent 2 6 5 2 3 4 6 2" xfId="27644" xr:uid="{F36C8344-6B54-4F47-9C1A-2973B6074FED}"/>
    <cellStyle name="Percent 2 6 5 2 3 5" xfId="1613" xr:uid="{CD1CADA9-DA61-488C-8FB6-56BE4409A82F}"/>
    <cellStyle name="Percent 2 6 5 2 3 5 2" xfId="1614" xr:uid="{D4AFD58D-166B-44E5-A599-DCA135A818C6}"/>
    <cellStyle name="Percent 2 6 5 2 3 5 3" xfId="1615" xr:uid="{BDB5747E-41BA-4236-B5D6-CA70B52231AE}"/>
    <cellStyle name="Percent 2 6 5 2 3 5 3 2" xfId="1616" xr:uid="{315633D8-43A4-473C-905F-559D0C19D8AB}"/>
    <cellStyle name="Percent 2 6 5 2 3 5 3 2 2" xfId="1617" xr:uid="{2A048A95-2423-4057-BC92-85337193C8F0}"/>
    <cellStyle name="Percent 2 6 5 2 3 5 3 2 2 10" xfId="18275" xr:uid="{873FE616-5853-41FF-AA23-3D2864B98A6F}"/>
    <cellStyle name="Percent 2 6 5 2 3 5 3 2 2 10 2" xfId="28215" xr:uid="{EF657B46-1F2B-4E04-81E8-A060FC9D66B8}"/>
    <cellStyle name="Percent 2 6 5 2 3 5 3 2 2 2" xfId="1618" xr:uid="{1ABE87FA-F877-41A0-9509-E440F7072D5F}"/>
    <cellStyle name="Percent 2 6 5 2 3 5 3 2 2 2 2" xfId="14818" xr:uid="{9A2D83BF-D3F1-4654-A8AD-E257B40CB226}"/>
    <cellStyle name="Percent 2 6 5 2 3 5 3 2 2 2 3" xfId="14819" xr:uid="{F86518E0-DA60-44F4-95D1-6EE2732B8D31}"/>
    <cellStyle name="Percent 2 6 5 2 3 5 3 2 2 2 3 2" xfId="14820" xr:uid="{C845B20A-00CF-43A1-85C8-99BB71C20425}"/>
    <cellStyle name="Percent 2 6 5 2 3 5 3 2 2 3" xfId="1619" xr:uid="{162C74CE-A34C-4B4E-918B-B48C04FBAC58}"/>
    <cellStyle name="Percent 2 6 5 2 3 5 3 2 2 4" xfId="1620" xr:uid="{E47AC305-D80A-41CD-B553-59A6012546BD}"/>
    <cellStyle name="Percent 2 6 5 2 3 5 3 2 2 5" xfId="1621" xr:uid="{A5023B81-6CA8-4619-A740-1EDD64DB6176}"/>
    <cellStyle name="Percent 2 6 5 2 3 5 3 2 2 5 2" xfId="1622" xr:uid="{8911C4FE-BCE0-460F-96FC-92187BAE97CC}"/>
    <cellStyle name="Percent 2 6 5 2 3 5 3 2 2 5 3" xfId="2688" xr:uid="{D3BF23E2-3423-4C4D-9E6C-15B866A23954}"/>
    <cellStyle name="Percent 2 6 5 2 3 5 3 2 2 5 3 2" xfId="3283" xr:uid="{8613D0BA-6486-4952-80CF-A6B8961BF7A0}"/>
    <cellStyle name="Percent 2 6 5 2 3 5 3 2 2 5 3 3" xfId="4246" xr:uid="{1CFF2961-7AB2-4D02-A893-244EE862B543}"/>
    <cellStyle name="Percent 2 6 5 2 3 5 3 2 2 5 3 3 2" xfId="4803" xr:uid="{258E4BD6-62DF-478B-ACCD-6117BD7A9CCE}"/>
    <cellStyle name="Percent 2 6 5 2 3 5 3 2 2 5 3 3 3" xfId="4483" xr:uid="{B1041555-F855-4532-921F-AAA46ED9E85B}"/>
    <cellStyle name="Percent 2 6 5 2 3 5 3 2 2 5 3 3 4" xfId="7821" xr:uid="{9C855A16-929D-43A6-A8AB-187966069510}"/>
    <cellStyle name="Percent 2 6 5 2 3 5 3 2 2 5 3 3 4 2" xfId="9446" xr:uid="{7A20D74B-BC4D-4B8B-BDFF-5C50301C525E}"/>
    <cellStyle name="Percent 2 6 5 2 3 5 3 2 2 5 3 3 4 2 2" xfId="11159" xr:uid="{948377F5-2AE0-4133-ABEC-78C79BC88883}"/>
    <cellStyle name="Percent 2 6 5 2 3 5 3 2 2 5 3 3 4 2 3" xfId="17135" xr:uid="{7D1B19CE-1BCB-4586-A71E-6866B5009705}"/>
    <cellStyle name="Percent 2 6 5 2 3 5 3 2 2 5 3 3 4 2 3 2" xfId="23607" xr:uid="{CECE96AC-56ED-4535-9E88-CF58CAD01CFC}"/>
    <cellStyle name="Percent 2 6 5 2 3 5 3 2 2 5 3 3 4 2 3 3" xfId="21724" xr:uid="{B6940D59-C9B5-4385-9836-B4C1EC59EB83}"/>
    <cellStyle name="Percent 2 6 5 2 3 5 3 2 2 5 3 3 4 2 3 3 2" xfId="26946" xr:uid="{F1A5E785-FD6C-4A3A-A16F-E86E2056806B}"/>
    <cellStyle name="Percent 2 6 5 2 3 5 3 2 2 5 3 3 5" xfId="5280" xr:uid="{3815056B-8B95-4B1B-BE0D-13BE1A469F89}"/>
    <cellStyle name="Percent 2 6 5 2 3 5 3 2 2 5 3 3 5 2" xfId="9651" xr:uid="{2FA388AD-01A9-4ADE-9C95-7AD89A237781}"/>
    <cellStyle name="Percent 2 6 5 2 3 5 3 2 2 5 3 3 5 3" xfId="12207" xr:uid="{BCA3F8F2-1423-4605-8D32-CF4585F53FDA}"/>
    <cellStyle name="Percent 2 6 5 2 3 5 3 2 2 5 3 3 5 3 2" xfId="22653" xr:uid="{1595D0AA-2A85-4F04-BF8A-232ECA8E0ED0}"/>
    <cellStyle name="Percent 2 6 5 2 3 5 3 2 2 5 3 3 5 3 3" xfId="19820" xr:uid="{0215A703-C12B-4309-8A9B-548736C14B49}"/>
    <cellStyle name="Percent 2 6 5 2 3 5 3 2 2 5 3 3 5 3 3 2" xfId="25042" xr:uid="{150E60C6-41F5-4315-8F6B-88216D3271CA}"/>
    <cellStyle name="Percent 2 6 5 2 3 5 3 2 2 5 3 3 6" xfId="19023" xr:uid="{8F3A9269-77F4-4537-B98D-112B81D274BA}"/>
    <cellStyle name="Percent 2 6 5 2 3 5 3 2 2 5 3 3 6 2" xfId="24245" xr:uid="{8754B392-8CAC-41CA-AD09-2D6848FCA316}"/>
    <cellStyle name="Percent 2 6 5 2 3 5 3 2 2 5 3 4" xfId="7226" xr:uid="{F894EF48-3BDA-481C-AF33-9E74F6212B02}"/>
    <cellStyle name="Percent 2 6 5 2 3 5 3 2 2 5 3 4 2" xfId="8185" xr:uid="{25811C7C-A394-4626-943F-CAA468A22FB2}"/>
    <cellStyle name="Percent 2 6 5 2 3 5 3 2 2 5 3 4 3" xfId="13193" xr:uid="{A5AF179F-3EA4-4086-98A2-941F51E06515}"/>
    <cellStyle name="Percent 2 6 5 2 3 5 3 2 2 5 3 4 3 2" xfId="16633" xr:uid="{75C9C522-E46D-4FC9-8E0F-E17D2F893057}"/>
    <cellStyle name="Percent 2 6 5 2 3 5 3 2 2 5 3 4 4" xfId="19528" xr:uid="{5E1111C9-7FAA-44DE-A943-250D7B89F0C7}"/>
    <cellStyle name="Percent 2 6 5 2 3 5 3 2 2 5 3 4 4 2" xfId="24750" xr:uid="{CFB1554E-4951-471C-811C-3B41FCBE20E9}"/>
    <cellStyle name="Percent 2 6 5 2 3 5 3 2 2 5 3 5" xfId="5664" xr:uid="{8F7C74B4-3B40-48BA-AE54-055DE95685A9}"/>
    <cellStyle name="Percent 2 6 5 2 3 5 3 2 2 5 3 5 2" xfId="9800" xr:uid="{46622D92-310D-4D9C-BD58-5837BA7FEC14}"/>
    <cellStyle name="Percent 2 6 5 2 3 5 3 2 2 5 3 5 3" xfId="12164" xr:uid="{BEC74436-D8F8-4123-B7DD-179B4C2A43B1}"/>
    <cellStyle name="Percent 2 6 5 2 3 5 3 2 2 5 3 5 3 2" xfId="22611" xr:uid="{E58F8EA3-A920-486D-A153-8897B489F2B1}"/>
    <cellStyle name="Percent 2 6 5 2 3 5 3 2 2 5 3 5 3 3" xfId="20204" xr:uid="{CCE3B8CB-ABBB-4D31-9813-4F2EBFDE8331}"/>
    <cellStyle name="Percent 2 6 5 2 3 5 3 2 2 5 3 5 3 3 2" xfId="25426" xr:uid="{579CFBE7-CE60-4BA8-86D5-0250A0428F33}"/>
    <cellStyle name="Percent 2 6 5 2 3 5 3 2 2 5 4" xfId="5820" xr:uid="{490A395D-755F-40C5-8681-1F57663A599E}"/>
    <cellStyle name="Percent 2 6 5 2 3 5 3 2 2 5 4 2" xfId="9074" xr:uid="{68D26005-B41E-4B3C-9062-5229355DBEA9}"/>
    <cellStyle name="Percent 2 6 5 2 3 5 3 2 2 5 4 3" xfId="16994" xr:uid="{D4BF68CD-7F48-4B83-B467-3D7C94EB62BB}"/>
    <cellStyle name="Percent 2 6 5 2 3 5 3 2 2 5 4 3 2" xfId="23467" xr:uid="{19ECE674-BDC2-48AE-84B5-F47FCF4785F0}"/>
    <cellStyle name="Percent 2 6 5 2 3 5 3 2 2 5 4 3 3" xfId="20358" xr:uid="{C7AAC130-8D43-413B-9693-ED2D7E1246DB}"/>
    <cellStyle name="Percent 2 6 5 2 3 5 3 2 2 5 4 3 3 2" xfId="25580" xr:uid="{D729C547-93D6-455A-A139-C7007021DFF0}"/>
    <cellStyle name="Percent 2 6 5 2 3 5 3 2 2 5 5" xfId="15662" xr:uid="{A24BE0BD-D1C8-4078-B354-8ECA6DA77294}"/>
    <cellStyle name="Percent 2 6 5 2 3 5 3 2 2 5 6" xfId="17769" xr:uid="{FB5A17B8-532D-4906-8D9F-D4962BC8AD60}"/>
    <cellStyle name="Percent 2 6 5 2 3 5 3 2 2 5 6 2" xfId="27379" xr:uid="{FAAFE9A3-731F-4117-BB1C-0E9D136D2493}"/>
    <cellStyle name="Percent 2 6 5 2 3 5 3 2 2 5 6 3" xfId="28618" xr:uid="{5A53F74E-1E9B-49CA-96B6-7A6DD5B60772}"/>
    <cellStyle name="Percent 2 6 5 2 3 5 3 2 2 5 6 4" xfId="27854" xr:uid="{E1D0A460-8E27-45C1-933C-B27DCEDB0C88}"/>
    <cellStyle name="Percent 2 6 5 2 3 5 3 2 2 5 7" xfId="18428" xr:uid="{E4AB2F36-5845-48D5-A5A4-200987A5FA8D}"/>
    <cellStyle name="Percent 2 6 5 2 3 5 3 2 2 5 7 2" xfId="27560" xr:uid="{6D0BB200-FEA9-413F-BC67-806AC8E741DB}"/>
    <cellStyle name="Percent 2 6 5 2 3 5 3 2 2 6" xfId="2535" xr:uid="{A6F707A1-CC6F-4808-9542-5BEA1EA28EE6}"/>
    <cellStyle name="Percent 2 6 5 2 3 5 3 2 2 6 2" xfId="3130" xr:uid="{429FA2C4-0C9E-4587-A3C5-801E40F6F990}"/>
    <cellStyle name="Percent 2 6 5 2 3 5 3 2 2 6 3" xfId="4093" xr:uid="{D6DBEDB1-3993-4890-8668-69154B1C9628}"/>
    <cellStyle name="Percent 2 6 5 2 3 5 3 2 2 6 3 2" xfId="4796" xr:uid="{178BD5C3-362A-49AA-A077-EEDC63E20FDC}"/>
    <cellStyle name="Percent 2 6 5 2 3 5 3 2 2 6 3 3" xfId="3430" xr:uid="{377FA7C8-B7BD-4652-9E92-49227BFCAF53}"/>
    <cellStyle name="Percent 2 6 5 2 3 5 3 2 2 6 3 4" xfId="8451" xr:uid="{C075F51A-8DF1-4580-B002-9BF378A81C6E}"/>
    <cellStyle name="Percent 2 6 5 2 3 5 3 2 2 6 3 4 2" xfId="9414" xr:uid="{A5B494F8-E48F-4B87-8E84-B5A0D03BA9F6}"/>
    <cellStyle name="Percent 2 6 5 2 3 5 3 2 2 6 3 4 2 2" xfId="11127" xr:uid="{8B402219-F4DC-4601-A886-6BDDC73D668F}"/>
    <cellStyle name="Percent 2 6 5 2 3 5 3 2 2 6 3 4 2 3" xfId="11629" xr:uid="{77E27160-6EF0-4123-B7C4-EEC6D6DCBF89}"/>
    <cellStyle name="Percent 2 6 5 2 3 5 3 2 2 6 3 4 2 3 2" xfId="22078" xr:uid="{34DD5938-EB7B-4539-A20C-49EE75A841A9}"/>
    <cellStyle name="Percent 2 6 5 2 3 5 3 2 2 6 3 4 2 3 3" xfId="21692" xr:uid="{D9B554AF-2E6D-4BE3-8C2B-0B827E1BCFDA}"/>
    <cellStyle name="Percent 2 6 5 2 3 5 3 2 2 6 3 4 2 3 3 2" xfId="26914" xr:uid="{6C5DEE3F-626A-461A-83BE-961F777E9BCA}"/>
    <cellStyle name="Percent 2 6 5 2 3 5 3 2 2 6 3 5" xfId="6208" xr:uid="{1892AB8C-6E10-4D7C-93A6-4136238A82B2}"/>
    <cellStyle name="Percent 2 6 5 2 3 5 3 2 2 6 3 5 2" xfId="9957" xr:uid="{2BC0E53F-8977-4EBE-B3B4-FE6E2A62B908}"/>
    <cellStyle name="Percent 2 6 5 2 3 5 3 2 2 6 3 5 3" xfId="11728" xr:uid="{0A27FEDE-CE29-440D-A815-8C1AFF0BBDAB}"/>
    <cellStyle name="Percent 2 6 5 2 3 5 3 2 2 6 3 5 3 2" xfId="22176" xr:uid="{F2A42223-925D-4CC0-BD16-E1CBBCDB398E}"/>
    <cellStyle name="Percent 2 6 5 2 3 5 3 2 2 6 3 5 3 3" xfId="20522" xr:uid="{A1611043-57AD-4126-AFDF-4B1857FE5ECF}"/>
    <cellStyle name="Percent 2 6 5 2 3 5 3 2 2 6 3 5 3 3 2" xfId="25744" xr:uid="{854AC4DA-D348-42EC-8BE8-14A0A38A2133}"/>
    <cellStyle name="Percent 2 6 5 2 3 5 3 2 2 6 3 6" xfId="16112" xr:uid="{BCC974FB-3453-4E19-8E88-6F1DE67B351D}"/>
    <cellStyle name="Percent 2 6 5 2 3 5 3 2 2 6 3 7" xfId="18870" xr:uid="{F3135B36-BBBA-43FB-BE0A-A9B32BA1D174}"/>
    <cellStyle name="Percent 2 6 5 2 3 5 3 2 2 6 3 7 2" xfId="24092" xr:uid="{ACD7B6BF-5E86-4566-B1BB-FA0C5BD5CDCF}"/>
    <cellStyle name="Percent 2 6 5 2 3 5 3 2 2 6 4" xfId="6011" xr:uid="{55BA866D-5B9B-457E-A541-64DA2A511704}"/>
    <cellStyle name="Percent 2 6 5 2 3 5 3 2 2 6 4 2" xfId="7521" xr:uid="{EC40E5BD-40F0-4D68-9FC3-647A6C604B38}"/>
    <cellStyle name="Percent 2 6 5 2 3 5 3 2 2 6 4 3" xfId="12917" xr:uid="{FDC67DB7-A7A1-4BA2-9942-4CD973B3420B}"/>
    <cellStyle name="Percent 2 6 5 2 3 5 3 2 2 6 4 3 2" xfId="16386" xr:uid="{77F6A15C-E9AA-4C33-AEBA-B7EF9DEB279B}"/>
    <cellStyle name="Percent 2 6 5 2 3 5 3 2 2 6 4 4" xfId="19104" xr:uid="{AF6E3504-B289-4134-B2D1-31AEF703959D}"/>
    <cellStyle name="Percent 2 6 5 2 3 5 3 2 2 6 4 4 2" xfId="24326" xr:uid="{8F4A85A8-1F6B-4FD6-9BDB-8555DED0E3BE}"/>
    <cellStyle name="Percent 2 6 5 2 3 5 3 2 2 6 5" xfId="9189" xr:uid="{9FD25AF8-5495-4153-8446-295EE6716A82}"/>
    <cellStyle name="Percent 2 6 5 2 3 5 3 2 2 6 5 2" xfId="10907" xr:uid="{2006E6F8-699F-4EF5-964E-93F0D7A79061}"/>
    <cellStyle name="Percent 2 6 5 2 3 5 3 2 2 6 5 3" xfId="11352" xr:uid="{6BEC7745-8B39-4414-A38B-20981F029320}"/>
    <cellStyle name="Percent 2 6 5 2 3 5 3 2 2 6 5 3 2" xfId="21910" xr:uid="{7BD48096-8E65-415A-97FE-0E4066EE64C4}"/>
    <cellStyle name="Percent 2 6 5 2 3 5 3 2 2 6 5 3 3" xfId="21472" xr:uid="{95A41E66-51C5-49CC-994A-8EB721F82974}"/>
    <cellStyle name="Percent 2 6 5 2 3 5 3 2 2 6 5 3 3 2" xfId="26694" xr:uid="{353F1542-C3E2-4BD9-8ABC-54EBCD4B5177}"/>
    <cellStyle name="Percent 2 6 5 2 3 5 3 2 2 7" xfId="5818" xr:uid="{D0259E89-AF39-466B-87E0-B27C09EBAC94}"/>
    <cellStyle name="Percent 2 6 5 2 3 5 3 2 2 7 2" xfId="9073" xr:uid="{C6E01B8E-0381-4B8C-857F-E6E43069037F}"/>
    <cellStyle name="Percent 2 6 5 2 3 5 3 2 2 7 3" xfId="16259" xr:uid="{A061A6F4-A471-4780-9AB4-A2378DF95A86}"/>
    <cellStyle name="Percent 2 6 5 2 3 5 3 2 2 7 3 2" xfId="17406" xr:uid="{4C99DDA1-5BEF-446E-976B-DFAF10314D1F}"/>
    <cellStyle name="Percent 2 6 5 2 3 5 3 2 2 7 3 3" xfId="20356" xr:uid="{DAB39468-FC3E-4868-9C6D-DDFC6E0FFE9E}"/>
    <cellStyle name="Percent 2 6 5 2 3 5 3 2 2 7 3 3 2" xfId="25578" xr:uid="{3F5BE2C2-BA36-4746-99F7-2CC5F7ECCB28}"/>
    <cellStyle name="Percent 2 6 5 2 3 5 3 2 2 8" xfId="15661" xr:uid="{F1B2F648-3E89-4207-972B-B21DEAF036B6}"/>
    <cellStyle name="Percent 2 6 5 2 3 5 3 2 2 9" xfId="17768" xr:uid="{AAF7F0B0-52FA-4C21-A3E6-B4FC2A8F117A}"/>
    <cellStyle name="Percent 2 6 5 2 3 5 3 2 2 9 2" xfId="27378" xr:uid="{A6ABE32A-DE13-4D1E-BF71-A92069D27AA7}"/>
    <cellStyle name="Percent 2 6 5 2 3 5 3 2 2 9 3" xfId="28617" xr:uid="{CB1A1CE6-667F-4F17-A8DC-CAAC540A5142}"/>
    <cellStyle name="Percent 2 6 5 2 3 5 3 2 2 9 4" xfId="27855" xr:uid="{B82994F0-6E8A-4C0F-9B6C-4BC66944476B}"/>
    <cellStyle name="Percent 2 6 5 2 3 5 3 3" xfId="2352" xr:uid="{0C7678F7-8833-4CBD-84A4-8AEAE82E4B15}"/>
    <cellStyle name="Percent 2 6 5 2 3 5 3 3 2" xfId="2947" xr:uid="{96BCB346-43D0-4E22-9263-63EAD516C1F2}"/>
    <cellStyle name="Percent 2 6 5 2 3 5 3 3 3" xfId="3910" xr:uid="{DC730860-EDCE-4E94-9F1A-888EE8A825AB}"/>
    <cellStyle name="Percent 2 6 5 2 3 5 3 3 3 2" xfId="4970" xr:uid="{06334BCE-889C-4ADA-A8E4-A997F6758E51}"/>
    <cellStyle name="Percent 2 6 5 2 3 5 3 3 3 3" xfId="4335" xr:uid="{3D202B13-CE26-4C98-BE54-8D31D163F478}"/>
    <cellStyle name="Percent 2 6 5 2 3 5 3 3 3 4" xfId="8717" xr:uid="{5598D89D-854E-41ED-916C-56EB41D492EE}"/>
    <cellStyle name="Percent 2 6 5 2 3 5 3 3 3 4 2" xfId="6550" xr:uid="{B4797E25-46C0-462D-89B5-6F91261088A5}"/>
    <cellStyle name="Percent 2 6 5 2 3 5 3 3 3 4 2 2" xfId="10296" xr:uid="{F8C71229-B40F-489B-A04C-EE607C2D733D}"/>
    <cellStyle name="Percent 2 6 5 2 3 5 3 3 3 4 2 3" xfId="11683" xr:uid="{9473F20A-ECE2-4B08-B15C-1026DD1FFC3D}"/>
    <cellStyle name="Percent 2 6 5 2 3 5 3 3 3 4 2 3 2" xfId="22132" xr:uid="{C0AF7F74-DC44-4BDD-B9C6-C2C7603ED9AC}"/>
    <cellStyle name="Percent 2 6 5 2 3 5 3 3 3 4 2 3 3" xfId="20861" xr:uid="{6E7AB521-E917-417C-955A-8DAB9B35A33F}"/>
    <cellStyle name="Percent 2 6 5 2 3 5 3 3 3 4 2 3 3 2" xfId="26083" xr:uid="{B56CD93C-64EF-46E8-87AA-BD49FE189556}"/>
    <cellStyle name="Percent 2 6 5 2 3 5 3 3 3 5" xfId="6994" xr:uid="{9B8A86D4-DEC1-492F-866C-952D0943E6ED}"/>
    <cellStyle name="Percent 2 6 5 2 3 5 3 3 3 5 2" xfId="10738" xr:uid="{1FB4174E-5A59-4704-934F-B08B81B787B2}"/>
    <cellStyle name="Percent 2 6 5 2 3 5 3 3 3 5 3" xfId="12726" xr:uid="{AEA4227F-8884-47DF-9E2F-384447A1F881}"/>
    <cellStyle name="Percent 2 6 5 2 3 5 3 3 3 5 3 2" xfId="23165" xr:uid="{9D5D8BED-2C18-4690-A858-FED40B7656B3}"/>
    <cellStyle name="Percent 2 6 5 2 3 5 3 3 3 5 3 3" xfId="21303" xr:uid="{5F317E4D-D784-4542-9A0C-CDDA271A40B2}"/>
    <cellStyle name="Percent 2 6 5 2 3 5 3 3 3 5 3 3 2" xfId="26525" xr:uid="{4DC34E08-ECF9-4DF2-AD5A-98F2C5DCE2F3}"/>
    <cellStyle name="Percent 2 6 5 2 3 5 3 3 3 6" xfId="15933" xr:uid="{BA299134-4EA8-4E1D-8252-027491D86744}"/>
    <cellStyle name="Percent 2 6 5 2 3 5 3 3 3 7" xfId="18687" xr:uid="{2B806A5A-DCFC-4453-A7BB-8B37DFCAF248}"/>
    <cellStyle name="Percent 2 6 5 2 3 5 3 3 3 7 2" xfId="23909" xr:uid="{7C2161CF-E698-4B27-B860-1625F442D3E0}"/>
    <cellStyle name="Percent 2 6 5 2 3 5 3 3 4" xfId="7340" xr:uid="{A72384B5-09EB-4F93-9C4A-77CFCD5F3AF1}"/>
    <cellStyle name="Percent 2 6 5 2 3 5 3 3 4 2" xfId="8299" xr:uid="{ABAA21DF-CC62-4AF3-BB54-0663840A6EED}"/>
    <cellStyle name="Percent 2 6 5 2 3 5 3 3 4 3" xfId="13315" xr:uid="{22DDDE48-2FF1-4C74-935F-FFABF68B55A8}"/>
    <cellStyle name="Percent 2 6 5 2 3 5 3 3 4 3 2" xfId="16741" xr:uid="{F6A2F34F-0305-4A54-A354-528D58EC342F}"/>
    <cellStyle name="Percent 2 6 5 2 3 5 3 3 4 4" xfId="19642" xr:uid="{8C10F80C-E1D3-45CE-B8AD-A7BFC7BD2C33}"/>
    <cellStyle name="Percent 2 6 5 2 3 5 3 3 4 4 2" xfId="24864" xr:uid="{55C7F696-26EB-4723-8E2E-025A8877846D}"/>
    <cellStyle name="Percent 2 6 5 2 3 5 3 3 5" xfId="5240" xr:uid="{38D6C845-C1C9-4E1E-9020-B86E6CFC5351}"/>
    <cellStyle name="Percent 2 6 5 2 3 5 3 3 5 2" xfId="9798" xr:uid="{95B551DA-CB44-4CB6-9BD8-232B1F97A041}"/>
    <cellStyle name="Percent 2 6 5 2 3 5 3 3 5 3" xfId="12671" xr:uid="{C2CECA60-B0AC-47FD-B26E-3A60ECFC596E}"/>
    <cellStyle name="Percent 2 6 5 2 3 5 3 3 5 3 2" xfId="23110" xr:uid="{25A8CC16-4FB4-44EF-BC1C-494E82FA203A}"/>
    <cellStyle name="Percent 2 6 5 2 3 5 3 3 5 3 3" xfId="19780" xr:uid="{4B696980-96A5-4968-82E8-328F5418B37A}"/>
    <cellStyle name="Percent 2 6 5 2 3 5 3 3 5 3 3 2" xfId="25002" xr:uid="{3877111F-9747-4F9C-8683-B0CAA0EADCB1}"/>
    <cellStyle name="Percent 2 6 5 2 3 5 3 4" xfId="5816" xr:uid="{922AF6F9-1ADA-4D60-8077-45B80C74EE98}"/>
    <cellStyle name="Percent 2 6 5 2 3 5 3 4 2" xfId="9072" xr:uid="{328FF428-FFD4-40D4-8FF1-93A0FFE1E9B9}"/>
    <cellStyle name="Percent 2 6 5 2 3 5 3 4 3" xfId="14821" xr:uid="{2D32FDAE-678C-431C-9085-5CF958CF6217}"/>
    <cellStyle name="Percent 2 6 5 2 3 5 3 4 3 2" xfId="14822" xr:uid="{860326EE-D18D-4C72-BC32-20CD6667CBD4}"/>
    <cellStyle name="Percent 2 6 5 2 3 5 3 4 3 3" xfId="17267" xr:uid="{CF3437B0-3EDD-4B7B-BACB-ECABF8DCBA47}"/>
    <cellStyle name="Percent 2 6 5 2 3 5 3 4 3 4" xfId="20354" xr:uid="{7604DC67-05EA-4FDF-AC5F-BC371966CE02}"/>
    <cellStyle name="Percent 2 6 5 2 3 5 3 4 3 4 2" xfId="25576" xr:uid="{5B6D628F-6788-483E-BC8E-4912F071E72D}"/>
    <cellStyle name="Percent 2 6 5 2 3 5 3 5" xfId="15293" xr:uid="{0FE68732-CF25-4836-B28E-0835B9F835BF}"/>
    <cellStyle name="Percent 2 6 5 2 3 5 3 6" xfId="15660" xr:uid="{981809DE-CF42-46F1-8BB1-0E8FFA687234}"/>
    <cellStyle name="Percent 2 6 5 2 3 5 3 7" xfId="17767" xr:uid="{E05F8F1B-2D64-4A62-A07B-2FB6C4903EB4}"/>
    <cellStyle name="Percent 2 6 5 2 3 5 3 7 2" xfId="27377" xr:uid="{0681A392-29F6-4A68-95BD-3D3E0D869BEC}"/>
    <cellStyle name="Percent 2 6 5 2 3 5 3 7 3" xfId="28616" xr:uid="{9EEFB2B9-FA17-44CF-A090-E82BFD26B7AE}"/>
    <cellStyle name="Percent 2 6 5 2 3 5 3 7 4" xfId="27856" xr:uid="{075366DD-123B-40F3-9F7C-A9CEC1829B8A}"/>
    <cellStyle name="Percent 2 6 5 2 3 5 3 8" xfId="18092" xr:uid="{D428EA3C-68B6-453F-950F-F77DE457A8AE}"/>
    <cellStyle name="Percent 2 6 5 2 3 5 3 8 2" xfId="27670" xr:uid="{619F5822-5ED2-416B-BB02-EB9E2A5772A4}"/>
    <cellStyle name="Percent 2 6 5 2 3 5 4" xfId="14823" xr:uid="{0E70C945-4893-402E-82B3-442E40E88B38}"/>
    <cellStyle name="Percent 2 6 5 2 3 5 4 2" xfId="14824" xr:uid="{2048D277-8085-42DF-BF9A-388880FA8648}"/>
    <cellStyle name="Percent 2 6 5 2 3 6" xfId="2212" xr:uid="{4F457BE3-C724-484D-AE1F-540C6FC613CB}"/>
    <cellStyle name="Percent 2 6 5 2 3 6 2" xfId="2807" xr:uid="{E046077C-77F2-4011-843F-C4403CE323E2}"/>
    <cellStyle name="Percent 2 6 5 2 3 6 3" xfId="3770" xr:uid="{FF68B142-B4D2-4182-9AE7-C3CDC184BF33}"/>
    <cellStyle name="Percent 2 6 5 2 3 6 3 2" xfId="4574" xr:uid="{155C6841-CFB3-4F16-8013-F790E9340D88}"/>
    <cellStyle name="Percent 2 6 5 2 3 6 3 3" xfId="3507" xr:uid="{99951F29-D05C-470F-8018-C8E9720B14DE}"/>
    <cellStyle name="Percent 2 6 5 2 3 6 3 4" xfId="7636" xr:uid="{2D695AC9-A13B-4DA6-AC42-0E227826C081}"/>
    <cellStyle name="Percent 2 6 5 2 3 6 3 4 2" xfId="7449" xr:uid="{408313AF-37D0-45FC-9B58-F61ACBD617D9}"/>
    <cellStyle name="Percent 2 6 5 2 3 6 3 4 2 2" xfId="10819" xr:uid="{59FCAB6A-02C0-4C20-B401-9F602A97727E}"/>
    <cellStyle name="Percent 2 6 5 2 3 6 3 4 2 3" xfId="12756" xr:uid="{2063EF63-0577-4338-867E-84374A9BC475}"/>
    <cellStyle name="Percent 2 6 5 2 3 6 3 4 2 3 2" xfId="23195" xr:uid="{F003A71B-C6D7-4C57-B5EB-47C4DAFBF269}"/>
    <cellStyle name="Percent 2 6 5 2 3 6 3 4 2 3 3" xfId="21384" xr:uid="{E9DE0FC9-3F50-430F-976E-6299C59C2945}"/>
    <cellStyle name="Percent 2 6 5 2 3 6 3 4 2 3 3 2" xfId="26606" xr:uid="{9BAD11F3-AF4E-4AC4-82A7-881F13F539A9}"/>
    <cellStyle name="Percent 2 6 5 2 3 6 3 5" xfId="5483" xr:uid="{F6C8AD4F-53DE-470D-8752-30E05ACC5D94}"/>
    <cellStyle name="Percent 2 6 5 2 3 6 3 5 2" xfId="9874" xr:uid="{CD20FEDF-E138-4936-9D25-B122D511A103}"/>
    <cellStyle name="Percent 2 6 5 2 3 6 3 5 3" xfId="12441" xr:uid="{3A4DE9FE-2D46-4AC2-88ED-FDDC0003EFC1}"/>
    <cellStyle name="Percent 2 6 5 2 3 6 3 5 3 2" xfId="22882" xr:uid="{790CAA6E-1458-4B5D-8AA6-B1ED2357EDA1}"/>
    <cellStyle name="Percent 2 6 5 2 3 6 3 5 3 3" xfId="20023" xr:uid="{30E9012C-C2FC-4A9F-8902-F0ABFA1F9EFD}"/>
    <cellStyle name="Percent 2 6 5 2 3 6 3 5 3 3 2" xfId="25245" xr:uid="{9D97A258-9A10-4189-AA88-4AB91BB4980C}"/>
    <cellStyle name="Percent 2 6 5 2 3 6 3 6" xfId="18547" xr:uid="{DCF5420C-F433-44D1-9211-E2CA5CE202FF}"/>
    <cellStyle name="Percent 2 6 5 2 3 6 3 6 2" xfId="23769" xr:uid="{E800A120-ABAC-47F0-9322-AA36622F3473}"/>
    <cellStyle name="Percent 2 6 5 2 3 6 4" xfId="6029" xr:uid="{356F4579-33DC-477D-9DBE-2C0A75DE609C}"/>
    <cellStyle name="Percent 2 6 5 2 3 6 4 2" xfId="7799" xr:uid="{E355688D-D44D-4F58-AAED-895BC06B21F2}"/>
    <cellStyle name="Percent 2 6 5 2 3 6 4 3" xfId="12934" xr:uid="{43D0CA7B-2C8B-42B7-B323-4026A1E5E73F}"/>
    <cellStyle name="Percent 2 6 5 2 3 6 4 3 2" xfId="16401" xr:uid="{4B78654D-B09F-481A-A0D2-44D9ACE2C4F9}"/>
    <cellStyle name="Percent 2 6 5 2 3 6 4 4" xfId="19122" xr:uid="{11E7EEBB-8DAD-47E7-8F22-3DA894EFC93E}"/>
    <cellStyle name="Percent 2 6 5 2 3 6 4 4 2" xfId="24344" xr:uid="{B8DCB09D-54AF-4592-AA5D-34A09604065E}"/>
    <cellStyle name="Percent 2 6 5 2 3 6 5" xfId="6669" xr:uid="{B644F0DD-EB46-4C96-985D-7777C347EA4A}"/>
    <cellStyle name="Percent 2 6 5 2 3 6 5 2" xfId="10415" xr:uid="{750D4825-8A72-450C-9C20-6CCC2D3CDF29}"/>
    <cellStyle name="Percent 2 6 5 2 3 6 5 3" xfId="11391" xr:uid="{A9DF31D0-1078-40F5-897B-4C246A3B3E07}"/>
    <cellStyle name="Percent 2 6 5 2 3 6 5 3 2" xfId="21949" xr:uid="{2A676238-BA62-4F34-9FB7-466EA4DF20F6}"/>
    <cellStyle name="Percent 2 6 5 2 3 6 5 3 3" xfId="20980" xr:uid="{8C13DB05-77F7-4A9B-B2CA-7614B50770BF}"/>
    <cellStyle name="Percent 2 6 5 2 3 6 5 3 3 2" xfId="26202" xr:uid="{D6C07191-F73C-49E7-86ED-70A247FF16D1}"/>
    <cellStyle name="Percent 2 6 5 2 3 7" xfId="17952" xr:uid="{5519A0A9-EA89-4CA3-A7E5-EC03D2769F68}"/>
    <cellStyle name="Percent 2 6 5 2 3 7 2" xfId="27777" xr:uid="{55B6021A-0B53-4468-85EB-F355D32A1013}"/>
    <cellStyle name="Percent 2 6 5 2 4" xfId="1623" xr:uid="{6F71C429-6561-493D-9D47-8F9EB55DFFDE}"/>
    <cellStyle name="Percent 2 6 5 2 5" xfId="1624" xr:uid="{AB605205-C573-4C8B-8B8A-93F51E933C18}"/>
    <cellStyle name="Percent 2 6 5 2 5 2" xfId="1625" xr:uid="{ECFCD273-6F68-426E-A02C-5957E0422BAD}"/>
    <cellStyle name="Percent 2 6 5 2 5 3" xfId="1626" xr:uid="{F0230151-8A9F-4F90-AA74-5DCCC948427F}"/>
    <cellStyle name="Percent 2 6 5 2 5 3 2" xfId="14825" xr:uid="{1D0A459C-EE64-4FB6-B21C-A57E87AA590E}"/>
    <cellStyle name="Percent 2 6 5 2 5 4" xfId="1627" xr:uid="{270BF09E-96C7-4CC7-89AC-F2AA954B7231}"/>
    <cellStyle name="Percent 2 6 5 2 5 4 2" xfId="1628" xr:uid="{1A9D823E-5824-4318-8C2C-F7089A99C6FB}"/>
    <cellStyle name="Percent 2 6 5 2 5 4 3" xfId="1629" xr:uid="{5357DED5-FF94-4BCE-9E27-22B527AC9327}"/>
    <cellStyle name="Percent 2 6 5 2 5 4 3 2" xfId="1630" xr:uid="{F6DE0B44-F51B-4627-9D2C-F521192AF068}"/>
    <cellStyle name="Percent 2 6 5 2 5 4 3 2 2" xfId="1631" xr:uid="{7BDC330C-1BFE-4F16-AD42-0EEA40FD9D9A}"/>
    <cellStyle name="Percent 2 6 5 2 5 4 3 2 2 10" xfId="18276" xr:uid="{A3873945-B699-4191-8DC7-9395A79486C7}"/>
    <cellStyle name="Percent 2 6 5 2 5 4 3 2 2 10 2" xfId="28855" xr:uid="{CBDADC22-1F0E-4E7F-B78F-46F4218F0970}"/>
    <cellStyle name="Percent 2 6 5 2 5 4 3 2 2 2" xfId="1632" xr:uid="{E4E83296-C93F-49B7-BEE3-1C1450F5C9A4}"/>
    <cellStyle name="Percent 2 6 5 2 5 4 3 2 2 2 2" xfId="14826" xr:uid="{99375372-7D75-427C-9BC1-02B055776DA7}"/>
    <cellStyle name="Percent 2 6 5 2 5 4 3 2 2 2 3" xfId="14827" xr:uid="{5722B587-D603-443E-965C-1C31AF188EB7}"/>
    <cellStyle name="Percent 2 6 5 2 5 4 3 2 2 2 3 2" xfId="14828" xr:uid="{777DCD2B-3796-4206-88AE-91DEBB0E1872}"/>
    <cellStyle name="Percent 2 6 5 2 5 4 3 2 2 3" xfId="1633" xr:uid="{A236A452-6007-4CFA-A695-53FF9D0F9A3D}"/>
    <cellStyle name="Percent 2 6 5 2 5 4 3 2 2 4" xfId="1634" xr:uid="{0D7855AB-00B7-40C9-9AA0-49B4CBD7E31F}"/>
    <cellStyle name="Percent 2 6 5 2 5 4 3 2 2 5" xfId="1635" xr:uid="{1C5D8EA2-D478-4B72-A8CC-DC822B15E309}"/>
    <cellStyle name="Percent 2 6 5 2 5 4 3 2 2 5 2" xfId="1636" xr:uid="{BD2822CC-B119-4F3F-A141-B26479659671}"/>
    <cellStyle name="Percent 2 6 5 2 5 4 3 2 2 5 3" xfId="2689" xr:uid="{5FA5B912-8614-487B-970E-6D5E7D041C98}"/>
    <cellStyle name="Percent 2 6 5 2 5 4 3 2 2 5 3 2" xfId="3284" xr:uid="{A182C624-2860-4B4B-B456-F7FA1FC04015}"/>
    <cellStyle name="Percent 2 6 5 2 5 4 3 2 2 5 3 3" xfId="4247" xr:uid="{DB34DF16-A1EE-4982-AA73-7C656B6151C2}"/>
    <cellStyle name="Percent 2 6 5 2 5 4 3 2 2 5 3 3 2" xfId="5102" xr:uid="{000F702B-648F-4ECC-91E4-A79CF95B7CB0}"/>
    <cellStyle name="Percent 2 6 5 2 5 4 3 2 2 5 3 3 3" xfId="4484" xr:uid="{0BA77398-B79E-4A08-9BCD-A40924F9765B}"/>
    <cellStyle name="Percent 2 6 5 2 5 4 3 2 2 5 3 3 4" xfId="8467" xr:uid="{3B92BD00-0D42-4DC9-ACA1-B876F488A747}"/>
    <cellStyle name="Percent 2 6 5 2 5 4 3 2 2 5 3 3 4 2" xfId="6651" xr:uid="{C74196A7-6CC7-4BEB-8603-EAA11FBB89A3}"/>
    <cellStyle name="Percent 2 6 5 2 5 4 3 2 2 5 3 3 4 2 2" xfId="10397" xr:uid="{C448DDA8-F841-41C5-95C3-A1DF3328A2D4}"/>
    <cellStyle name="Percent 2 6 5 2 5 4 3 2 2 5 3 3 4 2 3" xfId="11775" xr:uid="{D95CD146-2854-4377-8115-B8546E52DD0F}"/>
    <cellStyle name="Percent 2 6 5 2 5 4 3 2 2 5 3 3 4 2 3 2" xfId="22223" xr:uid="{679F25FA-BAB3-49A9-966F-D8F6FCEA80BB}"/>
    <cellStyle name="Percent 2 6 5 2 5 4 3 2 2 5 3 3 4 2 3 3" xfId="20962" xr:uid="{BA50C47F-577E-4865-A360-AA277D93D192}"/>
    <cellStyle name="Percent 2 6 5 2 5 4 3 2 2 5 3 3 4 2 3 3 2" xfId="26184" xr:uid="{3F2F849C-D7A9-4B05-9751-21C46EAD8930}"/>
    <cellStyle name="Percent 2 6 5 2 5 4 3 2 2 5 3 3 5" xfId="5279" xr:uid="{68055DAA-B9F9-4C34-BB22-718160DEF505}"/>
    <cellStyle name="Percent 2 6 5 2 5 4 3 2 2 5 3 3 5 2" xfId="9714" xr:uid="{DE3A00B2-E661-4B33-BF8D-ACC4FD8F9339}"/>
    <cellStyle name="Percent 2 6 5 2 5 4 3 2 2 5 3 3 5 3" xfId="16790" xr:uid="{A8D04E4F-6156-4763-80DB-76E864101500}"/>
    <cellStyle name="Percent 2 6 5 2 5 4 3 2 2 5 3 3 5 3 2" xfId="23324" xr:uid="{94A05D6C-4275-451B-9DE2-90E207444B6A}"/>
    <cellStyle name="Percent 2 6 5 2 5 4 3 2 2 5 3 3 5 3 3" xfId="19819" xr:uid="{CF80AEAF-8375-41AF-8AA6-1E3BFBEDBDBC}"/>
    <cellStyle name="Percent 2 6 5 2 5 4 3 2 2 5 3 3 5 3 3 2" xfId="25041" xr:uid="{D1391508-3963-4979-BB83-9F1F1424D98F}"/>
    <cellStyle name="Percent 2 6 5 2 5 4 3 2 2 5 3 3 6" xfId="19024" xr:uid="{20B3B183-3708-49DE-AD9B-4C991A77A868}"/>
    <cellStyle name="Percent 2 6 5 2 5 4 3 2 2 5 3 3 6 2" xfId="24246" xr:uid="{FBB7010C-F035-41E2-B047-E12C3A5CAA86}"/>
    <cellStyle name="Percent 2 6 5 2 5 4 3 2 2 5 3 4" xfId="7258" xr:uid="{7D3EE3A3-E0B5-41F3-A179-E22EBFC37847}"/>
    <cellStyle name="Percent 2 6 5 2 5 4 3 2 2 5 3 4 2" xfId="8217" xr:uid="{7DF2F4D2-4366-4B79-A704-49A22743DD7C}"/>
    <cellStyle name="Percent 2 6 5 2 5 4 3 2 2 5 3 4 3" xfId="13093" xr:uid="{AB0A65BC-11E7-430C-8D03-5171748ACE63}"/>
    <cellStyle name="Percent 2 6 5 2 5 4 3 2 2 5 3 4 3 2" xfId="16542" xr:uid="{EE834A46-E3D6-487B-8593-5DC4E78F57E7}"/>
    <cellStyle name="Percent 2 6 5 2 5 4 3 2 2 5 3 4 4" xfId="19560" xr:uid="{8F2945E6-25D1-4272-9F4C-ACA3E47B91EA}"/>
    <cellStyle name="Percent 2 6 5 2 5 4 3 2 2 5 3 4 4 2" xfId="24782" xr:uid="{2BE1DDE0-1119-46C2-972C-E282400502B3}"/>
    <cellStyle name="Percent 2 6 5 2 5 4 3 2 2 5 3 5" xfId="5696" xr:uid="{26A8C5D7-7B00-43CC-8248-C812673842BA}"/>
    <cellStyle name="Percent 2 6 5 2 5 4 3 2 2 5 3 5 2" xfId="9777" xr:uid="{96255A8B-A23D-4248-9C77-0FA83F154CED}"/>
    <cellStyle name="Percent 2 6 5 2 5 4 3 2 2 5 3 5 3" xfId="12674" xr:uid="{DAF93804-44CD-45E4-937C-D4FCDF3F9152}"/>
    <cellStyle name="Percent 2 6 5 2 5 4 3 2 2 5 3 5 3 2" xfId="23113" xr:uid="{5AF03200-D93E-468A-B08F-7C5FFDFCF025}"/>
    <cellStyle name="Percent 2 6 5 2 5 4 3 2 2 5 3 5 3 3" xfId="20236" xr:uid="{DAE83E7D-6031-4219-B152-B03BF67E9124}"/>
    <cellStyle name="Percent 2 6 5 2 5 4 3 2 2 5 3 5 3 3 2" xfId="25458" xr:uid="{A77B088F-F0E3-48C6-9231-B0344E21179D}"/>
    <cellStyle name="Percent 2 6 5 2 5 4 3 2 2 5 4" xfId="5824" xr:uid="{2242F6B3-77DF-4E1E-A7AC-C93AB4732DCC}"/>
    <cellStyle name="Percent 2 6 5 2 5 4 3 2 2 5 4 2" xfId="9077" xr:uid="{5DD56655-6B5B-4E5E-BB6A-B3332AB97C79}"/>
    <cellStyle name="Percent 2 6 5 2 5 4 3 2 2 5 4 3" xfId="11968" xr:uid="{3C40476E-69DD-450A-8E51-7CB783047883}"/>
    <cellStyle name="Percent 2 6 5 2 5 4 3 2 2 5 4 3 2" xfId="22416" xr:uid="{09DC6B90-04E3-4A87-A252-D0C5D9CF6360}"/>
    <cellStyle name="Percent 2 6 5 2 5 4 3 2 2 5 4 3 3" xfId="20362" xr:uid="{8D780E1E-6958-458B-BD08-B390E48153BE}"/>
    <cellStyle name="Percent 2 6 5 2 5 4 3 2 2 5 4 3 3 2" xfId="25584" xr:uid="{12C7DF9F-1342-49EA-92E6-71A787F7CC86}"/>
    <cellStyle name="Percent 2 6 5 2 5 4 3 2 2 5 5" xfId="15665" xr:uid="{CEACFB35-B02B-4507-9FD9-F48042768668}"/>
    <cellStyle name="Percent 2 6 5 2 5 4 3 2 2 5 6" xfId="17772" xr:uid="{93BA9DB5-E0D2-4221-9EF4-26DD5A510990}"/>
    <cellStyle name="Percent 2 6 5 2 5 4 3 2 2 5 6 2" xfId="27382" xr:uid="{FAFE9903-D335-486C-AA93-10964EFBFC1E}"/>
    <cellStyle name="Percent 2 6 5 2 5 4 3 2 2 5 6 3" xfId="28621" xr:uid="{7778786D-2E9B-4D15-8A5A-F02274295BE2}"/>
    <cellStyle name="Percent 2 6 5 2 5 4 3 2 2 5 6 4" xfId="27852" xr:uid="{F82DA44C-E9C4-4D8B-9DF9-688DC5D3BD4D}"/>
    <cellStyle name="Percent 2 6 5 2 5 4 3 2 2 5 7" xfId="18429" xr:uid="{649F1764-24D6-4E35-B7E8-0FCA36F1B6ED}"/>
    <cellStyle name="Percent 2 6 5 2 5 4 3 2 2 5 7 2" xfId="28799" xr:uid="{ACC42D15-1019-4776-9CB7-82CA4A1E1171}"/>
    <cellStyle name="Percent 2 6 5 2 5 4 3 2 2 6" xfId="2536" xr:uid="{8A3A29EB-86BC-4671-B00D-50FF8790D957}"/>
    <cellStyle name="Percent 2 6 5 2 5 4 3 2 2 6 2" xfId="3131" xr:uid="{35C365B9-6925-41AD-8953-8BE51B91D54A}"/>
    <cellStyle name="Percent 2 6 5 2 5 4 3 2 2 6 3" xfId="4094" xr:uid="{ABD28630-6CCA-4FD3-8456-B10F4D39B4AD}"/>
    <cellStyle name="Percent 2 6 5 2 5 4 3 2 2 6 3 2" xfId="5121" xr:uid="{7662B51B-D7CD-4495-ADD0-C2A8F851CF73}"/>
    <cellStyle name="Percent 2 6 5 2 5 4 3 2 2 6 3 3" xfId="3420" xr:uid="{E1C42C98-29DC-4933-B4B3-47BE521FC0FD}"/>
    <cellStyle name="Percent 2 6 5 2 5 4 3 2 2 6 3 4" xfId="7747" xr:uid="{34827F1E-9306-416A-814B-BF131D76F7F8}"/>
    <cellStyle name="Percent 2 6 5 2 5 4 3 2 2 6 3 4 2" xfId="9233" xr:uid="{41A88A95-037D-4A74-8402-C07FB25BB8CF}"/>
    <cellStyle name="Percent 2 6 5 2 5 4 3 2 2 6 3 4 2 2" xfId="10950" xr:uid="{8C59371B-C34B-4716-9C92-334FD679B000}"/>
    <cellStyle name="Percent 2 6 5 2 5 4 3 2 2 6 3 4 2 3" xfId="11955" xr:uid="{A8D715D9-74E0-4F07-A254-88876A752148}"/>
    <cellStyle name="Percent 2 6 5 2 5 4 3 2 2 6 3 4 2 3 2" xfId="22403" xr:uid="{AC5CB227-0DC0-4DCA-8907-3899BC7CC3BB}"/>
    <cellStyle name="Percent 2 6 5 2 5 4 3 2 2 6 3 4 2 3 3" xfId="21515" xr:uid="{32762494-E409-474D-8EE4-D0FAC071FDD1}"/>
    <cellStyle name="Percent 2 6 5 2 5 4 3 2 2 6 3 4 2 3 3 2" xfId="26737" xr:uid="{FCC0FD38-E484-424B-AFE6-0EDB7CFFB7F1}"/>
    <cellStyle name="Percent 2 6 5 2 5 4 3 2 2 6 3 5" xfId="6561" xr:uid="{8D3F52BA-5A67-4A8C-971C-DAE336EE8AD7}"/>
    <cellStyle name="Percent 2 6 5 2 5 4 3 2 2 6 3 5 2" xfId="10307" xr:uid="{B33905DD-F7C6-4905-B391-1186779D5C23}"/>
    <cellStyle name="Percent 2 6 5 2 5 4 3 2 2 6 3 5 3" xfId="11489" xr:uid="{42D0C457-444A-4DAC-B726-EAD6C91B7EB2}"/>
    <cellStyle name="Percent 2 6 5 2 5 4 3 2 2 6 3 5 3 2" xfId="22047" xr:uid="{06B6A8CC-F1A9-490C-A5AD-B9012EC92233}"/>
    <cellStyle name="Percent 2 6 5 2 5 4 3 2 2 6 3 5 3 3" xfId="20872" xr:uid="{1B0AF841-32DA-40B2-BEC5-3665526D6586}"/>
    <cellStyle name="Percent 2 6 5 2 5 4 3 2 2 6 3 5 3 3 2" xfId="26094" xr:uid="{CBA66FB6-C35B-4430-9803-C8826002F9ED}"/>
    <cellStyle name="Percent 2 6 5 2 5 4 3 2 2 6 3 6" xfId="16113" xr:uid="{ED2517E9-0CAC-4AF4-AAAE-70A03DE17B05}"/>
    <cellStyle name="Percent 2 6 5 2 5 4 3 2 2 6 3 7" xfId="18871" xr:uid="{B84EF961-6F56-41A9-B90D-767973FADB9B}"/>
    <cellStyle name="Percent 2 6 5 2 5 4 3 2 2 6 3 7 2" xfId="24093" xr:uid="{9A8E0388-6452-49D6-8C03-B9EC633E07C4}"/>
    <cellStyle name="Percent 2 6 5 2 5 4 3 2 2 6 4" xfId="7104" xr:uid="{5339189E-EB05-4342-A0D7-234F63E22F36}"/>
    <cellStyle name="Percent 2 6 5 2 5 4 3 2 2 6 4 2" xfId="8063" xr:uid="{A16CD8FA-7726-4638-BFEB-04D9F4AD21CB}"/>
    <cellStyle name="Percent 2 6 5 2 5 4 3 2 2 6 4 3" xfId="13320" xr:uid="{001102D2-0635-4AE9-96A1-0A5D00F9B1D2}"/>
    <cellStyle name="Percent 2 6 5 2 5 4 3 2 2 6 4 3 2" xfId="16745" xr:uid="{D40E6A43-75F1-4323-BB67-A30F02DDFCD6}"/>
    <cellStyle name="Percent 2 6 5 2 5 4 3 2 2 6 4 4" xfId="19406" xr:uid="{2A9EFE1E-2D16-4CF6-867D-608014BFACF3}"/>
    <cellStyle name="Percent 2 6 5 2 5 4 3 2 2 6 4 4 2" xfId="24628" xr:uid="{DBF33B7F-2F4A-4EA0-B73B-4D504E015478}"/>
    <cellStyle name="Percent 2 6 5 2 5 4 3 2 2 6 5" xfId="9338" xr:uid="{6448E458-85FA-4134-B6EE-35F9318BF523}"/>
    <cellStyle name="Percent 2 6 5 2 5 4 3 2 2 6 5 2" xfId="11053" xr:uid="{4BFBD94A-3513-41F0-A829-E7D299326302}"/>
    <cellStyle name="Percent 2 6 5 2 5 4 3 2 2 6 5 3" xfId="12385" xr:uid="{87DFC692-DB0F-4998-940B-DF9C873DA8EF}"/>
    <cellStyle name="Percent 2 6 5 2 5 4 3 2 2 6 5 3 2" xfId="22826" xr:uid="{DFACC471-A170-47E4-8BF2-232283881E31}"/>
    <cellStyle name="Percent 2 6 5 2 5 4 3 2 2 6 5 3 3" xfId="21618" xr:uid="{DF66765E-08BF-4824-9C41-A78C6F746C08}"/>
    <cellStyle name="Percent 2 6 5 2 5 4 3 2 2 6 5 3 3 2" xfId="26840" xr:uid="{99B80669-D498-45DF-B150-775AF100847A}"/>
    <cellStyle name="Percent 2 6 5 2 5 4 3 2 2 7" xfId="5822" xr:uid="{2AF5F0D8-ED3F-4A5E-910E-3D3223E964F4}"/>
    <cellStyle name="Percent 2 6 5 2 5 4 3 2 2 7 2" xfId="9076" xr:uid="{633720BA-A69B-4ED7-9257-54D570739ECA}"/>
    <cellStyle name="Percent 2 6 5 2 5 4 3 2 2 7 3" xfId="16260" xr:uid="{3020E6C6-9BD1-413E-A446-3C29BE9249F8}"/>
    <cellStyle name="Percent 2 6 5 2 5 4 3 2 2 7 3 2" xfId="17407" xr:uid="{BF85E456-645A-4CB8-9E1C-1B7137C731E9}"/>
    <cellStyle name="Percent 2 6 5 2 5 4 3 2 2 7 3 3" xfId="20360" xr:uid="{21529CE2-02B8-41E5-9730-646395BA1A64}"/>
    <cellStyle name="Percent 2 6 5 2 5 4 3 2 2 7 3 3 2" xfId="25582" xr:uid="{CF1E846B-3FB5-42E9-9801-AFF8D9C043D9}"/>
    <cellStyle name="Percent 2 6 5 2 5 4 3 2 2 8" xfId="15664" xr:uid="{10B7A124-654C-4054-A839-D641CCC0B81B}"/>
    <cellStyle name="Percent 2 6 5 2 5 4 3 2 2 9" xfId="17771" xr:uid="{B7AE1CEC-B673-4DAC-B605-B81793CABADC}"/>
    <cellStyle name="Percent 2 6 5 2 5 4 3 2 2 9 2" xfId="27381" xr:uid="{FCB74912-5AAD-410D-BA01-8F74C36AFABC}"/>
    <cellStyle name="Percent 2 6 5 2 5 4 3 2 2 9 3" xfId="28620" xr:uid="{D7F2BADF-A862-4B61-BB0A-A80B1BC7BFA1}"/>
    <cellStyle name="Percent 2 6 5 2 5 4 3 2 2 9 4" xfId="27669" xr:uid="{B1A7B953-BF8F-4CB0-A636-5FE7425335C7}"/>
    <cellStyle name="Percent 2 6 5 2 5 4 3 3" xfId="2398" xr:uid="{93BC24D3-BD11-4DAF-B6F6-AE7D109CBC40}"/>
    <cellStyle name="Percent 2 6 5 2 5 4 3 3 2" xfId="2993" xr:uid="{8EE81739-2625-418C-A4D6-0FBB98FDD089}"/>
    <cellStyle name="Percent 2 6 5 2 5 4 3 3 3" xfId="3956" xr:uid="{028A115C-0B89-473E-9C20-C47BE6021C97}"/>
    <cellStyle name="Percent 2 6 5 2 5 4 3 3 3 2" xfId="5032" xr:uid="{EF8790E8-A4AB-41E5-BBCC-C5760CA8050F}"/>
    <cellStyle name="Percent 2 6 5 2 5 4 3 3 3 3" xfId="3601" xr:uid="{97D61745-A45F-4310-943F-6DD32DCCD0B9}"/>
    <cellStyle name="Percent 2 6 5 2 5 4 3 3 3 4" xfId="8728" xr:uid="{92CEE292-9134-4B55-869A-820C90425099}"/>
    <cellStyle name="Percent 2 6 5 2 5 4 3 3 3 4 2" xfId="7642" xr:uid="{76663872-DB70-4B0C-B3D8-85B34BD267FE}"/>
    <cellStyle name="Percent 2 6 5 2 5 4 3 3 3 4 2 2" xfId="10830" xr:uid="{06BCA0F7-C6E4-4255-A6E8-8A9222AAFD7F}"/>
    <cellStyle name="Percent 2 6 5 2 5 4 3 3 3 4 2 3" xfId="17170" xr:uid="{14449305-61C9-45A3-A05D-898098CA340B}"/>
    <cellStyle name="Percent 2 6 5 2 5 4 3 3 3 4 2 3 2" xfId="23642" xr:uid="{D7A62E8D-CE47-4049-B35A-C106AF92744F}"/>
    <cellStyle name="Percent 2 6 5 2 5 4 3 3 3 4 2 3 3" xfId="21395" xr:uid="{215F42FF-25B5-4C7E-A647-39CC23398BF5}"/>
    <cellStyle name="Percent 2 6 5 2 5 4 3 3 3 4 2 3 3 2" xfId="26617" xr:uid="{007D4500-94BD-4C11-840C-AF9254DB2F94}"/>
    <cellStyle name="Percent 2 6 5 2 5 4 3 3 3 5" xfId="5411" xr:uid="{704FD4F4-575E-49DD-93F2-15605D4262FA}"/>
    <cellStyle name="Percent 2 6 5 2 5 4 3 3 3 5 2" xfId="9564" xr:uid="{5A664C53-E983-4D20-98B2-532973268B04}"/>
    <cellStyle name="Percent 2 6 5 2 5 4 3 3 3 5 3" xfId="17190" xr:uid="{4D909AE1-5EF8-4C56-8F2F-6EEE652DAE50}"/>
    <cellStyle name="Percent 2 6 5 2 5 4 3 3 3 5 3 2" xfId="23661" xr:uid="{71F281CD-0600-4153-9B96-272F43997975}"/>
    <cellStyle name="Percent 2 6 5 2 5 4 3 3 3 5 3 3" xfId="19951" xr:uid="{95EA0FEB-2CB0-46D7-9553-B645CEFE007C}"/>
    <cellStyle name="Percent 2 6 5 2 5 4 3 3 3 5 3 3 2" xfId="25173" xr:uid="{DD22DDA7-CDC3-4F65-B4F6-1E7787A51B6F}"/>
    <cellStyle name="Percent 2 6 5 2 5 4 3 3 3 6" xfId="15979" xr:uid="{E884E8D9-3EF5-44D2-A2D8-9CA2A8B5CB9F}"/>
    <cellStyle name="Percent 2 6 5 2 5 4 3 3 3 7" xfId="18733" xr:uid="{D8D8E10B-444B-492A-8DAF-0EA3AD96AF4A}"/>
    <cellStyle name="Percent 2 6 5 2 5 4 3 3 3 7 2" xfId="23955" xr:uid="{DCC7DC00-D781-4557-B86D-134DB35276BD}"/>
    <cellStyle name="Percent 2 6 5 2 5 4 3 3 4" xfId="7350" xr:uid="{F915EBFD-6949-42B9-9277-A5D08AAC88CD}"/>
    <cellStyle name="Percent 2 6 5 2 5 4 3 3 4 2" xfId="8309" xr:uid="{59BC492D-D46D-4622-84AD-B8DDD66157C2}"/>
    <cellStyle name="Percent 2 6 5 2 5 4 3 3 4 3" xfId="13005" xr:uid="{F0CA90B0-E4D0-4182-B137-6F39A3D2E4A3}"/>
    <cellStyle name="Percent 2 6 5 2 5 4 3 3 4 3 2" xfId="16462" xr:uid="{145601B8-5382-4E1F-A029-79B07C6EFF19}"/>
    <cellStyle name="Percent 2 6 5 2 5 4 3 3 4 4" xfId="19652" xr:uid="{AAB3D79C-92A0-49F5-B400-658233A7D511}"/>
    <cellStyle name="Percent 2 6 5 2 5 4 3 3 4 4 2" xfId="24874" xr:uid="{06A5DD2A-6FAB-42B2-A561-0C01401FC039}"/>
    <cellStyle name="Percent 2 6 5 2 5 4 3 3 5" xfId="5693" xr:uid="{2F89D644-49FE-4396-B344-689C51F13969}"/>
    <cellStyle name="Percent 2 6 5 2 5 4 3 3 5 2" xfId="9844" xr:uid="{00927240-89B7-4EBE-BBFB-25926D1E820E}"/>
    <cellStyle name="Percent 2 6 5 2 5 4 3 3 5 3" xfId="11822" xr:uid="{426AD841-CF57-40AA-9A0A-7EEA15E31E64}"/>
    <cellStyle name="Percent 2 6 5 2 5 4 3 3 5 3 2" xfId="22270" xr:uid="{54B45F63-9020-4F5E-B3E0-C63ACA8F5387}"/>
    <cellStyle name="Percent 2 6 5 2 5 4 3 3 5 3 3" xfId="20233" xr:uid="{84C9362D-376A-4218-BE3F-2EDB5F3C28C3}"/>
    <cellStyle name="Percent 2 6 5 2 5 4 3 3 5 3 3 2" xfId="25455" xr:uid="{F8BED326-4219-4DE2-B086-04940F5AEAA0}"/>
    <cellStyle name="Percent 2 6 5 2 5 4 3 4" xfId="5821" xr:uid="{B47B741D-0500-41C5-B0E4-AF10D6457E70}"/>
    <cellStyle name="Percent 2 6 5 2 5 4 3 4 2" xfId="9075" xr:uid="{43DB0F7C-E369-49A4-8244-113FF61721C8}"/>
    <cellStyle name="Percent 2 6 5 2 5 4 3 4 3" xfId="14829" xr:uid="{A3BAAA3C-6CD0-44A9-BEE7-3013BA6E503E}"/>
    <cellStyle name="Percent 2 6 5 2 5 4 3 4 3 2" xfId="14830" xr:uid="{76375A89-1FF2-49EA-9FC5-901D89917633}"/>
    <cellStyle name="Percent 2 6 5 2 5 4 3 4 3 3" xfId="17268" xr:uid="{00F3E4FF-F354-4165-AC9A-8757E1C99FC5}"/>
    <cellStyle name="Percent 2 6 5 2 5 4 3 4 3 4" xfId="20359" xr:uid="{CA67E99C-AF33-4B4D-BBD4-7D1C321E3D3A}"/>
    <cellStyle name="Percent 2 6 5 2 5 4 3 4 3 4 2" xfId="25581" xr:uid="{8DB13ABE-09AC-48A8-A7F8-4A9DA590ABDD}"/>
    <cellStyle name="Percent 2 6 5 2 5 4 3 5" xfId="15294" xr:uid="{16D43F4B-F375-4AB9-9E8B-B23AE7EFFCB5}"/>
    <cellStyle name="Percent 2 6 5 2 5 4 3 6" xfId="15663" xr:uid="{08522E05-3D98-422B-B37E-F23D007700B6}"/>
    <cellStyle name="Percent 2 6 5 2 5 4 3 7" xfId="17770" xr:uid="{516395A3-6529-4800-BFD4-F12CEFE9E9D8}"/>
    <cellStyle name="Percent 2 6 5 2 5 4 3 7 2" xfId="27380" xr:uid="{03620AA3-26DF-4C15-ACF0-83BEB290CA72}"/>
    <cellStyle name="Percent 2 6 5 2 5 4 3 7 3" xfId="28619" xr:uid="{24D5A0D7-13D8-485A-90F9-9D58835334A1}"/>
    <cellStyle name="Percent 2 6 5 2 5 4 3 7 4" xfId="28209" xr:uid="{E7C85748-D3C8-427C-B58E-B68315EE73B8}"/>
    <cellStyle name="Percent 2 6 5 2 5 4 3 8" xfId="18138" xr:uid="{16F6F404-7990-498A-8687-431776E3A14E}"/>
    <cellStyle name="Percent 2 6 5 2 5 4 3 8 2" xfId="27724" xr:uid="{5C8A1F49-2620-47C7-A708-29A5C5A7379E}"/>
    <cellStyle name="Percent 2 6 5 2 5 4 4" xfId="14831" xr:uid="{4F298213-DEC9-4965-8F6E-CA83D3504931}"/>
    <cellStyle name="Percent 2 6 5 2 5 4 4 2" xfId="14832" xr:uid="{B12E18D4-ED43-4A68-9E60-1280EA9F993A}"/>
    <cellStyle name="Percent 2 6 5 2 5 5" xfId="2258" xr:uid="{F51E098E-AB99-4AE3-B139-7B750B7F2209}"/>
    <cellStyle name="Percent 2 6 5 2 5 5 2" xfId="2853" xr:uid="{C286AD54-4BBA-4AFC-97D0-19EE8AC8B96A}"/>
    <cellStyle name="Percent 2 6 5 2 5 5 3" xfId="3816" xr:uid="{27890F96-3E7F-47ED-AFC4-746C5F9E921C}"/>
    <cellStyle name="Percent 2 6 5 2 5 5 3 2" xfId="4694" xr:uid="{ED13A2AF-53F4-4432-B581-A35773D482A7}"/>
    <cellStyle name="Percent 2 6 5 2 5 5 3 3" xfId="3566" xr:uid="{483B2D5D-D5CA-4B5F-B219-48E81D8BB3C2}"/>
    <cellStyle name="Percent 2 6 5 2 5 5 3 4" xfId="8530" xr:uid="{3F498B9C-1AC0-4534-90AD-EFB9A578E680}"/>
    <cellStyle name="Percent 2 6 5 2 5 5 3 4 2" xfId="9244" xr:uid="{4E412595-7647-4B77-9E4E-4A0BFC18C471}"/>
    <cellStyle name="Percent 2 6 5 2 5 5 3 4 2 2" xfId="10961" xr:uid="{D4380BCF-595F-488E-BAF7-EA30903AF58E}"/>
    <cellStyle name="Percent 2 6 5 2 5 5 3 4 2 3" xfId="12144" xr:uid="{0064D894-9E74-449C-97C2-24B03CDEE11A}"/>
    <cellStyle name="Percent 2 6 5 2 5 5 3 4 2 3 2" xfId="22591" xr:uid="{EC7859B3-F53F-4EF1-8560-17D3CA0B649B}"/>
    <cellStyle name="Percent 2 6 5 2 5 5 3 4 2 3 3" xfId="21526" xr:uid="{8F35B1D7-3C02-4795-9474-5DA5B538C8C3}"/>
    <cellStyle name="Percent 2 6 5 2 5 5 3 4 2 3 3 2" xfId="26748" xr:uid="{3AA24766-8DBE-4543-81FB-2499B0991835}"/>
    <cellStyle name="Percent 2 6 5 2 5 5 3 5" xfId="5463" xr:uid="{FD699539-220C-416D-AEBB-921E62799558}"/>
    <cellStyle name="Percent 2 6 5 2 5 5 3 5 2" xfId="9822" xr:uid="{49D877E0-699A-4642-ACFD-C3B98A794165}"/>
    <cellStyle name="Percent 2 6 5 2 5 5 3 5 3" xfId="11715" xr:uid="{8EFC9EFB-31A1-498A-95A0-170D80B046C6}"/>
    <cellStyle name="Percent 2 6 5 2 5 5 3 5 3 2" xfId="22163" xr:uid="{8AED4742-A454-43B7-B317-A871BA5FA0F9}"/>
    <cellStyle name="Percent 2 6 5 2 5 5 3 5 3 3" xfId="20003" xr:uid="{B482FAD7-C679-480B-9D60-0C78A8DA1B3C}"/>
    <cellStyle name="Percent 2 6 5 2 5 5 3 5 3 3 2" xfId="25225" xr:uid="{0E09AD58-1F94-4161-B94D-C7C735FA025A}"/>
    <cellStyle name="Percent 2 6 5 2 5 5 3 6" xfId="18593" xr:uid="{A4491F5A-67F0-40F6-BF52-5B011F5384EE}"/>
    <cellStyle name="Percent 2 6 5 2 5 5 3 6 2" xfId="23815" xr:uid="{3E5A9D10-4F28-4311-A0F8-614B9264DAA4}"/>
    <cellStyle name="Percent 2 6 5 2 5 5 4" xfId="7329" xr:uid="{2E79144C-7638-4C12-8F7C-55D72B1C7715}"/>
    <cellStyle name="Percent 2 6 5 2 5 5 4 2" xfId="8288" xr:uid="{C324B994-EA1A-4E19-B219-8A82D8E61096}"/>
    <cellStyle name="Percent 2 6 5 2 5 5 4 3" xfId="13068" xr:uid="{CF6FEF2D-DB26-4832-8441-80AE5C488865}"/>
    <cellStyle name="Percent 2 6 5 2 5 5 4 3 2" xfId="16519" xr:uid="{A7DD7549-CC7B-4956-A91D-40918DA1D896}"/>
    <cellStyle name="Percent 2 6 5 2 5 5 4 4" xfId="19631" xr:uid="{7D308B24-3BA0-4B55-B320-56A4A72E9DB1}"/>
    <cellStyle name="Percent 2 6 5 2 5 5 4 4 2" xfId="24853" xr:uid="{0FF11258-2D0C-4EDC-BC09-D12B5006E3DC}"/>
    <cellStyle name="Percent 2 6 5 2 5 5 5" xfId="5587" xr:uid="{DBAE9D77-7A45-4CDB-84B9-CCA3E730096B}"/>
    <cellStyle name="Percent 2 6 5 2 5 5 5 2" xfId="9845" xr:uid="{74E8EA9E-8251-45EF-84A4-FC5BB33C1A85}"/>
    <cellStyle name="Percent 2 6 5 2 5 5 5 3" xfId="11439" xr:uid="{64DCF827-1189-4CB8-A253-666629A969A8}"/>
    <cellStyle name="Percent 2 6 5 2 5 5 5 3 2" xfId="21997" xr:uid="{EAB7F44D-BD95-4282-8407-8B4246339688}"/>
    <cellStyle name="Percent 2 6 5 2 5 5 5 3 3" xfId="20127" xr:uid="{3DDAC77F-B52B-40D4-9630-C2050CC54EC8}"/>
    <cellStyle name="Percent 2 6 5 2 5 5 5 3 3 2" xfId="25349" xr:uid="{1AB85048-E6F7-41A7-9DF8-95BC5F9EEC9E}"/>
    <cellStyle name="Percent 2 6 5 2 5 6" xfId="17998" xr:uid="{AC51F36B-B7D8-45C7-85C5-A29CD6539981}"/>
    <cellStyle name="Percent 2 6 5 2 5 6 2" xfId="28188" xr:uid="{D041064D-7100-4488-90DC-87EABD5B404B}"/>
    <cellStyle name="Percent 2 6 5 2 6" xfId="1637" xr:uid="{55AAF9DB-C29B-4DB1-AA28-48679C5FD7C7}"/>
    <cellStyle name="Percent 2 6 5 2 6 2" xfId="1638" xr:uid="{FDC13055-24D5-4D2D-93A5-8A11C12C906F}"/>
    <cellStyle name="Percent 2 6 5 2 6 3" xfId="1639" xr:uid="{30A3792E-6AFD-4742-9ADC-E128FE37E619}"/>
    <cellStyle name="Percent 2 6 5 2 6 3 2" xfId="1640" xr:uid="{10094BB6-CB95-44E3-AA90-0516C7416E4C}"/>
    <cellStyle name="Percent 2 6 5 2 6 3 2 2" xfId="1641" xr:uid="{1747FFB5-15FF-450D-8ED6-CD81AEE450C8}"/>
    <cellStyle name="Percent 2 6 5 2 6 3 2 2 10" xfId="18277" xr:uid="{65B29515-977F-45B5-ABAA-67B224C60387}"/>
    <cellStyle name="Percent 2 6 5 2 6 3 2 2 10 2" xfId="28918" xr:uid="{30D42CA6-6160-43BC-8FDD-ED00098A44EE}"/>
    <cellStyle name="Percent 2 6 5 2 6 3 2 2 2" xfId="1642" xr:uid="{E22352E1-508F-4610-B7EB-90EC1F550A71}"/>
    <cellStyle name="Percent 2 6 5 2 6 3 2 2 2 2" xfId="14833" xr:uid="{51CF4188-3B35-408F-A103-B76E386603C0}"/>
    <cellStyle name="Percent 2 6 5 2 6 3 2 2 2 3" xfId="14834" xr:uid="{F97F9B2F-54BF-4666-AFA3-6A889DB5FAFD}"/>
    <cellStyle name="Percent 2 6 5 2 6 3 2 2 2 3 2" xfId="14835" xr:uid="{22F6D091-B952-45D8-9449-3FE12382CCB7}"/>
    <cellStyle name="Percent 2 6 5 2 6 3 2 2 3" xfId="1643" xr:uid="{738755C1-7C93-4FEA-8E15-AC1E92F83447}"/>
    <cellStyle name="Percent 2 6 5 2 6 3 2 2 4" xfId="1644" xr:uid="{75E827B0-E3EB-42A7-8429-09CBE13A547B}"/>
    <cellStyle name="Percent 2 6 5 2 6 3 2 2 5" xfId="1645" xr:uid="{90BF0F49-F635-436F-AE6C-017A1029D4E7}"/>
    <cellStyle name="Percent 2 6 5 2 6 3 2 2 5 2" xfId="1646" xr:uid="{19D5C88E-FE93-469E-8CF0-88713A253590}"/>
    <cellStyle name="Percent 2 6 5 2 6 3 2 2 5 3" xfId="2690" xr:uid="{16581CFE-081D-4ACD-B7AA-C582B08FE17D}"/>
    <cellStyle name="Percent 2 6 5 2 6 3 2 2 5 3 2" xfId="3285" xr:uid="{AA99D80E-ECFE-44AC-BBA3-2516DFEE9134}"/>
    <cellStyle name="Percent 2 6 5 2 6 3 2 2 5 3 3" xfId="4248" xr:uid="{2E1AB89E-1E7F-4AEE-A06D-5D4048EE61FA}"/>
    <cellStyle name="Percent 2 6 5 2 6 3 2 2 5 3 3 2" xfId="4600" xr:uid="{FCC3B6C9-38AB-47B4-B585-95663AEBA25C}"/>
    <cellStyle name="Percent 2 6 5 2 6 3 2 2 5 3 3 3" xfId="4485" xr:uid="{5C6C920A-43ED-48BE-AB48-7B22FF320689}"/>
    <cellStyle name="Percent 2 6 5 2 6 3 2 2 5 3 3 4" xfId="7547" xr:uid="{B9E43E1B-A423-4099-95F8-91638F6D1EDA}"/>
    <cellStyle name="Percent 2 6 5 2 6 3 2 2 5 3 3 4 2" xfId="6767" xr:uid="{8792E7D1-DFEC-4C91-82B3-BCF465393743}"/>
    <cellStyle name="Percent 2 6 5 2 6 3 2 2 5 3 3 4 2 2" xfId="10511" xr:uid="{FD2EAE32-0C67-469A-B5DA-44B7AEA6DD76}"/>
    <cellStyle name="Percent 2 6 5 2 6 3 2 2 5 3 3 4 2 3" xfId="12293" xr:uid="{B6A4FF12-BDD3-4C8A-9D63-30E4FB9606BB}"/>
    <cellStyle name="Percent 2 6 5 2 6 3 2 2 5 3 3 4 2 3 2" xfId="22735" xr:uid="{A1467A99-854A-41FF-9441-A030AE563643}"/>
    <cellStyle name="Percent 2 6 5 2 6 3 2 2 5 3 3 4 2 3 3" xfId="21076" xr:uid="{6058E161-EFDB-4C7C-AC14-52602E5AE4F6}"/>
    <cellStyle name="Percent 2 6 5 2 6 3 2 2 5 3 3 4 2 3 3 2" xfId="26298" xr:uid="{18832EB1-72C0-4D77-843D-D3217E0BBC10}"/>
    <cellStyle name="Percent 2 6 5 2 6 3 2 2 5 3 3 5" xfId="6593" xr:uid="{1B998771-2C43-4859-85C8-98D39DA75378}"/>
    <cellStyle name="Percent 2 6 5 2 6 3 2 2 5 3 3 5 2" xfId="10339" xr:uid="{F4043A44-4D7F-4B54-B06C-781FD299890F}"/>
    <cellStyle name="Percent 2 6 5 2 6 3 2 2 5 3 3 5 3" xfId="11621" xr:uid="{92D89C04-4890-4667-965C-4B3121DDC42E}"/>
    <cellStyle name="Percent 2 6 5 2 6 3 2 2 5 3 3 5 3 2" xfId="22070" xr:uid="{304F01DF-97EA-4081-8CD8-548BCD981E39}"/>
    <cellStyle name="Percent 2 6 5 2 6 3 2 2 5 3 3 5 3 3" xfId="20904" xr:uid="{CC9BA269-D87C-48A4-8C7D-422CAAC3D0CB}"/>
    <cellStyle name="Percent 2 6 5 2 6 3 2 2 5 3 3 5 3 3 2" xfId="26126" xr:uid="{0F24B963-F278-4364-AE89-B0626F779682}"/>
    <cellStyle name="Percent 2 6 5 2 6 3 2 2 5 3 3 6" xfId="19025" xr:uid="{551AF7ED-DA2F-4DB1-B192-DCDE2359EAC9}"/>
    <cellStyle name="Percent 2 6 5 2 6 3 2 2 5 3 3 6 2" xfId="24247" xr:uid="{409E6EC1-53FD-493B-9F68-7B0F94DD2F3B}"/>
    <cellStyle name="Percent 2 6 5 2 6 3 2 2 5 3 4" xfId="7032" xr:uid="{52BF06D7-157B-42BC-9172-E8A0594A4BE0}"/>
    <cellStyle name="Percent 2 6 5 2 6 3 2 2 5 3 4 2" xfId="7991" xr:uid="{9EFB9821-AA64-4A95-BDF7-AB5A9A875685}"/>
    <cellStyle name="Percent 2 6 5 2 6 3 2 2 5 3 4 3" xfId="12854" xr:uid="{49E077EB-713E-4E72-90B2-9BDDAC57464E}"/>
    <cellStyle name="Percent 2 6 5 2 6 3 2 2 5 3 4 3 2" xfId="16329" xr:uid="{D6970F6C-9C38-4DA9-B911-6E82FE971226}"/>
    <cellStyle name="Percent 2 6 5 2 6 3 2 2 5 3 4 4" xfId="19334" xr:uid="{C62F821D-F619-4DB3-9A3C-0EED7C3BC6FC}"/>
    <cellStyle name="Percent 2 6 5 2 6 3 2 2 5 3 4 4 2" xfId="24556" xr:uid="{05C546E5-217E-4524-9998-92A813B1FFBB}"/>
    <cellStyle name="Percent 2 6 5 2 6 3 2 2 5 3 5" xfId="6327" xr:uid="{BA4D39B8-9BD0-41A4-B2C1-161FB5F4A868}"/>
    <cellStyle name="Percent 2 6 5 2 6 3 2 2 5 3 5 2" xfId="10075" xr:uid="{94D6A8B8-7DC5-4FB0-AA0F-FD17AA29456C}"/>
    <cellStyle name="Percent 2 6 5 2 6 3 2 2 5 3 5 3" xfId="11789" xr:uid="{8FBEE153-56DD-48F9-945B-9B032E155C3C}"/>
    <cellStyle name="Percent 2 6 5 2 6 3 2 2 5 3 5 3 2" xfId="22237" xr:uid="{D2FD5019-98EF-4682-8249-DA4D05E32540}"/>
    <cellStyle name="Percent 2 6 5 2 6 3 2 2 5 3 5 3 3" xfId="20640" xr:uid="{16AE86E2-C29E-40C7-9DAC-CD1693AD4390}"/>
    <cellStyle name="Percent 2 6 5 2 6 3 2 2 5 3 5 3 3 2" xfId="25862" xr:uid="{113B01B1-4644-40D7-89DB-004655C0A6F6}"/>
    <cellStyle name="Percent 2 6 5 2 6 3 2 2 5 4" xfId="5829" xr:uid="{101F7923-4E2D-4F53-A74D-0F56B56B54A0}"/>
    <cellStyle name="Percent 2 6 5 2 6 3 2 2 5 4 2" xfId="9080" xr:uid="{21654C9E-385C-4BA3-95A6-45542363BC88}"/>
    <cellStyle name="Percent 2 6 5 2 6 3 2 2 5 4 3" xfId="12082" xr:uid="{9FD17FBF-3315-4F29-ADA3-68430FB5EC39}"/>
    <cellStyle name="Percent 2 6 5 2 6 3 2 2 5 4 3 2" xfId="22529" xr:uid="{633231FF-BC19-436B-80CF-BAC8D4943E11}"/>
    <cellStyle name="Percent 2 6 5 2 6 3 2 2 5 4 3 3" xfId="20367" xr:uid="{6CE36723-46AB-43CE-8514-E33974F191BC}"/>
    <cellStyle name="Percent 2 6 5 2 6 3 2 2 5 4 3 3 2" xfId="25589" xr:uid="{74C4AA99-B078-476E-AEC9-356AF79B5392}"/>
    <cellStyle name="Percent 2 6 5 2 6 3 2 2 5 5" xfId="15668" xr:uid="{C4F76C81-229C-4C50-8037-7FD7686B21D5}"/>
    <cellStyle name="Percent 2 6 5 2 6 3 2 2 5 6" xfId="17775" xr:uid="{2E670135-2841-467A-AF4E-CEFE551BE100}"/>
    <cellStyle name="Percent 2 6 5 2 6 3 2 2 5 6 2" xfId="27385" xr:uid="{D34BCEE1-FE87-4273-90EB-9369459C154B}"/>
    <cellStyle name="Percent 2 6 5 2 6 3 2 2 5 6 3" xfId="28624" xr:uid="{0FD565B5-707D-4944-BD33-73B403E32C96}"/>
    <cellStyle name="Percent 2 6 5 2 6 3 2 2 5 6 4" xfId="27851" xr:uid="{DA4BEBC1-73B7-4578-9783-2C4BDF4B259A}"/>
    <cellStyle name="Percent 2 6 5 2 6 3 2 2 5 7" xfId="18430" xr:uid="{CCF59BEF-6B62-419D-BA04-541AE78356F2}"/>
    <cellStyle name="Percent 2 6 5 2 6 3 2 2 5 7 2" xfId="27622" xr:uid="{0F252ABF-11ED-4592-B0AF-26222752DEBB}"/>
    <cellStyle name="Percent 2 6 5 2 6 3 2 2 6" xfId="2537" xr:uid="{24438804-C8D0-436D-BA4F-7C569CF5C801}"/>
    <cellStyle name="Percent 2 6 5 2 6 3 2 2 6 2" xfId="3132" xr:uid="{9D34477B-7802-4DCD-BE32-446400B2DA67}"/>
    <cellStyle name="Percent 2 6 5 2 6 3 2 2 6 3" xfId="4095" xr:uid="{C6E6B7A6-570C-47C0-BA45-65D78CCBB545}"/>
    <cellStyle name="Percent 2 6 5 2 6 3 2 2 6 3 2" xfId="5004" xr:uid="{78557D87-BDC7-4404-B92A-A728AB93DDC1}"/>
    <cellStyle name="Percent 2 6 5 2 6 3 2 2 6 3 3" xfId="3581" xr:uid="{0E8F8A4B-F67B-4F4B-A1AF-5567E2199361}"/>
    <cellStyle name="Percent 2 6 5 2 6 3 2 2 6 3 4" xfId="8515" xr:uid="{7D37715E-0F3B-4D7F-8B98-280F6F46FF26}"/>
    <cellStyle name="Percent 2 6 5 2 6 3 2 2 6 3 4 2" xfId="9550" xr:uid="{F8A56038-CC89-461E-AFD1-26AB71EC5E5B}"/>
    <cellStyle name="Percent 2 6 5 2 6 3 2 2 6 3 4 2 2" xfId="11263" xr:uid="{B1303D0A-7E23-452A-9757-BC2D342DDF74}"/>
    <cellStyle name="Percent 2 6 5 2 6 3 2 2 6 3 4 2 3" xfId="12136" xr:uid="{6FA18CBC-27EA-4BDE-ADE5-45E26400257D}"/>
    <cellStyle name="Percent 2 6 5 2 6 3 2 2 6 3 4 2 3 2" xfId="22583" xr:uid="{C17B21A4-0C9E-443E-9F67-B9B1C8241471}"/>
    <cellStyle name="Percent 2 6 5 2 6 3 2 2 6 3 4 2 3 3" xfId="21828" xr:uid="{1D431F5E-DF05-46BF-BEDE-9565138FC31F}"/>
    <cellStyle name="Percent 2 6 5 2 6 3 2 2 6 3 4 2 3 3 2" xfId="27050" xr:uid="{7AA87386-1349-4793-8707-302169610E1B}"/>
    <cellStyle name="Percent 2 6 5 2 6 3 2 2 6 3 5" xfId="6924" xr:uid="{98C572E1-65EA-4024-9D34-0045A5F8C9BE}"/>
    <cellStyle name="Percent 2 6 5 2 6 3 2 2 6 3 5 2" xfId="10668" xr:uid="{AF2A208C-D0C6-44D5-86FB-3C98E3B9C7CF}"/>
    <cellStyle name="Percent 2 6 5 2 6 3 2 2 6 3 5 3" xfId="12072" xr:uid="{DD2D6B70-61EB-4B2F-931D-24BD76B6A0B2}"/>
    <cellStyle name="Percent 2 6 5 2 6 3 2 2 6 3 5 3 2" xfId="22519" xr:uid="{B31284FE-3004-4D8B-AC9E-1F4EC51A5F88}"/>
    <cellStyle name="Percent 2 6 5 2 6 3 2 2 6 3 5 3 3" xfId="21233" xr:uid="{9C3FFAAC-050E-48EE-86CA-84F91128D82B}"/>
    <cellStyle name="Percent 2 6 5 2 6 3 2 2 6 3 5 3 3 2" xfId="26455" xr:uid="{1A13EEAE-09FA-4052-8E37-4D0D401D9876}"/>
    <cellStyle name="Percent 2 6 5 2 6 3 2 2 6 3 6" xfId="16114" xr:uid="{15F8B210-C588-488B-A7CD-92F2944AFC6D}"/>
    <cellStyle name="Percent 2 6 5 2 6 3 2 2 6 3 7" xfId="18872" xr:uid="{516F60B0-4FBA-41E3-A57B-0509E5E3BD41}"/>
    <cellStyle name="Percent 2 6 5 2 6 3 2 2 6 3 7 2" xfId="24094" xr:uid="{183403F6-D661-4261-8085-198525240FC7}"/>
    <cellStyle name="Percent 2 6 5 2 6 3 2 2 6 4" xfId="6067" xr:uid="{30F9A100-9094-41EC-B39B-EACD499276CB}"/>
    <cellStyle name="Percent 2 6 5 2 6 3 2 2 6 4 2" xfId="7507" xr:uid="{CE369366-E849-4C48-BD84-8309EF7D56AE}"/>
    <cellStyle name="Percent 2 6 5 2 6 3 2 2 6 4 3" xfId="11536" xr:uid="{07AAC91D-A9EC-4650-BCEA-D161D3539062}"/>
    <cellStyle name="Percent 2 6 5 2 6 3 2 2 6 4 3 2" xfId="15798" xr:uid="{3A59299D-AA50-4BD1-9BC5-103F9893A86C}"/>
    <cellStyle name="Percent 2 6 5 2 6 3 2 2 6 4 4" xfId="19160" xr:uid="{9A0D24C5-3624-4621-B595-A1A18BCA2D0E}"/>
    <cellStyle name="Percent 2 6 5 2 6 3 2 2 6 4 4 2" xfId="24382" xr:uid="{CF1EDB3F-74A9-4B6E-92B7-AEF0BF6D9B7E}"/>
    <cellStyle name="Percent 2 6 5 2 6 3 2 2 6 5" xfId="9328" xr:uid="{378A57C5-212B-4C52-88AE-241D8894BAF5}"/>
    <cellStyle name="Percent 2 6 5 2 6 3 2 2 6 5 2" xfId="11043" xr:uid="{A55D2320-41D9-43A4-AF79-1EBF669046F5}"/>
    <cellStyle name="Percent 2 6 5 2 6 3 2 2 6 5 3" xfId="11814" xr:uid="{6695FFDA-FBD9-452F-B05C-15CBD1B34AEF}"/>
    <cellStyle name="Percent 2 6 5 2 6 3 2 2 6 5 3 2" xfId="22262" xr:uid="{F3224F77-0DE7-4E67-8BD9-D892DDDDE4A3}"/>
    <cellStyle name="Percent 2 6 5 2 6 3 2 2 6 5 3 3" xfId="21608" xr:uid="{AFAC89BD-277F-45AD-AB01-E14AB11A17C2}"/>
    <cellStyle name="Percent 2 6 5 2 6 3 2 2 6 5 3 3 2" xfId="26830" xr:uid="{23FA81D1-39E8-4A1B-B983-CBB43473A42B}"/>
    <cellStyle name="Percent 2 6 5 2 6 3 2 2 7" xfId="5827" xr:uid="{57FCE988-5774-4700-B7BE-380E1AD0E464}"/>
    <cellStyle name="Percent 2 6 5 2 6 3 2 2 7 2" xfId="9079" xr:uid="{B6102955-2E3E-431C-89CE-705FA7AA5A6B}"/>
    <cellStyle name="Percent 2 6 5 2 6 3 2 2 7 3" xfId="16261" xr:uid="{667A6537-441D-4E75-861D-95D60096056C}"/>
    <cellStyle name="Percent 2 6 5 2 6 3 2 2 7 3 2" xfId="17408" xr:uid="{DB75124E-3E90-46F2-ABD4-0FA4CEE86E58}"/>
    <cellStyle name="Percent 2 6 5 2 6 3 2 2 7 3 3" xfId="20365" xr:uid="{280E9117-BBB5-46A6-B246-185CAAB29AC2}"/>
    <cellStyle name="Percent 2 6 5 2 6 3 2 2 7 3 3 2" xfId="25587" xr:uid="{6F16837A-1FCB-4DE9-8D3A-3CEE7661E3FB}"/>
    <cellStyle name="Percent 2 6 5 2 6 3 2 2 8" xfId="15667" xr:uid="{7DD15362-3F94-4CAD-B5BB-2A9E28A5F3BE}"/>
    <cellStyle name="Percent 2 6 5 2 6 3 2 2 9" xfId="17774" xr:uid="{97258B23-B946-4502-9B79-F9780C46716D}"/>
    <cellStyle name="Percent 2 6 5 2 6 3 2 2 9 2" xfId="27384" xr:uid="{9E6D6CFD-9273-4F5B-8AE1-3EC1F2BC7082}"/>
    <cellStyle name="Percent 2 6 5 2 6 3 2 2 9 3" xfId="28623" xr:uid="{45791CB1-0B3E-449D-B525-426FCB5B4DC7}"/>
    <cellStyle name="Percent 2 6 5 2 6 3 2 2 9 4" xfId="27504" xr:uid="{373DCE14-F5BE-4617-A20E-2AF30FB59104}"/>
    <cellStyle name="Percent 2 6 5 2 6 3 3" xfId="2329" xr:uid="{1794E005-865B-4672-9BBE-5BD9AED6BB98}"/>
    <cellStyle name="Percent 2 6 5 2 6 3 3 2" xfId="2924" xr:uid="{CDAE45BF-FD34-43DE-88B0-696712D27DAD}"/>
    <cellStyle name="Percent 2 6 5 2 6 3 3 3" xfId="3887" xr:uid="{7C30C25F-5343-4930-B560-460219EDE87E}"/>
    <cellStyle name="Percent 2 6 5 2 6 3 3 3 2" xfId="4917" xr:uid="{9C897995-1A2B-4847-AD57-EEDAFD2135C4}"/>
    <cellStyle name="Percent 2 6 5 2 6 3 3 3 3" xfId="3593" xr:uid="{044E63BC-170F-4377-B946-151C69731046}"/>
    <cellStyle name="Percent 2 6 5 2 6 3 3 3 4" xfId="8399" xr:uid="{A5F12366-B188-482C-B24F-C61C98028A29}"/>
    <cellStyle name="Percent 2 6 5 2 6 3 3 3 4 2" xfId="6280" xr:uid="{35B9A457-B01E-4406-80E2-CF2C7F03F516}"/>
    <cellStyle name="Percent 2 6 5 2 6 3 3 3 4 2 2" xfId="10029" xr:uid="{A6515B8C-62B2-47D0-9C0F-39C3781543ED}"/>
    <cellStyle name="Percent 2 6 5 2 6 3 3 3 4 2 3" xfId="12746" xr:uid="{7226A3E8-14B4-4AB9-87C9-4F53E26ADE31}"/>
    <cellStyle name="Percent 2 6 5 2 6 3 3 3 4 2 3 2" xfId="23185" xr:uid="{0769FC64-5DEB-4F1E-BFDE-1F4776919A81}"/>
    <cellStyle name="Percent 2 6 5 2 6 3 3 3 4 2 3 3" xfId="20594" xr:uid="{B192EFD3-924B-439E-AC1D-C8C2D5AC7ED1}"/>
    <cellStyle name="Percent 2 6 5 2 6 3 3 3 4 2 3 3 2" xfId="25816" xr:uid="{DB3BF494-B49E-4CF1-B57D-1342DF80EB4B}"/>
    <cellStyle name="Percent 2 6 5 2 6 3 3 3 5" xfId="6715" xr:uid="{DF2BFD42-8046-4AF5-9AEB-A2A8D284CF66}"/>
    <cellStyle name="Percent 2 6 5 2 6 3 3 3 5 2" xfId="10460" xr:uid="{17F55A00-F070-46C6-A9FE-5F921F2576F4}"/>
    <cellStyle name="Percent 2 6 5 2 6 3 3 3 5 3" xfId="11876" xr:uid="{F2646B6B-3F8B-41C9-9618-D97C6B9F93F0}"/>
    <cellStyle name="Percent 2 6 5 2 6 3 3 3 5 3 2" xfId="22324" xr:uid="{BA213989-7961-4824-A4CB-1DD60A265E7E}"/>
    <cellStyle name="Percent 2 6 5 2 6 3 3 3 5 3 3" xfId="21025" xr:uid="{ED470407-556B-4406-B621-BF98B1407396}"/>
    <cellStyle name="Percent 2 6 5 2 6 3 3 3 5 3 3 2" xfId="26247" xr:uid="{B554DB54-4A6C-4438-AFEF-88AC32D3F292}"/>
    <cellStyle name="Percent 2 6 5 2 6 3 3 3 6" xfId="15910" xr:uid="{87203FE6-48E4-489F-9859-CC39895D1A6D}"/>
    <cellStyle name="Percent 2 6 5 2 6 3 3 3 7" xfId="18664" xr:uid="{BA98FADD-CF71-449A-98A7-6844DD191DCA}"/>
    <cellStyle name="Percent 2 6 5 2 6 3 3 3 7 2" xfId="23886" xr:uid="{DDD442EA-2F21-4FE7-933B-F2D6E1C7BEC5}"/>
    <cellStyle name="Percent 2 6 5 2 6 3 3 4" xfId="7208" xr:uid="{1C320003-D930-42DF-9C48-6FF4CAF539CC}"/>
    <cellStyle name="Percent 2 6 5 2 6 3 3 4 2" xfId="8167" xr:uid="{ACAA64FA-CD2F-4301-BA58-B5972FEA6C43}"/>
    <cellStyle name="Percent 2 6 5 2 6 3 3 4 3" xfId="13275" xr:uid="{D337820B-7F4F-407E-90E6-2E934EEE3674}"/>
    <cellStyle name="Percent 2 6 5 2 6 3 3 4 3 2" xfId="16706" xr:uid="{CE718DA5-D7F5-435F-A10A-387A90A0BF07}"/>
    <cellStyle name="Percent 2 6 5 2 6 3 3 4 4" xfId="19510" xr:uid="{DB0428A4-AA48-43C0-A13E-38D87AF34543}"/>
    <cellStyle name="Percent 2 6 5 2 6 3 3 4 4 2" xfId="24732" xr:uid="{4CCB7CCF-E889-44BC-AB14-F50CA0D00231}"/>
    <cellStyle name="Percent 2 6 5 2 6 3 3 5" xfId="5651" xr:uid="{053BD0BF-21C4-4C51-B9E6-BA6BC8C038D1}"/>
    <cellStyle name="Percent 2 6 5 2 6 3 3 5 2" xfId="9655" xr:uid="{8D412070-C3AB-4D33-87FB-9D24B5D4969F}"/>
    <cellStyle name="Percent 2 6 5 2 6 3 3 5 3" xfId="12390" xr:uid="{470BB9D5-74E7-4131-8882-CEA2061DAD2D}"/>
    <cellStyle name="Percent 2 6 5 2 6 3 3 5 3 2" xfId="22831" xr:uid="{99184239-49F3-4D47-9295-52D45E366749}"/>
    <cellStyle name="Percent 2 6 5 2 6 3 3 5 3 3" xfId="20191" xr:uid="{E52DC7F2-1AE2-4F5A-8EE4-5F5612A00B8F}"/>
    <cellStyle name="Percent 2 6 5 2 6 3 3 5 3 3 2" xfId="25413" xr:uid="{54A0CFFA-2DF2-4799-AC48-2A29ECB39A1D}"/>
    <cellStyle name="Percent 2 6 5 2 6 3 4" xfId="5826" xr:uid="{1EE1D66D-3A0B-468B-BDE5-26A67DBC99AA}"/>
    <cellStyle name="Percent 2 6 5 2 6 3 4 2" xfId="9078" xr:uid="{EF89876E-97FA-4DCC-850C-63FD7AD0B628}"/>
    <cellStyle name="Percent 2 6 5 2 6 3 4 3" xfId="14836" xr:uid="{AAEACCD5-B051-4F6B-A660-144D7273D53D}"/>
    <cellStyle name="Percent 2 6 5 2 6 3 4 3 2" xfId="14837" xr:uid="{65B4EE1C-2316-489B-960E-F055BC919708}"/>
    <cellStyle name="Percent 2 6 5 2 6 3 4 3 3" xfId="17269" xr:uid="{F13F8944-FBA6-4C51-ABEC-2D5385AC7275}"/>
    <cellStyle name="Percent 2 6 5 2 6 3 4 3 4" xfId="20364" xr:uid="{8714DE11-E2E7-4DA2-9F81-89DDF4FA840F}"/>
    <cellStyle name="Percent 2 6 5 2 6 3 4 3 4 2" xfId="25586" xr:uid="{F1229AC0-03F2-4299-B633-4B398B0A9B38}"/>
    <cellStyle name="Percent 2 6 5 2 6 3 5" xfId="15295" xr:uid="{F9A32F53-1D8A-4A51-88E4-356C59131AF5}"/>
    <cellStyle name="Percent 2 6 5 2 6 3 6" xfId="15666" xr:uid="{5EEEC948-1920-4632-AF27-D91FD1888C51}"/>
    <cellStyle name="Percent 2 6 5 2 6 3 7" xfId="17773" xr:uid="{868108BE-9691-4BAB-93A7-7EC0509CBF1E}"/>
    <cellStyle name="Percent 2 6 5 2 6 3 7 2" xfId="27383" xr:uid="{EB9F151B-017D-4091-B1EB-175382330BA9}"/>
    <cellStyle name="Percent 2 6 5 2 6 3 7 3" xfId="28622" xr:uid="{60A25F5C-CDDE-4677-B96A-A345188DA0C9}"/>
    <cellStyle name="Percent 2 6 5 2 6 3 7 4" xfId="27853" xr:uid="{F850B360-BFB9-45A7-BAD7-14DAB17E4658}"/>
    <cellStyle name="Percent 2 6 5 2 6 3 8" xfId="18069" xr:uid="{2F59CB56-BEC7-4A0C-8426-DEF5B324A911}"/>
    <cellStyle name="Percent 2 6 5 2 6 3 8 2" xfId="27574" xr:uid="{8E59FD4C-03DA-45A9-BC0A-65195EAB0CE5}"/>
    <cellStyle name="Percent 2 6 5 2 6 4" xfId="14838" xr:uid="{4151286D-313E-41DF-B3C5-BE8BF6696C86}"/>
    <cellStyle name="Percent 2 6 5 2 6 4 2" xfId="14839" xr:uid="{AF93BC4F-428C-45A5-AFA2-93A28DA1FA70}"/>
    <cellStyle name="Percent 2 6 5 2 7" xfId="2189" xr:uid="{51D255BC-1880-4850-92C3-D324640BE202}"/>
    <cellStyle name="Percent 2 6 5 2 7 2" xfId="2784" xr:uid="{6E6303A7-ACEA-477C-B269-B4361A1E757D}"/>
    <cellStyle name="Percent 2 6 5 2 7 3" xfId="3747" xr:uid="{5A5C950C-4C37-452D-AD9B-0A94B626408D}"/>
    <cellStyle name="Percent 2 6 5 2 7 3 2" xfId="4591" xr:uid="{ED2D8866-3E23-41CC-A04D-6D2B6F7E054C}"/>
    <cellStyle name="Percent 2 6 5 2 7 3 3" xfId="3583" xr:uid="{F2E6147C-3D4E-4015-B862-65A171B8DB29}"/>
    <cellStyle name="Percent 2 6 5 2 7 3 4" xfId="8596" xr:uid="{2D18BDA1-8131-4478-9D1A-D430E62C196C}"/>
    <cellStyle name="Percent 2 6 5 2 7 3 4 2" xfId="6468" xr:uid="{23DA7952-E626-48BB-B300-46670EA6B018}"/>
    <cellStyle name="Percent 2 6 5 2 7 3 4 2 2" xfId="10214" xr:uid="{4FB79C03-61C1-45BE-9743-F1AE49932F1F}"/>
    <cellStyle name="Percent 2 6 5 2 7 3 4 2 3" xfId="11891" xr:uid="{8E398DDA-0413-4D3A-B5D7-DE809C9C8B0E}"/>
    <cellStyle name="Percent 2 6 5 2 7 3 4 2 3 2" xfId="22339" xr:uid="{67078DF8-5867-4FB8-BC21-B8404D7FD611}"/>
    <cellStyle name="Percent 2 6 5 2 7 3 4 2 3 3" xfId="20779" xr:uid="{81E84284-05D5-4C80-9D95-CC89C3309750}"/>
    <cellStyle name="Percent 2 6 5 2 7 3 4 2 3 3 2" xfId="26001" xr:uid="{E48F3E29-DBAC-41B5-BF6E-302FEF0093A4}"/>
    <cellStyle name="Percent 2 6 5 2 7 3 5" xfId="6390" xr:uid="{1E46F31D-E670-4117-A8F1-58D508C3FAE6}"/>
    <cellStyle name="Percent 2 6 5 2 7 3 5 2" xfId="10136" xr:uid="{2E2D5775-96B3-4BA7-8EE7-DBFA9F28F555}"/>
    <cellStyle name="Percent 2 6 5 2 7 3 5 3" xfId="12427" xr:uid="{32E48841-CD92-4F12-8C68-7F7497A031C5}"/>
    <cellStyle name="Percent 2 6 5 2 7 3 5 3 2" xfId="22868" xr:uid="{6FCDDCCD-00DE-4CBE-9801-F72C2D0C083C}"/>
    <cellStyle name="Percent 2 6 5 2 7 3 5 3 3" xfId="20701" xr:uid="{334CADF8-DEC2-404B-A639-DB6A440B3405}"/>
    <cellStyle name="Percent 2 6 5 2 7 3 5 3 3 2" xfId="25923" xr:uid="{CCB62B56-5A3D-4BCA-B72C-92F3A98D7954}"/>
    <cellStyle name="Percent 2 6 5 2 7 3 6" xfId="18524" xr:uid="{917A37F0-ADA0-46AE-9639-E4DEA786E35D}"/>
    <cellStyle name="Percent 2 6 5 2 7 3 6 2" xfId="23746" xr:uid="{FC32924E-7AD2-4BAF-BDD8-6986843BACD9}"/>
    <cellStyle name="Percent 2 6 5 2 7 4" xfId="7131" xr:uid="{BCCC1B5A-60E1-4DD6-B04B-B3662FA3A1EE}"/>
    <cellStyle name="Percent 2 6 5 2 7 4 2" xfId="8090" xr:uid="{EC552D9C-437B-4DA1-B677-66F54F5776DD}"/>
    <cellStyle name="Percent 2 6 5 2 7 4 3" xfId="12949" xr:uid="{83F957A1-BE98-4F6A-80EB-4AD5541043B5}"/>
    <cellStyle name="Percent 2 6 5 2 7 4 3 2" xfId="16415" xr:uid="{09705BCD-B7C3-4141-8CC8-2B95E6F19BD7}"/>
    <cellStyle name="Percent 2 6 5 2 7 4 4" xfId="19433" xr:uid="{7B5F40E4-19CA-4CCC-81F2-1AFD2F117E0A}"/>
    <cellStyle name="Percent 2 6 5 2 7 4 4 2" xfId="24655" xr:uid="{C63EF39D-D58C-4DFC-97EE-6EEE1AB7A8B8}"/>
    <cellStyle name="Percent 2 6 5 2 7 5" xfId="5139" xr:uid="{3D75B84A-381A-45E6-9F68-3BCC45812A0A}"/>
    <cellStyle name="Percent 2 6 5 2 7 5 2" xfId="9718" xr:uid="{9872D80D-060F-4E0D-B6E0-7E67B8C5521E}"/>
    <cellStyle name="Percent 2 6 5 2 7 5 3" xfId="11301" xr:uid="{7EBF95A3-5B2B-41EE-AF2D-6938F95F71ED}"/>
    <cellStyle name="Percent 2 6 5 2 7 5 3 2" xfId="21859" xr:uid="{C550FD32-EB0A-4DC7-B1C7-109909B25D5B}"/>
    <cellStyle name="Percent 2 6 5 2 7 5 3 3" xfId="19679" xr:uid="{F68FF2EB-A7C1-4E56-9D3F-C1BF80216024}"/>
    <cellStyle name="Percent 2 6 5 2 7 5 3 3 2" xfId="24901" xr:uid="{4122F4CE-506C-46B9-8F11-A2FB3A74C87B}"/>
    <cellStyle name="Percent 2 6 5 2 8" xfId="17929" xr:uid="{A2129B95-366A-4160-9BD1-623E204C9DC2}"/>
    <cellStyle name="Percent 2 6 5 2 8 2" xfId="27609" xr:uid="{FA2750CD-B383-46AA-ADD2-9BCBAA147D74}"/>
    <cellStyle name="Percent 2 6 5 3" xfId="1647" xr:uid="{7C216041-8363-4599-81F1-2DC5E9314619}"/>
    <cellStyle name="Percent 2 6 5 3 2" xfId="14840" xr:uid="{5165170B-7CF5-4E78-9B66-DC975153B23A}"/>
    <cellStyle name="Percent 2 6 5 4" xfId="1648" xr:uid="{9A96DDC7-787E-4793-B2B8-9E7FB209B201}"/>
    <cellStyle name="Percent 2 6 5 4 2" xfId="1649" xr:uid="{DAECF623-9BC4-476B-B144-A39991289EE2}"/>
    <cellStyle name="Percent 2 6 5 4 3" xfId="1650" xr:uid="{50B35755-6FC8-46AB-8866-5978BEE07797}"/>
    <cellStyle name="Percent 2 6 5 4 3 2" xfId="14841" xr:uid="{5898C547-7EBA-4A1F-9372-33D593899E92}"/>
    <cellStyle name="Percent 2 6 5 4 4" xfId="1651" xr:uid="{5A821E8D-75DF-4F71-BB4F-225B8C485E50}"/>
    <cellStyle name="Percent 2 6 5 4 4 2" xfId="1652" xr:uid="{74212F4E-7BDA-48A4-BB52-23F40A7A060E}"/>
    <cellStyle name="Percent 2 6 5 4 4 3" xfId="1653" xr:uid="{B7165A29-8558-434C-AE77-C3086AF6BE7A}"/>
    <cellStyle name="Percent 2 6 5 4 4 3 2" xfId="1654" xr:uid="{FBCE7BA1-B50B-41A8-A0F9-70DBFF277465}"/>
    <cellStyle name="Percent 2 6 5 4 4 3 2 2" xfId="1655" xr:uid="{1C9440FC-F48A-46AB-B2A9-FD64969ABD94}"/>
    <cellStyle name="Percent 2 6 5 4 4 3 2 2 10" xfId="18278" xr:uid="{BC98DF22-FCA0-4999-A8BB-8D7C86C1D263}"/>
    <cellStyle name="Percent 2 6 5 4 4 3 2 2 10 2" xfId="28929" xr:uid="{9ADBCED5-A07F-48C1-9412-264507D9C6D0}"/>
    <cellStyle name="Percent 2 6 5 4 4 3 2 2 2" xfId="1656" xr:uid="{C47BFEE6-6184-4CB1-A688-C276BD56CB0D}"/>
    <cellStyle name="Percent 2 6 5 4 4 3 2 2 2 2" xfId="14842" xr:uid="{F783FC93-0668-44BB-B33D-C65ECB6F03E1}"/>
    <cellStyle name="Percent 2 6 5 4 4 3 2 2 2 3" xfId="14843" xr:uid="{33431F39-C96C-48E9-A3C4-D737F1C7D59F}"/>
    <cellStyle name="Percent 2 6 5 4 4 3 2 2 2 3 2" xfId="14844" xr:uid="{F75917B6-887F-4014-9B66-98920D4EC3F4}"/>
    <cellStyle name="Percent 2 6 5 4 4 3 2 2 3" xfId="1657" xr:uid="{D34C81D6-3E4E-48B1-A643-28892222432D}"/>
    <cellStyle name="Percent 2 6 5 4 4 3 2 2 4" xfId="1658" xr:uid="{5507F23E-84C2-45DE-AC77-EEF222FC744F}"/>
    <cellStyle name="Percent 2 6 5 4 4 3 2 2 5" xfId="1659" xr:uid="{B2216B17-5CC4-4505-909C-C6EA7B95EDFB}"/>
    <cellStyle name="Percent 2 6 5 4 4 3 2 2 5 2" xfId="1660" xr:uid="{5CC0026F-4BCA-4FAE-9F61-BCD74823B1BC}"/>
    <cellStyle name="Percent 2 6 5 4 4 3 2 2 5 3" xfId="2691" xr:uid="{E0C9D91F-A37D-44EE-99DC-2200A1194885}"/>
    <cellStyle name="Percent 2 6 5 4 4 3 2 2 5 3 2" xfId="3286" xr:uid="{BFBD8DD7-8083-4021-AC77-27F89C367C88}"/>
    <cellStyle name="Percent 2 6 5 4 4 3 2 2 5 3 3" xfId="4249" xr:uid="{0613FD53-9143-4C36-8283-40BAB9C84DE7}"/>
    <cellStyle name="Percent 2 6 5 4 4 3 2 2 5 3 3 2" xfId="4731" xr:uid="{3FD06B0C-66F4-401C-BFC5-22F5CE35C75A}"/>
    <cellStyle name="Percent 2 6 5 4 4 3 2 2 5 3 3 3" xfId="4486" xr:uid="{9A033F4B-F11C-4F94-9764-1D30D2790C33}"/>
    <cellStyle name="Percent 2 6 5 4 4 3 2 2 5 3 3 4" xfId="7819" xr:uid="{B7FFE48A-DEF8-4AE9-8FA2-348F533B6175}"/>
    <cellStyle name="Percent 2 6 5 4 4 3 2 2 5 3 3 4 2" xfId="7947" xr:uid="{95364CBD-FF24-424C-B2F3-67E3C2A50C97}"/>
    <cellStyle name="Percent 2 6 5 4 4 3 2 2 5 3 3 4 2 2" xfId="10906" xr:uid="{CF704DF7-A360-43B5-9623-9866513E92AD}"/>
    <cellStyle name="Percent 2 6 5 4 4 3 2 2 5 3 3 4 2 3" xfId="12672" xr:uid="{0F1A9F3C-6E12-41C9-A7BC-5DE0D39F6367}"/>
    <cellStyle name="Percent 2 6 5 4 4 3 2 2 5 3 3 4 2 3 2" xfId="23111" xr:uid="{B65E31A5-ACD8-480D-816C-23CF99480367}"/>
    <cellStyle name="Percent 2 6 5 4 4 3 2 2 5 3 3 4 2 3 3" xfId="21471" xr:uid="{36A787C5-35ED-4A17-A05B-D9FE48AE66D5}"/>
    <cellStyle name="Percent 2 6 5 4 4 3 2 2 5 3 3 4 2 3 3 2" xfId="26693" xr:uid="{5295BB1B-B59A-42F9-AE02-FBD1805E12D7}"/>
    <cellStyle name="Percent 2 6 5 4 4 3 2 2 5 3 3 5" xfId="6993" xr:uid="{905B1FF0-8E75-4417-9C3D-57811D6F59CC}"/>
    <cellStyle name="Percent 2 6 5 4 4 3 2 2 5 3 3 5 2" xfId="10737" xr:uid="{983B6E98-101C-4729-9A37-0CA89AFD9048}"/>
    <cellStyle name="Percent 2 6 5 4 4 3 2 2 5 3 3 5 3" xfId="12632" xr:uid="{DF9E8A44-2B0A-40CE-ADB3-C4A61AD4A83E}"/>
    <cellStyle name="Percent 2 6 5 4 4 3 2 2 5 3 3 5 3 2" xfId="23072" xr:uid="{EC5DEE71-4962-43CA-88B9-430BAFAD3B53}"/>
    <cellStyle name="Percent 2 6 5 4 4 3 2 2 5 3 3 5 3 3" xfId="21302" xr:uid="{0A02E11D-396A-4392-AD92-0AAE8BA986D5}"/>
    <cellStyle name="Percent 2 6 5 4 4 3 2 2 5 3 3 5 3 3 2" xfId="26524" xr:uid="{E073F278-8066-40C7-9549-407B995F29FE}"/>
    <cellStyle name="Percent 2 6 5 4 4 3 2 2 5 3 3 6" xfId="19026" xr:uid="{43B91787-174A-4B29-B75A-41C768EF35A3}"/>
    <cellStyle name="Percent 2 6 5 4 4 3 2 2 5 3 3 6 2" xfId="24248" xr:uid="{46D3DB7D-2583-48A3-A792-4AEAC4D61F40}"/>
    <cellStyle name="Percent 2 6 5 4 4 3 2 2 5 3 4" xfId="7031" xr:uid="{68767A29-18E5-4545-BA90-FD664A8C82E5}"/>
    <cellStyle name="Percent 2 6 5 4 4 3 2 2 5 3 4 2" xfId="7990" xr:uid="{B0998B8C-F559-4B06-9A4D-8019F0878147}"/>
    <cellStyle name="Percent 2 6 5 4 4 3 2 2 5 3 4 3" xfId="13080" xr:uid="{4A34C1FF-119C-448A-95C9-D5233C4EA58F}"/>
    <cellStyle name="Percent 2 6 5 4 4 3 2 2 5 3 4 3 2" xfId="16529" xr:uid="{A090BE22-2352-4EBA-A234-1840F1588537}"/>
    <cellStyle name="Percent 2 6 5 4 4 3 2 2 5 3 4 4" xfId="19333" xr:uid="{9396A09E-4128-47EC-B647-C1D84892568B}"/>
    <cellStyle name="Percent 2 6 5 4 4 3 2 2 5 3 4 4 2" xfId="24555" xr:uid="{44778313-AE7C-4041-B5D0-C6502D4250AF}"/>
    <cellStyle name="Percent 2 6 5 4 4 3 2 2 5 3 5" xfId="5819" xr:uid="{6504BBD8-F88A-4A60-AC2A-C7EBC4F4049C}"/>
    <cellStyle name="Percent 2 6 5 4 4 3 2 2 5 3 5 2" xfId="9793" xr:uid="{32E25933-FB66-487F-8B54-2D0ECC0BC17F}"/>
    <cellStyle name="Percent 2 6 5 4 4 3 2 2 5 3 5 3" xfId="17053" xr:uid="{E0ED54C6-69C1-4F63-9BCF-BD510D806B31}"/>
    <cellStyle name="Percent 2 6 5 4 4 3 2 2 5 3 5 3 2" xfId="23526" xr:uid="{EB21970E-2F8B-4B08-AFAF-C5ED2E478929}"/>
    <cellStyle name="Percent 2 6 5 4 4 3 2 2 5 3 5 3 3" xfId="20357" xr:uid="{198A1679-1544-4386-930D-17D12FAF1BB1}"/>
    <cellStyle name="Percent 2 6 5 4 4 3 2 2 5 3 5 3 3 2" xfId="25579" xr:uid="{0A55C099-31B3-46E3-911B-838B8C6393C5}"/>
    <cellStyle name="Percent 2 6 5 4 4 3 2 2 5 4" xfId="5832" xr:uid="{36C4F5CF-399A-428F-9EBD-9538247688A8}"/>
    <cellStyle name="Percent 2 6 5 4 4 3 2 2 5 4 2" xfId="9083" xr:uid="{EEE02172-1F1D-425C-ADAA-96E78EEBE835}"/>
    <cellStyle name="Percent 2 6 5 4 4 3 2 2 5 4 3" xfId="11681" xr:uid="{3E4D368C-95A3-439B-8407-6D50DF905A8D}"/>
    <cellStyle name="Percent 2 6 5 4 4 3 2 2 5 4 3 2" xfId="22130" xr:uid="{A83E4DF0-1274-4EE3-9D83-604EA6D38198}"/>
    <cellStyle name="Percent 2 6 5 4 4 3 2 2 5 4 3 3" xfId="20370" xr:uid="{1F8A1E6D-1052-4392-B67A-6D10B6D6B76C}"/>
    <cellStyle name="Percent 2 6 5 4 4 3 2 2 5 4 3 3 2" xfId="25592" xr:uid="{F09AAAED-3FAE-4324-BFE4-B2E40DD28E19}"/>
    <cellStyle name="Percent 2 6 5 4 4 3 2 2 5 5" xfId="15671" xr:uid="{B0C5A399-C038-445B-AF34-ED93503E3A8B}"/>
    <cellStyle name="Percent 2 6 5 4 4 3 2 2 5 6" xfId="17778" xr:uid="{3CF60EBB-4A94-48B6-A1EA-5579EC8AD30C}"/>
    <cellStyle name="Percent 2 6 5 4 4 3 2 2 5 6 2" xfId="27388" xr:uid="{0B0CA23A-D40A-4609-AB40-18D177D45567}"/>
    <cellStyle name="Percent 2 6 5 4 4 3 2 2 5 6 3" xfId="28627" xr:uid="{F8C02E7C-C471-4583-A036-CAF76E5CBF30}"/>
    <cellStyle name="Percent 2 6 5 4 4 3 2 2 5 6 4" xfId="27847" xr:uid="{E02FA487-D88E-464B-93D7-3AED8A55D617}"/>
    <cellStyle name="Percent 2 6 5 4 4 3 2 2 5 7" xfId="18431" xr:uid="{94327DF4-1198-41BB-8FA3-CCF17B03E81A}"/>
    <cellStyle name="Percent 2 6 5 4 4 3 2 2 5 7 2" xfId="27751" xr:uid="{A83367E6-4372-4E86-A037-52BD8297DA0D}"/>
    <cellStyle name="Percent 2 6 5 4 4 3 2 2 6" xfId="2538" xr:uid="{C3F246DD-1AEC-4B1D-B031-93871A7D961E}"/>
    <cellStyle name="Percent 2 6 5 4 4 3 2 2 6 2" xfId="3133" xr:uid="{5BE7C28B-CC05-41AF-B4A4-5EFCB604ED2E}"/>
    <cellStyle name="Percent 2 6 5 4 4 3 2 2 6 3" xfId="4096" xr:uid="{B9C703A0-7AD4-48E7-8DCD-CFC86FC66CE7}"/>
    <cellStyle name="Percent 2 6 5 4 4 3 2 2 6 3 2" xfId="4660" xr:uid="{CD7619A3-F988-4B7A-9FF9-FF5B29DD37E9}"/>
    <cellStyle name="Percent 2 6 5 4 4 3 2 2 6 3 3" xfId="3554" xr:uid="{3CAC3E41-BE87-4541-AE53-9C20A9CDE991}"/>
    <cellStyle name="Percent 2 6 5 4 4 3 2 2 6 3 4" xfId="8410" xr:uid="{EE418FCF-153C-4369-BA51-E50E4DE03DBB}"/>
    <cellStyle name="Percent 2 6 5 4 4 3 2 2 6 3 4 2" xfId="6309" xr:uid="{DFF46B8B-BDEF-4B1A-A08E-B1641B0E1C54}"/>
    <cellStyle name="Percent 2 6 5 4 4 3 2 2 6 3 4 2 2" xfId="10058" xr:uid="{215317CE-8942-45DC-B5A4-4DCC15EDC50A}"/>
    <cellStyle name="Percent 2 6 5 4 4 3 2 2 6 3 4 2 3" xfId="12324" xr:uid="{CA8784D0-65D3-40F6-BFE2-A7CB43604674}"/>
    <cellStyle name="Percent 2 6 5 4 4 3 2 2 6 3 4 2 3 2" xfId="22765" xr:uid="{F02DDB69-6121-4DF4-B03A-5CA66F1C8189}"/>
    <cellStyle name="Percent 2 6 5 4 4 3 2 2 6 3 4 2 3 3" xfId="20623" xr:uid="{302737DA-B030-4C3D-BEE4-CEAFA3660C96}"/>
    <cellStyle name="Percent 2 6 5 4 4 3 2 2 6 3 4 2 3 3 2" xfId="25845" xr:uid="{BFAAB172-EE6E-4796-AB32-C4E74B747F6F}"/>
    <cellStyle name="Percent 2 6 5 4 4 3 2 2 6 3 5" xfId="6663" xr:uid="{88AE3402-DD89-4379-A384-12DA1D6D4414}"/>
    <cellStyle name="Percent 2 6 5 4 4 3 2 2 6 3 5 2" xfId="10409" xr:uid="{7E5104C7-2982-406D-9CCA-EC3C7FFE11B2}"/>
    <cellStyle name="Percent 2 6 5 4 4 3 2 2 6 3 5 3" xfId="12100" xr:uid="{8229843A-D66E-4B3A-82BF-80CF30A9FF54}"/>
    <cellStyle name="Percent 2 6 5 4 4 3 2 2 6 3 5 3 2" xfId="22547" xr:uid="{48355DEF-E1B0-49C9-8A72-7C389C9B417E}"/>
    <cellStyle name="Percent 2 6 5 4 4 3 2 2 6 3 5 3 3" xfId="20974" xr:uid="{3108F50A-C923-4CDE-9B5B-EC5465079A31}"/>
    <cellStyle name="Percent 2 6 5 4 4 3 2 2 6 3 5 3 3 2" xfId="26196" xr:uid="{5FCA824F-5A29-4BF2-BED9-9E9BBCF2F806}"/>
    <cellStyle name="Percent 2 6 5 4 4 3 2 2 6 3 6" xfId="16115" xr:uid="{1E356BE7-EC23-46B0-A63E-ECE9160B76D4}"/>
    <cellStyle name="Percent 2 6 5 4 4 3 2 2 6 3 7" xfId="18873" xr:uid="{8B74E560-BFD6-428B-86AA-AF36598DF732}"/>
    <cellStyle name="Percent 2 6 5 4 4 3 2 2 6 3 7 2" xfId="24095" xr:uid="{8A69A208-FA84-4C0F-BFCF-DD8340609DB1}"/>
    <cellStyle name="Percent 2 6 5 4 4 3 2 2 6 4" xfId="7211" xr:uid="{3F342FD1-6C65-4F37-8B13-C8A2A92BE52D}"/>
    <cellStyle name="Percent 2 6 5 4 4 3 2 2 6 4 2" xfId="8170" xr:uid="{0CA6CFCB-829A-413E-A599-BC1691A394D3}"/>
    <cellStyle name="Percent 2 6 5 4 4 3 2 2 6 4 3" xfId="12926" xr:uid="{29812166-306E-4CBF-957A-0F1E3EDE9C0F}"/>
    <cellStyle name="Percent 2 6 5 4 4 3 2 2 6 4 3 2" xfId="16394" xr:uid="{877446F6-F534-4887-8B53-C331A2402210}"/>
    <cellStyle name="Percent 2 6 5 4 4 3 2 2 6 4 4" xfId="19513" xr:uid="{5E218052-FD6E-492F-A71C-D4D7E6D282A1}"/>
    <cellStyle name="Percent 2 6 5 4 4 3 2 2 6 4 4 2" xfId="24735" xr:uid="{72A53C65-74EA-43E8-A809-A1953A0EC4F8}"/>
    <cellStyle name="Percent 2 6 5 4 4 3 2 2 6 5" xfId="7445" xr:uid="{07C4A95B-9AE4-4BA1-8BB5-E05D7D3CE402}"/>
    <cellStyle name="Percent 2 6 5 4 4 3 2 2 6 5 2" xfId="10815" xr:uid="{FA59C6A6-EE5A-46CC-9820-00519DAE1146}"/>
    <cellStyle name="Percent 2 6 5 4 4 3 2 2 6 5 3" xfId="16812" xr:uid="{F5020C28-719F-44A4-B8E4-54CA49310AB9}"/>
    <cellStyle name="Percent 2 6 5 4 4 3 2 2 6 5 3 2" xfId="23346" xr:uid="{56D1025D-86A8-45B6-A1D2-4F015B6300F5}"/>
    <cellStyle name="Percent 2 6 5 4 4 3 2 2 6 5 3 3" xfId="21380" xr:uid="{68A21E44-406F-446E-B6AE-6E02FB742F54}"/>
    <cellStyle name="Percent 2 6 5 4 4 3 2 2 6 5 3 3 2" xfId="26602" xr:uid="{9BE32682-3891-49EC-A2C2-29DC18F4BF94}"/>
    <cellStyle name="Percent 2 6 5 4 4 3 2 2 7" xfId="5831" xr:uid="{A20A7EF2-20EC-4C34-97DE-72FC6F054ED9}"/>
    <cellStyle name="Percent 2 6 5 4 4 3 2 2 7 2" xfId="9082" xr:uid="{C953142B-73A2-456D-851B-6B7F8B755980}"/>
    <cellStyle name="Percent 2 6 5 4 4 3 2 2 7 3" xfId="16262" xr:uid="{3605664F-FFCE-4652-987B-8F732F4525BA}"/>
    <cellStyle name="Percent 2 6 5 4 4 3 2 2 7 3 2" xfId="17409" xr:uid="{832183CB-F723-4F05-AD73-1B9E82E2F2B7}"/>
    <cellStyle name="Percent 2 6 5 4 4 3 2 2 7 3 3" xfId="20369" xr:uid="{3B6B3A27-4726-4EC2-9175-73BC6041A309}"/>
    <cellStyle name="Percent 2 6 5 4 4 3 2 2 7 3 3 2" xfId="25591" xr:uid="{00AB0E0D-5890-4E53-A92C-D0EA167469A5}"/>
    <cellStyle name="Percent 2 6 5 4 4 3 2 2 8" xfId="15670" xr:uid="{2D49744A-D15E-40BB-B89D-3389651858C8}"/>
    <cellStyle name="Percent 2 6 5 4 4 3 2 2 9" xfId="17777" xr:uid="{AD76F63B-F562-480C-8D24-0A975A1034A8}"/>
    <cellStyle name="Percent 2 6 5 4 4 3 2 2 9 2" xfId="27387" xr:uid="{A7F8B413-7D20-445B-80B5-EECC70395E48}"/>
    <cellStyle name="Percent 2 6 5 4 4 3 2 2 9 3" xfId="28626" xr:uid="{0510A201-3D81-4650-9095-4BFE1D082FDB}"/>
    <cellStyle name="Percent 2 6 5 4 4 3 2 2 9 4" xfId="27849" xr:uid="{9121BB7F-11CE-4534-9C55-9092CB72021F}"/>
    <cellStyle name="Percent 2 6 5 4 4 3 3" xfId="2375" xr:uid="{8FDF9BEA-A607-4B87-AB10-E90365D4F22A}"/>
    <cellStyle name="Percent 2 6 5 4 4 3 3 2" xfId="2970" xr:uid="{114C2044-1F45-46D5-BD0C-555FC2B0E5C9}"/>
    <cellStyle name="Percent 2 6 5 4 4 3 3 3" xfId="3933" xr:uid="{A6FD7978-7FA1-4EF6-A564-FAF923D296FF}"/>
    <cellStyle name="Percent 2 6 5 4 4 3 3 3 2" xfId="5092" xr:uid="{76ECB7B9-52B6-4E95-AC8B-EAE1BB6A06D3}"/>
    <cellStyle name="Percent 2 6 5 4 4 3 3 3 3" xfId="3689" xr:uid="{34287BC9-C529-4B3E-B2F2-0E7EBA2F16CE}"/>
    <cellStyle name="Percent 2 6 5 4 4 3 3 3 4" xfId="8686" xr:uid="{B96E19FA-9B36-4BF5-9ECB-5F4CB3022159}"/>
    <cellStyle name="Percent 2 6 5 4 4 3 3 3 4 2" xfId="6722" xr:uid="{960665EB-6ACB-4ED3-BE53-2865009D814C}"/>
    <cellStyle name="Percent 2 6 5 4 4 3 3 3 4 2 2" xfId="10467" xr:uid="{76C2DDB6-3661-4437-9F21-0D74D2BB6F73}"/>
    <cellStyle name="Percent 2 6 5 4 4 3 3 3 4 2 3" xfId="11887" xr:uid="{DE136CA6-EFF0-44DE-96FD-BEC6DC65BE5A}"/>
    <cellStyle name="Percent 2 6 5 4 4 3 3 3 4 2 3 2" xfId="22335" xr:uid="{99F7FA51-F9A5-479F-B1DC-25CB58B90331}"/>
    <cellStyle name="Percent 2 6 5 4 4 3 3 3 4 2 3 3" xfId="21032" xr:uid="{D19A9929-29A1-4084-9E1B-C966053C1749}"/>
    <cellStyle name="Percent 2 6 5 4 4 3 3 3 4 2 3 3 2" xfId="26254" xr:uid="{92075579-600D-441B-95D9-D1B6D2DD0FCA}"/>
    <cellStyle name="Percent 2 6 5 4 4 3 3 3 5" xfId="5415" xr:uid="{27BA7A78-7288-4A76-BB08-0AFC056ED587}"/>
    <cellStyle name="Percent 2 6 5 4 4 3 3 3 5 2" xfId="9890" xr:uid="{21B9B5C3-0E64-472B-B04D-E8DA1F8836BD}"/>
    <cellStyle name="Percent 2 6 5 4 4 3 3 3 5 3" xfId="11318" xr:uid="{7C30D67C-976B-4034-970D-23DBBB60B2FA}"/>
    <cellStyle name="Percent 2 6 5 4 4 3 3 3 5 3 2" xfId="21876" xr:uid="{3CEBE9B4-B363-43AD-84B5-9D52B849EF92}"/>
    <cellStyle name="Percent 2 6 5 4 4 3 3 3 5 3 3" xfId="19955" xr:uid="{DCAC886F-3A52-464A-BAE7-5FF44D8132FD}"/>
    <cellStyle name="Percent 2 6 5 4 4 3 3 3 5 3 3 2" xfId="25177" xr:uid="{AA48E3E0-631F-44CE-BC7A-C8DC8FF0CAC7}"/>
    <cellStyle name="Percent 2 6 5 4 4 3 3 3 6" xfId="15956" xr:uid="{46BB941C-F10C-4957-B22B-3BD2E26573AB}"/>
    <cellStyle name="Percent 2 6 5 4 4 3 3 3 7" xfId="18710" xr:uid="{2C3A48AE-9593-40AD-A03E-2A3B105423DA}"/>
    <cellStyle name="Percent 2 6 5 4 4 3 3 3 7 2" xfId="23932" xr:uid="{FBA2AA4C-2FCD-4CE0-A9FD-0B84FA1D13A7}"/>
    <cellStyle name="Percent 2 6 5 4 4 3 3 4" xfId="6153" xr:uid="{BD7AB29E-DD01-48C8-A132-69F3106B3AAF}"/>
    <cellStyle name="Percent 2 6 5 4 4 3 3 4 2" xfId="7748" xr:uid="{4986A468-D033-4CE6-8294-7B5D8BA3D274}"/>
    <cellStyle name="Percent 2 6 5 4 4 3 3 4 3" xfId="12937" xr:uid="{D13410E4-A68D-416A-A556-F12F93E43D5C}"/>
    <cellStyle name="Percent 2 6 5 4 4 3 3 4 3 2" xfId="16404" xr:uid="{A770FF7D-626F-4C65-A64A-E0C6C1D6090F}"/>
    <cellStyle name="Percent 2 6 5 4 4 3 3 4 4" xfId="19246" xr:uid="{51433500-7DCD-4DC3-8738-8660CDC5A678}"/>
    <cellStyle name="Percent 2 6 5 4 4 3 3 4 4 2" xfId="24468" xr:uid="{E121B527-67D6-4596-9F46-E6BA3E087673}"/>
    <cellStyle name="Percent 2 6 5 4 4 3 3 5" xfId="9431" xr:uid="{68C4FAA1-0F23-4B99-AC96-98EC7F39EDE7}"/>
    <cellStyle name="Percent 2 6 5 4 4 3 3 5 2" xfId="11144" xr:uid="{CCA04CC5-CE2E-4D08-BD76-04C441A6E60E}"/>
    <cellStyle name="Percent 2 6 5 4 4 3 3 5 3" xfId="11937" xr:uid="{FAE758AE-9FF2-4559-8E4C-01E5EC03A01A}"/>
    <cellStyle name="Percent 2 6 5 4 4 3 3 5 3 2" xfId="22385" xr:uid="{BC265F0A-3610-4AFB-8DA7-BC7AC0FBDBB7}"/>
    <cellStyle name="Percent 2 6 5 4 4 3 3 5 3 3" xfId="21709" xr:uid="{5FFE5C67-FE09-438B-8791-6ED20A38D7B6}"/>
    <cellStyle name="Percent 2 6 5 4 4 3 3 5 3 3 2" xfId="26931" xr:uid="{4CA39771-748F-4DAF-95C8-61D2A199B0D8}"/>
    <cellStyle name="Percent 2 6 5 4 4 3 4" xfId="5830" xr:uid="{14671E67-6175-4F91-BFFF-287C72DDE575}"/>
    <cellStyle name="Percent 2 6 5 4 4 3 4 2" xfId="9081" xr:uid="{4DA86C8F-4E2F-48FD-90AE-97B9B50F31FF}"/>
    <cellStyle name="Percent 2 6 5 4 4 3 4 3" xfId="14845" xr:uid="{CB4F75B3-E4F0-48B4-854D-E322EA74BE7C}"/>
    <cellStyle name="Percent 2 6 5 4 4 3 4 3 2" xfId="14846" xr:uid="{5754A275-5995-48A8-A165-3189802D954C}"/>
    <cellStyle name="Percent 2 6 5 4 4 3 4 3 3" xfId="17270" xr:uid="{681D9F84-BE78-4A42-BB6F-FFEF95522287}"/>
    <cellStyle name="Percent 2 6 5 4 4 3 4 3 4" xfId="20368" xr:uid="{E433B905-978F-4FE5-85E0-82ED29B21A40}"/>
    <cellStyle name="Percent 2 6 5 4 4 3 4 3 4 2" xfId="25590" xr:uid="{3727DF05-7F78-494A-B55E-70F317675F55}"/>
    <cellStyle name="Percent 2 6 5 4 4 3 5" xfId="15296" xr:uid="{13E96C53-53AD-4CD3-A7A7-6340D03E47B4}"/>
    <cellStyle name="Percent 2 6 5 4 4 3 6" xfId="15669" xr:uid="{64C53643-0F89-4582-B208-50FD5280537D}"/>
    <cellStyle name="Percent 2 6 5 4 4 3 7" xfId="17776" xr:uid="{B114D40A-6878-437B-840A-0F85F7B0138A}"/>
    <cellStyle name="Percent 2 6 5 4 4 3 7 2" xfId="27386" xr:uid="{0ADE44EB-C37B-496C-B827-28333297036A}"/>
    <cellStyle name="Percent 2 6 5 4 4 3 7 3" xfId="28625" xr:uid="{ACD56F0B-2142-4643-ADC3-B8B3A435D231}"/>
    <cellStyle name="Percent 2 6 5 4 4 3 7 4" xfId="27850" xr:uid="{805266AD-7F27-4EA3-9688-DCACEE3DF3A2}"/>
    <cellStyle name="Percent 2 6 5 4 4 3 8" xfId="18115" xr:uid="{350B1DAF-07CF-4C1B-A30A-B9B34720E98F}"/>
    <cellStyle name="Percent 2 6 5 4 4 3 8 2" xfId="28924" xr:uid="{DD0BA0C9-2A1A-40A8-9148-5A601C5614EB}"/>
    <cellStyle name="Percent 2 6 5 4 4 4" xfId="14847" xr:uid="{A4B7C55A-9453-4B47-85AA-72A48366B491}"/>
    <cellStyle name="Percent 2 6 5 4 4 4 2" xfId="14848" xr:uid="{E0BA0E20-4E26-40DA-B77B-9B1DB22D02BA}"/>
    <cellStyle name="Percent 2 6 5 4 4 5" xfId="14849" xr:uid="{E6EAD5DE-C1ED-4912-97FA-1E601105F802}"/>
    <cellStyle name="Percent 2 6 5 4 4 5 2" xfId="14850" xr:uid="{D9426705-3EE3-4B99-BCB1-12928C90E92D}"/>
    <cellStyle name="Percent 2 6 5 4 5" xfId="2235" xr:uid="{60E8472E-3062-4D2E-BE55-3D394B38F1DB}"/>
    <cellStyle name="Percent 2 6 5 4 5 2" xfId="2830" xr:uid="{61EEE9E7-CDE0-41AE-88B8-20BF87E67634}"/>
    <cellStyle name="Percent 2 6 5 4 5 3" xfId="3793" xr:uid="{5FEDFEDA-7E17-4911-95B5-9F192E0BD6A2}"/>
    <cellStyle name="Percent 2 6 5 4 5 3 2" xfId="4627" xr:uid="{8C42040C-9B4E-4703-8F29-A0BC9CED5FF0}"/>
    <cellStyle name="Percent 2 6 5 4 5 3 3" xfId="3626" xr:uid="{FEE1A6B9-D07A-4265-87A9-82166AD81D75}"/>
    <cellStyle name="Percent 2 6 5 4 5 3 4" xfId="7630" xr:uid="{0D83E95B-C593-4A15-A132-8C5319F838BF}"/>
    <cellStyle name="Percent 2 6 5 4 5 3 4 2" xfId="9205" xr:uid="{3CFC22D4-AE1B-4F3F-A6AB-2ED4A6DA032F}"/>
    <cellStyle name="Percent 2 6 5 4 5 3 4 2 2" xfId="10923" xr:uid="{6653704D-5847-4CF4-A9AB-004C2924B184}"/>
    <cellStyle name="Percent 2 6 5 4 5 3 4 2 3" xfId="11281" xr:uid="{1533E8DB-3602-48FA-8456-A18B99C57F43}"/>
    <cellStyle name="Percent 2 6 5 4 5 3 4 2 3 2" xfId="21839" xr:uid="{069C42CF-9E8F-47DD-8B26-E822F1DCDB1B}"/>
    <cellStyle name="Percent 2 6 5 4 5 3 4 2 3 3" xfId="21488" xr:uid="{67B898AC-4C26-42B3-B662-7E067CC263A5}"/>
    <cellStyle name="Percent 2 6 5 4 5 3 4 2 3 3 2" xfId="26710" xr:uid="{0212830E-698C-4CE6-93AB-2D3FB4DE1BF7}"/>
    <cellStyle name="Percent 2 6 5 4 5 3 5" xfId="6380" xr:uid="{53E7AA98-FE32-46D4-9AFE-A56B6D840F8B}"/>
    <cellStyle name="Percent 2 6 5 4 5 3 5 2" xfId="10126" xr:uid="{4D7CF6BF-5A5F-470F-9B4A-78BBFC1033FC}"/>
    <cellStyle name="Percent 2 6 5 4 5 3 5 3" xfId="11390" xr:uid="{06115D7A-86C0-4390-A0C3-C7D4CD92FDAF}"/>
    <cellStyle name="Percent 2 6 5 4 5 3 5 3 2" xfId="21948" xr:uid="{9CF5611C-CA6D-4B38-BC3A-060716FC1694}"/>
    <cellStyle name="Percent 2 6 5 4 5 3 5 3 3" xfId="20691" xr:uid="{ABCCA684-B855-4B7F-8FD7-540E6138314C}"/>
    <cellStyle name="Percent 2 6 5 4 5 3 5 3 3 2" xfId="25913" xr:uid="{DF7B2412-AEBF-4373-8015-5EDB9A795CC2}"/>
    <cellStyle name="Percent 2 6 5 4 5 3 6" xfId="18570" xr:uid="{025C7053-4C4A-44D7-AC31-BC71DEB2A836}"/>
    <cellStyle name="Percent 2 6 5 4 5 3 6 2" xfId="23792" xr:uid="{BB7D717C-B859-499B-ADAC-88F2792E3A8A}"/>
    <cellStyle name="Percent 2 6 5 4 5 4" xfId="6065" xr:uid="{FAE3340C-B6BC-45FC-9539-22114B31A96A}"/>
    <cellStyle name="Percent 2 6 5 4 5 4 2" xfId="7841" xr:uid="{711D5E23-51BE-4118-8FA0-4697101802DB}"/>
    <cellStyle name="Percent 2 6 5 4 5 4 3" xfId="13044" xr:uid="{6EB63A23-F074-4CE8-AAD6-3922F70B28C7}"/>
    <cellStyle name="Percent 2 6 5 4 5 4 3 2" xfId="16496" xr:uid="{8BD55D48-F55F-403B-92BA-509DC5A6A18D}"/>
    <cellStyle name="Percent 2 6 5 4 5 4 4" xfId="19158" xr:uid="{3942E7F7-9AEA-4096-BBC9-A57F30114D43}"/>
    <cellStyle name="Percent 2 6 5 4 5 4 4 2" xfId="24380" xr:uid="{D38245C9-CEF3-4AD8-BE74-EFC3763379AE}"/>
    <cellStyle name="Percent 2 6 5 4 5 5" xfId="9295" xr:uid="{5C1CA340-C8A5-481C-A3D2-BDCB234A34D8}"/>
    <cellStyle name="Percent 2 6 5 4 5 5 2" xfId="11012" xr:uid="{76856F13-9772-49BB-A624-2D2D013C3A67}"/>
    <cellStyle name="Percent 2 6 5 4 5 5 3" xfId="12094" xr:uid="{98E2EE8E-4F94-4F5E-A6CB-1D91D3A76D65}"/>
    <cellStyle name="Percent 2 6 5 4 5 5 3 2" xfId="22541" xr:uid="{E641D553-A30E-47F5-AC3B-1F2A169DF9A2}"/>
    <cellStyle name="Percent 2 6 5 4 5 5 3 3" xfId="21577" xr:uid="{1337F0EC-C122-43FA-A517-E73FB259717B}"/>
    <cellStyle name="Percent 2 6 5 4 5 5 3 3 2" xfId="26799" xr:uid="{5EA56B3E-1E64-4FFF-BB95-737A5264A649}"/>
    <cellStyle name="Percent 2 6 5 4 6" xfId="17975" xr:uid="{02AA8EED-7A5D-424A-BFDF-E2E67F14272D}"/>
    <cellStyle name="Percent 2 6 5 4 6 2" xfId="28893" xr:uid="{237914ED-09AD-4444-8A81-B15DD0BF5A18}"/>
    <cellStyle name="Percent 2 6 5 5" xfId="1661" xr:uid="{DC78468E-FC49-4F89-981F-E707C3AE0F08}"/>
    <cellStyle name="Percent 2 6 5 5 2" xfId="1662" xr:uid="{7D1C2845-1906-4677-A3CB-7EB78F3E1417}"/>
    <cellStyle name="Percent 2 6 5 5 3" xfId="1663" xr:uid="{2A9B13B3-4CF7-46C5-81E7-45C18C9C54B1}"/>
    <cellStyle name="Percent 2 6 5 5 3 2" xfId="1664" xr:uid="{E5787E0D-73E3-49F0-A440-8507D89FD56B}"/>
    <cellStyle name="Percent 2 6 5 5 3 2 2" xfId="1665" xr:uid="{96702AE1-A35C-4D63-83E5-A3C1AA3C3F10}"/>
    <cellStyle name="Percent 2 6 5 5 3 2 2 10" xfId="18279" xr:uid="{030068EC-98D8-4795-BFB3-A2B3D68A2CED}"/>
    <cellStyle name="Percent 2 6 5 5 3 2 2 10 2" xfId="28810" xr:uid="{E467F6CE-21A7-479C-A452-F1C7EF385ABA}"/>
    <cellStyle name="Percent 2 6 5 5 3 2 2 2" xfId="1666" xr:uid="{A75A40F3-E8AF-4F9A-93B9-31E78500CAE4}"/>
    <cellStyle name="Percent 2 6 5 5 3 2 2 2 2" xfId="14851" xr:uid="{C1B05782-0FA1-432F-88C5-5763C4A8F83C}"/>
    <cellStyle name="Percent 2 6 5 5 3 2 2 2 3" xfId="14852" xr:uid="{10C206C1-A668-47DA-9778-8E295AE58650}"/>
    <cellStyle name="Percent 2 6 5 5 3 2 2 2 3 2" xfId="14853" xr:uid="{FB9A8D3F-F104-4E4E-A674-921632457E5A}"/>
    <cellStyle name="Percent 2 6 5 5 3 2 2 3" xfId="1667" xr:uid="{65028A45-20A3-4210-8D2B-5E29D20B7A1D}"/>
    <cellStyle name="Percent 2 6 5 5 3 2 2 4" xfId="1668" xr:uid="{58519A8B-E7C1-4ED0-845A-9D164AFAD33F}"/>
    <cellStyle name="Percent 2 6 5 5 3 2 2 5" xfId="1669" xr:uid="{1792232C-9A8C-4710-BC17-87E7C533DE1B}"/>
    <cellStyle name="Percent 2 6 5 5 3 2 2 5 2" xfId="1670" xr:uid="{E42BFBDD-4A99-45D9-88AB-1DA8A2673A3A}"/>
    <cellStyle name="Percent 2 6 5 5 3 2 2 5 3" xfId="2692" xr:uid="{1B3D45AF-5609-4A34-BC96-AE1F43266D75}"/>
    <cellStyle name="Percent 2 6 5 5 3 2 2 5 3 2" xfId="3287" xr:uid="{6F42457B-D436-489E-AD63-9FC6195AE06A}"/>
    <cellStyle name="Percent 2 6 5 5 3 2 2 5 3 3" xfId="4250" xr:uid="{2B589860-8DB9-41C7-A68C-CEF11196ACF3}"/>
    <cellStyle name="Percent 2 6 5 5 3 2 2 5 3 3 2" xfId="4839" xr:uid="{F9648264-72D4-4051-931C-CFEAFC18C5EC}"/>
    <cellStyle name="Percent 2 6 5 5 3 2 2 5 3 3 3" xfId="4487" xr:uid="{E91548C5-6A6D-445A-8B16-82B23743863D}"/>
    <cellStyle name="Percent 2 6 5 5 3 2 2 5 3 3 4" xfId="8560" xr:uid="{861E76AE-6828-49E3-A515-3B04561DD5FD}"/>
    <cellStyle name="Percent 2 6 5 5 3 2 2 5 3 3 4 2" xfId="9246" xr:uid="{2D37C3EB-2001-4B35-B0E4-D31E6D3F4BD4}"/>
    <cellStyle name="Percent 2 6 5 5 3 2 2 5 3 3 4 2 2" xfId="10963" xr:uid="{2089FCC2-2FB0-48A8-B224-6A66EEB2A4B1}"/>
    <cellStyle name="Percent 2 6 5 5 3 2 2 5 3 3 4 2 3" xfId="12320" xr:uid="{0B222EA5-27C2-4231-A85E-6C19F0F269B8}"/>
    <cellStyle name="Percent 2 6 5 5 3 2 2 5 3 3 4 2 3 2" xfId="22761" xr:uid="{B47C9097-8AF3-46AE-9757-E32743A426A4}"/>
    <cellStyle name="Percent 2 6 5 5 3 2 2 5 3 3 4 2 3 3" xfId="21528" xr:uid="{E189D1E5-CE42-4B7C-9024-BDB1A3903199}"/>
    <cellStyle name="Percent 2 6 5 5 3 2 2 5 3 3 4 2 3 3 2" xfId="26750" xr:uid="{28047CC1-81CB-49D8-8311-C7EF3232C4B7}"/>
    <cellStyle name="Percent 2 6 5 5 3 2 2 5 3 3 5" xfId="6654" xr:uid="{E37CFC43-E709-44B3-9CC3-2DC77BA9342B}"/>
    <cellStyle name="Percent 2 6 5 5 3 2 2 5 3 3 5 2" xfId="10400" xr:uid="{942DD5F8-5122-4517-B79E-F83A8DBA4460}"/>
    <cellStyle name="Percent 2 6 5 5 3 2 2 5 3 3 5 3" xfId="16954" xr:uid="{7CDCFAA9-3BB4-4DAD-B0DC-C85EAD545239}"/>
    <cellStyle name="Percent 2 6 5 5 3 2 2 5 3 3 5 3 2" xfId="23427" xr:uid="{73205883-4121-4A91-B3D2-5745DD34328F}"/>
    <cellStyle name="Percent 2 6 5 5 3 2 2 5 3 3 5 3 3" xfId="20965" xr:uid="{60E6CFF3-1970-4CC1-8A81-ED468E88C842}"/>
    <cellStyle name="Percent 2 6 5 5 3 2 2 5 3 3 5 3 3 2" xfId="26187" xr:uid="{1172A821-4F9E-4655-BE54-41D8D533D603}"/>
    <cellStyle name="Percent 2 6 5 5 3 2 2 5 3 3 6" xfId="19027" xr:uid="{E4492935-8200-40CB-AF71-4AD5418B4E34}"/>
    <cellStyle name="Percent 2 6 5 5 3 2 2 5 3 3 6 2" xfId="24249" xr:uid="{3FC1C01C-7D84-448E-BBC7-1DF6BEAB549C}"/>
    <cellStyle name="Percent 2 6 5 5 3 2 2 5 3 4" xfId="7138" xr:uid="{E946906F-90C7-4A9B-BB29-5129A3B0D9D1}"/>
    <cellStyle name="Percent 2 6 5 5 3 2 2 5 3 4 2" xfId="8097" xr:uid="{80935C83-6CA0-4FB2-9617-C70C436C95FD}"/>
    <cellStyle name="Percent 2 6 5 5 3 2 2 5 3 4 3" xfId="13274" xr:uid="{5A97B5C2-3F51-45EB-A48D-F964CB1CDBBE}"/>
    <cellStyle name="Percent 2 6 5 5 3 2 2 5 3 4 3 2" xfId="16705" xr:uid="{D5451A97-FFEF-4381-9137-AC4327BB5FC1}"/>
    <cellStyle name="Percent 2 6 5 5 3 2 2 5 3 4 4" xfId="19440" xr:uid="{571D2397-12F8-4907-83D9-8359B1A7CB26}"/>
    <cellStyle name="Percent 2 6 5 5 3 2 2 5 3 4 4 2" xfId="24662" xr:uid="{D7B98E3F-B9AF-4F17-A0B2-7764827F23F2}"/>
    <cellStyle name="Percent 2 6 5 5 3 2 2 5 3 5" xfId="5161" xr:uid="{11A5CFAE-0E97-45A9-ADCE-733D481AA24D}"/>
    <cellStyle name="Percent 2 6 5 5 3 2 2 5 3 5 2" xfId="9745" xr:uid="{08FCA890-E71B-4C3B-8109-26D047BAF278}"/>
    <cellStyle name="Percent 2 6 5 5 3 2 2 5 3 5 3" xfId="11403" xr:uid="{38F0F1E5-9B4B-4A5F-A9DA-C3AD92EA8945}"/>
    <cellStyle name="Percent 2 6 5 5 3 2 2 5 3 5 3 2" xfId="21961" xr:uid="{43842DDC-B0FF-451D-9AB6-F3F466D3ED80}"/>
    <cellStyle name="Percent 2 6 5 5 3 2 2 5 3 5 3 3" xfId="19701" xr:uid="{847BD59F-07D5-4170-B4A7-A065FEF580AB}"/>
    <cellStyle name="Percent 2 6 5 5 3 2 2 5 3 5 3 3 2" xfId="24923" xr:uid="{3ABA8131-C0C2-4635-8040-020343F34101}"/>
    <cellStyle name="Percent 2 6 5 5 3 2 2 5 4" xfId="5836" xr:uid="{D8674A8A-845F-430A-A5ED-0AA063758783}"/>
    <cellStyle name="Percent 2 6 5 5 3 2 2 5 4 2" xfId="9086" xr:uid="{397F223D-CAB3-473F-ADD3-C7D2029122DB}"/>
    <cellStyle name="Percent 2 6 5 5 3 2 2 5 4 3" xfId="12835" xr:uid="{65928A3E-F623-4595-9ED9-14E2E2528880}"/>
    <cellStyle name="Percent 2 6 5 5 3 2 2 5 4 3 2" xfId="23273" xr:uid="{70B5A4DF-49F1-42A2-A986-3C0DF4996B23}"/>
    <cellStyle name="Percent 2 6 5 5 3 2 2 5 4 3 3" xfId="20374" xr:uid="{0E8EAC02-701D-4E31-9E97-AB98E75F9B3B}"/>
    <cellStyle name="Percent 2 6 5 5 3 2 2 5 4 3 3 2" xfId="25596" xr:uid="{3F70CC66-A758-470C-BBA6-A01C13B4DB81}"/>
    <cellStyle name="Percent 2 6 5 5 3 2 2 5 5" xfId="15674" xr:uid="{0077000D-DFC4-4117-809F-645C188B7BF7}"/>
    <cellStyle name="Percent 2 6 5 5 3 2 2 5 6" xfId="17781" xr:uid="{F5E6233F-72F8-4A99-AD8C-010E553241B4}"/>
    <cellStyle name="Percent 2 6 5 5 3 2 2 5 6 2" xfId="27391" xr:uid="{0216D4CF-6E58-4A4C-8D36-97700CBCF642}"/>
    <cellStyle name="Percent 2 6 5 5 3 2 2 5 6 3" xfId="28630" xr:uid="{CEF0A3A9-A95C-4520-B825-87AEF61D20B4}"/>
    <cellStyle name="Percent 2 6 5 5 3 2 2 5 6 4" xfId="27503" xr:uid="{A2A50990-FC14-4BC1-9FB2-D379C7481AF7}"/>
    <cellStyle name="Percent 2 6 5 5 3 2 2 5 7" xfId="18432" xr:uid="{822E4056-2407-4C5E-BADF-846851AC8F8E}"/>
    <cellStyle name="Percent 2 6 5 5 3 2 2 5 7 2" xfId="28838" xr:uid="{36F68250-1180-4A14-B2D7-724F032FE5E3}"/>
    <cellStyle name="Percent 2 6 5 5 3 2 2 6" xfId="2539" xr:uid="{BF1D8411-4FDC-43CE-911C-5CBBBDFEE9E9}"/>
    <cellStyle name="Percent 2 6 5 5 3 2 2 6 2" xfId="3134" xr:uid="{E7049A9A-69D6-40A7-BCD9-4E4950D60D10}"/>
    <cellStyle name="Percent 2 6 5 5 3 2 2 6 3" xfId="4097" xr:uid="{302C5A5E-AE34-4037-8D81-8D8B31A7B35A}"/>
    <cellStyle name="Percent 2 6 5 5 3 2 2 6 3 2" xfId="4888" xr:uid="{36354E33-DEF2-478A-85EF-08F45E8C58B4}"/>
    <cellStyle name="Percent 2 6 5 5 3 2 2 6 3 3" xfId="3551" xr:uid="{F1D7EC95-B94B-4ECF-858D-286036C8502D}"/>
    <cellStyle name="Percent 2 6 5 5 3 2 2 6 3 4" xfId="7574" xr:uid="{B09B6650-6058-4818-8CFC-8399D8844725}"/>
    <cellStyle name="Percent 2 6 5 5 3 2 2 6 3 4 2" xfId="9239" xr:uid="{44531D94-7672-47BC-B62B-5D2D6734BC06}"/>
    <cellStyle name="Percent 2 6 5 5 3 2 2 6 3 4 2 2" xfId="10956" xr:uid="{ACEA4D83-7AAF-41BD-9215-0B70E6C0A2EF}"/>
    <cellStyle name="Percent 2 6 5 5 3 2 2 6 3 4 2 3" xfId="12213" xr:uid="{E9954DA3-266A-42FD-8A35-9B282B5C50FF}"/>
    <cellStyle name="Percent 2 6 5 5 3 2 2 6 3 4 2 3 2" xfId="22659" xr:uid="{6ED7E47C-E407-4851-B145-2A3827534953}"/>
    <cellStyle name="Percent 2 6 5 5 3 2 2 6 3 4 2 3 3" xfId="21521" xr:uid="{AA077C56-D0DB-42D8-BDCD-AB7D40EAC811}"/>
    <cellStyle name="Percent 2 6 5 5 3 2 2 6 3 4 2 3 3 2" xfId="26743" xr:uid="{ED5C25E9-84BC-4393-A696-76FFE18A87C4}"/>
    <cellStyle name="Percent 2 6 5 5 3 2 2 6 3 5" xfId="6414" xr:uid="{D7C9E702-F681-4BD4-8F96-EE9691500F13}"/>
    <cellStyle name="Percent 2 6 5 5 3 2 2 6 3 5 2" xfId="10160" xr:uid="{14D73685-BE20-447D-A799-59B00C416A80}"/>
    <cellStyle name="Percent 2 6 5 5 3 2 2 6 3 5 3" xfId="12285" xr:uid="{36CFCC7E-5B24-4F8F-8121-354C23D302CA}"/>
    <cellStyle name="Percent 2 6 5 5 3 2 2 6 3 5 3 2" xfId="22727" xr:uid="{E52FCC8E-D1B4-431E-B8D5-BC8814107E1D}"/>
    <cellStyle name="Percent 2 6 5 5 3 2 2 6 3 5 3 3" xfId="20725" xr:uid="{B94D0427-5D17-4B12-9FE5-D825ACBD6A4F}"/>
    <cellStyle name="Percent 2 6 5 5 3 2 2 6 3 5 3 3 2" xfId="25947" xr:uid="{18AF8BA7-C88E-4E97-8493-B42C0954BEDF}"/>
    <cellStyle name="Percent 2 6 5 5 3 2 2 6 3 6" xfId="16116" xr:uid="{A3826EEC-F26B-46F8-BCEC-7A4AAB79B0CD}"/>
    <cellStyle name="Percent 2 6 5 5 3 2 2 6 3 7" xfId="18874" xr:uid="{D10B6F12-925B-46DC-B402-57A4BED18BD7}"/>
    <cellStyle name="Percent 2 6 5 5 3 2 2 6 3 7 2" xfId="24096" xr:uid="{3776D279-222E-4F8F-85FB-528DE2F09FDE}"/>
    <cellStyle name="Percent 2 6 5 5 3 2 2 6 4" xfId="7015" xr:uid="{9FA0E255-6140-4CF4-B2F5-D3E0D8292309}"/>
    <cellStyle name="Percent 2 6 5 5 3 2 2 6 4 2" xfId="7974" xr:uid="{3D38B27B-E02A-48C3-93D1-D7F679A1EB82}"/>
    <cellStyle name="Percent 2 6 5 5 3 2 2 6 4 3" xfId="12879" xr:uid="{9DA074D9-D913-44EF-B600-2152DFB3D8DD}"/>
    <cellStyle name="Percent 2 6 5 5 3 2 2 6 4 3 2" xfId="16352" xr:uid="{22CA4D97-D280-4B42-9531-5386F4591152}"/>
    <cellStyle name="Percent 2 6 5 5 3 2 2 6 4 4" xfId="19317" xr:uid="{04428B52-236F-48E7-B8B4-911BDCFEAA83}"/>
    <cellStyle name="Percent 2 6 5 5 3 2 2 6 4 4 2" xfId="24539" xr:uid="{E03E028C-54F0-442D-BE57-1F5D4D811448}"/>
    <cellStyle name="Percent 2 6 5 5 3 2 2 6 5" xfId="9444" xr:uid="{B6665344-4B60-48EE-A518-31B231DD1053}"/>
    <cellStyle name="Percent 2 6 5 5 3 2 2 6 5 2" xfId="11157" xr:uid="{4896FDF4-5E75-4420-AE52-8240B42CD640}"/>
    <cellStyle name="Percent 2 6 5 5 3 2 2 6 5 3" xfId="12171" xr:uid="{1C33F7C6-2A2A-47E1-89E2-BA952DFDA4B2}"/>
    <cellStyle name="Percent 2 6 5 5 3 2 2 6 5 3 2" xfId="22618" xr:uid="{1D44376F-F0A3-4528-B623-DDB8E404EB31}"/>
    <cellStyle name="Percent 2 6 5 5 3 2 2 6 5 3 3" xfId="21722" xr:uid="{38DB4679-2019-4FF8-9BD0-AEDEE01F9B29}"/>
    <cellStyle name="Percent 2 6 5 5 3 2 2 6 5 3 3 2" xfId="26944" xr:uid="{BA01CE09-9E0E-4375-9B40-3B4CE226FAE4}"/>
    <cellStyle name="Percent 2 6 5 5 3 2 2 7" xfId="5834" xr:uid="{0AF29C84-200A-4D20-A725-B50697493885}"/>
    <cellStyle name="Percent 2 6 5 5 3 2 2 7 2" xfId="9085" xr:uid="{5AE49F24-738E-40FD-94E8-7939ECE5C1CA}"/>
    <cellStyle name="Percent 2 6 5 5 3 2 2 7 3" xfId="16263" xr:uid="{40ACC9F3-C273-402F-BFD8-311D1655E6AE}"/>
    <cellStyle name="Percent 2 6 5 5 3 2 2 7 3 2" xfId="17410" xr:uid="{69C8BD89-D513-4FEE-BBAA-4B86D726960F}"/>
    <cellStyle name="Percent 2 6 5 5 3 2 2 7 3 3" xfId="20372" xr:uid="{AA391443-EB00-4402-98DB-D501C2C13893}"/>
    <cellStyle name="Percent 2 6 5 5 3 2 2 7 3 3 2" xfId="25594" xr:uid="{FEB88EDC-FCB4-4F81-AC98-4279205AC251}"/>
    <cellStyle name="Percent 2 6 5 5 3 2 2 8" xfId="15673" xr:uid="{3F2C4703-081A-4CF9-A98A-071A408E44D9}"/>
    <cellStyle name="Percent 2 6 5 5 3 2 2 9" xfId="17780" xr:uid="{3C1453BF-8D02-4528-BBA0-C9B16F5C1FF5}"/>
    <cellStyle name="Percent 2 6 5 5 3 2 2 9 2" xfId="27390" xr:uid="{CE2EDE2D-AA41-4A60-9934-C8F1A20129B6}"/>
    <cellStyle name="Percent 2 6 5 5 3 2 2 9 3" xfId="28629" xr:uid="{72D6A837-562D-452D-ABC7-47FFF157F67E}"/>
    <cellStyle name="Percent 2 6 5 5 3 2 2 9 4" xfId="27698" xr:uid="{4867F25E-8530-4489-B0F4-B55F26611F70}"/>
    <cellStyle name="Percent 2 6 5 5 3 3" xfId="2306" xr:uid="{85A83E1B-BE4A-4634-9D98-0335F6C274BA}"/>
    <cellStyle name="Percent 2 6 5 5 3 3 2" xfId="2901" xr:uid="{419CEECF-4E25-4BF0-A704-3DF7FDE38C1E}"/>
    <cellStyle name="Percent 2 6 5 5 3 3 3" xfId="3864" xr:uid="{EF744EAF-4E7B-4FD9-A5F6-B9D04C9F1EFB}"/>
    <cellStyle name="Percent 2 6 5 5 3 3 3 2" xfId="5067" xr:uid="{3C5E1588-F631-4CD2-8EC7-21B97DBBCF5C}"/>
    <cellStyle name="Percent 2 6 5 5 3 3 3 3" xfId="4319" xr:uid="{B3D157DC-4E88-4307-B2AD-4CD7B9065191}"/>
    <cellStyle name="Percent 2 6 5 5 3 3 3 4" xfId="8351" xr:uid="{522C85AD-1619-4224-AE2B-6D3806D4C55B}"/>
    <cellStyle name="Percent 2 6 5 5 3 3 3 4 2" xfId="9297" xr:uid="{A6226F1E-F739-4785-827C-5C0607491F18}"/>
    <cellStyle name="Percent 2 6 5 5 3 3 3 4 2 2" xfId="11014" xr:uid="{2A22FD26-2B0C-4037-8ED9-C52685B04C5A}"/>
    <cellStyle name="Percent 2 6 5 5 3 3 3 4 2 3" xfId="12452" xr:uid="{8CAC742C-C9C0-49A7-85FE-79A8FA06AEF8}"/>
    <cellStyle name="Percent 2 6 5 5 3 3 3 4 2 3 2" xfId="22893" xr:uid="{2A19F052-5251-41B1-9EBA-26E8F9DF8A1D}"/>
    <cellStyle name="Percent 2 6 5 5 3 3 3 4 2 3 3" xfId="21579" xr:uid="{D94B15A1-AD44-4403-B559-789D26C78AC9}"/>
    <cellStyle name="Percent 2 6 5 5 3 3 3 4 2 3 3 2" xfId="26801" xr:uid="{143876E9-B4E9-495F-97E8-196145268679}"/>
    <cellStyle name="Percent 2 6 5 5 3 3 3 5" xfId="6950" xr:uid="{4676AC93-46FC-4AB0-B8F1-44077C3BCE64}"/>
    <cellStyle name="Percent 2 6 5 5 3 3 3 5 2" xfId="10694" xr:uid="{BEB1E315-6327-43C3-AB66-1EE3F98687EA}"/>
    <cellStyle name="Percent 2 6 5 5 3 3 3 5 3" xfId="11347" xr:uid="{82CBF42B-D84A-4F47-B916-463C8FA772B1}"/>
    <cellStyle name="Percent 2 6 5 5 3 3 3 5 3 2" xfId="21905" xr:uid="{BD474C42-5963-4ABE-B2B1-56463332FF5B}"/>
    <cellStyle name="Percent 2 6 5 5 3 3 3 5 3 3" xfId="21259" xr:uid="{06691F17-0F07-4E4A-9538-EBD44802503B}"/>
    <cellStyle name="Percent 2 6 5 5 3 3 3 5 3 3 2" xfId="26481" xr:uid="{E03DECC6-8E3C-45BD-BCC6-30A798F1EC4C}"/>
    <cellStyle name="Percent 2 6 5 5 3 3 3 6" xfId="15887" xr:uid="{38EF003F-4D18-452B-84E5-13D5DE2F6FC5}"/>
    <cellStyle name="Percent 2 6 5 5 3 3 3 7" xfId="18641" xr:uid="{40BE093F-6EBA-45AB-A8BA-E405E21E3903}"/>
    <cellStyle name="Percent 2 6 5 5 3 3 3 7 2" xfId="23863" xr:uid="{81C88BC8-B5E8-4671-ABB5-721354110280}"/>
    <cellStyle name="Percent 2 6 5 5 3 3 4" xfId="7364" xr:uid="{8B9B76F7-F8A9-46E5-99BB-3FAEC009183D}"/>
    <cellStyle name="Percent 2 6 5 5 3 3 4 2" xfId="8323" xr:uid="{20BD70F3-B3AD-49CC-88C5-D70E08DE6F93}"/>
    <cellStyle name="Percent 2 6 5 5 3 3 4 3" xfId="12982" xr:uid="{1231D25E-026D-46D6-A727-E91C2C3D3D7F}"/>
    <cellStyle name="Percent 2 6 5 5 3 3 4 3 2" xfId="16441" xr:uid="{13BEED8D-563A-4BC2-82AA-B7449374E4F4}"/>
    <cellStyle name="Percent 2 6 5 5 3 3 4 4" xfId="19666" xr:uid="{AF16CC15-05BF-4D5E-AD00-F67B4F4A6C27}"/>
    <cellStyle name="Percent 2 6 5 5 3 3 4 4 2" xfId="24888" xr:uid="{69D90DA1-0033-402E-8D73-8C880C8D1C34}"/>
    <cellStyle name="Percent 2 6 5 5 3 3 5" xfId="7909" xr:uid="{6EA0D40C-02E4-40FC-BCDC-41B0632152B2}"/>
    <cellStyle name="Percent 2 6 5 5 3 3 5 2" xfId="10868" xr:uid="{23AFEC79-F00B-40F6-8EFF-763F28869654}"/>
    <cellStyle name="Percent 2 6 5 5 3 3 5 3" xfId="16925" xr:uid="{F17EE532-D112-43B2-A407-C7AD8982F852}"/>
    <cellStyle name="Percent 2 6 5 5 3 3 5 3 2" xfId="23398" xr:uid="{33BC5B9B-D6FF-45DE-ABE8-6EB178FCC706}"/>
    <cellStyle name="Percent 2 6 5 5 3 3 5 3 3" xfId="21433" xr:uid="{AB23EFB5-EDF0-4B4B-B1EF-6C4D2FF06416}"/>
    <cellStyle name="Percent 2 6 5 5 3 3 5 3 3 2" xfId="26655" xr:uid="{FFAFA343-B3E6-4445-9314-BBF8CB52FBAB}"/>
    <cellStyle name="Percent 2 6 5 5 3 4" xfId="5833" xr:uid="{A5CEA876-A72D-4718-95AE-90129E9A53C1}"/>
    <cellStyle name="Percent 2 6 5 5 3 4 2" xfId="9084" xr:uid="{858167E4-0B3A-4B4C-BA91-79BA789A5A1F}"/>
    <cellStyle name="Percent 2 6 5 5 3 4 3" xfId="14854" xr:uid="{18BEA339-574F-43BB-BDE2-C19F8F9B819A}"/>
    <cellStyle name="Percent 2 6 5 5 3 4 3 2" xfId="14855" xr:uid="{31483473-44D2-409C-8850-8158B1BC4130}"/>
    <cellStyle name="Percent 2 6 5 5 3 4 3 3" xfId="17271" xr:uid="{70426270-7E58-4C29-B9CF-9E5C9C86D403}"/>
    <cellStyle name="Percent 2 6 5 5 3 4 3 4" xfId="20371" xr:uid="{977290C6-DA10-42BE-A410-7D883AF25F29}"/>
    <cellStyle name="Percent 2 6 5 5 3 4 3 4 2" xfId="25593" xr:uid="{5847C87F-F05D-45E6-8ED1-6EABCB64E788}"/>
    <cellStyle name="Percent 2 6 5 5 3 5" xfId="15297" xr:uid="{DC6D2517-2E68-450B-938A-C6AB2DCE233E}"/>
    <cellStyle name="Percent 2 6 5 5 3 6" xfId="15672" xr:uid="{7BE196F3-CDC0-47BF-AFAE-2E722BE31D1A}"/>
    <cellStyle name="Percent 2 6 5 5 3 7" xfId="17779" xr:uid="{64C44BDD-1C6B-452D-A5BB-32762CD24A73}"/>
    <cellStyle name="Percent 2 6 5 5 3 7 2" xfId="27389" xr:uid="{D29F9301-6BA4-4AF0-B0CC-6270F6365993}"/>
    <cellStyle name="Percent 2 6 5 5 3 7 3" xfId="28628" xr:uid="{5B12B180-2863-46A7-A4B1-72CA9C540A4B}"/>
    <cellStyle name="Percent 2 6 5 5 3 7 4" xfId="27848" xr:uid="{8468F8B9-AB93-4357-80AA-191BF577A3B3}"/>
    <cellStyle name="Percent 2 6 5 5 3 8" xfId="18046" xr:uid="{C8F5EB4B-53F0-4BED-A039-29EF070BA4ED}"/>
    <cellStyle name="Percent 2 6 5 5 3 8 2" xfId="27615" xr:uid="{C0D03E66-ACD0-458E-9008-73BF22B67E46}"/>
    <cellStyle name="Percent 2 6 5 5 4" xfId="14856" xr:uid="{432281D5-1778-4696-AA09-A447451DDB66}"/>
    <cellStyle name="Percent 2 6 5 5 4 2" xfId="14857" xr:uid="{5007DBB0-EF19-4DEF-9E9A-F9B053EA06CE}"/>
    <cellStyle name="Percent 2 6 5 5 5" xfId="14858" xr:uid="{1E939C5B-8DD6-4842-999A-19A1208E7BAD}"/>
    <cellStyle name="Percent 2 6 5 5 5 2" xfId="14859" xr:uid="{151FE4A2-76EF-4B8F-8067-34C9478DEAB2}"/>
    <cellStyle name="Percent 2 6 5 6" xfId="2166" xr:uid="{14426783-33C7-47D6-98C3-9197F1A456BE}"/>
    <cellStyle name="Percent 2 6 5 6 2" xfId="2761" xr:uid="{31680888-F8B9-41C6-9D5E-6D7E506C1E6B}"/>
    <cellStyle name="Percent 2 6 5 6 3" xfId="3724" xr:uid="{1466CFEC-7AFE-418A-85F1-5B5DA9A0CE20}"/>
    <cellStyle name="Percent 2 6 5 6 3 2" xfId="4939" xr:uid="{EC0AC776-7F10-452C-9437-D324556D0235}"/>
    <cellStyle name="Percent 2 6 5 6 3 3" xfId="4330" xr:uid="{C95588CF-FCB8-4D41-8732-E54B4738B871}"/>
    <cellStyle name="Percent 2 6 5 6 3 4" xfId="8506" xr:uid="{44C9F669-D88D-4A41-8749-3F95318A577B}"/>
    <cellStyle name="Percent 2 6 5 6 3 4 2" xfId="6890" xr:uid="{0858E56B-C7AA-40A6-A070-BE2A878D463D}"/>
    <cellStyle name="Percent 2 6 5 6 3 4 2 2" xfId="10634" xr:uid="{ACC0D144-962E-46C9-A72E-9214CD96D5AC}"/>
    <cellStyle name="Percent 2 6 5 6 3 4 2 3" xfId="11836" xr:uid="{84C1A3E5-8CD0-4C91-8426-D98E761CC0CF}"/>
    <cellStyle name="Percent 2 6 5 6 3 4 2 3 2" xfId="22284" xr:uid="{0BB8E8D5-A356-430C-9EA9-A8F57D220674}"/>
    <cellStyle name="Percent 2 6 5 6 3 4 2 3 3" xfId="21199" xr:uid="{551FB112-2D38-4E4A-B990-83D8D61A1D8C}"/>
    <cellStyle name="Percent 2 6 5 6 3 4 2 3 3 2" xfId="26421" xr:uid="{9828CAF2-D81B-4C59-8E09-294934C66AF3}"/>
    <cellStyle name="Percent 2 6 5 6 3 5" xfId="6661" xr:uid="{DC19F1E9-66CE-4E51-8215-59C49EF9B408}"/>
    <cellStyle name="Percent 2 6 5 6 3 5 2" xfId="10407" xr:uid="{DBDE9454-B41B-4E52-86C8-0C011B11C3E4}"/>
    <cellStyle name="Percent 2 6 5 6 3 5 3" xfId="12039" xr:uid="{BC47E3DB-1103-4CF6-823D-E45F85497626}"/>
    <cellStyle name="Percent 2 6 5 6 3 5 3 2" xfId="22487" xr:uid="{9BD9DE77-1518-4CFA-800A-15534F794FA5}"/>
    <cellStyle name="Percent 2 6 5 6 3 5 3 3" xfId="20972" xr:uid="{4F2FDAEA-A5EE-474E-BAA8-96A61298A513}"/>
    <cellStyle name="Percent 2 6 5 6 3 5 3 3 2" xfId="26194" xr:uid="{1AAF0939-6C02-4B1C-9003-15B859B05007}"/>
    <cellStyle name="Percent 2 6 5 6 3 6" xfId="18501" xr:uid="{7D5B9EC3-0108-473A-91A6-6CC2C9AC5F6B}"/>
    <cellStyle name="Percent 2 6 5 6 3 6 2" xfId="23723" xr:uid="{E62FBDBD-71C4-4EF3-B39B-ACC760385089}"/>
    <cellStyle name="Percent 2 6 5 6 4" xfId="6013" xr:uid="{3D3011D2-3837-4673-8B41-976835AE25A5}"/>
    <cellStyle name="Percent 2 6 5 6 4 2" xfId="7810" xr:uid="{D2214A21-AD51-436E-B492-944FD7F46AA4}"/>
    <cellStyle name="Percent 2 6 5 6 4 3" xfId="13319" xr:uid="{4E1D288E-C115-45E9-99B1-7C1CC22B711C}"/>
    <cellStyle name="Percent 2 6 5 6 4 3 2" xfId="16744" xr:uid="{0DE5D535-38F2-4C1E-9DEA-4A8995D61E18}"/>
    <cellStyle name="Percent 2 6 5 6 4 4" xfId="19106" xr:uid="{07FA0234-D53A-48E0-851F-E870F055A229}"/>
    <cellStyle name="Percent 2 6 5 6 4 4 2" xfId="24328" xr:uid="{F16587BD-B7A5-4B42-BA76-7A9E7429F78C}"/>
    <cellStyle name="Percent 2 6 5 6 5" xfId="6939" xr:uid="{53958298-AE1B-49B9-A532-99EE672F3A84}"/>
    <cellStyle name="Percent 2 6 5 6 5 2" xfId="10683" xr:uid="{5DD29C46-A7D5-412B-AFEC-9D77DFECDAFD}"/>
    <cellStyle name="Percent 2 6 5 6 5 3" xfId="11898" xr:uid="{7ECEC6D2-F780-4404-8FC6-86053ECD5027}"/>
    <cellStyle name="Percent 2 6 5 6 5 3 2" xfId="22346" xr:uid="{6C2062AE-B189-451F-BAA2-EB09A2F7AF10}"/>
    <cellStyle name="Percent 2 6 5 6 5 3 3" xfId="21248" xr:uid="{8D1811F1-0116-44F1-8B7D-8866C0AD591D}"/>
    <cellStyle name="Percent 2 6 5 6 5 3 3 2" xfId="26470" xr:uid="{A41C14B2-22C2-473A-B97B-4C1AA6F9DE7B}"/>
    <cellStyle name="Percent 2 6 5 7" xfId="17906" xr:uid="{F76576A8-42D9-48D5-877E-331E7DB7B551}"/>
    <cellStyle name="Percent 2 6 5 7 2" xfId="28902" xr:uid="{BE9FAEC7-2D2E-4131-9D36-CF7B8B0394FE}"/>
    <cellStyle name="Percent 2 6 6" xfId="1671" xr:uid="{32402E8C-8354-417B-AECB-4E443472E526}"/>
    <cellStyle name="Percent 2 6 6 2" xfId="1672" xr:uid="{06B0C6C2-626D-4908-97EA-0F454F72B9A4}"/>
    <cellStyle name="Percent 2 6 6 2 2" xfId="1673" xr:uid="{7B291C4F-0DA5-48D9-B1B0-913DA215046E}"/>
    <cellStyle name="Percent 2 6 6 2 3" xfId="1674" xr:uid="{BF16F4A4-443A-46DD-85CE-2E7545032ACA}"/>
    <cellStyle name="Percent 2 6 6 2 4" xfId="1675" xr:uid="{DDD873B2-ABCA-45BC-A5F1-C5C4A3219FC8}"/>
    <cellStyle name="Percent 2 6 6 2 4 2" xfId="1676" xr:uid="{671484C0-8207-42AC-8703-4F8CEBCBAEEE}"/>
    <cellStyle name="Percent 2 6 6 2 4 3" xfId="1677" xr:uid="{B13C9195-8AB6-4148-B47A-27897EF61C96}"/>
    <cellStyle name="Percent 2 6 6 2 4 3 2" xfId="14860" xr:uid="{7999426F-4192-4784-9839-2E82BE5DEA9D}"/>
    <cellStyle name="Percent 2 6 6 2 4 4" xfId="1678" xr:uid="{C397F5AF-0464-4B91-98C9-283C6C50D45C}"/>
    <cellStyle name="Percent 2 6 6 2 4 4 2" xfId="1679" xr:uid="{F8369410-FC35-41CA-8A8C-0E7C9753BA83}"/>
    <cellStyle name="Percent 2 6 6 2 4 4 3" xfId="1680" xr:uid="{7A08B855-83B3-4702-B0C9-F565E4B879AC}"/>
    <cellStyle name="Percent 2 6 6 2 4 4 3 2" xfId="1681" xr:uid="{4E4659DE-23FA-4E9A-82D5-A1DC53A017CC}"/>
    <cellStyle name="Percent 2 6 6 2 4 4 3 2 2" xfId="1682" xr:uid="{BFC8B0F2-4545-4D9F-B639-9E70D087EAB7}"/>
    <cellStyle name="Percent 2 6 6 2 4 4 3 2 2 10" xfId="18280" xr:uid="{34796766-974C-4D69-AC3D-8997686D0C24}"/>
    <cellStyle name="Percent 2 6 6 2 4 4 3 2 2 10 2" xfId="27634" xr:uid="{954052FE-8284-49D2-9802-6A83D615109D}"/>
    <cellStyle name="Percent 2 6 6 2 4 4 3 2 2 2" xfId="1683" xr:uid="{1BDD338A-D3A5-401D-95C5-6FF50A815641}"/>
    <cellStyle name="Percent 2 6 6 2 4 4 3 2 2 2 2" xfId="14861" xr:uid="{6E5091D6-E3E8-44C1-8A04-84320657622B}"/>
    <cellStyle name="Percent 2 6 6 2 4 4 3 2 2 2 3" xfId="14862" xr:uid="{FD84429E-81F4-4E04-B214-7E44103E8ABD}"/>
    <cellStyle name="Percent 2 6 6 2 4 4 3 2 2 2 3 2" xfId="14863" xr:uid="{9EE2EB49-8EF9-45D7-919F-54D133AC288F}"/>
    <cellStyle name="Percent 2 6 6 2 4 4 3 2 2 3" xfId="1684" xr:uid="{C85BABF7-7CB7-4C18-A20B-EEB23DE44D72}"/>
    <cellStyle name="Percent 2 6 6 2 4 4 3 2 2 4" xfId="1685" xr:uid="{9D84C1AA-95CF-479E-93C9-3F4AF1B9364B}"/>
    <cellStyle name="Percent 2 6 6 2 4 4 3 2 2 5" xfId="1686" xr:uid="{8AB6AADB-C81D-4130-AFE7-71FD05BB3E4A}"/>
    <cellStyle name="Percent 2 6 6 2 4 4 3 2 2 5 2" xfId="1687" xr:uid="{F430E694-B19C-4486-8769-C31FC36C097C}"/>
    <cellStyle name="Percent 2 6 6 2 4 4 3 2 2 5 3" xfId="2693" xr:uid="{8E0EB371-3DC1-4761-B04A-6719410CD9AF}"/>
    <cellStyle name="Percent 2 6 6 2 4 4 3 2 2 5 3 2" xfId="3288" xr:uid="{7F7842BA-AD06-486C-BA1A-418E4C6BE7A7}"/>
    <cellStyle name="Percent 2 6 6 2 4 4 3 2 2 5 3 3" xfId="4251" xr:uid="{70BC65AC-ED35-4315-B707-D6F6654380A2}"/>
    <cellStyle name="Percent 2 6 6 2 4 4 3 2 2 5 3 3 2" xfId="4542" xr:uid="{87A40910-53D4-4088-8F63-4AFF026866C9}"/>
    <cellStyle name="Percent 2 6 6 2 4 4 3 2 2 5 3 3 3" xfId="4488" xr:uid="{BE86B76F-029F-4F57-AC04-ED0AF9498AE1}"/>
    <cellStyle name="Percent 2 6 6 2 4 4 3 2 2 5 3 3 4" xfId="7470" xr:uid="{BC6BA2AF-6D0C-4EF6-95A8-99F9650DC520}"/>
    <cellStyle name="Percent 2 6 6 2 4 4 3 2 2 5 3 3 4 2" xfId="9499" xr:uid="{366E3F55-0C53-4344-B238-282F1B00D7D9}"/>
    <cellStyle name="Percent 2 6 6 2 4 4 3 2 2 5 3 3 4 2 2" xfId="11212" xr:uid="{08E2BAC6-FBA5-485F-96BD-35ADEA624BAC}"/>
    <cellStyle name="Percent 2 6 6 2 4 4 3 2 2 5 3 3 4 2 3" xfId="12283" xr:uid="{58C0E215-E9E2-4368-9318-8BC1F99729AF}"/>
    <cellStyle name="Percent 2 6 6 2 4 4 3 2 2 5 3 3 4 2 3 2" xfId="22725" xr:uid="{E1B8B8BF-EF9A-4A2F-B358-3884F6A21814}"/>
    <cellStyle name="Percent 2 6 6 2 4 4 3 2 2 5 3 3 4 2 3 3" xfId="21777" xr:uid="{86E52224-ECF9-4BBC-8088-63F16018307A}"/>
    <cellStyle name="Percent 2 6 6 2 4 4 3 2 2 5 3 3 4 2 3 3 2" xfId="26999" xr:uid="{32F39125-DF80-450F-B998-832FCB51DA1F}"/>
    <cellStyle name="Percent 2 6 6 2 4 4 3 2 2 5 3 3 5" xfId="6402" xr:uid="{5729D13F-21E2-4227-9084-E97F391EDD44}"/>
    <cellStyle name="Percent 2 6 6 2 4 4 3 2 2 5 3 3 5 2" xfId="10148" xr:uid="{E6EF2898-82A2-48D8-AE32-6CCA3F3CE4C2}"/>
    <cellStyle name="Percent 2 6 6 2 4 4 3 2 2 5 3 3 5 3" xfId="16803" xr:uid="{DDE5CDA0-8B36-4E93-B84F-0A9AA1F2F231}"/>
    <cellStyle name="Percent 2 6 6 2 4 4 3 2 2 5 3 3 5 3 2" xfId="23337" xr:uid="{BC170A37-237E-4C1F-93D4-A9975D3ADE14}"/>
    <cellStyle name="Percent 2 6 6 2 4 4 3 2 2 5 3 3 5 3 3" xfId="20713" xr:uid="{CBB265F4-CAD5-4613-8A73-854C623AEFC7}"/>
    <cellStyle name="Percent 2 6 6 2 4 4 3 2 2 5 3 3 5 3 3 2" xfId="25935" xr:uid="{107E8163-6E17-4F9D-875F-2FB2D6B2B59B}"/>
    <cellStyle name="Percent 2 6 6 2 4 4 3 2 2 5 3 3 6" xfId="19028" xr:uid="{8646BD74-0D8A-4817-A3ED-1762A4C39035}"/>
    <cellStyle name="Percent 2 6 6 2 4 4 3 2 2 5 3 3 6 2" xfId="24250" xr:uid="{5DF84CEA-AC41-4371-939D-5777497D492A}"/>
    <cellStyle name="Percent 2 6 6 2 4 4 3 2 2 5 3 4" xfId="6135" xr:uid="{A2211BDA-1C41-44F5-8EEA-A02EA3FC2D2F}"/>
    <cellStyle name="Percent 2 6 6 2 4 4 3 2 2 5 3 4 2" xfId="7700" xr:uid="{2AAFC176-782B-4E03-A3BA-67044A24C275}"/>
    <cellStyle name="Percent 2 6 6 2 4 4 3 2 2 5 3 4 3" xfId="13157" xr:uid="{91D8EFAE-7545-4C32-A04F-B97C38378AD4}"/>
    <cellStyle name="Percent 2 6 6 2 4 4 3 2 2 5 3 4 3 2" xfId="16600" xr:uid="{C1A11CA2-C4BD-4BC7-8302-37A6AFC030AC}"/>
    <cellStyle name="Percent 2 6 6 2 4 4 3 2 2 5 3 4 4" xfId="19228" xr:uid="{CE4BD27B-1054-426F-99F9-A42449B1132D}"/>
    <cellStyle name="Percent 2 6 6 2 4 4 3 2 2 5 3 4 4 2" xfId="24450" xr:uid="{F27FE998-9286-4C70-824B-CD2679D81DFA}"/>
    <cellStyle name="Percent 2 6 6 2 4 4 3 2 2 5 3 5" xfId="6365" xr:uid="{763E653C-289F-453E-9085-8C904277922D}"/>
    <cellStyle name="Percent 2 6 6 2 4 4 3 2 2 5 3 5 2" xfId="10111" xr:uid="{9445326B-5587-4321-BC4C-FA3AFA888015}"/>
    <cellStyle name="Percent 2 6 6 2 4 4 3 2 2 5 3 5 3" xfId="11625" xr:uid="{6AF255A6-7078-4AE4-8754-971CC0CD7D01}"/>
    <cellStyle name="Percent 2 6 6 2 4 4 3 2 2 5 3 5 3 2" xfId="22074" xr:uid="{F4ECC526-F067-4A17-A773-058C34FDE99B}"/>
    <cellStyle name="Percent 2 6 6 2 4 4 3 2 2 5 3 5 3 3" xfId="20676" xr:uid="{B6030664-FD19-4693-B2A3-24076157EA19}"/>
    <cellStyle name="Percent 2 6 6 2 4 4 3 2 2 5 3 5 3 3 2" xfId="25898" xr:uid="{0C63D657-2954-4C24-A106-BA5F3A8250B1}"/>
    <cellStyle name="Percent 2 6 6 2 4 4 3 2 2 5 4" xfId="5840" xr:uid="{5AA07105-2976-4FE9-A8DB-D834CB49904D}"/>
    <cellStyle name="Percent 2 6 6 2 4 4 3 2 2 5 4 2" xfId="9089" xr:uid="{913BF7D9-1EB3-4A3A-837E-281BDA286532}"/>
    <cellStyle name="Percent 2 6 6 2 4 4 3 2 2 5 4 3" xfId="12832" xr:uid="{FA45BBB9-AF44-46BB-9414-89BF4644586A}"/>
    <cellStyle name="Percent 2 6 6 2 4 4 3 2 2 5 4 3 2" xfId="23270" xr:uid="{6263EC30-3D78-48DD-BCBB-192ED92AFFE0}"/>
    <cellStyle name="Percent 2 6 6 2 4 4 3 2 2 5 4 3 3" xfId="20378" xr:uid="{C2995926-C164-4FB6-A72F-B9403E8838B2}"/>
    <cellStyle name="Percent 2 6 6 2 4 4 3 2 2 5 4 3 3 2" xfId="25600" xr:uid="{58978B15-961C-4BD7-BD06-A0060339684D}"/>
    <cellStyle name="Percent 2 6 6 2 4 4 3 2 2 5 5" xfId="15677" xr:uid="{88BA4111-0317-4B9F-B9D4-01298D2147CF}"/>
    <cellStyle name="Percent 2 6 6 2 4 4 3 2 2 5 6" xfId="17784" xr:uid="{0911EF3A-812E-4E38-848E-82704192ED46}"/>
    <cellStyle name="Percent 2 6 6 2 4 4 3 2 2 5 6 2" xfId="27394" xr:uid="{27A9ECBE-3FB4-4345-93D3-38942129BAEE}"/>
    <cellStyle name="Percent 2 6 6 2 4 4 3 2 2 5 6 3" xfId="28633" xr:uid="{727DED09-928E-4B6D-826A-56FE61AB2515}"/>
    <cellStyle name="Percent 2 6 6 2 4 4 3 2 2 5 6 4" xfId="27654" xr:uid="{11BF4071-C761-4B92-A399-F600B3686B08}"/>
    <cellStyle name="Percent 2 6 6 2 4 4 3 2 2 5 7" xfId="18433" xr:uid="{4BF842F3-690B-4449-BAD6-902A92B4550B}"/>
    <cellStyle name="Percent 2 6 6 2 4 4 3 2 2 5 7 2" xfId="28185" xr:uid="{6476E37B-46EC-4892-84F6-EBBEAD21268B}"/>
    <cellStyle name="Percent 2 6 6 2 4 4 3 2 2 6" xfId="2540" xr:uid="{3EE989D5-2387-4003-BBA2-F4A8E6D09315}"/>
    <cellStyle name="Percent 2 6 6 2 4 4 3 2 2 6 2" xfId="3135" xr:uid="{5B0CEC42-4C32-4789-8DE8-0614BC2DF23C}"/>
    <cellStyle name="Percent 2 6 6 2 4 4 3 2 2 6 3" xfId="4098" xr:uid="{26EF5CAA-0AB7-46BC-AF8D-7E9E02D164C2}"/>
    <cellStyle name="Percent 2 6 6 2 4 4 3 2 2 6 3 2" xfId="4668" xr:uid="{6094086C-091E-4014-8495-AFDDFF701BD8}"/>
    <cellStyle name="Percent 2 6 6 2 4 4 3 2 2 6 3 3" xfId="3401" xr:uid="{2193344C-0251-4EE4-B26A-1D03E02BBF6E}"/>
    <cellStyle name="Percent 2 6 6 2 4 4 3 2 2 6 3 4" xfId="7737" xr:uid="{5F3FB514-E79F-4BEF-ACB3-F4A203B2A7A0}"/>
    <cellStyle name="Percent 2 6 6 2 4 4 3 2 2 6 3 4 2" xfId="7387" xr:uid="{224C3529-7EDF-4700-8F03-7F39C1F3FDF8}"/>
    <cellStyle name="Percent 2 6 6 2 4 4 3 2 2 6 3 4 2 2" xfId="10757" xr:uid="{7E5480CE-DE0E-4AF9-9B78-30E29F977D2C}"/>
    <cellStyle name="Percent 2 6 6 2 4 4 3 2 2 6 3 4 2 3" xfId="17044" xr:uid="{4C1D84E8-4314-4514-86EB-7B3889C22C48}"/>
    <cellStyle name="Percent 2 6 6 2 4 4 3 2 2 6 3 4 2 3 2" xfId="23517" xr:uid="{464A99CA-32C9-45D9-A43E-A9143D2EEB08}"/>
    <cellStyle name="Percent 2 6 6 2 4 4 3 2 2 6 3 4 2 3 3" xfId="21322" xr:uid="{3F8A38E5-2938-4B8C-8A05-9ACCDD61815C}"/>
    <cellStyle name="Percent 2 6 6 2 4 4 3 2 2 6 3 4 2 3 3 2" xfId="26544" xr:uid="{CF09976C-932E-46D8-A3CF-EA4463013017}"/>
    <cellStyle name="Percent 2 6 6 2 4 4 3 2 2 6 3 5" xfId="6242" xr:uid="{6F1D4BC1-E97C-4D16-82BA-87DCD16C2E3F}"/>
    <cellStyle name="Percent 2 6 6 2 4 4 3 2 2 6 3 5 2" xfId="9991" xr:uid="{95DDCD32-C4E8-485E-A09C-698BF095CB85}"/>
    <cellStyle name="Percent 2 6 6 2 4 4 3 2 2 6 3 5 3" xfId="11750" xr:uid="{B04D5E49-EC08-405A-A2F6-20B09B7B59E3}"/>
    <cellStyle name="Percent 2 6 6 2 4 4 3 2 2 6 3 5 3 2" xfId="22198" xr:uid="{D7C6BA02-8C55-4369-B1B1-739403B58E52}"/>
    <cellStyle name="Percent 2 6 6 2 4 4 3 2 2 6 3 5 3 3" xfId="20556" xr:uid="{BEC84284-6C18-4021-A07B-8AE76D77AA1F}"/>
    <cellStyle name="Percent 2 6 6 2 4 4 3 2 2 6 3 5 3 3 2" xfId="25778" xr:uid="{25F2A810-5698-47AC-B811-C3FC7818D1D1}"/>
    <cellStyle name="Percent 2 6 6 2 4 4 3 2 2 6 3 6" xfId="16117" xr:uid="{B3DD18B7-FB21-436E-8D4D-642CE937CC53}"/>
    <cellStyle name="Percent 2 6 6 2 4 4 3 2 2 6 3 7" xfId="18875" xr:uid="{A00443EE-AAAD-400D-8DDC-C9A67E88AF1D}"/>
    <cellStyle name="Percent 2 6 6 2 4 4 3 2 2 6 3 7 2" xfId="24097" xr:uid="{0F370719-2A8C-4D41-90E8-A390E468F494}"/>
    <cellStyle name="Percent 2 6 6 2 4 4 3 2 2 6 4" xfId="7065" xr:uid="{91F3C5BC-1553-4D94-ADC4-DAC2C631BA91}"/>
    <cellStyle name="Percent 2 6 6 2 4 4 3 2 2 6 4 2" xfId="8024" xr:uid="{CE175CDC-7E65-4453-BDCB-87BFE44506A4}"/>
    <cellStyle name="Percent 2 6 6 2 4 4 3 2 2 6 4 3" xfId="13130" xr:uid="{7E0280A4-8AAF-4131-883F-7E6ADE39419B}"/>
    <cellStyle name="Percent 2 6 6 2 4 4 3 2 2 6 4 3 2" xfId="16576" xr:uid="{83D5FC4D-4FC9-4B5A-87FE-C92B00C28476}"/>
    <cellStyle name="Percent 2 6 6 2 4 4 3 2 2 6 4 4" xfId="19367" xr:uid="{602A1B8D-1D09-42D8-B658-BF2E58EBBB9E}"/>
    <cellStyle name="Percent 2 6 6 2 4 4 3 2 2 6 4 4 2" xfId="24589" xr:uid="{6E2B9B23-8E2F-43C5-A861-FA22D6D9318C}"/>
    <cellStyle name="Percent 2 6 6 2 4 4 3 2 2 6 5" xfId="5975" xr:uid="{509918F2-578A-4187-9A8F-F294F8471F14}"/>
    <cellStyle name="Percent 2 6 6 2 4 4 3 2 2 6 5 2" xfId="9684" xr:uid="{797B9CFE-DE50-4C50-BAAD-045BC1835A28}"/>
    <cellStyle name="Percent 2 6 6 2 4 4 3 2 2 6 5 3" xfId="12750" xr:uid="{54858041-7883-4403-92F5-D8B741586F52}"/>
    <cellStyle name="Percent 2 6 6 2 4 4 3 2 2 6 5 3 2" xfId="23189" xr:uid="{B190940C-8156-4159-A044-E6F235E91CDD}"/>
    <cellStyle name="Percent 2 6 6 2 4 4 3 2 2 6 5 3 3" xfId="20510" xr:uid="{81178532-EC37-474C-AE3C-9835353B570B}"/>
    <cellStyle name="Percent 2 6 6 2 4 4 3 2 2 6 5 3 3 2" xfId="25732" xr:uid="{E34711AE-E02A-435D-8716-89A8FEABBB11}"/>
    <cellStyle name="Percent 2 6 6 2 4 4 3 2 2 7" xfId="5838" xr:uid="{C2B141F9-0AC8-4E95-AFB7-3001E1FC48AA}"/>
    <cellStyle name="Percent 2 6 6 2 4 4 3 2 2 7 2" xfId="9088" xr:uid="{3BF6A75C-5B31-4B29-9C65-082A900CFC27}"/>
    <cellStyle name="Percent 2 6 6 2 4 4 3 2 2 7 3" xfId="16264" xr:uid="{537C492D-8283-4208-81EA-A73CE200169A}"/>
    <cellStyle name="Percent 2 6 6 2 4 4 3 2 2 7 3 2" xfId="17411" xr:uid="{D4D67B3D-BCB7-405F-BEA7-21DFC559811D}"/>
    <cellStyle name="Percent 2 6 6 2 4 4 3 2 2 7 3 3" xfId="20376" xr:uid="{0CDF7D37-E9B7-4CBC-BDDF-4283B5CBADE4}"/>
    <cellStyle name="Percent 2 6 6 2 4 4 3 2 2 7 3 3 2" xfId="25598" xr:uid="{9B6F6D79-CE39-4653-8438-45520B14DDCF}"/>
    <cellStyle name="Percent 2 6 6 2 4 4 3 2 2 8" xfId="15676" xr:uid="{B1A4F562-DFF2-4887-9D90-7F1F806711A5}"/>
    <cellStyle name="Percent 2 6 6 2 4 4 3 2 2 9" xfId="17783" xr:uid="{9BAA5835-04A8-40DA-B377-43D6CC870450}"/>
    <cellStyle name="Percent 2 6 6 2 4 4 3 2 2 9 2" xfId="27393" xr:uid="{02A4435F-7C4F-48DE-BBB7-9C60D46BB6B7}"/>
    <cellStyle name="Percent 2 6 6 2 4 4 3 2 2 9 3" xfId="28632" xr:uid="{A085C1E6-D237-41D3-A4A8-7C34DE75CDAD}"/>
    <cellStyle name="Percent 2 6 6 2 4 4 3 2 2 9 4" xfId="28206" xr:uid="{E498D95D-9623-446A-871B-572445994975}"/>
    <cellStyle name="Percent 2 6 6 2 4 4 3 3" xfId="2407" xr:uid="{DE2E5CCC-77FB-4031-8105-69C9B53BC906}"/>
    <cellStyle name="Percent 2 6 6 2 4 4 3 3 2" xfId="3002" xr:uid="{481D924D-1F9B-4761-A342-4667E3305893}"/>
    <cellStyle name="Percent 2 6 6 2 4 4 3 3 3" xfId="3965" xr:uid="{4A80DB34-D126-4E55-95E0-4B3A12344A4C}"/>
    <cellStyle name="Percent 2 6 6 2 4 4 3 3 3 2" xfId="4706" xr:uid="{FB9127DD-2891-4B12-8491-EE874F0A8A77}"/>
    <cellStyle name="Percent 2 6 6 2 4 4 3 3 3 3" xfId="3692" xr:uid="{32B2AB90-11CD-4D08-A5B5-4AADD296084A}"/>
    <cellStyle name="Percent 2 6 6 2 4 4 3 3 3 4" xfId="8595" xr:uid="{A7CF55C6-B33E-44F2-A78F-1A088BF30A2E}"/>
    <cellStyle name="Percent 2 6 6 2 4 4 3 3 3 4 2" xfId="6842" xr:uid="{BEB7713E-7D06-4862-A89A-94EA1AE8C9E9}"/>
    <cellStyle name="Percent 2 6 6 2 4 4 3 3 3 4 2 2" xfId="10586" xr:uid="{599F760E-3559-4C6D-920A-2FCB81081AD2}"/>
    <cellStyle name="Percent 2 6 6 2 4 4 3 3 3 4 2 3" xfId="11736" xr:uid="{5C109DE6-AB98-43C8-A2A0-0AFFF8DF31C2}"/>
    <cellStyle name="Percent 2 6 6 2 4 4 3 3 3 4 2 3 2" xfId="22184" xr:uid="{AEBEC55F-7251-40D6-8369-F4FAA0D64899}"/>
    <cellStyle name="Percent 2 6 6 2 4 4 3 3 3 4 2 3 3" xfId="21151" xr:uid="{71A080E8-E977-42D7-BF45-C799510BEFDE}"/>
    <cellStyle name="Percent 2 6 6 2 4 4 3 3 3 4 2 3 3 2" xfId="26373" xr:uid="{80E5A5AB-2293-4AAD-BACC-4416B1711209}"/>
    <cellStyle name="Percent 2 6 6 2 4 4 3 3 3 5" xfId="5399" xr:uid="{C3E72B9C-0577-4FCF-BB62-12AD29FBB768}"/>
    <cellStyle name="Percent 2 6 6 2 4 4 3 3 3 5 2" xfId="9603" xr:uid="{6318AB41-6055-4EF8-8722-732978CBA9D3}"/>
    <cellStyle name="Percent 2 6 6 2 4 4 3 3 3 5 3" xfId="11753" xr:uid="{BE1EB754-746C-4C2E-98A4-6C9694FB4A00}"/>
    <cellStyle name="Percent 2 6 6 2 4 4 3 3 3 5 3 2" xfId="22201" xr:uid="{C9C138B6-B688-48BC-B660-115D240DBA70}"/>
    <cellStyle name="Percent 2 6 6 2 4 4 3 3 3 5 3 3" xfId="19939" xr:uid="{59149D1C-D2DB-48C3-87E3-0A3E69BEA03E}"/>
    <cellStyle name="Percent 2 6 6 2 4 4 3 3 3 5 3 3 2" xfId="25161" xr:uid="{44BB2AD3-2A47-4357-A533-BD0974E44BD1}"/>
    <cellStyle name="Percent 2 6 6 2 4 4 3 3 3 6" xfId="15988" xr:uid="{7B3C4AFD-BA2C-48CB-9C69-03F6C0BEE25D}"/>
    <cellStyle name="Percent 2 6 6 2 4 4 3 3 3 7" xfId="18742" xr:uid="{C81AE63E-C6E7-447D-849D-EF84CDF87C56}"/>
    <cellStyle name="Percent 2 6 6 2 4 4 3 3 3 7 2" xfId="23964" xr:uid="{69917D13-B344-4157-B674-03DED9BD0834}"/>
    <cellStyle name="Percent 2 6 6 2 4 4 3 3 4" xfId="7143" xr:uid="{865DE5F3-8D4D-4218-814D-780A87CAFF5B}"/>
    <cellStyle name="Percent 2 6 6 2 4 4 3 3 4 2" xfId="8102" xr:uid="{1EC938F9-71B7-4334-A4E9-746D5A56011C}"/>
    <cellStyle name="Percent 2 6 6 2 4 4 3 3 4 3" xfId="13159" xr:uid="{5C01C0C2-E687-4A43-AE28-906BBF66D1EA}"/>
    <cellStyle name="Percent 2 6 6 2 4 4 3 3 4 3 2" xfId="16602" xr:uid="{D8A4F6E6-8002-42C1-84B8-6A45E9BD071F}"/>
    <cellStyle name="Percent 2 6 6 2 4 4 3 3 4 4" xfId="19445" xr:uid="{10BDB982-8504-49B8-81B0-5B9C1E40D641}"/>
    <cellStyle name="Percent 2 6 6 2 4 4 3 3 4 4 2" xfId="24667" xr:uid="{30AA1E3F-5B02-4CE9-A6CF-CA203F4FE259}"/>
    <cellStyle name="Percent 2 6 6 2 4 4 3 3 5" xfId="9333" xr:uid="{273ACE6B-5133-4058-9391-39FD3C01A31A}"/>
    <cellStyle name="Percent 2 6 6 2 4 4 3 3 5 2" xfId="11048" xr:uid="{4AD92316-D1CB-4F3A-854F-09D26307F109}"/>
    <cellStyle name="Percent 2 6 6 2 4 4 3 3 5 3" xfId="12299" xr:uid="{D6ED1CA5-8D20-4DCC-BA91-475528BC9911}"/>
    <cellStyle name="Percent 2 6 6 2 4 4 3 3 5 3 2" xfId="22741" xr:uid="{AF66ECA4-AE2F-470C-804F-F08899943730}"/>
    <cellStyle name="Percent 2 6 6 2 4 4 3 3 5 3 3" xfId="21613" xr:uid="{95194043-7337-43A0-B489-0301C1CA8CED}"/>
    <cellStyle name="Percent 2 6 6 2 4 4 3 3 5 3 3 2" xfId="26835" xr:uid="{F00E7BC4-008A-44DB-920A-89098FB13EF0}"/>
    <cellStyle name="Percent 2 6 6 2 4 4 3 4" xfId="5837" xr:uid="{1E9F9394-029C-4EC3-927A-6A27D8610DED}"/>
    <cellStyle name="Percent 2 6 6 2 4 4 3 4 2" xfId="9087" xr:uid="{153BD035-45CD-4BC7-83DE-DE15208FE548}"/>
    <cellStyle name="Percent 2 6 6 2 4 4 3 4 3" xfId="14864" xr:uid="{D9A063BB-BE98-4D43-B468-F8FFD9F49084}"/>
    <cellStyle name="Percent 2 6 6 2 4 4 3 4 3 2" xfId="14865" xr:uid="{56DA8E5B-0C7D-4161-A772-0EB3E0B6D947}"/>
    <cellStyle name="Percent 2 6 6 2 4 4 3 4 3 3" xfId="17272" xr:uid="{C758B409-968D-4862-8579-DF28F05CA1AD}"/>
    <cellStyle name="Percent 2 6 6 2 4 4 3 4 3 4" xfId="20375" xr:uid="{14BFB250-C010-455D-AB97-07BABF7F9FF8}"/>
    <cellStyle name="Percent 2 6 6 2 4 4 3 4 3 4 2" xfId="25597" xr:uid="{91621945-2C10-4357-A6BF-F7AA97C8AEFE}"/>
    <cellStyle name="Percent 2 6 6 2 4 4 3 5" xfId="15298" xr:uid="{F39C39CC-40DB-40DB-ACEB-79C886E4861D}"/>
    <cellStyle name="Percent 2 6 6 2 4 4 3 6" xfId="15675" xr:uid="{CAF7B0E9-F2D6-45E3-BBB4-909915D09C38}"/>
    <cellStyle name="Percent 2 6 6 2 4 4 3 7" xfId="17782" xr:uid="{1DC63241-C3B6-4015-B88B-BFC1EDCDDD15}"/>
    <cellStyle name="Percent 2 6 6 2 4 4 3 7 2" xfId="27392" xr:uid="{310F167D-FEFC-465F-8BE2-5CF1DE8ACA4F}"/>
    <cellStyle name="Percent 2 6 6 2 4 4 3 7 3" xfId="28631" xr:uid="{B02EF9C1-2532-422B-95C5-F979EFE00AE7}"/>
    <cellStyle name="Percent 2 6 6 2 4 4 3 7 4" xfId="27846" xr:uid="{F8496F49-606A-4D85-9BF7-B0C15065E2E5}"/>
    <cellStyle name="Percent 2 6 6 2 4 4 3 8" xfId="18147" xr:uid="{9FC64F1E-75A9-4EA9-9D8F-DA448DF82782}"/>
    <cellStyle name="Percent 2 6 6 2 4 4 3 8 2" xfId="28897" xr:uid="{0A271AF2-20BB-4A19-99B2-2174C9FFBED5}"/>
    <cellStyle name="Percent 2 6 6 2 4 4 4" xfId="14866" xr:uid="{ABA98232-5F73-4232-B09A-19F0AAC523F0}"/>
    <cellStyle name="Percent 2 6 6 2 4 4 4 2" xfId="14867" xr:uid="{E9F48A6C-8B4A-476C-A05E-6B45C48A05CF}"/>
    <cellStyle name="Percent 2 6 6 2 4 5" xfId="2267" xr:uid="{13EA71CE-C7FD-4B39-851B-9B89C267A972}"/>
    <cellStyle name="Percent 2 6 6 2 4 5 2" xfId="2862" xr:uid="{2D50DD91-C339-44DD-A355-D26B790090AC}"/>
    <cellStyle name="Percent 2 6 6 2 4 5 3" xfId="3825" xr:uid="{CDFC91C4-C1B5-4CC7-8FFE-B39C6E82838B}"/>
    <cellStyle name="Percent 2 6 6 2 4 5 3 2" xfId="4904" xr:uid="{7BFD3557-2E87-4C14-987A-599EEF425066}"/>
    <cellStyle name="Percent 2 6 6 2 4 5 3 3" xfId="3580" xr:uid="{2C2F059A-C9B1-4CFD-ACEA-BA502D70CE24}"/>
    <cellStyle name="Percent 2 6 6 2 4 5 3 4" xfId="8329" xr:uid="{09053DF4-1CE9-4703-A8E7-A49213E1BF41}"/>
    <cellStyle name="Percent 2 6 6 2 4 5 3 4 2" xfId="5956" xr:uid="{B847C39F-6CC0-4F85-B7F8-D13AE4398DDE}"/>
    <cellStyle name="Percent 2 6 6 2 4 5 3 4 2 2" xfId="9767" xr:uid="{305DFF38-AE4E-45AE-84C0-A41139DAE55E}"/>
    <cellStyle name="Percent 2 6 6 2 4 5 3 4 2 3" xfId="17179" xr:uid="{242201FA-85EF-45D0-AD88-0DDC9ED28FED}"/>
    <cellStyle name="Percent 2 6 6 2 4 5 3 4 2 3 2" xfId="23651" xr:uid="{1EE316A9-6C49-4318-8860-6DF415524AE8}"/>
    <cellStyle name="Percent 2 6 6 2 4 5 3 4 2 3 3" xfId="20491" xr:uid="{92372D22-DD56-44C4-B3BF-8AECCAC41CEE}"/>
    <cellStyle name="Percent 2 6 6 2 4 5 3 4 2 3 3 2" xfId="25713" xr:uid="{13E9FAA2-86C9-436D-9F3F-74984CDC2DA7}"/>
    <cellStyle name="Percent 2 6 6 2 4 5 3 5" xfId="6430" xr:uid="{E6B7E0B7-BDB3-4FF0-96C7-1A5B23792875}"/>
    <cellStyle name="Percent 2 6 6 2 4 5 3 5 2" xfId="10176" xr:uid="{D66A9C4D-A551-47EB-95EB-9FD093A43C17}"/>
    <cellStyle name="Percent 2 6 6 2 4 5 3 5 3" xfId="17215" xr:uid="{D596B1B2-2C00-4DE7-807B-D7BFB108D2FB}"/>
    <cellStyle name="Percent 2 6 6 2 4 5 3 5 3 2" xfId="23686" xr:uid="{DEB31FDA-031B-4EB1-B842-DA7FD71844EF}"/>
    <cellStyle name="Percent 2 6 6 2 4 5 3 5 3 3" xfId="20741" xr:uid="{31BE0A3A-4B58-49C3-964F-D1CCA57E556B}"/>
    <cellStyle name="Percent 2 6 6 2 4 5 3 5 3 3 2" xfId="25963" xr:uid="{372EFB99-3977-4114-ABFA-D7B0C3F70C54}"/>
    <cellStyle name="Percent 2 6 6 2 4 5 3 6" xfId="18602" xr:uid="{AFE857FE-9724-4A3C-8B3E-CC058C340980}"/>
    <cellStyle name="Percent 2 6 6 2 4 5 3 6 2" xfId="23824" xr:uid="{5A33A3A7-DE2F-4A89-8C47-943D49B53AAF}"/>
    <cellStyle name="Percent 2 6 6 2 4 5 4" xfId="7137" xr:uid="{E2E6EC30-562B-4AA5-B2F5-0B028C939B4F}"/>
    <cellStyle name="Percent 2 6 6 2 4 5 4 2" xfId="8096" xr:uid="{546EE48F-2E26-4B09-9B35-5171110249D8}"/>
    <cellStyle name="Percent 2 6 6 2 4 5 4 3" xfId="13134" xr:uid="{8E5596F1-7341-4D74-9335-78C097D607FF}"/>
    <cellStyle name="Percent 2 6 6 2 4 5 4 3 2" xfId="16580" xr:uid="{5DD7C10B-731A-465E-9DEA-095A9379E3A3}"/>
    <cellStyle name="Percent 2 6 6 2 4 5 4 4" xfId="19439" xr:uid="{31BA1BA2-535C-48AE-9471-FDB5CD20F330}"/>
    <cellStyle name="Percent 2 6 6 2 4 5 4 4 2" xfId="24661" xr:uid="{77C4023F-D9F2-4B51-B94F-7D4CD902250C}"/>
    <cellStyle name="Percent 2 6 6 2 4 5 5" xfId="5612" xr:uid="{59C63488-08F0-464E-BB32-B1FC9E17A74C}"/>
    <cellStyle name="Percent 2 6 6 2 4 5 5 2" xfId="9832" xr:uid="{895D0A8C-6FE7-47AE-B43E-F4BF96C5530E}"/>
    <cellStyle name="Percent 2 6 6 2 4 5 5 3" xfId="12793" xr:uid="{6B105ADD-EE9A-4F10-92A5-F50D619A69D2}"/>
    <cellStyle name="Percent 2 6 6 2 4 5 5 3 2" xfId="23231" xr:uid="{F1F14E3C-0D59-4538-98A6-874BA2CB5EA8}"/>
    <cellStyle name="Percent 2 6 6 2 4 5 5 3 3" xfId="20152" xr:uid="{DD508083-99FD-4EBA-A674-935BE76EB54B}"/>
    <cellStyle name="Percent 2 6 6 2 4 5 5 3 3 2" xfId="25374" xr:uid="{09393B5C-850B-4D43-89D9-5513DC3E5D89}"/>
    <cellStyle name="Percent 2 6 6 2 4 6" xfId="18007" xr:uid="{10455185-57A3-4F6D-AD36-FDF6FDBD026E}"/>
    <cellStyle name="Percent 2 6 6 2 4 6 2" xfId="28835" xr:uid="{B8F8DEDC-8F96-4F29-99EE-AA0A001E962D}"/>
    <cellStyle name="Percent 2 6 6 2 5" xfId="1688" xr:uid="{2E16E4EC-D302-40B7-9FE7-75D159BFE282}"/>
    <cellStyle name="Percent 2 6 6 2 5 2" xfId="1689" xr:uid="{A6EB81F8-7F94-4883-8320-89B6208FC2BC}"/>
    <cellStyle name="Percent 2 6 6 2 5 3" xfId="1690" xr:uid="{F2939B20-525D-4F13-BD6E-B7C5B9DA97CD}"/>
    <cellStyle name="Percent 2 6 6 2 5 3 2" xfId="1691" xr:uid="{932C60A2-7BC2-4713-ABE3-727F151003BC}"/>
    <cellStyle name="Percent 2 6 6 2 5 3 2 2" xfId="1692" xr:uid="{ED5F299B-B3F4-4E53-9205-1A0D9DE3E4A6}"/>
    <cellStyle name="Percent 2 6 6 2 5 3 2 2 10" xfId="18281" xr:uid="{087C5DC0-45C2-479F-823D-4FF7CC2D1984}"/>
    <cellStyle name="Percent 2 6 6 2 5 3 2 2 10 2" xfId="28771" xr:uid="{98890591-A315-4605-B24F-DADC067B3ADD}"/>
    <cellStyle name="Percent 2 6 6 2 5 3 2 2 2" xfId="1693" xr:uid="{FB1F7946-CD8C-4C35-90B6-62A064267E2E}"/>
    <cellStyle name="Percent 2 6 6 2 5 3 2 2 2 2" xfId="14868" xr:uid="{5741B466-E06A-4FD2-A700-E2F90E055290}"/>
    <cellStyle name="Percent 2 6 6 2 5 3 2 2 2 3" xfId="14869" xr:uid="{49DDC76A-1C29-41D5-9093-0F38E49CF885}"/>
    <cellStyle name="Percent 2 6 6 2 5 3 2 2 2 3 2" xfId="14870" xr:uid="{EA5FF02A-87DE-42D4-A022-E46CFC24F7F8}"/>
    <cellStyle name="Percent 2 6 6 2 5 3 2 2 3" xfId="1694" xr:uid="{4765F39F-ED7A-407F-B46E-8DD0BC2D9B67}"/>
    <cellStyle name="Percent 2 6 6 2 5 3 2 2 4" xfId="1695" xr:uid="{311A1AEB-B782-4889-A2A9-5EE40FBFF793}"/>
    <cellStyle name="Percent 2 6 6 2 5 3 2 2 5" xfId="1696" xr:uid="{1434914C-4AF5-45BD-B075-558BD5BA85E0}"/>
    <cellStyle name="Percent 2 6 6 2 5 3 2 2 5 2" xfId="1697" xr:uid="{A98BA4D2-CB16-4B0F-AC8E-1EEE4C753FD3}"/>
    <cellStyle name="Percent 2 6 6 2 5 3 2 2 5 3" xfId="2694" xr:uid="{23EADBEE-E624-471F-9CD4-D09EA38D0D39}"/>
    <cellStyle name="Percent 2 6 6 2 5 3 2 2 5 3 2" xfId="3289" xr:uid="{922F4D08-5A47-4A57-A7A1-74107F1EA582}"/>
    <cellStyle name="Percent 2 6 6 2 5 3 2 2 5 3 3" xfId="4252" xr:uid="{38996061-E355-4E2F-B8B8-9BAA9417D772}"/>
    <cellStyle name="Percent 2 6 6 2 5 3 2 2 5 3 3 2" xfId="4988" xr:uid="{A94AF718-91CC-448B-8975-9F05D9C8C3BF}"/>
    <cellStyle name="Percent 2 6 6 2 5 3 2 2 5 3 3 3" xfId="4489" xr:uid="{D0D05351-3169-412E-8EE1-234F1EDF92A1}"/>
    <cellStyle name="Percent 2 6 6 2 5 3 2 2 5 3 3 4" xfId="8531" xr:uid="{7CE9629D-F956-4DDE-99BF-E1930AD0E727}"/>
    <cellStyle name="Percent 2 6 6 2 5 3 2 2 5 3 3 4 2" xfId="6622" xr:uid="{63BBAD26-6689-4A29-9BFD-28FF497CF8E7}"/>
    <cellStyle name="Percent 2 6 6 2 5 3 2 2 5 3 3 4 2 2" xfId="10368" xr:uid="{563A1558-0ECE-47EB-8ED2-68DDE65B0D74}"/>
    <cellStyle name="Percent 2 6 6 2 5 3 2 2 5 3 3 4 2 3" xfId="12348" xr:uid="{08371BC2-4FD5-475E-8CE5-EACDD9F1A1FE}"/>
    <cellStyle name="Percent 2 6 6 2 5 3 2 2 5 3 3 4 2 3 2" xfId="22789" xr:uid="{F6A1EA3B-C944-4CE1-A809-5414956A0E92}"/>
    <cellStyle name="Percent 2 6 6 2 5 3 2 2 5 3 3 4 2 3 3" xfId="20933" xr:uid="{CA3D29CC-33A5-430E-8FF0-C901878D5356}"/>
    <cellStyle name="Percent 2 6 6 2 5 3 2 2 5 3 3 4 2 3 3 2" xfId="26155" xr:uid="{36E6EC48-CE21-4E2B-BA8E-F06DF23CE099}"/>
    <cellStyle name="Percent 2 6 6 2 5 3 2 2 5 3 3 5" xfId="6235" xr:uid="{543A2484-861D-4009-9A6C-C6F750311AE2}"/>
    <cellStyle name="Percent 2 6 6 2 5 3 2 2 5 3 3 5 2" xfId="9984" xr:uid="{3E8BD28E-EC67-4241-B0B4-A2FEA870F252}"/>
    <cellStyle name="Percent 2 6 6 2 5 3 2 2 5 3 3 5 3" xfId="12572" xr:uid="{57FFB9A1-75AB-4FC5-83BF-A8B076ED93FE}"/>
    <cellStyle name="Percent 2 6 6 2 5 3 2 2 5 3 3 5 3 2" xfId="23013" xr:uid="{5F837987-FA16-469F-BF7E-B93C5C040209}"/>
    <cellStyle name="Percent 2 6 6 2 5 3 2 2 5 3 3 5 3 3" xfId="20549" xr:uid="{BBB03B20-0D9F-41AD-AEE0-7DF83FC96ED3}"/>
    <cellStyle name="Percent 2 6 6 2 5 3 2 2 5 3 3 5 3 3 2" xfId="25771" xr:uid="{5FA80E54-91BE-4496-8641-B09FC8EF2945}"/>
    <cellStyle name="Percent 2 6 6 2 5 3 2 2 5 3 3 6" xfId="19029" xr:uid="{800A8B8C-653D-4E75-B715-44D8006A5B60}"/>
    <cellStyle name="Percent 2 6 6 2 5 3 2 2 5 3 3 6 2" xfId="24251" xr:uid="{75DA8273-05F4-47BE-B453-F2485AC41543}"/>
    <cellStyle name="Percent 2 6 6 2 5 3 2 2 5 3 4" xfId="7207" xr:uid="{0AACBF87-C6B2-4976-BB89-EF7CF11302CB}"/>
    <cellStyle name="Percent 2 6 6 2 5 3 2 2 5 3 4 2" xfId="8166" xr:uid="{0CBF678D-AE03-47C3-AC61-CFAB515BC5B1}"/>
    <cellStyle name="Percent 2 6 6 2 5 3 2 2 5 3 4 3" xfId="12994" xr:uid="{80135271-6BD7-40ED-99EA-B0D3328A22A4}"/>
    <cellStyle name="Percent 2 6 6 2 5 3 2 2 5 3 4 3 2" xfId="16451" xr:uid="{C9B8E206-277C-4113-80BE-443F020C78BC}"/>
    <cellStyle name="Percent 2 6 6 2 5 3 2 2 5 3 4 4" xfId="19509" xr:uid="{B9CA20F0-CAD3-475C-825D-2795970274B0}"/>
    <cellStyle name="Percent 2 6 6 2 5 3 2 2 5 3 4 4 2" xfId="24731" xr:uid="{2DAD036A-F649-4C7E-8873-652BF2B29C11}"/>
    <cellStyle name="Percent 2 6 6 2 5 3 2 2 5 3 5" xfId="6907" xr:uid="{35B8A121-2DDE-497D-961E-5D127BB8E6CC}"/>
    <cellStyle name="Percent 2 6 6 2 5 3 2 2 5 3 5 2" xfId="10651" xr:uid="{52E94D77-0E77-425C-8C29-7145AC5A4544}"/>
    <cellStyle name="Percent 2 6 6 2 5 3 2 2 5 3 5 3" xfId="11881" xr:uid="{57C5FB16-C967-4A14-B6EE-559E56ABD6B2}"/>
    <cellStyle name="Percent 2 6 6 2 5 3 2 2 5 3 5 3 2" xfId="22329" xr:uid="{AC98991B-BA6F-47A2-B9AE-859234EF7C28}"/>
    <cellStyle name="Percent 2 6 6 2 5 3 2 2 5 3 5 3 3" xfId="21216" xr:uid="{CEA5053D-75B5-4C9B-9700-6D31AAA5F73B}"/>
    <cellStyle name="Percent 2 6 6 2 5 3 2 2 5 3 5 3 3 2" xfId="26438" xr:uid="{8F06AF67-9EE5-46F6-848C-BB9E93AE2FC4}"/>
    <cellStyle name="Percent 2 6 6 2 5 3 2 2 5 4" xfId="5844" xr:uid="{D18AE5BE-93C6-47E3-B6B1-BAEC966B81D7}"/>
    <cellStyle name="Percent 2 6 6 2 5 3 2 2 5 4 2" xfId="9092" xr:uid="{37572FC3-7BB4-4863-9046-52151817A445}"/>
    <cellStyle name="Percent 2 6 6 2 5 3 2 2 5 4 3" xfId="12287" xr:uid="{8E8F6F0D-37AC-414F-BEC9-21F473379934}"/>
    <cellStyle name="Percent 2 6 6 2 5 3 2 2 5 4 3 2" xfId="22729" xr:uid="{11DF7542-2337-4386-924D-BFF7C2F74DD7}"/>
    <cellStyle name="Percent 2 6 6 2 5 3 2 2 5 4 3 3" xfId="20382" xr:uid="{417A7C7E-5AF9-494B-B6CD-FCC2AE799835}"/>
    <cellStyle name="Percent 2 6 6 2 5 3 2 2 5 4 3 3 2" xfId="25604" xr:uid="{AC34AA4F-2266-498F-A595-FCAC41402325}"/>
    <cellStyle name="Percent 2 6 6 2 5 3 2 2 5 5" xfId="15680" xr:uid="{488EFAB9-5749-4EE3-BAE0-56B6EC93FC9B}"/>
    <cellStyle name="Percent 2 6 6 2 5 3 2 2 5 6" xfId="17787" xr:uid="{6353A07E-162D-4C59-92DF-53D80FE953F8}"/>
    <cellStyle name="Percent 2 6 6 2 5 3 2 2 5 6 2" xfId="27397" xr:uid="{3AC6A696-8B60-4109-A930-9E559B18A2D8}"/>
    <cellStyle name="Percent 2 6 6 2 5 3 2 2 5 6 3" xfId="28636" xr:uid="{7ADFCC22-000D-47AE-A42A-AB75C740A105}"/>
    <cellStyle name="Percent 2 6 6 2 5 3 2 2 5 6 4" xfId="27844" xr:uid="{3FFF1DC2-4A04-46C5-BF78-459ABE96ABE8}"/>
    <cellStyle name="Percent 2 6 6 2 5 3 2 2 5 7" xfId="18434" xr:uid="{AB1BA444-F3E8-434E-81C1-F6B10B20AC1B}"/>
    <cellStyle name="Percent 2 6 6 2 5 3 2 2 5 7 2" xfId="27556" xr:uid="{587134C3-1CDC-49E5-9D73-6696FB57A5D3}"/>
    <cellStyle name="Percent 2 6 6 2 5 3 2 2 6" xfId="2541" xr:uid="{448884AA-C747-4622-BE17-EA1F456B9452}"/>
    <cellStyle name="Percent 2 6 6 2 5 3 2 2 6 2" xfId="3136" xr:uid="{26B68558-88D6-449D-AE83-B357044A934B}"/>
    <cellStyle name="Percent 2 6 6 2 5 3 2 2 6 3" xfId="4099" xr:uid="{05DC00B1-8F94-4845-A662-AB67A055743B}"/>
    <cellStyle name="Percent 2 6 6 2 5 3 2 2 6 3 2" xfId="4832" xr:uid="{33F722AD-9546-45A4-B826-77BA9A95909E}"/>
    <cellStyle name="Percent 2 6 6 2 5 3 2 2 6 3 3" xfId="3695" xr:uid="{4061107B-60AB-438F-B822-B4BDA9A7B0FE}"/>
    <cellStyle name="Percent 2 6 6 2 5 3 2 2 6 3 4" xfId="8406" xr:uid="{156EF7A4-9A9C-4139-BE4F-EAB7B8B90D1F}"/>
    <cellStyle name="Percent 2 6 6 2 5 3 2 2 6 3 4 2" xfId="5168" xr:uid="{018B1E7D-B42C-439A-A9CE-27D9C64A0A73}"/>
    <cellStyle name="Percent 2 6 6 2 5 3 2 2 6 3 4 2 2" xfId="9905" xr:uid="{2496E9D6-43B2-44C1-A354-3555937472FE}"/>
    <cellStyle name="Percent 2 6 6 2 5 3 2 2 6 3 4 2 3" xfId="11416" xr:uid="{C9BC17AA-A427-4F87-B7D5-5A3DEA5EB7AB}"/>
    <cellStyle name="Percent 2 6 6 2 5 3 2 2 6 3 4 2 3 2" xfId="21974" xr:uid="{015E2E9B-B076-4E95-8180-2A8944F22F0F}"/>
    <cellStyle name="Percent 2 6 6 2 5 3 2 2 6 3 4 2 3 3" xfId="19708" xr:uid="{E4A14BFF-B4D5-4D87-B161-AAA5DFDDC0EF}"/>
    <cellStyle name="Percent 2 6 6 2 5 3 2 2 6 3 4 2 3 3 2" xfId="24930" xr:uid="{F056D2B4-BDCB-42BF-9F0C-977029D5F38A}"/>
    <cellStyle name="Percent 2 6 6 2 5 3 2 2 6 3 5" xfId="6794" xr:uid="{77F2E075-87D7-40A6-8A41-4B59D963930D}"/>
    <cellStyle name="Percent 2 6 6 2 5 3 2 2 6 3 5 2" xfId="10538" xr:uid="{47303B86-713E-42F3-81E9-19E9681B1A66}"/>
    <cellStyle name="Percent 2 6 6 2 5 3 2 2 6 3 5 3" xfId="16813" xr:uid="{FDB57D70-9300-4241-82F5-F314637F4991}"/>
    <cellStyle name="Percent 2 6 6 2 5 3 2 2 6 3 5 3 2" xfId="23347" xr:uid="{FF22F782-E8B2-407F-9ACC-92DB9C595E07}"/>
    <cellStyle name="Percent 2 6 6 2 5 3 2 2 6 3 5 3 3" xfId="21103" xr:uid="{E5ADB869-44CB-4B12-9330-BFAFD816C543}"/>
    <cellStyle name="Percent 2 6 6 2 5 3 2 2 6 3 5 3 3 2" xfId="26325" xr:uid="{4730A383-AAA7-4CD5-9901-BC1C3383C12A}"/>
    <cellStyle name="Percent 2 6 6 2 5 3 2 2 6 3 6" xfId="16118" xr:uid="{D916B7DD-DE2A-43D8-8C77-0C30C69028D9}"/>
    <cellStyle name="Percent 2 6 6 2 5 3 2 2 6 3 7" xfId="18876" xr:uid="{4DA27DB7-9CEE-49EB-8786-2FD318C8AD15}"/>
    <cellStyle name="Percent 2 6 6 2 5 3 2 2 6 3 7 2" xfId="24098" xr:uid="{578F1E31-0C2B-4FDB-8FEF-3721444ADA8A}"/>
    <cellStyle name="Percent 2 6 6 2 5 3 2 2 6 4" xfId="7323" xr:uid="{E043BE62-908C-4C4B-98B0-F4B8F349B72D}"/>
    <cellStyle name="Percent 2 6 6 2 5 3 2 2 6 4 2" xfId="8282" xr:uid="{C45F1AA2-E957-44E1-BED5-3E9BE7982AAD}"/>
    <cellStyle name="Percent 2 6 6 2 5 3 2 2 6 4 3" xfId="11544" xr:uid="{5030ED5E-94A2-4EFE-86E1-965BEA645E1A}"/>
    <cellStyle name="Percent 2 6 6 2 5 3 2 2 6 4 3 2" xfId="15804" xr:uid="{79E91ED4-C804-48FC-BDDE-907673A60FBD}"/>
    <cellStyle name="Percent 2 6 6 2 5 3 2 2 6 4 4" xfId="19625" xr:uid="{D8AD0426-67B8-4D96-8147-D5DEF69BBCF3}"/>
    <cellStyle name="Percent 2 6 6 2 5 3 2 2 6 4 4 2" xfId="24847" xr:uid="{1D8B04AF-7938-4B3F-88FC-364DD0B6DD1F}"/>
    <cellStyle name="Percent 2 6 6 2 5 3 2 2 6 5" xfId="9485" xr:uid="{9C8C633B-FA35-4CDE-8BBB-13E377609D78}"/>
    <cellStyle name="Percent 2 6 6 2 5 3 2 2 6 5 2" xfId="11198" xr:uid="{4ECDD4A8-1C35-4B05-A9C8-1BA75EEAF4D5}"/>
    <cellStyle name="Percent 2 6 6 2 5 3 2 2 6 5 3" xfId="11626" xr:uid="{87047BD2-B882-4C72-BB76-0133B5311672}"/>
    <cellStyle name="Percent 2 6 6 2 5 3 2 2 6 5 3 2" xfId="22075" xr:uid="{C2D103F9-E18C-4B46-B369-70606A791E32}"/>
    <cellStyle name="Percent 2 6 6 2 5 3 2 2 6 5 3 3" xfId="21763" xr:uid="{2253C345-2C09-4D3D-9829-87CD6055B24E}"/>
    <cellStyle name="Percent 2 6 6 2 5 3 2 2 6 5 3 3 2" xfId="26985" xr:uid="{CA8254D9-AEE8-44E8-AAAA-410F9B646D99}"/>
    <cellStyle name="Percent 2 6 6 2 5 3 2 2 7" xfId="5843" xr:uid="{2545AD02-4E0F-4E43-903E-5B9F1235FF1B}"/>
    <cellStyle name="Percent 2 6 6 2 5 3 2 2 7 2" xfId="9091" xr:uid="{3AAF2E86-12E3-4717-8A09-51F2F4141C2A}"/>
    <cellStyle name="Percent 2 6 6 2 5 3 2 2 7 3" xfId="16265" xr:uid="{910F056D-66FE-4F18-BFD5-A9DE4926D1D5}"/>
    <cellStyle name="Percent 2 6 6 2 5 3 2 2 7 3 2" xfId="17412" xr:uid="{44B0109E-1E2B-44D2-B7E5-4526B7A1A0B8}"/>
    <cellStyle name="Percent 2 6 6 2 5 3 2 2 7 3 3" xfId="20381" xr:uid="{7117D2DF-CB56-4F6B-9535-B6DF6C97BDB5}"/>
    <cellStyle name="Percent 2 6 6 2 5 3 2 2 7 3 3 2" xfId="25603" xr:uid="{B795AF76-92D9-4E20-BDDB-6BD1DBA67465}"/>
    <cellStyle name="Percent 2 6 6 2 5 3 2 2 8" xfId="15679" xr:uid="{980ADF76-A29D-4F3B-A30E-9F9F2EA37190}"/>
    <cellStyle name="Percent 2 6 6 2 5 3 2 2 9" xfId="17786" xr:uid="{A230673F-20C9-407F-84E3-FB050E8229CB}"/>
    <cellStyle name="Percent 2 6 6 2 5 3 2 2 9 2" xfId="27396" xr:uid="{AAEA6CDA-655B-4BDF-9FC3-FABF3FDB8F35}"/>
    <cellStyle name="Percent 2 6 6 2 5 3 2 2 9 3" xfId="28635" xr:uid="{D3E4E6E4-D89D-4412-AA8C-BE9DF68C5F00}"/>
    <cellStyle name="Percent 2 6 6 2 5 3 2 2 9 4" xfId="27845" xr:uid="{D18DC317-29B6-4ABE-8276-8F15631B8CCA}"/>
    <cellStyle name="Percent 2 6 6 2 5 3 3" xfId="2338" xr:uid="{54A009B8-1C83-4B2D-B50C-EE57DCE522E9}"/>
    <cellStyle name="Percent 2 6 6 2 5 3 3 2" xfId="2933" xr:uid="{FDAABF1A-679A-4AA2-B85B-4CF382EDA659}"/>
    <cellStyle name="Percent 2 6 6 2 5 3 3 3" xfId="3896" xr:uid="{C0B11BC7-1FAD-499E-9710-FBD19DA74AED}"/>
    <cellStyle name="Percent 2 6 6 2 5 3 3 3 2" xfId="4656" xr:uid="{7EC9D037-44A1-4D06-94D4-BFF97CFEE6BE}"/>
    <cellStyle name="Percent 2 6 6 2 5 3 3 3 3" xfId="3671" xr:uid="{CF61CE33-FD6D-49C5-8E7F-E3DF5A9F8DE1}"/>
    <cellStyle name="Percent 2 6 6 2 5 3 3 3 4" xfId="8344" xr:uid="{4FA961C2-3E13-4869-ABC1-1892B5C99384}"/>
    <cellStyle name="Percent 2 6 6 2 5 3 3 3 4 2" xfId="6723" xr:uid="{540B8DD3-D5E5-4395-83D9-E74D185A2D15}"/>
    <cellStyle name="Percent 2 6 6 2 5 3 3 3 4 2 2" xfId="10468" xr:uid="{39F1B08A-1524-4DD9-8C66-5E6358683501}"/>
    <cellStyle name="Percent 2 6 6 2 5 3 3 3 4 2 3" xfId="11875" xr:uid="{C468582B-574C-4A7A-8124-E2B839FC5424}"/>
    <cellStyle name="Percent 2 6 6 2 5 3 3 3 4 2 3 2" xfId="22323" xr:uid="{7504A898-5546-410F-8B8F-4C8120BECAFD}"/>
    <cellStyle name="Percent 2 6 6 2 5 3 3 3 4 2 3 3" xfId="21033" xr:uid="{E0CEF63D-56B1-46FA-842B-8707B0864CC2}"/>
    <cellStyle name="Percent 2 6 6 2 5 3 3 3 4 2 3 3 2" xfId="26255" xr:uid="{FC83F036-6CD6-48F8-B616-904753709AF4}"/>
    <cellStyle name="Percent 2 6 6 2 5 3 3 3 5" xfId="5436" xr:uid="{F1A16DEE-8C65-400A-A2A6-36C6BBA7260A}"/>
    <cellStyle name="Percent 2 6 6 2 5 3 3 3 5 2" xfId="9794" xr:uid="{01283649-D355-4C6C-846F-C87B4FF3BE09}"/>
    <cellStyle name="Percent 2 6 6 2 5 3 3 3 5 3" xfId="11941" xr:uid="{8561DB10-6122-4C52-89A1-563841A474EC}"/>
    <cellStyle name="Percent 2 6 6 2 5 3 3 3 5 3 2" xfId="22389" xr:uid="{32103DA5-79EA-4E4C-BAC3-86E3905C3982}"/>
    <cellStyle name="Percent 2 6 6 2 5 3 3 3 5 3 3" xfId="19976" xr:uid="{378B5F39-9288-4538-A466-D30FD387DDFE}"/>
    <cellStyle name="Percent 2 6 6 2 5 3 3 3 5 3 3 2" xfId="25198" xr:uid="{01A9D078-C9A4-4FEA-B005-00CC781DAE45}"/>
    <cellStyle name="Percent 2 6 6 2 5 3 3 3 6" xfId="15919" xr:uid="{D352AADB-9492-4763-A833-53E2B9842599}"/>
    <cellStyle name="Percent 2 6 6 2 5 3 3 3 7" xfId="18673" xr:uid="{9F23E11E-6C9A-4D53-B958-D7BEA05C633E}"/>
    <cellStyle name="Percent 2 6 6 2 5 3 3 3 7 2" xfId="23895" xr:uid="{B444B31B-B32B-45E8-ADC3-95C518ADB0B5}"/>
    <cellStyle name="Percent 2 6 6 2 5 3 3 4" xfId="7209" xr:uid="{B3568911-CD74-43E1-A931-ACE4F2B2CE5C}"/>
    <cellStyle name="Percent 2 6 6 2 5 3 3 4 2" xfId="8168" xr:uid="{ECCF4709-1301-486A-9A65-D64B26E32A09}"/>
    <cellStyle name="Percent 2 6 6 2 5 3 3 4 3" xfId="11589" xr:uid="{18833B01-B085-478B-9187-157EEA89AD1D}"/>
    <cellStyle name="Percent 2 6 6 2 5 3 3 4 3 2" xfId="15845" xr:uid="{29F9515C-ED47-4D49-942D-511DAC9E14DF}"/>
    <cellStyle name="Percent 2 6 6 2 5 3 3 4 4" xfId="19511" xr:uid="{49B8E32E-9604-414A-BE3B-A96F6FEA93A2}"/>
    <cellStyle name="Percent 2 6 6 2 5 3 3 4 4 2" xfId="24733" xr:uid="{1A61D054-1777-43FB-B643-3B37EA966F6C}"/>
    <cellStyle name="Percent 2 6 6 2 5 3 3 5" xfId="9202" xr:uid="{EF4D2C43-28A2-4E9B-B7ED-55606C88F09E}"/>
    <cellStyle name="Percent 2 6 6 2 5 3 3 5 2" xfId="10920" xr:uid="{CCD0390E-9357-48F0-A816-FAFEE765FC50}"/>
    <cellStyle name="Percent 2 6 6 2 5 3 3 5 3" xfId="17150" xr:uid="{BF974400-7B58-4A27-B78B-A76A43A3AFC7}"/>
    <cellStyle name="Percent 2 6 6 2 5 3 3 5 3 2" xfId="23622" xr:uid="{6130C3D3-ED90-493E-9E44-4907068E168D}"/>
    <cellStyle name="Percent 2 6 6 2 5 3 3 5 3 3" xfId="21485" xr:uid="{4E40F910-DC98-4022-A59E-88E009239BA3}"/>
    <cellStyle name="Percent 2 6 6 2 5 3 3 5 3 3 2" xfId="26707" xr:uid="{D9C5EB4E-5720-4F48-9FEC-0A6209098E4E}"/>
    <cellStyle name="Percent 2 6 6 2 5 3 4" xfId="5842" xr:uid="{5253EAF1-0D0C-4DE2-A3F7-81FFB9B4E322}"/>
    <cellStyle name="Percent 2 6 6 2 5 3 4 2" xfId="9090" xr:uid="{5AF9348A-D4D9-48ED-AEBC-29D15A10EA5B}"/>
    <cellStyle name="Percent 2 6 6 2 5 3 4 3" xfId="14871" xr:uid="{365CCE78-5730-4D7C-82D3-9D0DA91336A8}"/>
    <cellStyle name="Percent 2 6 6 2 5 3 4 3 2" xfId="14872" xr:uid="{4CFC2D43-871A-45A9-A12B-AF540F299399}"/>
    <cellStyle name="Percent 2 6 6 2 5 3 4 3 3" xfId="17273" xr:uid="{B8F80BA0-8ACF-419E-B3C1-42465A63C79A}"/>
    <cellStyle name="Percent 2 6 6 2 5 3 4 3 4" xfId="20380" xr:uid="{CB100C43-58A7-43D4-9433-D4D5B2DC10DB}"/>
    <cellStyle name="Percent 2 6 6 2 5 3 4 3 4 2" xfId="25602" xr:uid="{C0D57D1F-CEEF-4FEC-BDEF-DD3E49D942F5}"/>
    <cellStyle name="Percent 2 6 6 2 5 3 5" xfId="15299" xr:uid="{8C46FD37-0E12-428B-A79C-B0B00E23794A}"/>
    <cellStyle name="Percent 2 6 6 2 5 3 6" xfId="15678" xr:uid="{538309FC-9768-419F-A633-329CAF331BAB}"/>
    <cellStyle name="Percent 2 6 6 2 5 3 7" xfId="17785" xr:uid="{1394A6E9-BCD9-4C8D-8BE9-FDC500E1E678}"/>
    <cellStyle name="Percent 2 6 6 2 5 3 7 2" xfId="27395" xr:uid="{498C9303-7F84-45FF-872A-AA39C61B3CA9}"/>
    <cellStyle name="Percent 2 6 6 2 5 3 7 3" xfId="28634" xr:uid="{54F76FC4-B39A-42C9-B699-D807FC93F6AB}"/>
    <cellStyle name="Percent 2 6 6 2 5 3 7 4" xfId="27502" xr:uid="{B5604B29-6002-4990-9781-6C1E287275FD}"/>
    <cellStyle name="Percent 2 6 6 2 5 3 8" xfId="18078" xr:uid="{98D462EE-6670-4FC5-9D08-57602AA28FD1}"/>
    <cellStyle name="Percent 2 6 6 2 5 3 8 2" xfId="27650" xr:uid="{8FADEF41-BF5A-4EF8-B24E-F093D6731102}"/>
    <cellStyle name="Percent 2 6 6 2 5 4" xfId="14873" xr:uid="{97BC26ED-D349-4DD1-9C42-45A31D3375B9}"/>
    <cellStyle name="Percent 2 6 6 2 5 4 2" xfId="14874" xr:uid="{58C4C21B-5F98-4ACA-A388-8BE9753042C4}"/>
    <cellStyle name="Percent 2 6 6 2 6" xfId="2198" xr:uid="{8A8658B4-22B1-4E45-A5ED-41C3EC1773E2}"/>
    <cellStyle name="Percent 2 6 6 2 6 2" xfId="2793" xr:uid="{227CA9CA-2378-4F93-B10B-EB246C443B5D}"/>
    <cellStyle name="Percent 2 6 6 2 6 3" xfId="3756" xr:uid="{0C85DE9B-1DC5-4E08-8404-E38E29C36603}"/>
    <cellStyle name="Percent 2 6 6 2 6 3 2" xfId="4903" xr:uid="{5CA299BB-3C35-4A67-A0EC-D86F62F1B3D3}"/>
    <cellStyle name="Percent 2 6 6 2 6 3 3" xfId="3553" xr:uid="{5D094F7F-82E2-4A4C-A4A0-E70E99BC858B}"/>
    <cellStyle name="Percent 2 6 6 2 6 3 4" xfId="8586" xr:uid="{A04A4074-61D2-4BCD-AEBA-05C545CAF80A}"/>
    <cellStyle name="Percent 2 6 6 2 6 3 4 2" xfId="9514" xr:uid="{A4B6C7B3-F1CA-4B9C-A99E-B416E5BB3D78}"/>
    <cellStyle name="Percent 2 6 6 2 6 3 4 2 2" xfId="11227" xr:uid="{98E0D2B0-4BE2-48C8-A83C-0E8E94B555B3}"/>
    <cellStyle name="Percent 2 6 6 2 6 3 4 2 3" xfId="12181" xr:uid="{85BC8715-FB7A-4466-BAED-42201D96F8EB}"/>
    <cellStyle name="Percent 2 6 6 2 6 3 4 2 3 2" xfId="22628" xr:uid="{E4A5BFCF-F944-412E-93C5-936DBEC9C3AF}"/>
    <cellStyle name="Percent 2 6 6 2 6 3 4 2 3 3" xfId="21792" xr:uid="{457F224D-3FEA-4622-A07D-EC7A0088AA76}"/>
    <cellStyle name="Percent 2 6 6 2 6 3 4 2 3 3 2" xfId="27014" xr:uid="{B04C60DD-B5F0-488C-9BA6-78D1F1C41D7F}"/>
    <cellStyle name="Percent 2 6 6 2 6 3 5" xfId="6719" xr:uid="{8F0C8EBD-7D3A-4517-B72D-A0DA50E9BDBC}"/>
    <cellStyle name="Percent 2 6 6 2 6 3 5 2" xfId="10464" xr:uid="{0F18DEF2-4751-4B0A-A6F6-0F271CC1D06A}"/>
    <cellStyle name="Percent 2 6 6 2 6 3 5 3" xfId="11741" xr:uid="{F6DAC34E-0715-457D-871C-6A6A3DA5F8EB}"/>
    <cellStyle name="Percent 2 6 6 2 6 3 5 3 2" xfId="22189" xr:uid="{38AD9FF3-8A6B-4C5A-B7BD-0DA90517CA36}"/>
    <cellStyle name="Percent 2 6 6 2 6 3 5 3 3" xfId="21029" xr:uid="{0205C132-21C9-439F-A1C9-7B9996F76F8B}"/>
    <cellStyle name="Percent 2 6 6 2 6 3 5 3 3 2" xfId="26251" xr:uid="{482D4900-9D27-4C20-A3FF-B844CC33AA3B}"/>
    <cellStyle name="Percent 2 6 6 2 6 3 6" xfId="18533" xr:uid="{780F4C7B-02B9-47AF-B7CA-11AA82B1296B}"/>
    <cellStyle name="Percent 2 6 6 2 6 3 6 2" xfId="23755" xr:uid="{C4949AA0-77EB-4ABB-B1D7-93218D3ECAB5}"/>
    <cellStyle name="Percent 2 6 6 2 6 4" xfId="7110" xr:uid="{6354058E-1A00-4CAF-8EED-C416F22DCA48}"/>
    <cellStyle name="Percent 2 6 6 2 6 4 2" xfId="8069" xr:uid="{85EA80DA-06CC-4EFB-8250-30B14084C84D}"/>
    <cellStyle name="Percent 2 6 6 2 6 4 3" xfId="12901" xr:uid="{51462F72-FB6F-446E-9D65-122CA89D6FFE}"/>
    <cellStyle name="Percent 2 6 6 2 6 4 3 2" xfId="16370" xr:uid="{A4620414-8003-4452-A79C-8F0A51C7AC03}"/>
    <cellStyle name="Percent 2 6 6 2 6 4 4" xfId="19412" xr:uid="{27FFA3EF-9A29-41CF-A446-9F3461A6C342}"/>
    <cellStyle name="Percent 2 6 6 2 6 4 4 2" xfId="24634" xr:uid="{4A240C2C-52A5-4E67-9B26-5204DDBFDD69}"/>
    <cellStyle name="Percent 2 6 6 2 6 5" xfId="6517" xr:uid="{C3A35E6B-4A92-499D-B73A-44D2C97CC347}"/>
    <cellStyle name="Percent 2 6 6 2 6 5 2" xfId="10263" xr:uid="{CF2C2995-23F6-4B55-BA80-BEC80EFBFA5A}"/>
    <cellStyle name="Percent 2 6 6 2 6 5 3" xfId="12701" xr:uid="{129217D0-C0B8-4351-A67A-22B4AD37DE3D}"/>
    <cellStyle name="Percent 2 6 6 2 6 5 3 2" xfId="23140" xr:uid="{85F50AE4-1C8C-4814-819A-E6BA8B643903}"/>
    <cellStyle name="Percent 2 6 6 2 6 5 3 3" xfId="20828" xr:uid="{66155DC2-0C77-4DFF-91AE-B86B52074F1D}"/>
    <cellStyle name="Percent 2 6 6 2 6 5 3 3 2" xfId="26050" xr:uid="{46BB7C04-DCBE-4AB3-AFD5-F3B0EE108C65}"/>
    <cellStyle name="Percent 2 6 6 2 7" xfId="17938" xr:uid="{E3595D18-8E1C-446C-B397-A07A894B0085}"/>
    <cellStyle name="Percent 2 6 6 2 7 2" xfId="28886" xr:uid="{3D388CE7-8341-443F-8317-911A65467C78}"/>
    <cellStyle name="Percent 2 6 6 3" xfId="1698" xr:uid="{C4C49B2C-F6E0-4EEB-86B3-9486CA518683}"/>
    <cellStyle name="Percent 2 6 6 4" xfId="1699" xr:uid="{466276C3-E216-4C8F-89AB-8EA3AE92F40C}"/>
    <cellStyle name="Percent 2 6 6 4 2" xfId="1700" xr:uid="{C7DE51D4-A1FB-4C0A-AED7-86D1B4E6DCA4}"/>
    <cellStyle name="Percent 2 6 6 4 3" xfId="1701" xr:uid="{DE75A1B9-9CD4-4230-BEE2-B35DC10F46B6}"/>
    <cellStyle name="Percent 2 6 6 4 3 2" xfId="14875" xr:uid="{F7FA576F-750A-4A4D-9C36-ACA02175DE46}"/>
    <cellStyle name="Percent 2 6 6 4 3 2 2" xfId="14876" xr:uid="{AD7505BE-BBCF-4BCF-82DE-21D1734D35E5}"/>
    <cellStyle name="Percent 2 6 6 4 3 3" xfId="14877" xr:uid="{7E3C0DF7-E58B-47F3-AFE6-8607DFF0095E}"/>
    <cellStyle name="Percent 2 6 6 4 4" xfId="1702" xr:uid="{409C3096-74FE-4019-B1FA-34EC90DC6F47}"/>
    <cellStyle name="Percent 2 6 6 4 4 2" xfId="1703" xr:uid="{BEB0A08D-81F3-4C73-863C-5BB5376C7FF2}"/>
    <cellStyle name="Percent 2 6 6 4 4 3" xfId="1704" xr:uid="{6B3B3D22-092B-4576-80D9-3DC37DB1197C}"/>
    <cellStyle name="Percent 2 6 6 4 4 3 2" xfId="1705" xr:uid="{F65371E4-E689-4219-B948-7276E10DBEE8}"/>
    <cellStyle name="Percent 2 6 6 4 4 3 2 2" xfId="1706" xr:uid="{B7F453E9-5038-4870-95DC-50B4A1DF97C5}"/>
    <cellStyle name="Percent 2 6 6 4 4 3 2 2 10" xfId="18282" xr:uid="{61FA54B1-8A02-49C9-A3BD-2ECC63059DC8}"/>
    <cellStyle name="Percent 2 6 6 4 4 3 2 2 10 2" xfId="27782" xr:uid="{2DCDE572-039C-4E7A-85D8-8058438224FE}"/>
    <cellStyle name="Percent 2 6 6 4 4 3 2 2 2" xfId="1707" xr:uid="{683B9C84-8A5A-44CB-A03B-0485BBC57DD4}"/>
    <cellStyle name="Percent 2 6 6 4 4 3 2 2 2 2" xfId="14878" xr:uid="{386F0EAD-E5D8-4F21-B250-E8D19F2200B8}"/>
    <cellStyle name="Percent 2 6 6 4 4 3 2 2 2 3" xfId="14879" xr:uid="{61F7DF11-4F9E-4DD1-A245-BE8A5A375710}"/>
    <cellStyle name="Percent 2 6 6 4 4 3 2 2 2 3 2" xfId="14880" xr:uid="{1FD50588-0204-48E9-8BCB-A25586E4748A}"/>
    <cellStyle name="Percent 2 6 6 4 4 3 2 2 3" xfId="1708" xr:uid="{B7D8A1A3-0E68-4E66-9B1C-760629C7465A}"/>
    <cellStyle name="Percent 2 6 6 4 4 3 2 2 4" xfId="1709" xr:uid="{CEBAB2F7-3AD8-442A-BAC4-E299A1D6DECA}"/>
    <cellStyle name="Percent 2 6 6 4 4 3 2 2 5" xfId="1710" xr:uid="{B66F0BDB-383E-4A82-9FBF-5E63938CE60F}"/>
    <cellStyle name="Percent 2 6 6 4 4 3 2 2 5 2" xfId="1711" xr:uid="{503987B8-DED8-4439-8BB9-90A815E3DC1B}"/>
    <cellStyle name="Percent 2 6 6 4 4 3 2 2 5 3" xfId="2695" xr:uid="{FAF5AE8A-A663-4875-B262-B684CC3263C1}"/>
    <cellStyle name="Percent 2 6 6 4 4 3 2 2 5 3 2" xfId="3290" xr:uid="{4E0BD4E6-C5FA-4513-B50D-1A8C05915408}"/>
    <cellStyle name="Percent 2 6 6 4 4 3 2 2 5 3 3" xfId="4253" xr:uid="{C141E253-35A1-412C-9EAE-B2DF58507227}"/>
    <cellStyle name="Percent 2 6 6 4 4 3 2 2 5 3 3 2" xfId="4671" xr:uid="{89B71324-CD0F-4DF7-A3DB-EC5F176B1281}"/>
    <cellStyle name="Percent 2 6 6 4 4 3 2 2 5 3 3 3" xfId="4490" xr:uid="{CF18B2E5-7E64-43A1-BAE2-2F928239EE48}"/>
    <cellStyle name="Percent 2 6 6 4 4 3 2 2 5 3 3 4" xfId="8597" xr:uid="{BD857B89-5D8F-4E6B-AF63-AB5EC8111737}"/>
    <cellStyle name="Percent 2 6 6 4 4 3 2 2 5 3 3 4 2" xfId="7440" xr:uid="{F4DF856E-0EE0-4E3B-83F8-D2746F2C1FFB}"/>
    <cellStyle name="Percent 2 6 6 4 4 3 2 2 5 3 3 4 2 2" xfId="10810" xr:uid="{FD1092DE-DD44-4697-B592-8FBC1798252C}"/>
    <cellStyle name="Percent 2 6 6 4 4 3 2 2 5 3 3 4 2 3" xfId="17043" xr:uid="{1CEF621D-41DB-4C1B-B351-584E248B81F3}"/>
    <cellStyle name="Percent 2 6 6 4 4 3 2 2 5 3 3 4 2 3 2" xfId="23516" xr:uid="{80BFF0E3-2D86-4A2D-A989-B42482862BAE}"/>
    <cellStyle name="Percent 2 6 6 4 4 3 2 2 5 3 3 4 2 3 3" xfId="21375" xr:uid="{4DE48760-77CE-4F2E-8FD6-B693F39F9256}"/>
    <cellStyle name="Percent 2 6 6 4 4 3 2 2 5 3 3 4 2 3 3 2" xfId="26597" xr:uid="{B03A9706-67C4-4540-9B5A-84F5382F6DED}"/>
    <cellStyle name="Percent 2 6 6 4 4 3 2 2 5 3 3 5" xfId="6538" xr:uid="{FDFBF48E-1ED9-4B7B-9089-106DCB7F5E25}"/>
    <cellStyle name="Percent 2 6 6 4 4 3 2 2 5 3 3 5 2" xfId="10284" xr:uid="{FB9057FB-AE89-4CEB-B1F6-EFA39BEB9CBE}"/>
    <cellStyle name="Percent 2 6 6 4 4 3 2 2 5 3 3 5 3" xfId="17091" xr:uid="{0EC08A19-9538-4A28-8543-4D4C6F0BE39B}"/>
    <cellStyle name="Percent 2 6 6 4 4 3 2 2 5 3 3 5 3 2" xfId="23563" xr:uid="{AE8F8D9A-782D-4878-B507-DFCA6E364757}"/>
    <cellStyle name="Percent 2 6 6 4 4 3 2 2 5 3 3 5 3 3" xfId="20849" xr:uid="{B37C7306-1AEF-4F46-B4E2-22E8CA547FC2}"/>
    <cellStyle name="Percent 2 6 6 4 4 3 2 2 5 3 3 5 3 3 2" xfId="26071" xr:uid="{80591057-B6F7-4220-A4C0-1A2E0C179A6B}"/>
    <cellStyle name="Percent 2 6 6 4 4 3 2 2 5 3 3 6" xfId="19030" xr:uid="{A35634E2-F4CB-4F37-AADB-F4C651E21529}"/>
    <cellStyle name="Percent 2 6 6 4 4 3 2 2 5 3 3 6 2" xfId="24252" xr:uid="{18BE6085-A887-4FBE-844E-A4B9DEC991DB}"/>
    <cellStyle name="Percent 2 6 6 4 4 3 2 2 5 3 4" xfId="6180" xr:uid="{5DD495F9-6DF9-4634-8912-B44930162766}"/>
    <cellStyle name="Percent 2 6 6 4 4 3 2 2 5 3 4 2" xfId="7807" xr:uid="{03B865DC-2137-4379-BD86-6CB5264857E7}"/>
    <cellStyle name="Percent 2 6 6 4 4 3 2 2 5 3 4 3" xfId="13086" xr:uid="{25F2F7B5-6572-4660-B2A3-25325109281D}"/>
    <cellStyle name="Percent 2 6 6 4 4 3 2 2 5 3 4 3 2" xfId="16535" xr:uid="{24474179-7672-4AE9-9052-5D09EC432469}"/>
    <cellStyle name="Percent 2 6 6 4 4 3 2 2 5 3 4 4" xfId="19273" xr:uid="{D3669682-EB62-4103-918E-76BD7CD169EA}"/>
    <cellStyle name="Percent 2 6 6 4 4 3 2 2 5 3 4 4 2" xfId="24495" xr:uid="{C289B907-A693-44D0-9A8C-5F2E70AB8EC0}"/>
    <cellStyle name="Percent 2 6 6 4 4 3 2 2 5 3 5" xfId="9440" xr:uid="{0F2362FD-E5E9-4243-8AE5-20FB595E1A28}"/>
    <cellStyle name="Percent 2 6 6 4 4 3 2 2 5 3 5 2" xfId="11153" xr:uid="{A5F7CE23-DDCB-4FAF-B93C-27B8A1DD3309}"/>
    <cellStyle name="Percent 2 6 6 4 4 3 2 2 5 3 5 3" xfId="16893" xr:uid="{82A26146-64A5-40E4-BA55-A2A669FC6FE8}"/>
    <cellStyle name="Percent 2 6 6 4 4 3 2 2 5 3 5 3 2" xfId="23366" xr:uid="{C107AFCF-9E62-4AC3-B34E-8798DFEC79ED}"/>
    <cellStyle name="Percent 2 6 6 4 4 3 2 2 5 3 5 3 3" xfId="21718" xr:uid="{9F19796B-1AF8-4741-8094-2AC7A9444825}"/>
    <cellStyle name="Percent 2 6 6 4 4 3 2 2 5 3 5 3 3 2" xfId="26940" xr:uid="{782E24F8-406A-4E7D-B43D-15C9B900FA93}"/>
    <cellStyle name="Percent 2 6 6 4 4 3 2 2 5 4" xfId="5850" xr:uid="{4AB99D04-7192-46B7-A909-B6962683416D}"/>
    <cellStyle name="Percent 2 6 6 4 4 3 2 2 5 4 2" xfId="9095" xr:uid="{5DF86642-EC57-44E5-AD71-5935C4454F3B}"/>
    <cellStyle name="Percent 2 6 6 4 4 3 2 2 5 4 3" xfId="12754" xr:uid="{336EDDDB-0C0E-4095-81DD-F6A437F6C8CF}"/>
    <cellStyle name="Percent 2 6 6 4 4 3 2 2 5 4 3 2" xfId="23193" xr:uid="{559C259D-E28C-4FDD-8F4D-31DB9CA6DE72}"/>
    <cellStyle name="Percent 2 6 6 4 4 3 2 2 5 4 3 3" xfId="20387" xr:uid="{E2EB7F9A-9D02-4CF9-925E-0EEA9479A7F8}"/>
    <cellStyle name="Percent 2 6 6 4 4 3 2 2 5 4 3 3 2" xfId="25609" xr:uid="{B3847587-A8F5-4F01-83BA-C0C7F6C71215}"/>
    <cellStyle name="Percent 2 6 6 4 4 3 2 2 5 5" xfId="15683" xr:uid="{2CB95FFA-9F37-4886-8A8F-17111972513B}"/>
    <cellStyle name="Percent 2 6 6 4 4 3 2 2 5 6" xfId="17790" xr:uid="{78F15ED9-2B0F-4947-83EB-255A2F63E868}"/>
    <cellStyle name="Percent 2 6 6 4 4 3 2 2 5 6 2" xfId="27400" xr:uid="{42134C67-41AC-4256-BBF2-EBCFCD0FDBB0}"/>
    <cellStyle name="Percent 2 6 6 4 4 3 2 2 5 6 3" xfId="28639" xr:uid="{D816A6C5-0FF6-4D22-A005-D6BFC10B94C0}"/>
    <cellStyle name="Percent 2 6 6 4 4 3 2 2 5 6 4" xfId="27841" xr:uid="{438F74B9-EA4E-4316-B818-3A41E5FDB4EE}"/>
    <cellStyle name="Percent 2 6 6 4 4 3 2 2 5 7" xfId="18435" xr:uid="{5F9D7E0F-9CC2-4969-A2FD-6C9418B27C36}"/>
    <cellStyle name="Percent 2 6 6 4 4 3 2 2 5 7 2" xfId="27678" xr:uid="{CCF590F4-89AA-4C25-B283-5DC37F187FF2}"/>
    <cellStyle name="Percent 2 6 6 4 4 3 2 2 6" xfId="2542" xr:uid="{1077B7ED-EE28-4097-8ED3-943BE665261E}"/>
    <cellStyle name="Percent 2 6 6 4 4 3 2 2 6 2" xfId="3137" xr:uid="{04155DBD-9ED4-4765-8FEB-48340318D0EB}"/>
    <cellStyle name="Percent 2 6 6 4 4 3 2 2 6 3" xfId="4100" xr:uid="{997A4581-FAC3-4888-A669-1706D3D53858}"/>
    <cellStyle name="Percent 2 6 6 4 4 3 2 2 6 3 2" xfId="4552" xr:uid="{4A8E5794-CC44-45BB-B84B-241EDF1A2D82}"/>
    <cellStyle name="Percent 2 6 6 4 4 3 2 2 6 3 3" xfId="3469" xr:uid="{F5674A90-147B-40E4-8F88-82B5AA7E6972}"/>
    <cellStyle name="Percent 2 6 6 4 4 3 2 2 6 3 4" xfId="7773" xr:uid="{32A45680-7B49-4F1A-B15F-BACE31E6BF8A}"/>
    <cellStyle name="Percent 2 6 6 4 4 3 2 2 6 3 4 2" xfId="6834" xr:uid="{B5E011F0-B547-4893-B895-CBE013F580E4}"/>
    <cellStyle name="Percent 2 6 6 4 4 3 2 2 6 3 4 2 2" xfId="10578" xr:uid="{5805F4B6-242D-4903-B872-566DBFD57335}"/>
    <cellStyle name="Percent 2 6 6 4 4 3 2 2 6 3 4 2 3" xfId="12717" xr:uid="{C1E7E1E4-270D-4271-98ED-CA4E19AF638B}"/>
    <cellStyle name="Percent 2 6 6 4 4 3 2 2 6 3 4 2 3 2" xfId="23156" xr:uid="{F90F2210-C30F-46BE-A42E-E28384DF3163}"/>
    <cellStyle name="Percent 2 6 6 4 4 3 2 2 6 3 4 2 3 3" xfId="21143" xr:uid="{4F365F44-9E4C-4629-B9DC-4B57473DA445}"/>
    <cellStyle name="Percent 2 6 6 4 4 3 2 2 6 3 4 2 3 3 2" xfId="26365" xr:uid="{7BCDDB34-B21B-476D-B7C1-7154C2B605B0}"/>
    <cellStyle name="Percent 2 6 6 4 4 3 2 2 6 3 5" xfId="6891" xr:uid="{9156F11C-D1C7-4A37-907D-DFB34D3B34A7}"/>
    <cellStyle name="Percent 2 6 6 4 4 3 2 2 6 3 5 2" xfId="10635" xr:uid="{16933F36-17F3-45BB-B278-1E56FB11F5C1}"/>
    <cellStyle name="Percent 2 6 6 4 4 3 2 2 6 3 5 3" xfId="11951" xr:uid="{FEB5D189-2336-4699-9F89-7845A796F589}"/>
    <cellStyle name="Percent 2 6 6 4 4 3 2 2 6 3 5 3 2" xfId="22399" xr:uid="{F2C01785-4537-4807-A710-7E39C4DDDCE7}"/>
    <cellStyle name="Percent 2 6 6 4 4 3 2 2 6 3 5 3 3" xfId="21200" xr:uid="{DDF9E442-4E39-4AF3-987F-6A191B44ADEB}"/>
    <cellStyle name="Percent 2 6 6 4 4 3 2 2 6 3 5 3 3 2" xfId="26422" xr:uid="{97A7B66C-D291-4DC9-B259-37E06EC836A1}"/>
    <cellStyle name="Percent 2 6 6 4 4 3 2 2 6 3 6" xfId="16119" xr:uid="{27EB27D7-C8B7-4603-9413-2EBF5D9BBED0}"/>
    <cellStyle name="Percent 2 6 6 4 4 3 2 2 6 3 7" xfId="18877" xr:uid="{7EE3EA1C-BA61-4273-93DC-52E4469387D0}"/>
    <cellStyle name="Percent 2 6 6 4 4 3 2 2 6 3 7 2" xfId="24099" xr:uid="{FEB4648C-76F4-4149-AEB9-C9E2F36DCD84}"/>
    <cellStyle name="Percent 2 6 6 4 4 3 2 2 6 4" xfId="6059" xr:uid="{4D189C41-21C7-4702-94DB-10BE651D84DB}"/>
    <cellStyle name="Percent 2 6 6 4 4 3 2 2 6 4 2" xfId="7592" xr:uid="{E10CE53E-B4A7-4624-AA1A-30F33791D308}"/>
    <cellStyle name="Percent 2 6 6 4 4 3 2 2 6 4 3" xfId="13232" xr:uid="{452E601F-E022-4EB9-8499-692483A36D2C}"/>
    <cellStyle name="Percent 2 6 6 4 4 3 2 2 6 4 3 2" xfId="16666" xr:uid="{DB603EA5-FAEA-437F-B69A-4ABE8B650E8C}"/>
    <cellStyle name="Percent 2 6 6 4 4 3 2 2 6 4 4" xfId="19152" xr:uid="{D217DF02-411E-43FE-B950-84AE6FD2D170}"/>
    <cellStyle name="Percent 2 6 6 4 4 3 2 2 6 4 4 2" xfId="24374" xr:uid="{603D3943-C6BA-4C86-A0F6-0454745684EA}"/>
    <cellStyle name="Percent 2 6 6 4 4 3 2 2 6 5" xfId="6933" xr:uid="{7A3BFAF3-23FD-41FC-B71E-E4751EAF432F}"/>
    <cellStyle name="Percent 2 6 6 4 4 3 2 2 6 5 2" xfId="10677" xr:uid="{18041E7E-8CAC-4406-87B8-89D5554680E0}"/>
    <cellStyle name="Percent 2 6 6 4 4 3 2 2 6 5 3" xfId="17122" xr:uid="{DBEF141F-4851-442E-852C-546EB22EDCAC}"/>
    <cellStyle name="Percent 2 6 6 4 4 3 2 2 6 5 3 2" xfId="23594" xr:uid="{E45831BF-3D89-4E43-90A8-AB1B80B00CDD}"/>
    <cellStyle name="Percent 2 6 6 4 4 3 2 2 6 5 3 3" xfId="21242" xr:uid="{39789A6A-7B08-4A14-A405-D9B3499A07E8}"/>
    <cellStyle name="Percent 2 6 6 4 4 3 2 2 6 5 3 3 2" xfId="26464" xr:uid="{8015EEB5-5452-43B0-884E-F71510777154}"/>
    <cellStyle name="Percent 2 6 6 4 4 3 2 2 7" xfId="5849" xr:uid="{5F7F1C4E-C084-48FF-A03B-1DA544E112AB}"/>
    <cellStyle name="Percent 2 6 6 4 4 3 2 2 7 2" xfId="9094" xr:uid="{D4DF5B94-6B8D-458B-928C-ABD5EE2B5DCC}"/>
    <cellStyle name="Percent 2 6 6 4 4 3 2 2 7 3" xfId="16267" xr:uid="{8DC087CD-F126-4EDF-B982-95A929B635F3}"/>
    <cellStyle name="Percent 2 6 6 4 4 3 2 2 7 3 2" xfId="17413" xr:uid="{4C14C01E-8025-4095-87EC-9B4543FE1B04}"/>
    <cellStyle name="Percent 2 6 6 4 4 3 2 2 7 3 3" xfId="20386" xr:uid="{06B8A531-B030-451B-A95A-E32CFFE9B546}"/>
    <cellStyle name="Percent 2 6 6 4 4 3 2 2 7 3 3 2" xfId="25608" xr:uid="{09243BE5-3BB5-4DFB-8E9B-AE66238995B9}"/>
    <cellStyle name="Percent 2 6 6 4 4 3 2 2 8" xfId="15682" xr:uid="{847350B9-AC79-45D5-9F8D-4D64E5AE97BC}"/>
    <cellStyle name="Percent 2 6 6 4 4 3 2 2 9" xfId="17789" xr:uid="{ED37E68E-6376-4626-B207-70088E319373}"/>
    <cellStyle name="Percent 2 6 6 4 4 3 2 2 9 2" xfId="27399" xr:uid="{833B518B-1BC4-4397-A9CB-1EDEF5D25ECF}"/>
    <cellStyle name="Percent 2 6 6 4 4 3 2 2 9 3" xfId="28638" xr:uid="{EF1EDF03-F934-4CBB-9375-0D31FE298130}"/>
    <cellStyle name="Percent 2 6 6 4 4 3 2 2 9 4" xfId="27842" xr:uid="{469892EF-395E-48CC-B5D6-B57982039D8E}"/>
    <cellStyle name="Percent 2 6 6 4 4 3 3" xfId="2384" xr:uid="{C3D55B8A-BB8E-4B7B-BC68-FC785419A1DA}"/>
    <cellStyle name="Percent 2 6 6 4 4 3 3 2" xfId="2979" xr:uid="{C415B9D8-D647-4557-9831-3C48781738E5}"/>
    <cellStyle name="Percent 2 6 6 4 4 3 3 3" xfId="3942" xr:uid="{89637065-42C4-432E-B5E5-BE2FB0DB847F}"/>
    <cellStyle name="Percent 2 6 6 4 4 3 3 3 2" xfId="4776" xr:uid="{08B73B18-24FE-4E72-AD27-93476485C04B}"/>
    <cellStyle name="Percent 2 6 6 4 4 3 3 3 3" xfId="3505" xr:uid="{F2C13ABA-8E73-419B-AC71-C946604F6363}"/>
    <cellStyle name="Percent 2 6 6 4 4 3 3 3 4" xfId="8478" xr:uid="{D7C5BB33-ABC7-486C-AD11-57D73E244592}"/>
    <cellStyle name="Percent 2 6 6 4 4 3 3 3 4 2" xfId="9419" xr:uid="{FED7ADA5-0375-49AE-8B05-10567D9957DA}"/>
    <cellStyle name="Percent 2 6 6 4 4 3 3 3 4 2 2" xfId="11132" xr:uid="{EB6EFC14-5D52-417D-A496-09F9C7F46605}"/>
    <cellStyle name="Percent 2 6 6 4 4 3 3 3 4 2 3" xfId="11840" xr:uid="{A46EC75A-9589-4368-965D-140A35F44591}"/>
    <cellStyle name="Percent 2 6 6 4 4 3 3 3 4 2 3 2" xfId="22288" xr:uid="{25998601-8EFE-46AA-AE89-003E291B66B0}"/>
    <cellStyle name="Percent 2 6 6 4 4 3 3 3 4 2 3 3" xfId="21697" xr:uid="{5001D843-648C-427A-A63C-483060E975D4}"/>
    <cellStyle name="Percent 2 6 6 4 4 3 3 3 4 2 3 3 2" xfId="26919" xr:uid="{D813B040-516B-4E90-8259-5C2ECCC4D732}"/>
    <cellStyle name="Percent 2 6 6 4 4 3 3 3 5" xfId="6978" xr:uid="{7EE385B5-9968-4099-98B6-078DE5DB7DBD}"/>
    <cellStyle name="Percent 2 6 6 4 4 3 3 3 5 2" xfId="10722" xr:uid="{CFEFAD41-EA15-4708-8D4E-C3176E93B931}"/>
    <cellStyle name="Percent 2 6 6 4 4 3 3 3 5 3" xfId="11501" xr:uid="{37E49BD6-602E-41D1-8E6F-55D18187E652}"/>
    <cellStyle name="Percent 2 6 6 4 4 3 3 3 5 3 2" xfId="22059" xr:uid="{05086F56-EABA-46E4-9D2D-6DD06501D659}"/>
    <cellStyle name="Percent 2 6 6 4 4 3 3 3 5 3 3" xfId="21287" xr:uid="{BB8F4D87-8755-4B2E-AEE6-2E5A2FCC1C02}"/>
    <cellStyle name="Percent 2 6 6 4 4 3 3 3 5 3 3 2" xfId="26509" xr:uid="{5F87FF76-FDB7-4816-9B26-6BEB9F917A32}"/>
    <cellStyle name="Percent 2 6 6 4 4 3 3 3 6" xfId="15965" xr:uid="{472739F9-C90C-48D1-8DCF-089E5526802B}"/>
    <cellStyle name="Percent 2 6 6 4 4 3 3 3 7" xfId="18719" xr:uid="{A1B016E6-7ABA-45C6-9AAF-41982D112E01}"/>
    <cellStyle name="Percent 2 6 6 4 4 3 3 3 7 2" xfId="23941" xr:uid="{8D62326F-9775-48E1-9960-521ADAD8BADF}"/>
    <cellStyle name="Percent 2 6 6 4 4 3 3 4" xfId="7285" xr:uid="{EAB6197E-9087-4504-84B2-688D9083A40C}"/>
    <cellStyle name="Percent 2 6 6 4 4 3 3 4 2" xfId="8244" xr:uid="{22F0845D-3E59-4543-A19A-FA2FF89DABDE}"/>
    <cellStyle name="Percent 2 6 6 4 4 3 3 4 3" xfId="13314" xr:uid="{F513E689-2B57-4600-BA2B-DB39680D948E}"/>
    <cellStyle name="Percent 2 6 6 4 4 3 3 4 3 2" xfId="16740" xr:uid="{C3227AF0-9791-4D36-A396-CE0C09A1CEFF}"/>
    <cellStyle name="Percent 2 6 6 4 4 3 3 4 4" xfId="19587" xr:uid="{5212DE2C-1C9F-46E0-A7D5-8BD53F23E216}"/>
    <cellStyle name="Percent 2 6 6 4 4 3 3 4 4 2" xfId="24809" xr:uid="{F47D70BD-F439-4B50-A4BF-92C8D782FB6A}"/>
    <cellStyle name="Percent 2 6 6 4 4 3 3 5" xfId="9399" xr:uid="{8AD8EA02-2529-43E3-B322-D17C5693E50A}"/>
    <cellStyle name="Percent 2 6 6 4 4 3 3 5 2" xfId="11113" xr:uid="{31DC2BD2-9FDA-4F5E-8FD4-737D1D73C20B}"/>
    <cellStyle name="Percent 2 6 6 4 4 3 3 5 3" xfId="12667" xr:uid="{D2C04A6D-FE59-440D-AEF5-A164EC4F8775}"/>
    <cellStyle name="Percent 2 6 6 4 4 3 3 5 3 2" xfId="23106" xr:uid="{C2AF99D2-8509-4781-A7ED-98EFFCB77AA7}"/>
    <cellStyle name="Percent 2 6 6 4 4 3 3 5 3 3" xfId="21678" xr:uid="{6DCD56F6-9734-4457-BB3C-5343CC4D8AE5}"/>
    <cellStyle name="Percent 2 6 6 4 4 3 3 5 3 3 2" xfId="26900" xr:uid="{2C375DF0-E036-4A7D-96B8-F616E9152449}"/>
    <cellStyle name="Percent 2 6 6 4 4 3 4" xfId="5848" xr:uid="{67CCB4FF-C6F4-4E84-A71A-06500D740AAC}"/>
    <cellStyle name="Percent 2 6 6 4 4 3 4 2" xfId="9093" xr:uid="{3B1F4678-ACE2-45B1-B841-13273E7F9CE4}"/>
    <cellStyle name="Percent 2 6 6 4 4 3 4 3" xfId="14881" xr:uid="{202EB119-F627-4F7B-9C25-7C7E80414569}"/>
    <cellStyle name="Percent 2 6 6 4 4 3 4 3 2" xfId="14882" xr:uid="{59C6901D-421C-4C57-8CA5-5D6267F473D9}"/>
    <cellStyle name="Percent 2 6 6 4 4 3 4 3 3" xfId="17274" xr:uid="{F34D8D22-746C-411B-AA50-418479AA3C66}"/>
    <cellStyle name="Percent 2 6 6 4 4 3 4 3 4" xfId="20385" xr:uid="{F95996F3-FDE8-4C23-8E5F-518CD3C3DBA2}"/>
    <cellStyle name="Percent 2 6 6 4 4 3 4 3 4 2" xfId="25607" xr:uid="{6E0F0054-FBFF-4F91-B8F4-F761E362CB36}"/>
    <cellStyle name="Percent 2 6 6 4 4 3 5" xfId="15300" xr:uid="{05D6029D-B2F6-4BE7-BEF3-2ACD06A25835}"/>
    <cellStyle name="Percent 2 6 6 4 4 3 6" xfId="15681" xr:uid="{FEE90BDB-F0EC-4C3D-910B-19B9236913ED}"/>
    <cellStyle name="Percent 2 6 6 4 4 3 7" xfId="17788" xr:uid="{432E87A5-6A10-4044-A349-D55D640EF309}"/>
    <cellStyle name="Percent 2 6 6 4 4 3 7 2" xfId="27398" xr:uid="{D903289B-F0CD-459E-9AA4-5EC1D3734AA8}"/>
    <cellStyle name="Percent 2 6 6 4 4 3 7 3" xfId="28637" xr:uid="{6D2FF9F5-5A47-454A-8F8E-7534C3B3EA6A}"/>
    <cellStyle name="Percent 2 6 6 4 4 3 7 4" xfId="27843" xr:uid="{5ED9B937-3CB8-4C73-8B00-580B8F68BC3A}"/>
    <cellStyle name="Percent 2 6 6 4 4 3 8" xfId="18124" xr:uid="{1B1C470D-1BC4-41BF-95C0-BBEF6581D67C}"/>
    <cellStyle name="Percent 2 6 6 4 4 3 8 2" xfId="28177" xr:uid="{80E6123D-506B-422D-A094-80A5B3DFF8BE}"/>
    <cellStyle name="Percent 2 6 6 4 4 4" xfId="14883" xr:uid="{19A945C8-9C56-4220-AACD-0FCE6E6A8D6C}"/>
    <cellStyle name="Percent 2 6 6 4 4 4 2" xfId="14884" xr:uid="{F933CD90-E3F2-4EBB-9EA4-AAE9EB82A87B}"/>
    <cellStyle name="Percent 2 6 6 4 5" xfId="2244" xr:uid="{004145E4-1C88-4698-891A-968BE9F13407}"/>
    <cellStyle name="Percent 2 6 6 4 5 2" xfId="2839" xr:uid="{D69077FF-ED43-4211-8033-D234092B75E8}"/>
    <cellStyle name="Percent 2 6 6 4 5 3" xfId="3802" xr:uid="{302C33C7-539F-4284-A6ED-6AF0908BD12B}"/>
    <cellStyle name="Percent 2 6 6 4 5 3 2" xfId="5070" xr:uid="{6E8AD05F-23F7-4975-84C7-9E8B796BB034}"/>
    <cellStyle name="Percent 2 6 6 4 5 3 3" xfId="3365" xr:uid="{422C865A-2D93-4FE4-B1F7-B2F06E890D7E}"/>
    <cellStyle name="Percent 2 6 6 4 5 3 4" xfId="7460" xr:uid="{131AB6E6-ABE6-4EF8-BC05-0818C28BF008}"/>
    <cellStyle name="Percent 2 6 6 4 5 3 4 2" xfId="5191" xr:uid="{8B4715E6-C5A6-4C3D-99D4-8D0F6BFB0DB7}"/>
    <cellStyle name="Percent 2 6 6 4 5 3 4 2 2" xfId="9795" xr:uid="{1A7526F0-D8AB-4FD3-A21A-EFA65477207C}"/>
    <cellStyle name="Percent 2 6 6 4 5 3 4 2 3" xfId="11436" xr:uid="{D81556A0-2F3D-4F46-A2EC-3C15E57B95A5}"/>
    <cellStyle name="Percent 2 6 6 4 5 3 4 2 3 2" xfId="21994" xr:uid="{D01A73F9-44A2-47B5-AE9E-21142F1978FA}"/>
    <cellStyle name="Percent 2 6 6 4 5 3 4 2 3 3" xfId="19731" xr:uid="{951E79A3-4448-4B5B-8D88-3C9D333F6F26}"/>
    <cellStyle name="Percent 2 6 6 4 5 3 4 2 3 3 2" xfId="24953" xr:uid="{DAAD75D5-FCD7-4609-81B5-9771563F0D0A}"/>
    <cellStyle name="Percent 2 6 6 4 5 3 5" xfId="6718" xr:uid="{F7774DEB-4BCA-4824-988B-A4B656136F8A}"/>
    <cellStyle name="Percent 2 6 6 4 5 3 5 2" xfId="10463" xr:uid="{3A8A87F7-81EA-42D5-9544-4241E0325E10}"/>
    <cellStyle name="Percent 2 6 6 4 5 3 5 3" xfId="11850" xr:uid="{C524CE58-871A-44D7-BAF3-DFF7BD51D247}"/>
    <cellStyle name="Percent 2 6 6 4 5 3 5 3 2" xfId="22298" xr:uid="{E3E38318-0851-4152-B272-A95EE87B67A2}"/>
    <cellStyle name="Percent 2 6 6 4 5 3 5 3 3" xfId="21028" xr:uid="{48D36A16-E088-48E9-8D20-0CD55DE021FC}"/>
    <cellStyle name="Percent 2 6 6 4 5 3 5 3 3 2" xfId="26250" xr:uid="{2C86F582-E69A-4294-A279-26E07990C0A5}"/>
    <cellStyle name="Percent 2 6 6 4 5 3 6" xfId="18579" xr:uid="{11B46E42-5594-47A8-8AFE-E4CFB7B259C1}"/>
    <cellStyle name="Percent 2 6 6 4 5 3 6 2" xfId="23801" xr:uid="{CD3BFA2B-D00B-4678-85B1-901D09879CB9}"/>
    <cellStyle name="Percent 2 6 6 4 5 4" xfId="7178" xr:uid="{2242399D-35A9-4525-931D-1144FDFB9516}"/>
    <cellStyle name="Percent 2 6 6 4 5 4 2" xfId="8137" xr:uid="{B640CA0E-B3FE-4197-962C-D266C96FA9DD}"/>
    <cellStyle name="Percent 2 6 6 4 5 4 3" xfId="13176" xr:uid="{4EDAE5B7-D167-496B-B5EA-9CBB4C62EC22}"/>
    <cellStyle name="Percent 2 6 6 4 5 4 3 2" xfId="16618" xr:uid="{D7ABA20E-1C53-4B13-A1BF-43E416589F4E}"/>
    <cellStyle name="Percent 2 6 6 4 5 4 4" xfId="19480" xr:uid="{02CD0F73-1874-4E8B-8A63-89256278F397}"/>
    <cellStyle name="Percent 2 6 6 4 5 4 4 2" xfId="24702" xr:uid="{5B1A34A3-5A54-47A3-B811-123205519B0D}"/>
    <cellStyle name="Percent 2 6 6 4 5 5" xfId="9520" xr:uid="{BDCB89D8-A7FF-497F-94D2-468E7647B4E9}"/>
    <cellStyle name="Percent 2 6 6 4 5 5 2" xfId="11233" xr:uid="{F60F8FBE-52F2-45E1-9DF3-E34F11B51E01}"/>
    <cellStyle name="Percent 2 6 6 4 5 5 3" xfId="16886" xr:uid="{87DD3083-0719-450F-B923-C8F52EC64757}"/>
    <cellStyle name="Percent 2 6 6 4 5 5 3 2" xfId="23359" xr:uid="{93141140-8106-49F9-AA1D-E572191CD170}"/>
    <cellStyle name="Percent 2 6 6 4 5 5 3 3" xfId="21798" xr:uid="{7EA99D81-C829-40F1-AB2F-C9324318D170}"/>
    <cellStyle name="Percent 2 6 6 4 5 5 3 3 2" xfId="27020" xr:uid="{AD8EE695-67D8-420F-BEB8-3086C704D9AC}"/>
    <cellStyle name="Percent 2 6 6 4 6" xfId="17984" xr:uid="{0DA6462E-B803-4594-95A1-86D1BFD7B319}"/>
    <cellStyle name="Percent 2 6 6 4 6 2" xfId="28928" xr:uid="{971BBAC4-4979-4CDB-A91C-01FE98A349E8}"/>
    <cellStyle name="Percent 2 6 6 5" xfId="1712" xr:uid="{10664386-EEB5-477E-93A6-BC447DA75E06}"/>
    <cellStyle name="Percent 2 6 6 5 2" xfId="1713" xr:uid="{71AAE9A6-0BB4-4127-9743-D89C829BECFC}"/>
    <cellStyle name="Percent 2 6 6 5 3" xfId="1714" xr:uid="{85909FB5-A1BE-4BDB-9D98-9CCA8894FDE6}"/>
    <cellStyle name="Percent 2 6 6 5 3 2" xfId="1715" xr:uid="{CDC8D48E-A9D2-41F1-B607-B3EB2BC29F5F}"/>
    <cellStyle name="Percent 2 6 6 5 3 2 2" xfId="1716" xr:uid="{E9C02E45-47DF-482B-B193-AC345CF9E942}"/>
    <cellStyle name="Percent 2 6 6 5 3 2 2 10" xfId="18283" xr:uid="{D09425AC-7F7C-4E13-B1F0-B381C1CD05AD}"/>
    <cellStyle name="Percent 2 6 6 5 3 2 2 10 2" xfId="27639" xr:uid="{F861352C-8791-46D4-BBD2-558C36C95940}"/>
    <cellStyle name="Percent 2 6 6 5 3 2 2 2" xfId="1717" xr:uid="{0937FABB-7859-47AD-BBC2-D104B025CD52}"/>
    <cellStyle name="Percent 2 6 6 5 3 2 2 2 2" xfId="14885" xr:uid="{3BBFB014-EE13-40E3-8328-D3DCF8839B62}"/>
    <cellStyle name="Percent 2 6 6 5 3 2 2 2 3" xfId="14886" xr:uid="{61ECF3C8-FAFA-4E6C-8C2A-6072590EAD1D}"/>
    <cellStyle name="Percent 2 6 6 5 3 2 2 2 3 2" xfId="14887" xr:uid="{40ED6933-6FF4-44E3-8414-0BCD18042CDA}"/>
    <cellStyle name="Percent 2 6 6 5 3 2 2 3" xfId="1718" xr:uid="{7CC30047-A4B7-4216-B673-4C4CC6781A6D}"/>
    <cellStyle name="Percent 2 6 6 5 3 2 2 4" xfId="1719" xr:uid="{E8647049-2B09-43C3-BF23-319582CCF9CA}"/>
    <cellStyle name="Percent 2 6 6 5 3 2 2 5" xfId="1720" xr:uid="{7023AB1A-BDF1-47A4-8206-BE9A60E68331}"/>
    <cellStyle name="Percent 2 6 6 5 3 2 2 5 2" xfId="1721" xr:uid="{B00FB9C3-7236-4FDE-B22C-0C2EB7E0E317}"/>
    <cellStyle name="Percent 2 6 6 5 3 2 2 5 3" xfId="2696" xr:uid="{BCD9BA0C-33A4-41A9-BA9F-997F78AE1254}"/>
    <cellStyle name="Percent 2 6 6 5 3 2 2 5 3 2" xfId="3291" xr:uid="{A7337C15-3913-4E8C-B2B6-AD8D6969044C}"/>
    <cellStyle name="Percent 2 6 6 5 3 2 2 5 3 3" xfId="4254" xr:uid="{CFB46268-9ADF-4E42-9A99-D64F6B75DAF2}"/>
    <cellStyle name="Percent 2 6 6 5 3 2 2 5 3 3 2" xfId="4798" xr:uid="{1B9F00D1-F55E-412B-A284-D09BD35DD1CD}"/>
    <cellStyle name="Percent 2 6 6 5 3 2 2 5 3 3 3" xfId="4491" xr:uid="{033156AB-2F01-4CD3-8097-BEC4E045A0CD}"/>
    <cellStyle name="Percent 2 6 6 5 3 2 2 5 3 3 4" xfId="8573" xr:uid="{C0429733-E762-4185-94AC-9E6C9317A768}"/>
    <cellStyle name="Percent 2 6 6 5 3 2 2 5 3 3 4 2" xfId="9285" xr:uid="{E8D77884-0E46-4093-83D6-7018F17EBBD4}"/>
    <cellStyle name="Percent 2 6 6 5 3 2 2 5 3 3 4 2 2" xfId="11002" xr:uid="{82C72827-F057-4592-BDED-B91E611817AD}"/>
    <cellStyle name="Percent 2 6 6 5 3 2 2 5 3 3 4 2 3" xfId="11769" xr:uid="{5842C630-EDDC-43FD-8DE1-3358368CAB56}"/>
    <cellStyle name="Percent 2 6 6 5 3 2 2 5 3 3 4 2 3 2" xfId="22217" xr:uid="{3E7C0CF2-641A-4D1F-B1EF-3CC14EE5B968}"/>
    <cellStyle name="Percent 2 6 6 5 3 2 2 5 3 3 4 2 3 3" xfId="21567" xr:uid="{9C987240-60C3-438F-A2AC-4BDB3F778FB3}"/>
    <cellStyle name="Percent 2 6 6 5 3 2 2 5 3 3 4 2 3 3 2" xfId="26789" xr:uid="{255A2149-DDB1-4612-95B4-FE70AC43011B}"/>
    <cellStyle name="Percent 2 6 6 5 3 2 2 5 3 3 5" xfId="6885" xr:uid="{6AFCF190-BA0C-47B2-88DF-B1D41D73B522}"/>
    <cellStyle name="Percent 2 6 6 5 3 2 2 5 3 3 5 2" xfId="10629" xr:uid="{68A22497-42B2-418E-B1B0-2F20C1C9B485}"/>
    <cellStyle name="Percent 2 6 6 5 3 2 2 5 3 3 5 3" xfId="11841" xr:uid="{51E258FF-82BB-4163-8043-3FBD8C36D7E4}"/>
    <cellStyle name="Percent 2 6 6 5 3 2 2 5 3 3 5 3 2" xfId="22289" xr:uid="{57FEA911-8F38-4CFC-BBB3-45375B43197D}"/>
    <cellStyle name="Percent 2 6 6 5 3 2 2 5 3 3 5 3 3" xfId="21194" xr:uid="{54F1EEE2-9796-48FE-A1CA-6C6E6DA2CD88}"/>
    <cellStyle name="Percent 2 6 6 5 3 2 2 5 3 3 5 3 3 2" xfId="26416" xr:uid="{D75D0ACC-1DED-4AF8-B769-483FDEBE274C}"/>
    <cellStyle name="Percent 2 6 6 5 3 2 2 5 3 3 6" xfId="19031" xr:uid="{4CD6B011-1E79-4705-B1A5-B92444EE089C}"/>
    <cellStyle name="Percent 2 6 6 5 3 2 2 5 3 3 6 2" xfId="24253" xr:uid="{8E8CE109-F4C2-424C-B47F-69A2FB0434D1}"/>
    <cellStyle name="Percent 2 6 6 5 3 2 2 5 3 4" xfId="7293" xr:uid="{F6F00CAD-1C60-4B94-98CF-BEDD7F65F281}"/>
    <cellStyle name="Percent 2 6 6 5 3 2 2 5 3 4 2" xfId="8252" xr:uid="{54548B14-1F9C-4F20-B1C5-7B5971D8D718}"/>
    <cellStyle name="Percent 2 6 6 5 3 2 2 5 3 4 3" xfId="13142" xr:uid="{6DB90C87-7FEC-4E66-9EB2-1B3218A8E4A4}"/>
    <cellStyle name="Percent 2 6 6 5 3 2 2 5 3 4 3 2" xfId="16588" xr:uid="{695BDBF1-BE71-4EEE-B6CD-A84E3E7C7D81}"/>
    <cellStyle name="Percent 2 6 6 5 3 2 2 5 3 4 4" xfId="19595" xr:uid="{74020E57-0800-4337-A730-60BDC58BD571}"/>
    <cellStyle name="Percent 2 6 6 5 3 2 2 5 3 4 4 2" xfId="24817" xr:uid="{8185A89D-4AA7-4E99-9739-F0086ACEFD60}"/>
    <cellStyle name="Percent 2 6 6 5 3 2 2 5 3 5" xfId="5691" xr:uid="{A77458DC-11E0-4361-A4E5-984F69294AB3}"/>
    <cellStyle name="Percent 2 6 6 5 3 2 2 5 3 5 2" xfId="9701" xr:uid="{9E1C5730-C560-4FE0-82DF-AE9AA4CDB9D7}"/>
    <cellStyle name="Percent 2 6 6 5 3 2 2 5 3 5 3" xfId="17002" xr:uid="{7CF05FAA-0379-4A1D-B1F8-456023BFDB9A}"/>
    <cellStyle name="Percent 2 6 6 5 3 2 2 5 3 5 3 2" xfId="23475" xr:uid="{511703D8-51A9-4D3E-98E5-90F13D834A98}"/>
    <cellStyle name="Percent 2 6 6 5 3 2 2 5 3 5 3 3" xfId="20231" xr:uid="{78BB41A7-94F5-40A7-8BBD-5956A8F15B9D}"/>
    <cellStyle name="Percent 2 6 6 5 3 2 2 5 3 5 3 3 2" xfId="25453" xr:uid="{8618D26B-F09B-44E3-9151-604306CE5E7C}"/>
    <cellStyle name="Percent 2 6 6 5 3 2 2 5 4" xfId="5853" xr:uid="{46B69041-3D0F-409C-8F59-31C0FC9757B7}"/>
    <cellStyle name="Percent 2 6 6 5 3 2 2 5 4 2" xfId="9098" xr:uid="{8853CB10-84D1-4C52-9D35-777C1D4FD9B4}"/>
    <cellStyle name="Percent 2 6 6 5 3 2 2 5 4 3" xfId="11316" xr:uid="{203207B3-966A-4240-B7ED-EF3B0D5E8EE2}"/>
    <cellStyle name="Percent 2 6 6 5 3 2 2 5 4 3 2" xfId="21874" xr:uid="{ECC42233-168F-4F76-8EF1-2924A7255F22}"/>
    <cellStyle name="Percent 2 6 6 5 3 2 2 5 4 3 3" xfId="20390" xr:uid="{5AF32265-7852-4465-9CCC-EFA5811B0F67}"/>
    <cellStyle name="Percent 2 6 6 5 3 2 2 5 4 3 3 2" xfId="25612" xr:uid="{223E0E11-2717-4240-B1BB-4C461985897E}"/>
    <cellStyle name="Percent 2 6 6 5 3 2 2 5 5" xfId="15686" xr:uid="{FAFA7904-FDCB-4224-A67C-AD2E1FBFF199}"/>
    <cellStyle name="Percent 2 6 6 5 3 2 2 5 6" xfId="17793" xr:uid="{8A3B9AAA-2AE5-4219-81DF-41B48336B7D0}"/>
    <cellStyle name="Percent 2 6 6 5 3 2 2 5 6 2" xfId="27403" xr:uid="{64BCDA57-11BD-4CC7-8A89-66D65AF106D0}"/>
    <cellStyle name="Percent 2 6 6 5 3 2 2 5 6 3" xfId="28642" xr:uid="{3063DFD6-D805-4135-92A3-2BBEBCA72D08}"/>
    <cellStyle name="Percent 2 6 6 5 3 2 2 5 6 4" xfId="27838" xr:uid="{C34A7731-3037-48E3-912C-F11FA2324311}"/>
    <cellStyle name="Percent 2 6 6 5 3 2 2 5 7" xfId="18436" xr:uid="{7021CB33-00C8-4B7B-95EC-0E14B1CE7A71}"/>
    <cellStyle name="Percent 2 6 6 5 3 2 2 5 7 2" xfId="28812" xr:uid="{DA303741-C2C2-4514-868F-100DE3A1CA45}"/>
    <cellStyle name="Percent 2 6 6 5 3 2 2 6" xfId="2543" xr:uid="{63A086BB-5768-44FB-93A2-1CDDA85262ED}"/>
    <cellStyle name="Percent 2 6 6 5 3 2 2 6 2" xfId="3138" xr:uid="{465E5D63-D502-44C9-9E05-2662D29B7D0E}"/>
    <cellStyle name="Percent 2 6 6 5 3 2 2 6 3" xfId="4101" xr:uid="{2A24810B-1E5F-451D-8CA6-7761F01DA137}"/>
    <cellStyle name="Percent 2 6 6 5 3 2 2 6 3 2" xfId="4674" xr:uid="{E38E9B70-D917-43DC-BC8E-3000117FB18E}"/>
    <cellStyle name="Percent 2 6 6 5 3 2 2 6 3 3" xfId="4338" xr:uid="{E395E753-0D42-481B-8912-0E0B83CE142B}"/>
    <cellStyle name="Percent 2 6 6 5 3 2 2 6 3 4" xfId="8391" xr:uid="{6C4E784D-F770-41C5-BF78-D61463B99751}"/>
    <cellStyle name="Percent 2 6 6 5 3 2 2 6 3 4 2" xfId="7398" xr:uid="{1E453021-4655-4CC1-A3E7-2BD82823A3F6}"/>
    <cellStyle name="Percent 2 6 6 5 3 2 2 6 3 4 2 2" xfId="10768" xr:uid="{98BB3B57-8011-4777-9B79-DDD28D4C5446}"/>
    <cellStyle name="Percent 2 6 6 5 3 2 2 6 3 4 2 3" xfId="11916" xr:uid="{69C3A532-07C6-4B87-B4A7-56A3CEEB28CF}"/>
    <cellStyle name="Percent 2 6 6 5 3 2 2 6 3 4 2 3 2" xfId="22364" xr:uid="{8B4BB203-10AB-4548-82AF-13A63A88B0D9}"/>
    <cellStyle name="Percent 2 6 6 5 3 2 2 6 3 4 2 3 3" xfId="21333" xr:uid="{109DBA38-C796-4907-8ACC-8DB8D25E4D67}"/>
    <cellStyle name="Percent 2 6 6 5 3 2 2 6 3 4 2 3 3 2" xfId="26555" xr:uid="{C4CCB2FF-29CC-4767-8932-ECAD80E219AE}"/>
    <cellStyle name="Percent 2 6 6 5 3 2 2 6 3 5" xfId="6708" xr:uid="{B9457FDF-A813-4F93-9B44-2EFD2EF27FEE}"/>
    <cellStyle name="Percent 2 6 6 5 3 2 2 6 3 5 2" xfId="10453" xr:uid="{3893EE5A-607E-4F8C-8064-C22DBCF5A910}"/>
    <cellStyle name="Percent 2 6 6 5 3 2 2 6 3 5 3" xfId="11702" xr:uid="{9AE47A57-29B5-4924-AC60-6B14714D151C}"/>
    <cellStyle name="Percent 2 6 6 5 3 2 2 6 3 5 3 2" xfId="22150" xr:uid="{F6D76066-95D8-4D0B-A436-F62A5313EAC1}"/>
    <cellStyle name="Percent 2 6 6 5 3 2 2 6 3 5 3 3" xfId="21018" xr:uid="{1DEBA2E2-C75E-46D7-ACAE-3B19A7F0D10C}"/>
    <cellStyle name="Percent 2 6 6 5 3 2 2 6 3 5 3 3 2" xfId="26240" xr:uid="{C64AB6FC-BC80-4EA4-B2C3-759E8A50AA90}"/>
    <cellStyle name="Percent 2 6 6 5 3 2 2 6 3 6" xfId="16120" xr:uid="{E1CCA527-A2AA-4FE8-90BA-14644C598E85}"/>
    <cellStyle name="Percent 2 6 6 5 3 2 2 6 3 7" xfId="18878" xr:uid="{ADEC82DC-20D8-40C1-A008-5B1A760BC47A}"/>
    <cellStyle name="Percent 2 6 6 5 3 2 2 6 3 7 2" xfId="24100" xr:uid="{1B96F4FB-CD54-48C3-8A71-BBA9A635F709}"/>
    <cellStyle name="Percent 2 6 6 5 3 2 2 6 4" xfId="6039" xr:uid="{4E87E93F-4B41-4677-817B-A70C63FC8F36}"/>
    <cellStyle name="Percent 2 6 6 5 3 2 2 6 4 2" xfId="7564" xr:uid="{C5242E1B-536D-4178-9097-B6BDD7FD1565}"/>
    <cellStyle name="Percent 2 6 6 5 3 2 2 6 4 3" xfId="13180" xr:uid="{271ED4AF-791A-423C-86D8-491017C5B9C2}"/>
    <cellStyle name="Percent 2 6 6 5 3 2 2 6 4 3 2" xfId="16622" xr:uid="{786DC596-5B8C-457C-9B2C-A03E09FB1F2D}"/>
    <cellStyle name="Percent 2 6 6 5 3 2 2 6 4 4" xfId="19132" xr:uid="{5DDB1CB3-3EC1-4CD0-8873-17BE359263AC}"/>
    <cellStyle name="Percent 2 6 6 5 3 2 2 6 4 4 2" xfId="24354" xr:uid="{DF078A89-178C-436D-9574-BDDD06DD362E}"/>
    <cellStyle name="Percent 2 6 6 5 3 2 2 6 5" xfId="9320" xr:uid="{B160E0B0-11B5-413D-AB33-71AF2C1656AC}"/>
    <cellStyle name="Percent 2 6 6 5 3 2 2 6 5 2" xfId="11036" xr:uid="{FD1BB21C-B50E-432A-AD33-E8507EB2344A}"/>
    <cellStyle name="Percent 2 6 6 5 3 2 2 6 5 3" xfId="11645" xr:uid="{A23D751E-EC43-467B-BAEB-70322B88BD22}"/>
    <cellStyle name="Percent 2 6 6 5 3 2 2 6 5 3 2" xfId="22094" xr:uid="{AFE5234C-8630-4BBF-B577-C10F6AEFE960}"/>
    <cellStyle name="Percent 2 6 6 5 3 2 2 6 5 3 3" xfId="21601" xr:uid="{FD791F77-A396-4B25-B27A-53ECA8026465}"/>
    <cellStyle name="Percent 2 6 6 5 3 2 2 6 5 3 3 2" xfId="26823" xr:uid="{5AEED3D8-8A06-41EC-B789-AEC900BD777A}"/>
    <cellStyle name="Percent 2 6 6 5 3 2 2 7" xfId="5852" xr:uid="{BA647F35-49B2-41B5-9861-1FC7A12121A0}"/>
    <cellStyle name="Percent 2 6 6 5 3 2 2 7 2" xfId="9097" xr:uid="{7B60C593-4AC3-4D63-BCC3-9EA5A2948D43}"/>
    <cellStyle name="Percent 2 6 6 5 3 2 2 7 3" xfId="16268" xr:uid="{7AA622C3-9654-4232-B466-747CB48944E3}"/>
    <cellStyle name="Percent 2 6 6 5 3 2 2 7 3 2" xfId="17414" xr:uid="{55A67717-3E65-4A5F-AB5F-2D93D8F53FCD}"/>
    <cellStyle name="Percent 2 6 6 5 3 2 2 7 3 3" xfId="20389" xr:uid="{384DD44A-6A8E-4855-96FE-44EE91F3FB8B}"/>
    <cellStyle name="Percent 2 6 6 5 3 2 2 7 3 3 2" xfId="25611" xr:uid="{90D6C700-FF25-43AD-AAB5-2674877560A8}"/>
    <cellStyle name="Percent 2 6 6 5 3 2 2 8" xfId="15685" xr:uid="{920E4911-EACC-432F-86D4-18D2CE3D40F8}"/>
    <cellStyle name="Percent 2 6 6 5 3 2 2 9" xfId="17792" xr:uid="{70A1DA15-C8DB-4107-B273-F3D427D23269}"/>
    <cellStyle name="Percent 2 6 6 5 3 2 2 9 2" xfId="27402" xr:uid="{282E9B69-0E07-488D-9268-F3075FF1F286}"/>
    <cellStyle name="Percent 2 6 6 5 3 2 2 9 3" xfId="28641" xr:uid="{677012C3-9C5C-4ECE-98BB-707F03233273}"/>
    <cellStyle name="Percent 2 6 6 5 3 2 2 9 4" xfId="27839" xr:uid="{5789BD3F-DA45-4DF0-B54B-501C8DC56C19}"/>
    <cellStyle name="Percent 2 6 6 5 3 3" xfId="2315" xr:uid="{2560193A-7B55-4856-B9B9-FE07EA1D89DB}"/>
    <cellStyle name="Percent 2 6 6 5 3 3 2" xfId="2910" xr:uid="{3820F4FD-C553-4B26-8D16-0941FA8AB1FF}"/>
    <cellStyle name="Percent 2 6 6 5 3 3 3" xfId="3873" xr:uid="{4E453258-5A65-4313-9143-FA61E8173DD8}"/>
    <cellStyle name="Percent 2 6 6 5 3 3 3 2" xfId="4678" xr:uid="{C901EA96-C4EC-4EEE-9CB1-00DAF06B1307}"/>
    <cellStyle name="Percent 2 6 6 5 3 3 3 3" xfId="3374" xr:uid="{391FBBF3-BDBA-4A20-ACA9-11D1423EE548}"/>
    <cellStyle name="Percent 2 6 6 5 3 3 3 4" xfId="7569" xr:uid="{3AB48F0C-84F7-45DD-B2B7-CC93D3BB8FD5}"/>
    <cellStyle name="Percent 2 6 6 5 3 3 3 4 2" xfId="7399" xr:uid="{861714BF-444A-4F26-BEDD-A5F3346B98E8}"/>
    <cellStyle name="Percent 2 6 6 5 3 3 3 4 2 2" xfId="10769" xr:uid="{0BC774CA-7BFE-4549-8D32-7A72F6F33DC8}"/>
    <cellStyle name="Percent 2 6 6 5 3 3 3 4 2 3" xfId="12555" xr:uid="{1C26653C-F68F-4F50-BAEB-5FA91B601019}"/>
    <cellStyle name="Percent 2 6 6 5 3 3 3 4 2 3 2" xfId="22996" xr:uid="{3773B3CA-933B-4F7E-B431-82F642AD695C}"/>
    <cellStyle name="Percent 2 6 6 5 3 3 3 4 2 3 3" xfId="21334" xr:uid="{579E0C92-8DED-40DE-8379-44D2AE567655}"/>
    <cellStyle name="Percent 2 6 6 5 3 3 3 4 2 3 3 2" xfId="26556" xr:uid="{D5FB07D8-24E7-4D85-905B-3857C7D06A2B}"/>
    <cellStyle name="Percent 2 6 6 5 3 3 3 5" xfId="5440" xr:uid="{8F9EE05B-0C10-494F-BD4A-F3448A4C18E1}"/>
    <cellStyle name="Percent 2 6 6 5 3 3 3 5 2" xfId="9744" xr:uid="{835E111F-34B8-44A9-B6D6-B122FFC9CCD2}"/>
    <cellStyle name="Percent 2 6 6 5 3 3 3 5 3" xfId="12618" xr:uid="{DBD1858F-5D01-4B02-8CFD-24A037AD75B2}"/>
    <cellStyle name="Percent 2 6 6 5 3 3 3 5 3 2" xfId="23058" xr:uid="{814EAACA-2ECE-4583-AB98-40419B645976}"/>
    <cellStyle name="Percent 2 6 6 5 3 3 3 5 3 3" xfId="19980" xr:uid="{4A9B90DA-A877-4C57-B732-764328D7C9B7}"/>
    <cellStyle name="Percent 2 6 6 5 3 3 3 5 3 3 2" xfId="25202" xr:uid="{3428A9DF-0936-4FBA-B149-19A33492874F}"/>
    <cellStyle name="Percent 2 6 6 5 3 3 3 6" xfId="15896" xr:uid="{1CD7BEC6-8278-4FC9-9D68-11BD2943E993}"/>
    <cellStyle name="Percent 2 6 6 5 3 3 3 7" xfId="18650" xr:uid="{DFD79ED1-84F4-4566-BF71-5E8D8E537A97}"/>
    <cellStyle name="Percent 2 6 6 5 3 3 3 7 2" xfId="23872" xr:uid="{8770653A-27F6-4308-8396-A7B8AA25928A}"/>
    <cellStyle name="Percent 2 6 6 5 3 3 4" xfId="6052" xr:uid="{6ED7A984-3D36-43F6-B03C-9ADFAA9023FD}"/>
    <cellStyle name="Percent 2 6 6 5 3 3 4 2" xfId="7491" xr:uid="{B50A1402-8A59-4CA4-BD94-2453C7D6D462}"/>
    <cellStyle name="Percent 2 6 6 5 3 3 4 3" xfId="13293" xr:uid="{EC457968-2643-4802-BE57-FABEC33D236D}"/>
    <cellStyle name="Percent 2 6 6 5 3 3 4 3 2" xfId="16722" xr:uid="{EBAE33E0-CD47-4AE9-B2B6-1EB778D2B14B}"/>
    <cellStyle name="Percent 2 6 6 5 3 3 4 4" xfId="19145" xr:uid="{CBDAA263-AD70-495C-9596-D8BF82BC1179}"/>
    <cellStyle name="Percent 2 6 6 5 3 3 4 4 2" xfId="24367" xr:uid="{8447FC4D-D242-46FC-83B3-F315B2A0132A}"/>
    <cellStyle name="Percent 2 6 6 5 3 3 5" xfId="9393" xr:uid="{74AD0D41-8573-40BA-AC0C-71F1C6088995}"/>
    <cellStyle name="Percent 2 6 6 5 3 3 5 2" xfId="11107" xr:uid="{3EF030A9-F687-48A5-B4E5-E817A449EAEA}"/>
    <cellStyle name="Percent 2 6 6 5 3 3 5 3" xfId="12208" xr:uid="{628B2EF9-8FEA-4009-8D38-59874C25D502}"/>
    <cellStyle name="Percent 2 6 6 5 3 3 5 3 2" xfId="22654" xr:uid="{FCC1BF24-B17E-4B79-8688-B0017A595319}"/>
    <cellStyle name="Percent 2 6 6 5 3 3 5 3 3" xfId="21672" xr:uid="{904F2E0E-C698-40C7-9BF6-DB344BF078E4}"/>
    <cellStyle name="Percent 2 6 6 5 3 3 5 3 3 2" xfId="26894" xr:uid="{863D7242-BECE-4EAC-9886-50B7355FB512}"/>
    <cellStyle name="Percent 2 6 6 5 3 4" xfId="5851" xr:uid="{A949B71C-F740-40C1-8DF7-F630F2688652}"/>
    <cellStyle name="Percent 2 6 6 5 3 4 2" xfId="9096" xr:uid="{EFD48DE5-A57F-4403-8354-09DD2068085C}"/>
    <cellStyle name="Percent 2 6 6 5 3 4 3" xfId="14888" xr:uid="{E347C6E7-1C81-471F-AF00-496D2AFA0C2F}"/>
    <cellStyle name="Percent 2 6 6 5 3 4 3 2" xfId="14889" xr:uid="{033FACFC-0BBD-400C-8581-E2892E3B324B}"/>
    <cellStyle name="Percent 2 6 6 5 3 4 3 3" xfId="17275" xr:uid="{07F970DC-7FF7-4891-9DC9-9635B12FE5FE}"/>
    <cellStyle name="Percent 2 6 6 5 3 4 3 4" xfId="20388" xr:uid="{D176EABA-93F2-467C-9C4F-DB9AC0220062}"/>
    <cellStyle name="Percent 2 6 6 5 3 4 3 4 2" xfId="25610" xr:uid="{F35CAACE-BF14-4228-9FE3-3C600A91D4E1}"/>
    <cellStyle name="Percent 2 6 6 5 3 5" xfId="15301" xr:uid="{F7E2FD32-05F7-4A0D-AB2A-6F7276803649}"/>
    <cellStyle name="Percent 2 6 6 5 3 6" xfId="15684" xr:uid="{34C5C216-D4A0-42C3-859E-D7A809D56624}"/>
    <cellStyle name="Percent 2 6 6 5 3 7" xfId="17791" xr:uid="{B4CB8B4A-FE16-438E-8A3F-92F05B51A214}"/>
    <cellStyle name="Percent 2 6 6 5 3 7 2" xfId="27401" xr:uid="{A369E499-5A68-457C-B7E1-09B453BA6A32}"/>
    <cellStyle name="Percent 2 6 6 5 3 7 3" xfId="28640" xr:uid="{343D49F2-6B66-459A-A8C0-E3CE6B2E0E5E}"/>
    <cellStyle name="Percent 2 6 6 5 3 7 4" xfId="27840" xr:uid="{89DE2D35-3E92-4039-B4B6-CA94A1157027}"/>
    <cellStyle name="Percent 2 6 6 5 3 8" xfId="18055" xr:uid="{7647A8F2-0080-437C-8B99-CA128FCEF865}"/>
    <cellStyle name="Percent 2 6 6 5 3 8 2" xfId="28854" xr:uid="{B1B40AF5-68F5-4701-BFFC-32489D154988}"/>
    <cellStyle name="Percent 2 6 6 5 4" xfId="14890" xr:uid="{8FDF9F28-4356-4BEB-801D-002B11AEE779}"/>
    <cellStyle name="Percent 2 6 6 5 4 2" xfId="14891" xr:uid="{A0ACD1C9-4EB4-40BC-BD28-C6C054DF3F36}"/>
    <cellStyle name="Percent 2 6 6 6" xfId="2175" xr:uid="{BD6873ED-84C9-4243-87A6-3E2E485FDF8B}"/>
    <cellStyle name="Percent 2 6 6 6 2" xfId="2770" xr:uid="{E9639C9D-0159-483A-B9FA-7EA79C9FD105}"/>
    <cellStyle name="Percent 2 6 6 6 3" xfId="3733" xr:uid="{511BF15B-8FB4-43FA-977E-9FD64CB1C425}"/>
    <cellStyle name="Percent 2 6 6 6 3 2" xfId="4622" xr:uid="{D542F12B-4F59-4EBE-9FAD-2DDF48F8E75C}"/>
    <cellStyle name="Percent 2 6 6 6 3 3" xfId="3360" xr:uid="{341C6FC1-6408-4E94-AF98-A2C31A8CA829}"/>
    <cellStyle name="Percent 2 6 6 6 3 4" xfId="8630" xr:uid="{9450AF39-3D2C-4C2A-88B0-92853B3FA9DD}"/>
    <cellStyle name="Percent 2 6 6 6 3 4 2" xfId="6615" xr:uid="{1200C015-A986-49D7-ACD7-1D64982AA4A8}"/>
    <cellStyle name="Percent 2 6 6 6 3 4 2 2" xfId="10361" xr:uid="{B09E00D1-A7DF-40FE-998E-8453A328E468}"/>
    <cellStyle name="Percent 2 6 6 6 3 4 2 3" xfId="17125" xr:uid="{0C5CC917-7A05-41FA-9D0C-682B8B757528}"/>
    <cellStyle name="Percent 2 6 6 6 3 4 2 3 2" xfId="23597" xr:uid="{8C802D01-0B71-49D7-B49C-F79DD4D9E36C}"/>
    <cellStyle name="Percent 2 6 6 6 3 4 2 3 3" xfId="20926" xr:uid="{0534A8DA-3F96-4885-B806-11B6560633EF}"/>
    <cellStyle name="Percent 2 6 6 6 3 4 2 3 3 2" xfId="26148" xr:uid="{0C10329D-E6EF-450B-8C6C-70AD2A9DAD75}"/>
    <cellStyle name="Percent 2 6 6 6 3 5" xfId="6901" xr:uid="{94579F41-8C7D-40CC-9FFF-E7C2F17EFEE8}"/>
    <cellStyle name="Percent 2 6 6 6 3 5 2" xfId="10645" xr:uid="{BE04F0FC-4E2C-4233-BBD8-D412E09C2CAA}"/>
    <cellStyle name="Percent 2 6 6 6 3 5 3" xfId="12342" xr:uid="{8FADB005-51CF-442C-AC5F-08B4757F6B7F}"/>
    <cellStyle name="Percent 2 6 6 6 3 5 3 2" xfId="22783" xr:uid="{E21A742D-28DE-4807-8062-119F011384D2}"/>
    <cellStyle name="Percent 2 6 6 6 3 5 3 3" xfId="21210" xr:uid="{1ED4C06D-D249-4B29-956E-A91CC022691E}"/>
    <cellStyle name="Percent 2 6 6 6 3 5 3 3 2" xfId="26432" xr:uid="{CECACC61-B8D8-45DD-B7DB-FF3FF2DD53E4}"/>
    <cellStyle name="Percent 2 6 6 6 3 6" xfId="18510" xr:uid="{0B947597-3E7A-4604-B199-86E1B5A9D78D}"/>
    <cellStyle name="Percent 2 6 6 6 3 6 2" xfId="23732" xr:uid="{FEF61D83-3B96-42FB-AFCA-B3185363E9A7}"/>
    <cellStyle name="Percent 2 6 6 6 4" xfId="7270" xr:uid="{FAEDB6AA-71F9-4E5E-ADA8-43CB5C924B4D}"/>
    <cellStyle name="Percent 2 6 6 6 4 2" xfId="8229" xr:uid="{473C14E5-CF28-4CEC-923F-92AABEC0D8D3}"/>
    <cellStyle name="Percent 2 6 6 6 4 3" xfId="13194" xr:uid="{3C0CED50-D179-409F-B489-9204CE78E75C}"/>
    <cellStyle name="Percent 2 6 6 6 4 3 2" xfId="16634" xr:uid="{CA357257-61DC-43BB-B084-189F8E6FE7F2}"/>
    <cellStyle name="Percent 2 6 6 6 4 4" xfId="19572" xr:uid="{05B2B624-16D2-40BB-96C4-15E44D0E07C0}"/>
    <cellStyle name="Percent 2 6 6 6 4 4 2" xfId="24794" xr:uid="{1C55EF3C-D101-4348-9E33-64F3B8A85770}"/>
    <cellStyle name="Percent 2 6 6 6 5" xfId="9286" xr:uid="{1D18D1BB-58A4-4D92-A6D1-A9DADD301C59}"/>
    <cellStyle name="Percent 2 6 6 6 5 2" xfId="11003" xr:uid="{8391B129-C875-4546-9E16-C999E4CFB843}"/>
    <cellStyle name="Percent 2 6 6 6 5 3" xfId="16793" xr:uid="{3D3213B4-CB1B-44EC-8468-83917B8A2960}"/>
    <cellStyle name="Percent 2 6 6 6 5 3 2" xfId="23327" xr:uid="{426CBE12-C414-4239-9ED0-F4D20120C27F}"/>
    <cellStyle name="Percent 2 6 6 6 5 3 3" xfId="21568" xr:uid="{CC375F14-5015-4C04-9A22-E183231A42E9}"/>
    <cellStyle name="Percent 2 6 6 6 5 3 3 2" xfId="26790" xr:uid="{5E670FD5-0AFC-4405-9933-711AC9D63D99}"/>
    <cellStyle name="Percent 2 6 6 7" xfId="17915" xr:uid="{0A3D0E0F-5657-4813-92B8-A353E3EF183E}"/>
    <cellStyle name="Percent 2 6 6 7 2" xfId="27779" xr:uid="{2604FFD9-3A94-4BC4-9BB1-2C8C05BCDAA3}"/>
    <cellStyle name="Percent 2 6 7" xfId="1722" xr:uid="{736D0C35-46A4-4782-A9DB-A7C823864433}"/>
    <cellStyle name="Percent 2 6 7 2" xfId="1723" xr:uid="{40A9C45C-9055-4944-8C07-F8B90FD6D716}"/>
    <cellStyle name="Percent 2 6 7 3" xfId="1724" xr:uid="{552C0CF1-B585-4648-8A15-8A6D49EB11A4}"/>
    <cellStyle name="Percent 2 6 7 3 2" xfId="1725" xr:uid="{1F6445A6-D80E-4D95-9272-7B6DF2527466}"/>
    <cellStyle name="Percent 2 6 7 3 3" xfId="1726" xr:uid="{1FAD8B52-4DCD-4C0D-8CD3-01823854FFB0}"/>
    <cellStyle name="Percent 2 6 7 3 3 2" xfId="1727" xr:uid="{1012A6FE-1463-49C5-B42D-0DD0993BC1C6}"/>
    <cellStyle name="Percent 2 6 7 3 3 3" xfId="1728" xr:uid="{CE332184-209A-446F-A436-F3EEA549A84B}"/>
    <cellStyle name="Percent 2 6 7 3 3 4" xfId="1729" xr:uid="{FB4CF671-F377-4EAE-9D26-41159D5F26FF}"/>
    <cellStyle name="Percent 2 6 7 3 3 5" xfId="1730" xr:uid="{809CA133-7FFD-4047-93B5-58FB2B45219D}"/>
    <cellStyle name="Percent 2 6 7 3 3 5 2" xfId="1731" xr:uid="{B5AFB9C1-B7F0-4F21-B4E6-11037A7F0A3B}"/>
    <cellStyle name="Percent 2 6 7 3 3 5 3" xfId="2727" xr:uid="{54050F81-C02A-411D-991E-BA42BEA25DAD}"/>
    <cellStyle name="Percent 2 6 7 3 3 5 3 2" xfId="3322" xr:uid="{53EA36FC-082F-47EF-A2E1-51DC68C4574F}"/>
    <cellStyle name="Percent 2 6 7 3 3 5 3 3" xfId="4285" xr:uid="{E6B97FEF-A8C7-4096-BBEA-730B8735736B}"/>
    <cellStyle name="Percent 2 6 7 3 3 5 3 3 2" xfId="4861" xr:uid="{E4E1380D-10CB-4DCA-A4D5-806D7F16E525}"/>
    <cellStyle name="Percent 2 6 7 3 3 5 3 3 3" xfId="4522" xr:uid="{971FB22F-E785-4BB1-938E-239A73D6C1E2}"/>
    <cellStyle name="Percent 2 6 7 3 3 5 3 3 4" xfId="8342" xr:uid="{A047D4DF-3014-47CD-93E2-9CBC23D10DC1}"/>
    <cellStyle name="Percent 2 6 7 3 3 5 3 3 4 2" xfId="7455" xr:uid="{C1621F06-9025-43DD-BBCD-09ABDEFB02F8}"/>
    <cellStyle name="Percent 2 6 7 3 3 5 3 3 4 2 2" xfId="10825" xr:uid="{9515C5B3-9717-40D1-9222-3B9FE8326991}"/>
    <cellStyle name="Percent 2 6 7 3 3 5 3 3 4 2 3" xfId="12233" xr:uid="{6DF5A8D6-BC94-4C8C-BBA8-989B485218DD}"/>
    <cellStyle name="Percent 2 6 7 3 3 5 3 3 4 2 3 2" xfId="22678" xr:uid="{2B93294C-D725-42D1-8399-3226EEE49416}"/>
    <cellStyle name="Percent 2 6 7 3 3 5 3 3 4 2 3 3" xfId="21390" xr:uid="{0DC3CE32-D453-4A9F-8C0D-96850804CE0B}"/>
    <cellStyle name="Percent 2 6 7 3 3 5 3 3 4 2 3 3 2" xfId="26612" xr:uid="{F143E28B-1ED8-4261-8AAB-0FB1EABEF886}"/>
    <cellStyle name="Percent 2 6 7 3 3 5 3 3 5" xfId="5258" xr:uid="{89C9B3BE-9B10-43EB-8C5E-18E3DDC486A3}"/>
    <cellStyle name="Percent 2 6 7 3 3 5 3 3 5 2" xfId="9593" xr:uid="{23C1DB64-CBEF-4ABD-9970-C78BC1CF5FD2}"/>
    <cellStyle name="Percent 2 6 7 3 3 5 3 3 5 3" xfId="17231" xr:uid="{DBC9F331-AABA-4673-AE26-924348285C88}"/>
    <cellStyle name="Percent 2 6 7 3 3 5 3 3 5 3 2" xfId="23702" xr:uid="{BD0A5F8A-829D-4ED0-81E8-4C8553C44C43}"/>
    <cellStyle name="Percent 2 6 7 3 3 5 3 3 5 3 3" xfId="19798" xr:uid="{0A006267-E211-48CD-A6A2-BDF44EAA6DB4}"/>
    <cellStyle name="Percent 2 6 7 3 3 5 3 3 5 3 3 2" xfId="25020" xr:uid="{C6DB4C12-23B5-44CF-9B65-A3C6ABE683A6}"/>
    <cellStyle name="Percent 2 6 7 3 3 5 3 3 6" xfId="19062" xr:uid="{29514FBA-BEA1-4679-B294-D4C2E4860882}"/>
    <cellStyle name="Percent 2 6 7 3 3 5 3 3 6 2" xfId="24284" xr:uid="{82A05B32-CFEC-468D-9F96-1DC69CF5CF3A}"/>
    <cellStyle name="Percent 2 6 7 3 3 5 3 4" xfId="6090" xr:uid="{E0DA2C73-3DEE-4C2E-B515-4374DD354C62}"/>
    <cellStyle name="Percent 2 6 7 3 3 5 3 4 2" xfId="7868" xr:uid="{0F2F5082-3662-4E1D-BB4F-12AA0C586D54}"/>
    <cellStyle name="Percent 2 6 7 3 3 5 3 4 3" xfId="11580" xr:uid="{49425776-CCDE-4AA8-B82F-0BA7205F1AAD}"/>
    <cellStyle name="Percent 2 6 7 3 3 5 3 4 3 2" xfId="15836" xr:uid="{4BFB03EF-1B57-4046-9015-0DD8C0F95F8E}"/>
    <cellStyle name="Percent 2 6 7 3 3 5 3 4 4" xfId="19183" xr:uid="{974FBE20-FEE4-4271-80FE-3CBE269BF850}"/>
    <cellStyle name="Percent 2 6 7 3 3 5 3 4 4 2" xfId="24405" xr:uid="{654201A2-CA13-4892-AE21-8612CF5DC88A}"/>
    <cellStyle name="Percent 2 6 7 3 3 5 3 5" xfId="5150" xr:uid="{443127A0-C2A8-472B-A366-2B5C7FAB8E9D}"/>
    <cellStyle name="Percent 2 6 7 3 3 5 3 5 2" xfId="9833" xr:uid="{E87E30E3-DC49-41D6-A69B-EA0443C951C1}"/>
    <cellStyle name="Percent 2 6 7 3 3 5 3 5 3" xfId="12474" xr:uid="{97F24559-2445-4543-9FBC-B73FC3202A59}"/>
    <cellStyle name="Percent 2 6 7 3 3 5 3 5 3 2" xfId="22915" xr:uid="{2BF2B01C-679D-46B2-B9A5-A382F5BC87C0}"/>
    <cellStyle name="Percent 2 6 7 3 3 5 3 5 3 3" xfId="19690" xr:uid="{F0921454-271C-45DC-8742-7A615A0E3618}"/>
    <cellStyle name="Percent 2 6 7 3 3 5 3 5 3 3 2" xfId="24912" xr:uid="{8D9283B7-89B1-4DF3-A3B4-B7A25B683B45}"/>
    <cellStyle name="Percent 2 6 7 3 3 5 4" xfId="5854" xr:uid="{AD002232-6546-4256-BC7F-74118ED43B79}"/>
    <cellStyle name="Percent 2 6 7 3 3 5 4 2" xfId="9099" xr:uid="{BAC677D7-46AC-4B0B-A2C2-46F24A3DBEEB}"/>
    <cellStyle name="Percent 2 6 7 3 3 5 4 3" xfId="11873" xr:uid="{7CB3157A-B801-4CE4-800E-55F842C6AE7F}"/>
    <cellStyle name="Percent 2 6 7 3 3 5 4 3 2" xfId="22321" xr:uid="{90896F1D-0ACE-4811-AEAA-1E7C7A6AB01E}"/>
    <cellStyle name="Percent 2 6 7 3 3 5 4 3 3" xfId="20391" xr:uid="{3A5300CC-F879-4935-98BC-B9DE7C077B21}"/>
    <cellStyle name="Percent 2 6 7 3 3 5 4 3 3 2" xfId="25613" xr:uid="{1F1ED413-95B9-4C35-A094-FA410368D2E4}"/>
    <cellStyle name="Percent 2 6 7 3 3 5 5" xfId="15687" xr:uid="{215AAEF6-50F8-4941-9B39-04DEFC304BF4}"/>
    <cellStyle name="Percent 2 6 7 3 3 5 6" xfId="17794" xr:uid="{D9CD9A48-21A9-4B38-95E8-4384F2E971B5}"/>
    <cellStyle name="Percent 2 6 7 3 3 5 6 2" xfId="27404" xr:uid="{666BC418-9EC8-47B8-AABA-D614A43D8493}"/>
    <cellStyle name="Percent 2 6 7 3 3 5 6 3" xfId="28643" xr:uid="{C5AAFFCE-B244-4F0A-9A7E-1016AD80426B}"/>
    <cellStyle name="Percent 2 6 7 3 3 5 6 4" xfId="27837" xr:uid="{1E0E6BBA-1B98-4EE0-BED8-00DF3BA5A4BF}"/>
    <cellStyle name="Percent 2 6 7 3 3 5 7" xfId="18467" xr:uid="{82202619-827D-4A58-A4C2-8E2975880904}"/>
    <cellStyle name="Percent 2 6 7 3 3 5 7 2" xfId="28909" xr:uid="{A58A6504-4F3E-4E18-AA7E-F3EFAF6955F0}"/>
    <cellStyle name="Percent 2 6 7 3 3 6" xfId="2574" xr:uid="{2EC05E56-8F48-47E8-BF21-6AE93AA1E2FC}"/>
    <cellStyle name="Percent 2 6 7 3 3 6 2" xfId="3169" xr:uid="{7B72541B-C522-4604-B637-1E13EDE374AD}"/>
    <cellStyle name="Percent 2 6 7 3 3 6 3" xfId="4132" xr:uid="{41F28C29-634F-443B-9538-15026CCA1F95}"/>
    <cellStyle name="Percent 2 6 7 3 3 6 3 2" xfId="5066" xr:uid="{E6087D3F-F7F1-4875-8DBF-6C28CC60B920}"/>
    <cellStyle name="Percent 2 6 7 3 3 6 3 3" xfId="3547" xr:uid="{CF695B4A-5390-47D1-8711-9E97EAE54EB6}"/>
    <cellStyle name="Percent 2 6 7 3 3 6 3 4" xfId="8546" xr:uid="{4E26E69D-A0F2-43A0-B284-D24EF2A72393}"/>
    <cellStyle name="Percent 2 6 7 3 3 6 3 4 2" xfId="5618" xr:uid="{4B050C81-68C7-459A-9924-D1678440BC7D}"/>
    <cellStyle name="Percent 2 6 7 3 3 6 3 4 2 2" xfId="9762" xr:uid="{D715C56F-9FB8-4FDF-AFED-1B0B426A0D25}"/>
    <cellStyle name="Percent 2 6 7 3 3 6 3 4 2 3" xfId="12569" xr:uid="{2C783038-883E-45EC-A666-623E19650FF3}"/>
    <cellStyle name="Percent 2 6 7 3 3 6 3 4 2 3 2" xfId="23010" xr:uid="{6F83A120-5B0A-4367-BFF5-F0835F57747F}"/>
    <cellStyle name="Percent 2 6 7 3 3 6 3 4 2 3 3" xfId="20158" xr:uid="{84EFC938-F3D9-412B-B674-6E2B02337D1F}"/>
    <cellStyle name="Percent 2 6 7 3 3 6 3 4 2 3 3 2" xfId="25380" xr:uid="{43F64F49-B75C-484B-9AFE-149EE48FCE30}"/>
    <cellStyle name="Percent 2 6 7 3 3 6 3 5" xfId="6971" xr:uid="{66763580-D0A1-439C-A252-61BCC5893BD4}"/>
    <cellStyle name="Percent 2 6 7 3 3 6 3 5 2" xfId="10715" xr:uid="{354292BB-1F05-49B4-B4DA-53F8C345C090}"/>
    <cellStyle name="Percent 2 6 7 3 3 6 3 5 3" xfId="11986" xr:uid="{9CDFF3E0-FCB3-4F82-B25D-67597013CD03}"/>
    <cellStyle name="Percent 2 6 7 3 3 6 3 5 3 2" xfId="22434" xr:uid="{AD199901-7893-4166-A14E-B0FB8789651E}"/>
    <cellStyle name="Percent 2 6 7 3 3 6 3 5 3 3" xfId="21280" xr:uid="{3157AAEC-8F8F-4629-81CD-5BA504D372AA}"/>
    <cellStyle name="Percent 2 6 7 3 3 6 3 5 3 3 2" xfId="26502" xr:uid="{96BFF0CF-D523-4D9B-85E5-D362C3E66A7F}"/>
    <cellStyle name="Percent 2 6 7 3 3 6 3 6" xfId="18909" xr:uid="{C55D5250-B79A-4E55-B72B-81EA7CCBB3A3}"/>
    <cellStyle name="Percent 2 6 7 3 3 6 3 6 2" xfId="24131" xr:uid="{DB0EC2EE-1B39-4E78-999A-D6B025604882}"/>
    <cellStyle name="Percent 2 6 7 3 3 6 4" xfId="7042" xr:uid="{4D75D811-9AE2-4DC4-903A-1001CE60F55D}"/>
    <cellStyle name="Percent 2 6 7 3 3 6 4 2" xfId="8001" xr:uid="{F4202DB9-39C9-417B-966A-DD2BD707703A}"/>
    <cellStyle name="Percent 2 6 7 3 3 6 4 3" xfId="13254" xr:uid="{9F1A44CC-DA4C-453D-8316-04A6BC270DE3}"/>
    <cellStyle name="Percent 2 6 7 3 3 6 4 3 2" xfId="16686" xr:uid="{88C28407-BE70-47DD-8654-ED361ED29EAF}"/>
    <cellStyle name="Percent 2 6 7 3 3 6 4 4" xfId="19344" xr:uid="{2EB223A5-61F6-45DE-ABD9-0BD7CFE53199}"/>
    <cellStyle name="Percent 2 6 7 3 3 6 4 4 2" xfId="24566" xr:uid="{D034929A-8EBD-4E4F-8BB5-EFB6C1FD1925}"/>
    <cellStyle name="Percent 2 6 7 3 3 6 5" xfId="9509" xr:uid="{4BAB0838-6300-4A87-8DE5-051788EE2D2B}"/>
    <cellStyle name="Percent 2 6 7 3 3 6 5 2" xfId="11222" xr:uid="{890C15D4-B48E-42BF-A8DF-B40F69FB26E4}"/>
    <cellStyle name="Percent 2 6 7 3 3 6 5 3" xfId="11293" xr:uid="{3E1DE9F8-2E46-424C-96E1-D05D744C7BBF}"/>
    <cellStyle name="Percent 2 6 7 3 3 6 5 3 2" xfId="21851" xr:uid="{9EFE7E6B-04F4-4783-8279-02DFBF504523}"/>
    <cellStyle name="Percent 2 6 7 3 3 6 5 3 3" xfId="21787" xr:uid="{6651D8A8-AD6D-4B95-B490-C93CD98E55BC}"/>
    <cellStyle name="Percent 2 6 7 3 3 6 5 3 3 2" xfId="27009" xr:uid="{B5E04BD3-8742-4F94-9D6A-B2A77A69A6B0}"/>
    <cellStyle name="Percent 2 6 7 3 3 7" xfId="18314" xr:uid="{29EACDBD-5CAB-44F7-A92B-468513CECD80}"/>
    <cellStyle name="Percent 2 6 7 3 3 7 2" xfId="28205" xr:uid="{A6BB1EC9-6FF7-45D2-875C-B2CDD683B28C}"/>
    <cellStyle name="Percent 2 6 7 4" xfId="1732" xr:uid="{66860070-27E1-431E-893C-C972D8416C06}"/>
    <cellStyle name="Percent 2 6 7 4 2" xfId="1733" xr:uid="{1B7E87B8-465F-4F9C-BF72-BF2DF81DC309}"/>
    <cellStyle name="Percent 2 6 7 4 3" xfId="1734" xr:uid="{D591D0BE-564F-4BA9-A45E-CE8DDC4DD6B1}"/>
    <cellStyle name="Percent 2 6 7 4 3 2" xfId="1735" xr:uid="{7DC83936-79B8-4723-ADD5-92346CBB78C4}"/>
    <cellStyle name="Percent 2 6 7 4 3 2 2" xfId="1736" xr:uid="{58671F0F-27EE-458E-8178-7EAF6D6168F8}"/>
    <cellStyle name="Percent 2 6 7 4 3 2 2 10" xfId="18284" xr:uid="{0C6F997F-D481-4252-B20E-06341F4ADD67}"/>
    <cellStyle name="Percent 2 6 7 4 3 2 2 10 2" xfId="28753" xr:uid="{ED706651-10A4-4E85-BA6E-FE692D39C676}"/>
    <cellStyle name="Percent 2 6 7 4 3 2 2 2" xfId="1737" xr:uid="{6C6A4091-77F8-45E9-A019-E463EE613D5F}"/>
    <cellStyle name="Percent 2 6 7 4 3 2 2 2 2" xfId="14892" xr:uid="{C733DA4A-D07B-4EAB-816B-FFF8230A1AF6}"/>
    <cellStyle name="Percent 2 6 7 4 3 2 2 2 3" xfId="14893" xr:uid="{D9DAB8BF-8B29-453A-91F0-42FDC8CEABDD}"/>
    <cellStyle name="Percent 2 6 7 4 3 2 2 2 3 2" xfId="14894" xr:uid="{01334594-EE0C-4715-974D-1F5020482C56}"/>
    <cellStyle name="Percent 2 6 7 4 3 2 2 3" xfId="1738" xr:uid="{7D06DB98-0544-4689-9FC0-96DB7A91DDB5}"/>
    <cellStyle name="Percent 2 6 7 4 3 2 2 4" xfId="1739" xr:uid="{ED1322E2-6F0F-4311-BA05-C5233DB77A49}"/>
    <cellStyle name="Percent 2 6 7 4 3 2 2 5" xfId="1740" xr:uid="{E47EDF88-7797-4A0E-ACB7-A19E6AB228A0}"/>
    <cellStyle name="Percent 2 6 7 4 3 2 2 5 2" xfId="1741" xr:uid="{8062817E-0331-4FAD-8013-2D24220066F1}"/>
    <cellStyle name="Percent 2 6 7 4 3 2 2 5 3" xfId="2697" xr:uid="{4CC22F73-EC90-4915-BCFE-5A26BACA293A}"/>
    <cellStyle name="Percent 2 6 7 4 3 2 2 5 3 2" xfId="3292" xr:uid="{C6F1A776-432F-49B2-932E-DFAD03F0A71A}"/>
    <cellStyle name="Percent 2 6 7 4 3 2 2 5 3 3" xfId="4255" xr:uid="{6861FC1E-5248-48BA-B7AF-2DF1572121A2}"/>
    <cellStyle name="Percent 2 6 7 4 3 2 2 5 3 3 2" xfId="5083" xr:uid="{BC15A4CE-D268-409C-A3B7-1F03C292F1D0}"/>
    <cellStyle name="Percent 2 6 7 4 3 2 2 5 3 3 3" xfId="4492" xr:uid="{5C42FCE1-A1A0-48DF-AE59-9E77C5663C23}"/>
    <cellStyle name="Percent 2 6 7 4 3 2 2 5 3 3 4" xfId="7831" xr:uid="{9C628CBF-CFAA-4649-925B-BE3C40D1FEA7}"/>
    <cellStyle name="Percent 2 6 7 4 3 2 2 5 3 3 4 2" xfId="7647" xr:uid="{A282DA09-6620-4F4B-934F-6932A5D15C5D}"/>
    <cellStyle name="Percent 2 6 7 4 3 2 2 5 3 3 4 2 2" xfId="10835" xr:uid="{172539A7-C2F4-4193-8289-C697F7420713}"/>
    <cellStyle name="Percent 2 6 7 4 3 2 2 5 3 3 4 2 3" xfId="12683" xr:uid="{49E7A6BF-18B4-4261-9817-AF37B5C9254A}"/>
    <cellStyle name="Percent 2 6 7 4 3 2 2 5 3 3 4 2 3 2" xfId="23122" xr:uid="{8C8D7045-AED4-424E-BBB0-7C410F4F6DE3}"/>
    <cellStyle name="Percent 2 6 7 4 3 2 2 5 3 3 4 2 3 3" xfId="21400" xr:uid="{8DD29EE7-7BD2-4EF5-84B2-52D998D93BDA}"/>
    <cellStyle name="Percent 2 6 7 4 3 2 2 5 3 3 4 2 3 3 2" xfId="26622" xr:uid="{D09F4DFA-7F38-448A-80A5-AEE583A4BDAF}"/>
    <cellStyle name="Percent 2 6 7 4 3 2 2 5 3 3 5" xfId="6696" xr:uid="{73400D58-6FFF-4F13-8B76-7D371A326F28}"/>
    <cellStyle name="Percent 2 6 7 4 3 2 2 5 3 3 5 2" xfId="10441" xr:uid="{54CBB03E-8A1F-4561-8F70-5364F763241D}"/>
    <cellStyle name="Percent 2 6 7 4 3 2 2 5 3 3 5 3" xfId="12552" xr:uid="{0EE75D89-32D2-4FA6-88ED-227E0721D26A}"/>
    <cellStyle name="Percent 2 6 7 4 3 2 2 5 3 3 5 3 2" xfId="22993" xr:uid="{329322F3-E160-46E2-9625-11DAEA9F3DFA}"/>
    <cellStyle name="Percent 2 6 7 4 3 2 2 5 3 3 5 3 3" xfId="21006" xr:uid="{63C6B09A-8651-46C6-98D4-7BFD67F69481}"/>
    <cellStyle name="Percent 2 6 7 4 3 2 2 5 3 3 5 3 3 2" xfId="26228" xr:uid="{CE4E654F-CC0A-4652-99B8-0B215CA44F57}"/>
    <cellStyle name="Percent 2 6 7 4 3 2 2 5 3 3 6" xfId="19032" xr:uid="{F99A3493-DB21-4555-B1C2-A1BE9ADCFDA9}"/>
    <cellStyle name="Percent 2 6 7 4 3 2 2 5 3 3 6 2" xfId="24254" xr:uid="{6762FE4D-9092-4E86-8B06-30D7CADABDC3}"/>
    <cellStyle name="Percent 2 6 7 4 3 2 2 5 3 4" xfId="6004" xr:uid="{FCA36BF2-AED1-42A8-B145-064D73DAB3CA}"/>
    <cellStyle name="Percent 2 6 7 4 3 2 2 5 3 4 2" xfId="7542" xr:uid="{9F6E1366-85CF-4213-BB74-603A305F8774}"/>
    <cellStyle name="Percent 2 6 7 4 3 2 2 5 3 4 3" xfId="13007" xr:uid="{84550200-D4C4-4BF1-BBF8-0EE69059A591}"/>
    <cellStyle name="Percent 2 6 7 4 3 2 2 5 3 4 3 2" xfId="16464" xr:uid="{4456451C-7F36-4D38-9A8F-A448CD9602E8}"/>
    <cellStyle name="Percent 2 6 7 4 3 2 2 5 3 4 4" xfId="19097" xr:uid="{50E51B58-CB9B-4B04-92DA-EEB6D5FAC386}"/>
    <cellStyle name="Percent 2 6 7 4 3 2 2 5 3 4 4 2" xfId="24319" xr:uid="{1119A190-F6B8-48A7-8B68-54EE17B84CCD}"/>
    <cellStyle name="Percent 2 6 7 4 3 2 2 5 3 5" xfId="9277" xr:uid="{58C101C3-9379-4DC5-B62B-384165213D12}"/>
    <cellStyle name="Percent 2 6 7 4 3 2 2 5 3 5 2" xfId="10994" xr:uid="{9459FAE3-D7E8-4E0C-9BCA-B1DA58DDB6AB}"/>
    <cellStyle name="Percent 2 6 7 4 3 2 2 5 3 5 3" xfId="11701" xr:uid="{8334C12B-78F4-4667-A2EA-BAF80CC655A8}"/>
    <cellStyle name="Percent 2 6 7 4 3 2 2 5 3 5 3 2" xfId="22149" xr:uid="{9FDE7541-45A5-443D-98E4-9B91A66ADD57}"/>
    <cellStyle name="Percent 2 6 7 4 3 2 2 5 3 5 3 3" xfId="21559" xr:uid="{041304E8-80E9-4DA6-AE69-305513980D76}"/>
    <cellStyle name="Percent 2 6 7 4 3 2 2 5 3 5 3 3 2" xfId="26781" xr:uid="{7B675BCB-7888-413B-95C4-3FEA85223FBC}"/>
    <cellStyle name="Percent 2 6 7 4 3 2 2 5 4" xfId="5858" xr:uid="{3607D837-E25E-497D-BD04-1F6E8E3E5CC2}"/>
    <cellStyle name="Percent 2 6 7 4 3 2 2 5 4 2" xfId="9102" xr:uid="{C5E4B987-2662-4A37-931D-38322855B963}"/>
    <cellStyle name="Percent 2 6 7 4 3 2 2 5 4 3" xfId="11847" xr:uid="{09E6BF0D-B791-4B01-B56D-8A99F5F45BE6}"/>
    <cellStyle name="Percent 2 6 7 4 3 2 2 5 4 3 2" xfId="22295" xr:uid="{75BB1280-2310-4754-85E1-69E6B4E1A2EC}"/>
    <cellStyle name="Percent 2 6 7 4 3 2 2 5 4 3 3" xfId="20395" xr:uid="{8C654523-1CF4-4442-9CF9-38E415158679}"/>
    <cellStyle name="Percent 2 6 7 4 3 2 2 5 4 3 3 2" xfId="25617" xr:uid="{BC02F109-3C4D-4DE9-BE29-34FD5AAA8030}"/>
    <cellStyle name="Percent 2 6 7 4 3 2 2 5 5" xfId="15690" xr:uid="{D14BD398-B771-4B09-B699-321A28EDA285}"/>
    <cellStyle name="Percent 2 6 7 4 3 2 2 5 6" xfId="17797" xr:uid="{B00F8628-4718-4F7A-A0E1-6D30B783F2C8}"/>
    <cellStyle name="Percent 2 6 7 4 3 2 2 5 6 2" xfId="27407" xr:uid="{F1214F74-4DB1-46C4-92D0-7BAABA1A463D}"/>
    <cellStyle name="Percent 2 6 7 4 3 2 2 5 6 3" xfId="28646" xr:uid="{F8D4B616-F455-4FB8-8D8F-3B5D67A7A1C5}"/>
    <cellStyle name="Percent 2 6 7 4 3 2 2 5 6 4" xfId="27834" xr:uid="{7559CC8A-B827-4934-8A6D-F8356BE01C3E}"/>
    <cellStyle name="Percent 2 6 7 4 3 2 2 5 7" xfId="18437" xr:uid="{6F6C52E3-1BEE-4351-BF7D-F209EE403201}"/>
    <cellStyle name="Percent 2 6 7 4 3 2 2 5 7 2" xfId="27707" xr:uid="{71D7131C-B512-4CF6-9623-D9CA12DB18E5}"/>
    <cellStyle name="Percent 2 6 7 4 3 2 2 6" xfId="2544" xr:uid="{5FA8B5D9-B9D9-4B0E-BBBB-66292F8967A7}"/>
    <cellStyle name="Percent 2 6 7 4 3 2 2 6 2" xfId="3139" xr:uid="{D49ECF86-8E07-47B1-8209-E54DD0646E07}"/>
    <cellStyle name="Percent 2 6 7 4 3 2 2 6 3" xfId="4102" xr:uid="{521C9058-3E36-448D-AECF-BF883CF72DB3}"/>
    <cellStyle name="Percent 2 6 7 4 3 2 2 6 3 2" xfId="4814" xr:uid="{C69D36E4-09F7-44A8-B72F-EACADFEB04EB}"/>
    <cellStyle name="Percent 2 6 7 4 3 2 2 6 3 3" xfId="3473" xr:uid="{11D557AC-22D6-4134-9916-3E59D19D5561}"/>
    <cellStyle name="Percent 2 6 7 4 3 2 2 6 3 4" xfId="7459" xr:uid="{6B905274-A680-4DA1-995E-0A5AA42EC349}"/>
    <cellStyle name="Percent 2 6 7 4 3 2 2 6 3 4 2" xfId="9225" xr:uid="{C1BCAF4C-FC0D-448B-9215-68AB0EB88E44}"/>
    <cellStyle name="Percent 2 6 7 4 3 2 2 6 3 4 2 2" xfId="10942" xr:uid="{D6EC74BF-C7A7-44C8-9D14-97498C6EBDCC}"/>
    <cellStyle name="Percent 2 6 7 4 3 2 2 6 3 4 2 3" xfId="12431" xr:uid="{AB15644A-6B51-4B36-B453-8E28CCF4268E}"/>
    <cellStyle name="Percent 2 6 7 4 3 2 2 6 3 4 2 3 2" xfId="22872" xr:uid="{6E1BDFF9-B6FC-4B6E-BA58-B13B34095A14}"/>
    <cellStyle name="Percent 2 6 7 4 3 2 2 6 3 4 2 3 3" xfId="21507" xr:uid="{ED13AAF1-C9A6-4D9E-A726-F4D41310FFE8}"/>
    <cellStyle name="Percent 2 6 7 4 3 2 2 6 3 4 2 3 3 2" xfId="26729" xr:uid="{DA819C63-7AD8-4258-80F2-E50095012BA2}"/>
    <cellStyle name="Percent 2 6 7 4 3 2 2 6 3 5" xfId="6450" xr:uid="{C152EC50-748D-410D-9E87-6C5E1E4EB749}"/>
    <cellStyle name="Percent 2 6 7 4 3 2 2 6 3 5 2" xfId="10196" xr:uid="{EF6D08FE-11DC-44D9-BF42-7F682382210A}"/>
    <cellStyle name="Percent 2 6 7 4 3 2 2 6 3 5 3" xfId="11984" xr:uid="{4340EF4C-8019-4A55-AA83-CE0678B2EFF3}"/>
    <cellStyle name="Percent 2 6 7 4 3 2 2 6 3 5 3 2" xfId="22432" xr:uid="{8514E6D5-C0A3-425D-965F-D4ABDC4BEE07}"/>
    <cellStyle name="Percent 2 6 7 4 3 2 2 6 3 5 3 3" xfId="20761" xr:uid="{DA6BFF48-AD0E-465D-8650-FFA3F197EDE7}"/>
    <cellStyle name="Percent 2 6 7 4 3 2 2 6 3 5 3 3 2" xfId="25983" xr:uid="{FEAED719-0622-4D00-B255-2CA0FD63B1D7}"/>
    <cellStyle name="Percent 2 6 7 4 3 2 2 6 3 6" xfId="16121" xr:uid="{EC8CE0F2-045E-46A0-961A-6F9A5AFB5CEB}"/>
    <cellStyle name="Percent 2 6 7 4 3 2 2 6 3 7" xfId="18879" xr:uid="{21B65518-4749-461B-9FC4-A0DD803A11D6}"/>
    <cellStyle name="Percent 2 6 7 4 3 2 2 6 3 7 2" xfId="24101" xr:uid="{FF762904-B6B2-46AA-8950-A45BACF9348D}"/>
    <cellStyle name="Percent 2 6 7 4 3 2 2 6 4" xfId="6001" xr:uid="{F38BF964-6552-49B2-AB5C-81157647EAAD}"/>
    <cellStyle name="Percent 2 6 7 4 3 2 2 6 4 2" xfId="7701" xr:uid="{E6948A55-F49D-41D4-8CB0-3885C9341173}"/>
    <cellStyle name="Percent 2 6 7 4 3 2 2 6 4 3" xfId="13182" xr:uid="{98F22672-41B7-4336-82F4-F408C7011A2B}"/>
    <cellStyle name="Percent 2 6 7 4 3 2 2 6 4 3 2" xfId="16624" xr:uid="{BC5139A4-5DE3-4907-BE33-74CA39BF5F39}"/>
    <cellStyle name="Percent 2 6 7 4 3 2 2 6 4 4" xfId="19094" xr:uid="{DC010665-5675-4DE3-A258-D6510089F4C3}"/>
    <cellStyle name="Percent 2 6 7 4 3 2 2 6 4 4 2" xfId="24316" xr:uid="{248BF851-64B2-43ED-8DF2-29BDEBD17772}"/>
    <cellStyle name="Percent 2 6 7 4 3 2 2 6 5" xfId="7421" xr:uid="{5023EC12-D5F1-4DE6-AE9A-BF2073085768}"/>
    <cellStyle name="Percent 2 6 7 4 3 2 2 6 5 2" xfId="10791" xr:uid="{30920CC2-4C83-4FD1-A98F-FBE32AB06505}"/>
    <cellStyle name="Percent 2 6 7 4 3 2 2 6 5 3" xfId="12021" xr:uid="{1EC3CBC3-A53B-48E6-8D2A-BA945146A811}"/>
    <cellStyle name="Percent 2 6 7 4 3 2 2 6 5 3 2" xfId="22469" xr:uid="{57342087-04BE-4723-9A2C-7C548EC3E6D5}"/>
    <cellStyle name="Percent 2 6 7 4 3 2 2 6 5 3 3" xfId="21356" xr:uid="{E12C07B5-C55C-4C5C-A023-566D3223844A}"/>
    <cellStyle name="Percent 2 6 7 4 3 2 2 6 5 3 3 2" xfId="26578" xr:uid="{4072E175-5364-4301-A810-8361E65A8BE8}"/>
    <cellStyle name="Percent 2 6 7 4 3 2 2 7" xfId="5857" xr:uid="{EA1246CB-F53C-44B2-BF78-0D75694835E3}"/>
    <cellStyle name="Percent 2 6 7 4 3 2 2 7 2" xfId="9101" xr:uid="{D8E5488E-9641-454D-8F41-F938ACE276D4}"/>
    <cellStyle name="Percent 2 6 7 4 3 2 2 7 3" xfId="16269" xr:uid="{F27AB5AA-AF3D-46FC-A1C0-6DCE67DC5E32}"/>
    <cellStyle name="Percent 2 6 7 4 3 2 2 7 3 2" xfId="17415" xr:uid="{440AB83B-C33C-414C-BB48-8E4D0A34AD98}"/>
    <cellStyle name="Percent 2 6 7 4 3 2 2 7 3 3" xfId="20394" xr:uid="{A8E0D2DF-A39E-48AE-94FA-64625BD39AE7}"/>
    <cellStyle name="Percent 2 6 7 4 3 2 2 7 3 3 2" xfId="25616" xr:uid="{9BA7799E-EB24-4CE1-8FA7-647C0380A15B}"/>
    <cellStyle name="Percent 2 6 7 4 3 2 2 8" xfId="15689" xr:uid="{5DE9A583-C69E-4264-9846-143AD6F01F70}"/>
    <cellStyle name="Percent 2 6 7 4 3 2 2 9" xfId="17796" xr:uid="{B385016F-88B5-48A3-B9C1-9637339985CE}"/>
    <cellStyle name="Percent 2 6 7 4 3 2 2 9 2" xfId="27406" xr:uid="{663971BC-DC11-4317-B74E-FD9627056F5A}"/>
    <cellStyle name="Percent 2 6 7 4 3 2 2 9 3" xfId="28645" xr:uid="{F67F8DC1-8FD6-455A-8324-F6B5763806B8}"/>
    <cellStyle name="Percent 2 6 7 4 3 2 2 9 4" xfId="27835" xr:uid="{9B3B962F-871E-4FE9-BFC1-19831939829D}"/>
    <cellStyle name="Percent 2 6 7 4 3 3" xfId="2361" xr:uid="{E748F03F-22FE-4F18-8D01-C957AC3375E4}"/>
    <cellStyle name="Percent 2 6 7 4 3 3 2" xfId="2956" xr:uid="{3512F853-EA34-4342-B68C-68C0DE5F6FAC}"/>
    <cellStyle name="Percent 2 6 7 4 3 3 3" xfId="3919" xr:uid="{9D8133E2-7FF9-4A87-805D-342D31D82055}"/>
    <cellStyle name="Percent 2 6 7 4 3 3 3 2" xfId="4564" xr:uid="{F98200D4-BBE1-4A10-8C93-4877C780B32D}"/>
    <cellStyle name="Percent 2 6 7 4 3 3 3 3" xfId="3569" xr:uid="{BFBB9837-220D-4266-A1C7-B384B80B301D}"/>
    <cellStyle name="Percent 2 6 7 4 3 3 3 4" xfId="8403" xr:uid="{C4AB5B46-A2DB-48E1-BFC6-A445C5A541CD}"/>
    <cellStyle name="Percent 2 6 7 4 3 3 3 4 2" xfId="6631" xr:uid="{342ABDB7-8522-4C81-96BB-37B8B0B23083}"/>
    <cellStyle name="Percent 2 6 7 4 3 3 3 4 2 2" xfId="10377" xr:uid="{985F1BCB-54E3-4D6F-BB43-CA4016D7C825}"/>
    <cellStyle name="Percent 2 6 7 4 3 3 3 4 2 3" xfId="12440" xr:uid="{D1C90948-1EE9-4F0D-8D14-BE02C03CE785}"/>
    <cellStyle name="Percent 2 6 7 4 3 3 3 4 2 3 2" xfId="22881" xr:uid="{9AFBFA62-5603-44DD-B4CB-C96266B85503}"/>
    <cellStyle name="Percent 2 6 7 4 3 3 3 4 2 3 3" xfId="20942" xr:uid="{FB66FAD8-1C92-45ED-AD78-44C7816F9484}"/>
    <cellStyle name="Percent 2 6 7 4 3 3 3 4 2 3 3 2" xfId="26164" xr:uid="{A137A9A5-39B3-4E0B-9F53-D8CCCDFFB55A}"/>
    <cellStyle name="Percent 2 6 7 4 3 3 3 5" xfId="6556" xr:uid="{69D4327D-D00F-479C-9F3C-CA9896F22935}"/>
    <cellStyle name="Percent 2 6 7 4 3 3 3 5 2" xfId="10302" xr:uid="{DC0D9FC7-7AC9-4B7E-A0C5-068FCD486FF8}"/>
    <cellStyle name="Percent 2 6 7 4 3 3 3 5 3" xfId="12678" xr:uid="{3B16FDE1-6CA3-4C7F-9F47-1244C8C9B5A1}"/>
    <cellStyle name="Percent 2 6 7 4 3 3 3 5 3 2" xfId="23117" xr:uid="{2EB065AD-71E4-4CF9-A1A8-57D6E36A89F9}"/>
    <cellStyle name="Percent 2 6 7 4 3 3 3 5 3 3" xfId="20867" xr:uid="{EC32C37D-84D8-4E1C-9787-AAA44A8CC3D4}"/>
    <cellStyle name="Percent 2 6 7 4 3 3 3 5 3 3 2" xfId="26089" xr:uid="{EEF475C1-EE2C-43CD-AEA3-7491F74CD681}"/>
    <cellStyle name="Percent 2 6 7 4 3 3 3 6" xfId="15942" xr:uid="{330D07F7-BF46-456A-B246-2BA0A6A24EA9}"/>
    <cellStyle name="Percent 2 6 7 4 3 3 3 7" xfId="18696" xr:uid="{A3DDF31E-4FCC-48FB-BB16-95B99381D21E}"/>
    <cellStyle name="Percent 2 6 7 4 3 3 3 7 2" xfId="23918" xr:uid="{BBCEADFC-6752-4A0C-BD0E-5C805BEFF89B}"/>
    <cellStyle name="Percent 2 6 7 4 3 3 4" xfId="6063" xr:uid="{DF7F5C7A-AE20-4B01-AF36-3EFB2BADEFC3}"/>
    <cellStyle name="Percent 2 6 7 4 3 3 4 2" xfId="7596" xr:uid="{BAB4DA17-7DD8-43F0-BCAD-811F8C68F36E}"/>
    <cellStyle name="Percent 2 6 7 4 3 3 4 3" xfId="13304" xr:uid="{CF5704E0-BB69-4609-9EEE-A76AF26507D2}"/>
    <cellStyle name="Percent 2 6 7 4 3 3 4 3 2" xfId="16731" xr:uid="{9CF47652-269A-41BB-BA0D-DFDF20F6E198}"/>
    <cellStyle name="Percent 2 6 7 4 3 3 4 4" xfId="19156" xr:uid="{86FEC68F-12F0-44B2-90C3-46C426B2D86C}"/>
    <cellStyle name="Percent 2 6 7 4 3 3 4 4 2" xfId="24378" xr:uid="{F292AD5C-B0D1-46D0-9FA5-2C30D3501911}"/>
    <cellStyle name="Percent 2 6 7 4 3 3 5" xfId="6672" xr:uid="{CE10AA08-7A60-4254-8E97-E8990AC39628}"/>
    <cellStyle name="Percent 2 6 7 4 3 3 5 2" xfId="10418" xr:uid="{0A1C960A-125B-40E6-A614-083D57705F25}"/>
    <cellStyle name="Percent 2 6 7 4 3 3 5 3" xfId="12470" xr:uid="{32F4AC51-8313-499D-B68F-7C6EA74E53FF}"/>
    <cellStyle name="Percent 2 6 7 4 3 3 5 3 2" xfId="22911" xr:uid="{78A3CEA1-0377-4294-A471-55EE4F866348}"/>
    <cellStyle name="Percent 2 6 7 4 3 3 5 3 3" xfId="20983" xr:uid="{E3FB6BE8-059B-4AED-BAD4-454DF01CD735}"/>
    <cellStyle name="Percent 2 6 7 4 3 3 5 3 3 2" xfId="26205" xr:uid="{3B9ADA34-2A61-4A43-A505-CFD917169146}"/>
    <cellStyle name="Percent 2 6 7 4 3 4" xfId="5856" xr:uid="{C939FAB4-EE12-48EA-A910-063F22B4D11E}"/>
    <cellStyle name="Percent 2 6 7 4 3 4 2" xfId="9100" xr:uid="{7D4492DC-6B01-4823-9249-6614DB0F80ED}"/>
    <cellStyle name="Percent 2 6 7 4 3 4 3" xfId="14895" xr:uid="{B2F574AE-0D3A-4F17-B326-3BC3DD9638DC}"/>
    <cellStyle name="Percent 2 6 7 4 3 4 3 2" xfId="14896" xr:uid="{E2DBC7E6-364B-4C0A-9498-EFA1402C8D25}"/>
    <cellStyle name="Percent 2 6 7 4 3 4 3 3" xfId="17276" xr:uid="{DF509EC5-D256-4D65-9762-9C299AF35419}"/>
    <cellStyle name="Percent 2 6 7 4 3 4 3 4" xfId="20393" xr:uid="{69625943-995F-4AB0-A0DB-8B98AAB62377}"/>
    <cellStyle name="Percent 2 6 7 4 3 4 3 4 2" xfId="25615" xr:uid="{265D8E21-F807-446C-B0DA-2808A5D780D0}"/>
    <cellStyle name="Percent 2 6 7 4 3 5" xfId="15302" xr:uid="{671857BD-7139-4142-B27B-F7408D59BD1E}"/>
    <cellStyle name="Percent 2 6 7 4 3 6" xfId="15688" xr:uid="{5AC341D7-8A3A-4D95-AE5C-CFE45BFAB732}"/>
    <cellStyle name="Percent 2 6 7 4 3 7" xfId="17795" xr:uid="{9F37564B-E8F5-4DE6-AB88-CC82511F36A2}"/>
    <cellStyle name="Percent 2 6 7 4 3 7 2" xfId="27405" xr:uid="{AEE57423-D190-481A-988C-BE2CAB203CBE}"/>
    <cellStyle name="Percent 2 6 7 4 3 7 3" xfId="28644" xr:uid="{5343DA61-4EC8-4191-A691-011FEBA69283}"/>
    <cellStyle name="Percent 2 6 7 4 3 7 4" xfId="27836" xr:uid="{98FCDE5D-8E98-41CA-B276-40035FE08B76}"/>
    <cellStyle name="Percent 2 6 7 4 3 8" xfId="18101" xr:uid="{397E993F-F295-4206-A9A5-34A30E6A7DF3}"/>
    <cellStyle name="Percent 2 6 7 4 3 8 2" xfId="28930" xr:uid="{423F4417-5FD4-412D-827C-394A044E21A7}"/>
    <cellStyle name="Percent 2 6 7 4 4" xfId="14897" xr:uid="{8F31B342-BBB8-446E-B8BA-4332F5768332}"/>
    <cellStyle name="Percent 2 6 7 4 4 2" xfId="14898" xr:uid="{1F817F83-1294-4B99-86D4-B93980518C0E}"/>
    <cellStyle name="Percent 2 6 7 4 5" xfId="14899" xr:uid="{A82D1741-D1B7-4400-85B6-402EBA505EAB}"/>
    <cellStyle name="Percent 2 6 7 4 5 2" xfId="14900" xr:uid="{5779EDB3-7456-41D4-A52D-EAF08D56146F}"/>
    <cellStyle name="Percent 2 6 7 5" xfId="2221" xr:uid="{B6229E7C-08E2-4616-8EC8-E621A9C2C5BB}"/>
    <cellStyle name="Percent 2 6 7 5 2" xfId="2816" xr:uid="{952E7849-7CCC-4A2B-81F9-C522FECFE3B1}"/>
    <cellStyle name="Percent 2 6 7 5 3" xfId="3779" xr:uid="{2795DD6E-8A8A-45E5-A1BD-39EDE81A5340}"/>
    <cellStyle name="Percent 2 6 7 5 3 2" xfId="4555" xr:uid="{B7525F78-87C7-4914-BEF7-1CE49A684285}"/>
    <cellStyle name="Percent 2 6 7 5 3 3" xfId="3672" xr:uid="{F643614A-5390-4C89-8B55-CF015BE99744}"/>
    <cellStyle name="Percent 2 6 7 5 3 4" xfId="8472" xr:uid="{9FA0B9E8-1BF5-4755-B960-F894D7C1D18B}"/>
    <cellStyle name="Percent 2 6 7 5 3 4 2" xfId="6305" xr:uid="{DC345CC3-8C11-472E-A789-961391EE6A1F}"/>
    <cellStyle name="Percent 2 6 7 5 3 4 2 2" xfId="10054" xr:uid="{7D61AC8D-566F-489D-98E5-83389F0612E8}"/>
    <cellStyle name="Percent 2 6 7 5 3 4 2 3" xfId="12687" xr:uid="{A3412B9B-6545-4886-BD05-80E63AB8136A}"/>
    <cellStyle name="Percent 2 6 7 5 3 4 2 3 2" xfId="23126" xr:uid="{94CF49EA-1529-4D4A-9590-DC168912DE6A}"/>
    <cellStyle name="Percent 2 6 7 5 3 4 2 3 3" xfId="20619" xr:uid="{12FEE6E3-852D-49FC-B181-3F346DC5012D}"/>
    <cellStyle name="Percent 2 6 7 5 3 4 2 3 3 2" xfId="25841" xr:uid="{1D3DD709-1851-40A8-924F-7B5C0B3DA440}"/>
    <cellStyle name="Percent 2 6 7 5 3 5" xfId="6522" xr:uid="{B96E2402-8A35-4F72-B9A2-A940ED496087}"/>
    <cellStyle name="Percent 2 6 7 5 3 5 2" xfId="10268" xr:uid="{BF4625EA-A328-4D1E-853D-6FD98BA08DD4}"/>
    <cellStyle name="Percent 2 6 7 5 3 5 3" xfId="12640" xr:uid="{59DF3F28-3DB5-4B03-827D-7E3D5020143D}"/>
    <cellStyle name="Percent 2 6 7 5 3 5 3 2" xfId="23080" xr:uid="{A072C9A1-38F7-4980-9DD0-EBB3B02EEDC8}"/>
    <cellStyle name="Percent 2 6 7 5 3 5 3 3" xfId="20833" xr:uid="{DB54ACFC-C82C-495E-B9D2-393EFDCC099E}"/>
    <cellStyle name="Percent 2 6 7 5 3 5 3 3 2" xfId="26055" xr:uid="{1922D32E-06E3-48CA-A93F-0BFF90660F7A}"/>
    <cellStyle name="Percent 2 6 7 5 3 6" xfId="18556" xr:uid="{0CD9F6F2-1BCF-4203-981A-6E722122AC16}"/>
    <cellStyle name="Percent 2 6 7 5 3 6 2" xfId="23778" xr:uid="{7CF77B62-CBD5-485E-A7CE-CF3D7D2CEEF1}"/>
    <cellStyle name="Percent 2 6 7 5 4" xfId="6003" xr:uid="{533E6A73-B70C-438F-B91E-069AA68DDDB2}"/>
    <cellStyle name="Percent 2 6 7 5 4 2" xfId="7509" xr:uid="{C02266F4-8BF8-46C5-9972-DFF0E38D227D}"/>
    <cellStyle name="Percent 2 6 7 5 4 3" xfId="13172" xr:uid="{B6235B09-66F8-4ADC-9F6B-19007B4C8EFD}"/>
    <cellStyle name="Percent 2 6 7 5 4 3 2" xfId="16614" xr:uid="{B03AE45D-61BF-4FA1-B078-7D9AFF176A20}"/>
    <cellStyle name="Percent 2 6 7 5 4 4" xfId="19096" xr:uid="{05818C39-6D18-4AFF-972F-7715081C3B5D}"/>
    <cellStyle name="Percent 2 6 7 5 4 4 2" xfId="24318" xr:uid="{BDAB2A0B-882F-453F-997A-9B16CD35C778}"/>
    <cellStyle name="Percent 2 6 7 5 5" xfId="5655" xr:uid="{8BD4527A-CA13-44CD-ADE7-809AE0E1404B}"/>
    <cellStyle name="Percent 2 6 7 5 5 2" xfId="9688" xr:uid="{71B811E1-2DFD-4EE7-860A-658607B914A3}"/>
    <cellStyle name="Percent 2 6 7 5 5 3" xfId="11925" xr:uid="{55DE962C-8D78-46C5-8C35-D6AFD9E6DB15}"/>
    <cellStyle name="Percent 2 6 7 5 5 3 2" xfId="22373" xr:uid="{6534DD9A-C3F0-455A-BDB1-22198F5E9970}"/>
    <cellStyle name="Percent 2 6 7 5 5 3 3" xfId="20195" xr:uid="{35A1E17E-8F34-4330-A91C-8B3ABDC21EA0}"/>
    <cellStyle name="Percent 2 6 7 5 5 3 3 2" xfId="25417" xr:uid="{DCD159C1-258F-4ACD-9DD7-B91597C8857B}"/>
    <cellStyle name="Percent 2 6 7 6" xfId="17961" xr:uid="{ED9FF2BF-2389-4B86-9E89-52C44E024DD0}"/>
    <cellStyle name="Percent 2 6 7 6 2" xfId="28977" xr:uid="{A54FB0F5-BE03-4105-8360-5C49D491D3A8}"/>
    <cellStyle name="Percent 2 6 8" xfId="1742" xr:uid="{CA0F9714-26CE-4BAE-8599-BBEFF9B6973F}"/>
    <cellStyle name="Percent 2 6 8 2" xfId="1743" xr:uid="{E5BBBC61-E16E-414B-93EF-AE3AD24751AE}"/>
    <cellStyle name="Percent 2 6 8 3" xfId="1744" xr:uid="{1CCEE674-BCAD-48FD-89FF-8F43E043C84F}"/>
    <cellStyle name="Percent 2 6 8 3 2" xfId="1745" xr:uid="{3F7A2E3E-A295-418E-ABB6-F8E2A9885FF1}"/>
    <cellStyle name="Percent 2 6 8 3 2 2" xfId="1746" xr:uid="{1D3908B9-270E-4FD9-B65A-09BD57995BF0}"/>
    <cellStyle name="Percent 2 6 8 3 2 2 10" xfId="18285" xr:uid="{432B7C28-F190-43A9-AD69-6FBB21700EB6}"/>
    <cellStyle name="Percent 2 6 8 3 2 2 10 2" xfId="28220" xr:uid="{AF0364B3-6899-41B2-9667-782BF00AA54A}"/>
    <cellStyle name="Percent 2 6 8 3 2 2 2" xfId="1747" xr:uid="{ACA439F7-3B2B-4976-9A04-18B3C8B20409}"/>
    <cellStyle name="Percent 2 6 8 3 2 2 2 2" xfId="14901" xr:uid="{F44BF5D4-1BF2-4C9D-B59A-0CD68B824E2F}"/>
    <cellStyle name="Percent 2 6 8 3 2 2 2 3" xfId="14902" xr:uid="{9A07F909-5DE8-4E1B-B26A-25C7B14916CC}"/>
    <cellStyle name="Percent 2 6 8 3 2 2 2 3 2" xfId="14903" xr:uid="{E9BD8232-9F74-468F-9D10-26B86DB449CD}"/>
    <cellStyle name="Percent 2 6 8 3 2 2 3" xfId="1748" xr:uid="{D97D10C5-7658-483C-9C37-C2A64A371653}"/>
    <cellStyle name="Percent 2 6 8 3 2 2 4" xfId="1749" xr:uid="{E8655F32-CCEA-4184-A867-23B8F2115425}"/>
    <cellStyle name="Percent 2 6 8 3 2 2 5" xfId="1750" xr:uid="{1086226A-A838-44C6-A5EC-0E3166BFC4E5}"/>
    <cellStyle name="Percent 2 6 8 3 2 2 5 2" xfId="1751" xr:uid="{7CF9643C-8B32-4EDC-BA9C-2A54A027E31A}"/>
    <cellStyle name="Percent 2 6 8 3 2 2 5 3" xfId="2698" xr:uid="{2E2C178B-24FD-4623-8BA8-9750A10A2106}"/>
    <cellStyle name="Percent 2 6 8 3 2 2 5 3 2" xfId="3293" xr:uid="{66A370BB-AA73-4B28-A769-07DD19CD6595}"/>
    <cellStyle name="Percent 2 6 8 3 2 2 5 3 3" xfId="4256" xr:uid="{6435F5FF-9C46-4E90-A80A-EF91F2D3B1B1}"/>
    <cellStyle name="Percent 2 6 8 3 2 2 5 3 3 2" xfId="4721" xr:uid="{4438B0D9-7929-45D5-95EC-97F68DF308EF}"/>
    <cellStyle name="Percent 2 6 8 3 2 2 5 3 3 3" xfId="4493" xr:uid="{556DBED9-7BF7-4CF8-B7A0-799074773D5C}"/>
    <cellStyle name="Percent 2 6 8 3 2 2 5 3 3 4" xfId="8613" xr:uid="{042B342B-139B-45B3-83BA-E8450D225D9C}"/>
    <cellStyle name="Percent 2 6 8 3 2 2 5 3 3 4 2" xfId="6881" xr:uid="{29A176E9-D42F-4CA3-9338-B90B11D80E1F}"/>
    <cellStyle name="Percent 2 6 8 3 2 2 5 3 3 4 2 2" xfId="10625" xr:uid="{8C976DFB-03FE-4B96-9F5D-557A6953B1D1}"/>
    <cellStyle name="Percent 2 6 8 3 2 2 5 3 3 4 2 3" xfId="12401" xr:uid="{9EACF516-0C1D-4AFB-8874-EE531B197184}"/>
    <cellStyle name="Percent 2 6 8 3 2 2 5 3 3 4 2 3 2" xfId="22842" xr:uid="{D0A82D3B-EE6E-4CA2-A676-7BF4112F4E9B}"/>
    <cellStyle name="Percent 2 6 8 3 2 2 5 3 3 4 2 3 3" xfId="21190" xr:uid="{2B8420A1-3C1F-4222-8DF5-679BED21EB00}"/>
    <cellStyle name="Percent 2 6 8 3 2 2 5 3 3 4 2 3 3 2" xfId="26412" xr:uid="{B3C6E20A-0DA9-4725-8ECD-C5DC2F6027A0}"/>
    <cellStyle name="Percent 2 6 8 3 2 2 5 3 3 5" xfId="6439" xr:uid="{11312AFD-D9BE-43FA-B540-81774CD9F119}"/>
    <cellStyle name="Percent 2 6 8 3 2 2 5 3 3 5 2" xfId="10185" xr:uid="{E815CBA8-A30C-4819-A863-B869F2E3E967}"/>
    <cellStyle name="Percent 2 6 8 3 2 2 5 3 3 5 3" xfId="11451" xr:uid="{8A0CDED9-80DA-4C85-B2C0-E8DC0636C1C9}"/>
    <cellStyle name="Percent 2 6 8 3 2 2 5 3 3 5 3 2" xfId="22009" xr:uid="{61ADC87B-921B-48C4-915C-5F89848E40E9}"/>
    <cellStyle name="Percent 2 6 8 3 2 2 5 3 3 5 3 3" xfId="20750" xr:uid="{730022EF-30C0-47D4-A354-22E9287C3623}"/>
    <cellStyle name="Percent 2 6 8 3 2 2 5 3 3 5 3 3 2" xfId="25972" xr:uid="{13AEDBB8-BB7A-419D-BB8A-B47BFBDF1997}"/>
    <cellStyle name="Percent 2 6 8 3 2 2 5 3 3 6" xfId="19033" xr:uid="{8BE50C64-F3AE-47E0-9998-39F3A46C014D}"/>
    <cellStyle name="Percent 2 6 8 3 2 2 5 3 3 6 2" xfId="24255" xr:uid="{C1745C7C-1F23-4B03-A23E-2D7F04B9E9CD}"/>
    <cellStyle name="Percent 2 6 8 3 2 2 5 3 4" xfId="7278" xr:uid="{8D56E51B-6BC9-4EBE-8A27-A397D6533999}"/>
    <cellStyle name="Percent 2 6 8 3 2 2 5 3 4 2" xfId="8237" xr:uid="{B08BDD43-D88B-4981-9900-849F8FCED5CD}"/>
    <cellStyle name="Percent 2 6 8 3 2 2 5 3 4 3" xfId="11612" xr:uid="{189BF3A0-FB0F-483F-B89D-DEA7977B1F76}"/>
    <cellStyle name="Percent 2 6 8 3 2 2 5 3 4 3 2" xfId="15860" xr:uid="{DFA172FF-ED06-49C1-8B17-CB87CD7F816F}"/>
    <cellStyle name="Percent 2 6 8 3 2 2 5 3 4 4" xfId="19580" xr:uid="{DAFFFC2B-8C28-4489-8E13-0E5A1B31504B}"/>
    <cellStyle name="Percent 2 6 8 3 2 2 5 3 4 4 2" xfId="24802" xr:uid="{E14F11C6-9733-4D3C-BBFA-D934ED27717E}"/>
    <cellStyle name="Percent 2 6 8 3 2 2 5 3 5" xfId="5563" xr:uid="{B1465756-3983-411E-A8D7-9B7D2D663E18}"/>
    <cellStyle name="Percent 2 6 8 3 2 2 5 3 5 2" xfId="9586" xr:uid="{BF26A81C-B027-4959-9257-34C1E424A3E8}"/>
    <cellStyle name="Percent 2 6 8 3 2 2 5 3 5 3" xfId="12496" xr:uid="{D19CC3C9-FCF7-4993-BE9A-F9E85E80C190}"/>
    <cellStyle name="Percent 2 6 8 3 2 2 5 3 5 3 2" xfId="22937" xr:uid="{329E1C94-716C-4386-89ED-D939BAE7CB0B}"/>
    <cellStyle name="Percent 2 6 8 3 2 2 5 3 5 3 3" xfId="20103" xr:uid="{D69BC5B2-89B1-40D7-B1EB-62DF2B200FA5}"/>
    <cellStyle name="Percent 2 6 8 3 2 2 5 3 5 3 3 2" xfId="25325" xr:uid="{07C979EF-DAC7-4B74-87DB-73D5CCC2012A}"/>
    <cellStyle name="Percent 2 6 8 3 2 2 5 4" xfId="5863" xr:uid="{9AC77B31-412E-4D53-A2E5-83FC715C9CAA}"/>
    <cellStyle name="Percent 2 6 8 3 2 2 5 4 2" xfId="9105" xr:uid="{D2871D57-6FE0-417B-8F6B-71D6D3D16FB3}"/>
    <cellStyle name="Percent 2 6 8 3 2 2 5 4 3" xfId="17103" xr:uid="{92551DC2-F0AD-4E5B-8404-933225DDA1A7}"/>
    <cellStyle name="Percent 2 6 8 3 2 2 5 4 3 2" xfId="23575" xr:uid="{CDC34673-0D1E-4520-8F1C-07D49D1B7304}"/>
    <cellStyle name="Percent 2 6 8 3 2 2 5 4 3 3" xfId="20400" xr:uid="{250106B6-8AA5-4378-BE7B-4A66EC84DD72}"/>
    <cellStyle name="Percent 2 6 8 3 2 2 5 4 3 3 2" xfId="25622" xr:uid="{74F424F0-85F6-4194-AC2C-B4F6EE1CAFC2}"/>
    <cellStyle name="Percent 2 6 8 3 2 2 5 5" xfId="15693" xr:uid="{93149491-B34E-4CE2-87DB-E2747DF27A7D}"/>
    <cellStyle name="Percent 2 6 8 3 2 2 5 6" xfId="17800" xr:uid="{5D485F3A-1304-44C0-954F-EBA60672E730}"/>
    <cellStyle name="Percent 2 6 8 3 2 2 5 6 2" xfId="27410" xr:uid="{7442F9F7-5B88-455C-B162-E1E389E38C61}"/>
    <cellStyle name="Percent 2 6 8 3 2 2 5 6 3" xfId="28649" xr:uid="{31E2F1E9-81CA-42D5-9418-28BFF2BED659}"/>
    <cellStyle name="Percent 2 6 8 3 2 2 5 6 4" xfId="27831" xr:uid="{CF8D5A09-A63A-4411-AFCA-E943D89B3E2F}"/>
    <cellStyle name="Percent 2 6 8 3 2 2 5 7" xfId="18438" xr:uid="{28670AA0-9D5D-4E28-9EA1-FB6A364C57F3}"/>
    <cellStyle name="Percent 2 6 8 3 2 2 5 7 2" xfId="27681" xr:uid="{0356B643-BA84-4900-8FE4-67192B4D9DC4}"/>
    <cellStyle name="Percent 2 6 8 3 2 2 6" xfId="2545" xr:uid="{0CAF0F3E-B672-413F-BBEE-A76E615F264B}"/>
    <cellStyle name="Percent 2 6 8 3 2 2 6 2" xfId="3140" xr:uid="{71EAD569-CAD6-431A-A3DF-1451824EF5C2}"/>
    <cellStyle name="Percent 2 6 8 3 2 2 6 3" xfId="4103" xr:uid="{2802E0D4-681E-4714-9B94-DE62923546A4}"/>
    <cellStyle name="Percent 2 6 8 3 2 2 6 3 2" xfId="4541" xr:uid="{A5319521-7DDF-422A-9570-989248208B7B}"/>
    <cellStyle name="Percent 2 6 8 3 2 2 6 3 3" xfId="4332" xr:uid="{C388F45A-21A5-4C1E-91B1-33A5FD055B61}"/>
    <cellStyle name="Percent 2 6 8 3 2 2 6 3 4" xfId="8343" xr:uid="{F226A8F3-7E11-43F9-9700-D126B8848F9C}"/>
    <cellStyle name="Percent 2 6 8 3 2 2 6 3 4 2" xfId="6564" xr:uid="{15EB424E-B70C-45D0-BD34-1F2F8CB60B9B}"/>
    <cellStyle name="Percent 2 6 8 3 2 2 6 3 4 2 2" xfId="10310" xr:uid="{38AB20CA-8107-429D-98ED-851E299E6FB7}"/>
    <cellStyle name="Percent 2 6 8 3 2 2 6 3 4 2 3" xfId="11492" xr:uid="{FAA025ED-E2C3-4692-8875-1907D915CB3B}"/>
    <cellStyle name="Percent 2 6 8 3 2 2 6 3 4 2 3 2" xfId="22050" xr:uid="{58B92B4F-5A57-4C5B-9AED-DF47A69F3A4A}"/>
    <cellStyle name="Percent 2 6 8 3 2 2 6 3 4 2 3 3" xfId="20875" xr:uid="{E7711CA7-1919-4EED-8FF2-2FB95E603B9E}"/>
    <cellStyle name="Percent 2 6 8 3 2 2 6 3 4 2 3 3 2" xfId="26097" xr:uid="{6ABC7538-87FE-4B0C-9383-16A4CEB1DBCE}"/>
    <cellStyle name="Percent 2 6 8 3 2 2 6 3 5" xfId="6291" xr:uid="{9D58B1C0-4B94-497C-B17F-D40DE5999935}"/>
    <cellStyle name="Percent 2 6 8 3 2 2 6 3 5 2" xfId="10040" xr:uid="{CC45095E-9512-47F2-90EB-41BDFC4C0E86}"/>
    <cellStyle name="Percent 2 6 8 3 2 2 6 3 5 3" xfId="12104" xr:uid="{007DE3C3-C7EC-4056-ACA5-755BFC65E31C}"/>
    <cellStyle name="Percent 2 6 8 3 2 2 6 3 5 3 2" xfId="22551" xr:uid="{87621862-BEC8-4D11-9242-093C9CEB47E4}"/>
    <cellStyle name="Percent 2 6 8 3 2 2 6 3 5 3 3" xfId="20605" xr:uid="{DCA70074-10F6-479F-BEAE-604D05FC5CE7}"/>
    <cellStyle name="Percent 2 6 8 3 2 2 6 3 5 3 3 2" xfId="25827" xr:uid="{0D7C3B90-3880-40B0-8D5E-BC6B2263D7E2}"/>
    <cellStyle name="Percent 2 6 8 3 2 2 6 3 6" xfId="16122" xr:uid="{BF016DCB-F2DF-4934-8501-DF36DDF25327}"/>
    <cellStyle name="Percent 2 6 8 3 2 2 6 3 7" xfId="18880" xr:uid="{E2BD3B8A-008B-4633-9394-991E7701BDE4}"/>
    <cellStyle name="Percent 2 6 8 3 2 2 6 3 7 2" xfId="24102" xr:uid="{EC3109CC-8E84-4092-A159-8F2D8FD05988}"/>
    <cellStyle name="Percent 2 6 8 3 2 2 6 4" xfId="6166" xr:uid="{3F04ADEA-A932-41D4-A926-C302D9D142DC}"/>
    <cellStyle name="Percent 2 6 8 3 2 2 6 4 2" xfId="7736" xr:uid="{558E4BB0-CEB1-48FF-967C-827E0667CE6B}"/>
    <cellStyle name="Percent 2 6 8 3 2 2 6 4 3" xfId="13208" xr:uid="{CA69DC5E-4D63-495F-ADF5-567B79ADBBB2}"/>
    <cellStyle name="Percent 2 6 8 3 2 2 6 4 3 2" xfId="16646" xr:uid="{3CDB733A-F160-4AD9-9B4F-EE90FCB0C065}"/>
    <cellStyle name="Percent 2 6 8 3 2 2 6 4 4" xfId="19259" xr:uid="{948BC278-2159-44B6-9709-62EAE4DB1264}"/>
    <cellStyle name="Percent 2 6 8 3 2 2 6 4 4 2" xfId="24481" xr:uid="{BDFC0F61-0409-4F99-9577-76FA692E602B}"/>
    <cellStyle name="Percent 2 6 8 3 2 2 6 5" xfId="7651" xr:uid="{66C57981-CEF9-43F5-868C-CA182D37AF91}"/>
    <cellStyle name="Percent 2 6 8 3 2 2 6 5 2" xfId="10839" xr:uid="{6E4E95FF-6FE1-4F4C-AC79-1E9B1814A2BC}"/>
    <cellStyle name="Percent 2 6 8 3 2 2 6 5 3" xfId="11289" xr:uid="{6B938B9C-1485-45AD-AB51-33DDBB953726}"/>
    <cellStyle name="Percent 2 6 8 3 2 2 6 5 3 2" xfId="21847" xr:uid="{E80520C3-2018-4D8E-9D69-7553E9256D83}"/>
    <cellStyle name="Percent 2 6 8 3 2 2 6 5 3 3" xfId="21404" xr:uid="{C62F8B8C-8CF9-4651-8964-B611A38668CF}"/>
    <cellStyle name="Percent 2 6 8 3 2 2 6 5 3 3 2" xfId="26626" xr:uid="{DF95CCFC-B32A-42B2-B907-5839CE9AD895}"/>
    <cellStyle name="Percent 2 6 8 3 2 2 7" xfId="5861" xr:uid="{400E9C65-C5BC-49BF-8CE2-4934B0FA596F}"/>
    <cellStyle name="Percent 2 6 8 3 2 2 7 2" xfId="9104" xr:uid="{E8A1EB55-D5D4-4BB3-BB5E-338053B0008C}"/>
    <cellStyle name="Percent 2 6 8 3 2 2 7 3" xfId="16270" xr:uid="{1DC8F7C7-176D-4F24-BF9D-86A611655B5C}"/>
    <cellStyle name="Percent 2 6 8 3 2 2 7 3 2" xfId="17416" xr:uid="{67C2512C-480D-4509-8AE3-B608EB1CF350}"/>
    <cellStyle name="Percent 2 6 8 3 2 2 7 3 3" xfId="20398" xr:uid="{C1CF21A1-9B60-44C1-A375-054EE2389158}"/>
    <cellStyle name="Percent 2 6 8 3 2 2 7 3 3 2" xfId="25620" xr:uid="{FBC8E1E5-1AD4-45F0-9725-EBAB26130814}"/>
    <cellStyle name="Percent 2 6 8 3 2 2 8" xfId="15692" xr:uid="{CD6C574F-542E-4DD2-9EC3-BEA03AB1D01A}"/>
    <cellStyle name="Percent 2 6 8 3 2 2 9" xfId="17799" xr:uid="{C3D10644-DA2E-4BA1-B8DD-E398AB88A725}"/>
    <cellStyle name="Percent 2 6 8 3 2 2 9 2" xfId="27409" xr:uid="{6A67919E-9F06-4016-A421-64F25965EB1F}"/>
    <cellStyle name="Percent 2 6 8 3 2 2 9 3" xfId="28648" xr:uid="{A762EF2E-099C-4084-B70A-90131AF67BCB}"/>
    <cellStyle name="Percent 2 6 8 3 2 2 9 4" xfId="27832" xr:uid="{9EE5BF56-5766-4DBA-BF1D-EC70740F5DE2}"/>
    <cellStyle name="Percent 2 6 8 3 3" xfId="2292" xr:uid="{44E0CC9F-6276-46F7-839C-CF0D09CADB6D}"/>
    <cellStyle name="Percent 2 6 8 3 3 2" xfId="2887" xr:uid="{300E52E5-A17E-4253-97A1-9A713C54D3E3}"/>
    <cellStyle name="Percent 2 6 8 3 3 3" xfId="3850" xr:uid="{F07CBC52-F9A1-4052-9791-B99C99153EE4}"/>
    <cellStyle name="Percent 2 6 8 3 3 3 2" xfId="4553" xr:uid="{521410F2-D2CC-4072-9782-A5B659871CC8}"/>
    <cellStyle name="Percent 2 6 8 3 3 3 3" xfId="3441" xr:uid="{79AB14DD-424E-42C0-99AF-1D439F2045D8}"/>
    <cellStyle name="Percent 2 6 8 3 3 3 4" xfId="7876" xr:uid="{0082CCAA-255D-4777-AEF0-38BC16C70902}"/>
    <cellStyle name="Percent 2 6 8 3 3 3 4 2" xfId="6902" xr:uid="{F230D42E-0BC8-4AA9-A8AF-53AA826CF8A4}"/>
    <cellStyle name="Percent 2 6 8 3 3 3 4 2 2" xfId="10646" xr:uid="{5CE01661-C912-4A01-878B-03D3E7E7EEB2}"/>
    <cellStyle name="Percent 2 6 8 3 3 3 4 2 3" xfId="11963" xr:uid="{984C2955-3244-4A61-B747-64BAE9CCF49B}"/>
    <cellStyle name="Percent 2 6 8 3 3 3 4 2 3 2" xfId="22411" xr:uid="{3A9B3FBA-6D16-4764-A797-55F0ACE15693}"/>
    <cellStyle name="Percent 2 6 8 3 3 3 4 2 3 3" xfId="21211" xr:uid="{D304AD04-873D-4044-89BA-DD179EAE27B5}"/>
    <cellStyle name="Percent 2 6 8 3 3 3 4 2 3 3 2" xfId="26433" xr:uid="{9AE89D62-6938-4869-8CD7-EE504593D3B8}"/>
    <cellStyle name="Percent 2 6 8 3 3 3 5" xfId="6638" xr:uid="{DB3DCC67-E262-40AA-AED3-656DD0D50E80}"/>
    <cellStyle name="Percent 2 6 8 3 3 3 5 2" xfId="10384" xr:uid="{D70C3A88-3A2F-4262-B04D-CE4F26A972A3}"/>
    <cellStyle name="Percent 2 6 8 3 3 3 5 3" xfId="12052" xr:uid="{F00E0528-3061-439C-933E-7BC2116304AC}"/>
    <cellStyle name="Percent 2 6 8 3 3 3 5 3 2" xfId="22499" xr:uid="{75E82EB2-2D11-47C9-833B-B270D92F8F45}"/>
    <cellStyle name="Percent 2 6 8 3 3 3 5 3 3" xfId="20949" xr:uid="{0A6A4890-DC17-471E-956D-4D7A7869E78A}"/>
    <cellStyle name="Percent 2 6 8 3 3 3 5 3 3 2" xfId="26171" xr:uid="{0753AE84-B4CD-4B3C-B4D2-62E8EDB7A028}"/>
    <cellStyle name="Percent 2 6 8 3 3 3 6" xfId="15874" xr:uid="{9B636D1E-52CC-43B6-B807-9A488B80DD11}"/>
    <cellStyle name="Percent 2 6 8 3 3 3 7" xfId="18627" xr:uid="{0D473A10-2F45-4AC4-8256-C21A805C3BF9}"/>
    <cellStyle name="Percent 2 6 8 3 3 3 7 2" xfId="23849" xr:uid="{6FFD3AEF-91D4-4B98-9E56-1A53FCBE667E}"/>
    <cellStyle name="Percent 2 6 8 3 3 4" xfId="7151" xr:uid="{AD65F14A-2722-4F9D-933D-377E9A088C86}"/>
    <cellStyle name="Percent 2 6 8 3 3 4 2" xfId="8110" xr:uid="{B00D0B32-65E6-4F10-8077-669E6D4A9341}"/>
    <cellStyle name="Percent 2 6 8 3 3 4 3" xfId="11581" xr:uid="{D80C1CEE-B026-405B-9718-61674014EE1A}"/>
    <cellStyle name="Percent 2 6 8 3 3 4 3 2" xfId="15837" xr:uid="{DB267739-CE22-4330-A4CE-48DE97F2D9AA}"/>
    <cellStyle name="Percent 2 6 8 3 3 4 4" xfId="19453" xr:uid="{BFCF4A86-9A8A-43D3-9987-0D6A0A7718AF}"/>
    <cellStyle name="Percent 2 6 8 3 3 4 4 2" xfId="24675" xr:uid="{3FAFFD8E-6902-476B-9AB8-53773285FA16}"/>
    <cellStyle name="Percent 2 6 8 3 3 5" xfId="5961" xr:uid="{81A75EAF-33B1-4C4C-B69F-AA752CA43F6F}"/>
    <cellStyle name="Percent 2 6 8 3 3 5 2" xfId="9707" xr:uid="{D8D47ECC-A57C-423C-892D-5415648D5818}"/>
    <cellStyle name="Percent 2 6 8 3 3 5 3" xfId="17211" xr:uid="{C9DB898E-F9EA-483F-97E3-41455C8F1D8F}"/>
    <cellStyle name="Percent 2 6 8 3 3 5 3 2" xfId="23682" xr:uid="{7C281977-F8D7-4BAB-AEF1-E58FDF105653}"/>
    <cellStyle name="Percent 2 6 8 3 3 5 3 3" xfId="20496" xr:uid="{F453E2EE-0CB3-4C98-B5ED-942D181F5C04}"/>
    <cellStyle name="Percent 2 6 8 3 3 5 3 3 2" xfId="25718" xr:uid="{A76036BE-B10C-4E24-ADEA-3FD82FD92575}"/>
    <cellStyle name="Percent 2 6 8 3 4" xfId="5860" xr:uid="{281BF18B-5C06-4899-A85E-D11FBB35F8D0}"/>
    <cellStyle name="Percent 2 6 8 3 4 2" xfId="9103" xr:uid="{363A17C6-26DE-48EF-84D4-BBC107A41CD5}"/>
    <cellStyle name="Percent 2 6 8 3 4 3" xfId="14904" xr:uid="{F9C0E450-ECBB-4636-B985-FD7B0FE15597}"/>
    <cellStyle name="Percent 2 6 8 3 4 3 2" xfId="14905" xr:uid="{EB58F30F-82F0-49A7-B86F-718FD0AF8538}"/>
    <cellStyle name="Percent 2 6 8 3 4 3 3" xfId="17277" xr:uid="{E7802507-051E-4103-85B9-37F440E71420}"/>
    <cellStyle name="Percent 2 6 8 3 4 3 4" xfId="20397" xr:uid="{901219A3-0074-4CE6-B278-52FD6D719816}"/>
    <cellStyle name="Percent 2 6 8 3 4 3 4 2" xfId="25619" xr:uid="{37E9B4F4-562E-4D05-8860-1E50356619AE}"/>
    <cellStyle name="Percent 2 6 8 3 5" xfId="15303" xr:uid="{39DB4C82-95DA-4C96-A54F-5E70E76761F3}"/>
    <cellStyle name="Percent 2 6 8 3 6" xfId="15691" xr:uid="{3C77703C-7D71-44BF-877A-82FF5AADC0A5}"/>
    <cellStyle name="Percent 2 6 8 3 7" xfId="17798" xr:uid="{504F5734-F961-4B1F-A639-F431A2DBCF91}"/>
    <cellStyle name="Percent 2 6 8 3 7 2" xfId="27408" xr:uid="{2A92E77A-75D5-4036-BC4B-8DBC4AFE38E2}"/>
    <cellStyle name="Percent 2 6 8 3 7 3" xfId="28647" xr:uid="{A2563314-FFEE-4D0D-915C-C0F4D46626C7}"/>
    <cellStyle name="Percent 2 6 8 3 7 4" xfId="27833" xr:uid="{A41EB15C-94A3-4649-8BA7-34E92DE8AD83}"/>
    <cellStyle name="Percent 2 6 8 3 8" xfId="18032" xr:uid="{F686092B-E32A-4D2A-AB70-C48C0D8D0160}"/>
    <cellStyle name="Percent 2 6 8 3 8 2" xfId="27748" xr:uid="{B913AFD8-B819-467E-BB11-52F34C6F49F3}"/>
    <cellStyle name="Percent 2 6 8 4" xfId="14906" xr:uid="{7BA45ACE-D768-4A01-9AFF-AB513BB06DCF}"/>
    <cellStyle name="Percent 2 6 8 4 2" xfId="14907" xr:uid="{E710D630-8274-49A8-B624-F171BD2AD3DA}"/>
    <cellStyle name="Percent 2 6 9" xfId="2152" xr:uid="{C89B565F-C209-45AC-AAAC-DCCDCF3C24E8}"/>
    <cellStyle name="Percent 2 6 9 2" xfId="2747" xr:uid="{7D699EB9-2787-4D57-BD8E-1757E91FDF27}"/>
    <cellStyle name="Percent 2 6 9 3" xfId="3710" xr:uid="{B7E80249-6612-4DCB-B329-432B73F10293}"/>
    <cellStyle name="Percent 2 6 9 3 2" xfId="4907" xr:uid="{5FBBD32C-21E9-455A-BB78-B2FB1F1055CB}"/>
    <cellStyle name="Percent 2 6 9 3 3" xfId="3658" xr:uid="{DD170058-FDE0-42B6-AD46-AD32C81A067A}"/>
    <cellStyle name="Percent 2 6 9 3 4" xfId="8554" xr:uid="{54F7D148-5BA5-4E37-8B43-4F3F745D6CC3}"/>
    <cellStyle name="Percent 2 6 9 3 4 2" xfId="5924" xr:uid="{4E0798E3-80A3-4225-A87F-79F2F90F0609}"/>
    <cellStyle name="Percent 2 6 9 3 4 2 2" xfId="9747" xr:uid="{3D301D80-39C4-4FC7-A0B9-003474AD1C8D}"/>
    <cellStyle name="Percent 2 6 9 3 4 2 3" xfId="12275" xr:uid="{2D23A014-5B31-4932-8BA3-841653601281}"/>
    <cellStyle name="Percent 2 6 9 3 4 2 3 2" xfId="22717" xr:uid="{1B3FAF1E-7CF7-464D-AAC5-5FB3EED12117}"/>
    <cellStyle name="Percent 2 6 9 3 4 2 3 3" xfId="20459" xr:uid="{B49A4F7B-F460-4EDF-9D70-828606A10D05}"/>
    <cellStyle name="Percent 2 6 9 3 4 2 3 3 2" xfId="25681" xr:uid="{406CF484-11CA-459E-9611-6FDB5728D70C}"/>
    <cellStyle name="Percent 2 6 9 3 5" xfId="5509" xr:uid="{CBA1429A-AAC1-44BB-A491-89233A786606}"/>
    <cellStyle name="Percent 2 6 9 3 5 2" xfId="9837" xr:uid="{BDC55CBB-FBF3-410A-B270-A4EEFE9A3A25}"/>
    <cellStyle name="Percent 2 6 9 3 5 3" xfId="17009" xr:uid="{D356AA60-1FEA-4149-9FEE-062C45D8B8A4}"/>
    <cellStyle name="Percent 2 6 9 3 5 3 2" xfId="23482" xr:uid="{7C3678E2-B89D-41B7-9004-51CB75227EA1}"/>
    <cellStyle name="Percent 2 6 9 3 5 3 3" xfId="20049" xr:uid="{E9FA3B52-A266-4591-AACF-D8F7AF9C1B92}"/>
    <cellStyle name="Percent 2 6 9 3 5 3 3 2" xfId="25271" xr:uid="{D7EA14E8-4182-4646-8229-D8B11E5896FC}"/>
    <cellStyle name="Percent 2 6 9 3 6" xfId="18487" xr:uid="{EBCE9B12-8D70-4D93-B75C-1F3EEEB7B5CD}"/>
    <cellStyle name="Percent 2 6 9 3 6 2" xfId="23709" xr:uid="{AB3A8F84-8B6F-4B91-BDE4-000ACCEE4E39}"/>
    <cellStyle name="Percent 2 6 9 4" xfId="7353" xr:uid="{A910CD45-7720-4E43-99E0-16D4ABD65E14}"/>
    <cellStyle name="Percent 2 6 9 4 2" xfId="8312" xr:uid="{6469B7EF-6B7F-42E0-916B-599EC38585F0}"/>
    <cellStyle name="Percent 2 6 9 4 3" xfId="12945" xr:uid="{A0EFADEB-CB4E-471B-B315-41C101DBBB21}"/>
    <cellStyle name="Percent 2 6 9 4 3 2" xfId="16411" xr:uid="{678C1FA7-29B4-4428-845C-1C74A5C8FC71}"/>
    <cellStyle name="Percent 2 6 9 4 4" xfId="19655" xr:uid="{A602B18A-0AAD-4241-8BB5-AA420B31FAFE}"/>
    <cellStyle name="Percent 2 6 9 4 4 2" xfId="24877" xr:uid="{02F9FA53-34DF-4E51-B524-B2725CBFBAFF}"/>
    <cellStyle name="Percent 2 6 9 5" xfId="5531" xr:uid="{6FC21425-2079-4B2F-918E-D0205D961497}"/>
    <cellStyle name="Percent 2 6 9 5 2" xfId="9756" xr:uid="{59FCEB6E-1565-41D9-AFFA-78578912CD03}"/>
    <cellStyle name="Percent 2 6 9 5 3" xfId="17007" xr:uid="{DCBDF878-DB17-4651-A19B-4665A2345377}"/>
    <cellStyle name="Percent 2 6 9 5 3 2" xfId="23480" xr:uid="{BF60909E-8F26-4C1D-86C0-F6F601AF844C}"/>
    <cellStyle name="Percent 2 6 9 5 3 3" xfId="20071" xr:uid="{511179B5-A040-4B58-9F78-09BC5195F8B7}"/>
    <cellStyle name="Percent 2 6 9 5 3 3 2" xfId="25293" xr:uid="{33596E99-ADC2-43B8-A868-C3736DB63C65}"/>
    <cellStyle name="Percent 2 7" xfId="1752" xr:uid="{D488A357-67C9-4CBB-8475-BA0014BAC0FA}"/>
    <cellStyle name="Percent 2 7 2" xfId="1753" xr:uid="{A876640C-E2BC-44E2-99B3-61F80E99739C}"/>
    <cellStyle name="Percent 2 7 3" xfId="1754" xr:uid="{ADCA3A0B-4111-4E26-BE05-03637257B5F0}"/>
    <cellStyle name="Percent 2 7 3 2" xfId="1755" xr:uid="{604279DD-C58F-4F6A-A674-EED4377D6BBE}"/>
    <cellStyle name="Percent 2 7 3 3" xfId="1756" xr:uid="{B0042CEB-E5FB-4FCD-A536-F80D20917C47}"/>
    <cellStyle name="Percent 2 7 3 3 2" xfId="1757" xr:uid="{D46C2143-2960-4C73-91CF-D62DFD518ECC}"/>
    <cellStyle name="Percent 2 7 3 3 2 2" xfId="14908" xr:uid="{8FD334FC-062E-41A9-B30A-B1D137EA1987}"/>
    <cellStyle name="Percent 2 7 3 3 3" xfId="1758" xr:uid="{4E62B7A4-7ABD-4E39-94A1-91051AC379AC}"/>
    <cellStyle name="Percent 2 7 3 3 3 10" xfId="15694" xr:uid="{952C1D58-8905-4353-B702-D501ACF16588}"/>
    <cellStyle name="Percent 2 7 3 3 3 11" xfId="17801" xr:uid="{5C98B36A-B6EF-4971-95F9-851096D1B1AD}"/>
    <cellStyle name="Percent 2 7 3 3 3 11 2" xfId="27411" xr:uid="{85339C88-6ABB-471A-9559-EB712EE164AB}"/>
    <cellStyle name="Percent 2 7 3 3 3 11 3" xfId="28650" xr:uid="{D416725F-3BB9-4CE4-864B-3D02D321F32F}"/>
    <cellStyle name="Percent 2 7 3 3 3 11 4" xfId="27830" xr:uid="{04E5E251-77ED-4C85-972C-8C05C9319E42}"/>
    <cellStyle name="Percent 2 7 3 3 3 12" xfId="18318" xr:uid="{10121D81-44BE-4FC3-9F3E-41EC7ADEECED}"/>
    <cellStyle name="Percent 2 7 3 3 3 12 2" xfId="27580" xr:uid="{1B985892-6C05-47EB-8628-2EEF1C5B21E7}"/>
    <cellStyle name="Percent 2 7 3 3 3 2" xfId="1759" xr:uid="{37626852-4482-4941-88DE-249E738540AA}"/>
    <cellStyle name="Percent 2 7 3 3 3 3" xfId="1760" xr:uid="{EE38C471-11E0-4A06-87F6-C04201347313}"/>
    <cellStyle name="Percent 2 7 3 3 3 4" xfId="1761" xr:uid="{B97D9F5D-E434-4FEF-973A-B6517C209701}"/>
    <cellStyle name="Percent 2 7 3 3 3 5" xfId="1762" xr:uid="{8550DBF3-C00C-46E6-8F69-A2618590CD98}"/>
    <cellStyle name="Percent 2 7 3 3 3 5 2" xfId="1763" xr:uid="{E1E3FF20-DEF9-4A77-B7A8-3931AE8D4900}"/>
    <cellStyle name="Percent 2 7 3 3 3 5 3" xfId="2731" xr:uid="{C776B5D6-1CB2-4FAC-8464-936D6867FFB1}"/>
    <cellStyle name="Percent 2 7 3 3 3 5 3 2" xfId="3326" xr:uid="{A305D2EF-068C-45D5-867C-834D2177D0EF}"/>
    <cellStyle name="Percent 2 7 3 3 3 5 3 3" xfId="4289" xr:uid="{CB9F4069-F8A9-478A-9E6E-6C0DB34BB329}"/>
    <cellStyle name="Percent 2 7 3 3 3 5 3 3 2" xfId="5050" xr:uid="{4002C22C-247F-49B5-B74F-6F03C0E68B27}"/>
    <cellStyle name="Percent 2 7 3 3 3 5 3 3 3" xfId="4526" xr:uid="{9410DC23-7C2E-44C3-9A3A-E4A6BF010866}"/>
    <cellStyle name="Percent 2 7 3 3 3 5 3 3 4" xfId="7776" xr:uid="{2A1D63DB-E75C-4F01-A40A-8693A2576AD6}"/>
    <cellStyle name="Percent 2 7 3 3 3 5 3 3 4 2" xfId="5206" xr:uid="{0C595A69-855D-4FF2-AFE1-A35B89144182}"/>
    <cellStyle name="Percent 2 7 3 3 3 5 3 3 4 2 2" xfId="9938" xr:uid="{74088164-DAF1-4064-A3F7-0836286AE667}"/>
    <cellStyle name="Percent 2 7 3 3 3 5 3 3 4 2 3" xfId="11475" xr:uid="{4C689DB2-CB25-427F-ACAD-6CE74DEC1CCA}"/>
    <cellStyle name="Percent 2 7 3 3 3 5 3 3 4 2 3 2" xfId="22033" xr:uid="{80D77B77-AAF3-4F6C-8B55-5B745ED12163}"/>
    <cellStyle name="Percent 2 7 3 3 3 5 3 3 4 2 3 3" xfId="19746" xr:uid="{13A85B28-7BB3-462A-A3AE-7B6627117F0F}"/>
    <cellStyle name="Percent 2 7 3 3 3 5 3 3 4 2 3 3 2" xfId="24968" xr:uid="{3BF01904-E5DA-4A7B-8A74-A4DF9122ED99}"/>
    <cellStyle name="Percent 2 7 3 3 3 5 3 3 5" xfId="5254" xr:uid="{0F435CCC-C228-4554-86F4-B3F2D722FD2B}"/>
    <cellStyle name="Percent 2 7 3 3 3 5 3 3 5 2" xfId="9558" xr:uid="{29D69ECD-A7C5-49F3-800C-6E662EBEAECB}"/>
    <cellStyle name="Percent 2 7 3 3 3 5 3 3 5 3" xfId="11821" xr:uid="{FCC3AC62-24A8-4FF4-BD8D-1F3831C4AC48}"/>
    <cellStyle name="Percent 2 7 3 3 3 5 3 3 5 3 2" xfId="22269" xr:uid="{44C262E0-22A9-40C8-8B39-A59BCB081E8D}"/>
    <cellStyle name="Percent 2 7 3 3 3 5 3 3 5 3 3" xfId="19794" xr:uid="{D6B4C207-E944-4651-9E36-253FB4BDCF57}"/>
    <cellStyle name="Percent 2 7 3 3 3 5 3 3 5 3 3 2" xfId="25016" xr:uid="{E0E57920-F90E-4B80-9A66-61714022195E}"/>
    <cellStyle name="Percent 2 7 3 3 3 5 3 3 6" xfId="19066" xr:uid="{3F8EBABF-746C-4C50-A7A0-383A9A3D5013}"/>
    <cellStyle name="Percent 2 7 3 3 3 5 3 3 6 2" xfId="24288" xr:uid="{25DAE6FD-4DE9-42D6-95B5-96DE73CB4D2A}"/>
    <cellStyle name="Percent 2 7 3 3 3 5 3 4" xfId="6118" xr:uid="{6E9C78F1-8AE3-4FBB-ABE5-4041E95A203D}"/>
    <cellStyle name="Percent 2 7 3 3 3 5 3 4 2" xfId="7611" xr:uid="{D5A26009-89FF-4720-87FF-5BB57DBCF270}"/>
    <cellStyle name="Percent 2 7 3 3 3 5 3 4 3" xfId="12888" xr:uid="{83B7808B-7D8C-4D0E-BAF1-B4CE2E633491}"/>
    <cellStyle name="Percent 2 7 3 3 3 5 3 4 3 2" xfId="16360" xr:uid="{14470EA7-93D8-48CD-8388-7B79F35586B3}"/>
    <cellStyle name="Percent 2 7 3 3 3 5 3 4 4" xfId="19211" xr:uid="{236C9874-E565-4C34-B0CE-D28B48D84335}"/>
    <cellStyle name="Percent 2 7 3 3 3 5 3 4 4 2" xfId="24433" xr:uid="{76B434AB-A163-4522-81D8-D4E4664CBE5D}"/>
    <cellStyle name="Percent 2 7 3 3 3 5 3 5" xfId="5726" xr:uid="{B19CD55E-8E7F-4E28-BD7E-38147CB33424}"/>
    <cellStyle name="Percent 2 7 3 3 3 5 3 5 2" xfId="9911" xr:uid="{E60C39DE-564F-47A7-B78C-032E7BE54381}"/>
    <cellStyle name="Percent 2 7 3 3 3 5 3 5 3" xfId="11816" xr:uid="{21D7518C-6B06-41CC-9E14-8BF695B61206}"/>
    <cellStyle name="Percent 2 7 3 3 3 5 3 5 3 2" xfId="22264" xr:uid="{BD4C7CB8-1D35-4FFA-A7A6-F8CEBAF927BD}"/>
    <cellStyle name="Percent 2 7 3 3 3 5 3 5 3 3" xfId="20266" xr:uid="{97165A9D-BB44-4398-9572-A051E4583011}"/>
    <cellStyle name="Percent 2 7 3 3 3 5 3 5 3 3 2" xfId="25488" xr:uid="{8DCEBFD0-4F83-46B8-B103-30C23B9B7ED5}"/>
    <cellStyle name="Percent 2 7 3 3 3 5 4" xfId="5866" xr:uid="{7D878AFF-C844-48B6-B7BC-1184D6E79F71}"/>
    <cellStyle name="Percent 2 7 3 3 3 5 4 2" xfId="9107" xr:uid="{B14D41C1-F197-48B8-81BD-01C70B64A941}"/>
    <cellStyle name="Percent 2 7 3 3 3 5 4 3" xfId="12190" xr:uid="{B0476457-6414-4DF3-BB5B-B9649509C1C3}"/>
    <cellStyle name="Percent 2 7 3 3 3 5 4 3 2" xfId="22637" xr:uid="{968DE72E-341D-40AC-A226-1A965D4C4291}"/>
    <cellStyle name="Percent 2 7 3 3 3 5 4 3 3" xfId="20402" xr:uid="{E915974A-4783-4920-94AD-F17379E1AEAE}"/>
    <cellStyle name="Percent 2 7 3 3 3 5 4 3 3 2" xfId="25624" xr:uid="{879497CF-E025-45FB-BCEA-61ECF5F3D51C}"/>
    <cellStyle name="Percent 2 7 3 3 3 5 5" xfId="15695" xr:uid="{EED68F1D-7E3F-452A-8438-65CF53860148}"/>
    <cellStyle name="Percent 2 7 3 3 3 5 6" xfId="17802" xr:uid="{C63ADA2A-6D80-4188-9F69-7C4ECF6C2306}"/>
    <cellStyle name="Percent 2 7 3 3 3 5 6 2" xfId="27412" xr:uid="{FC7B283A-F3BB-4707-A97A-55FB301401D6}"/>
    <cellStyle name="Percent 2 7 3 3 3 5 6 3" xfId="28651" xr:uid="{3C259B53-A90F-4CEB-8CFD-D982A128BDB4}"/>
    <cellStyle name="Percent 2 7 3 3 3 5 6 4" xfId="28211" xr:uid="{EA4E542E-9CD8-4722-9189-07F8D142C9C8}"/>
    <cellStyle name="Percent 2 7 3 3 3 5 7" xfId="18471" xr:uid="{34E5DD7C-6C83-4D09-BB09-BF819326E1B7}"/>
    <cellStyle name="Percent 2 7 3 3 3 5 7 2" xfId="28183" xr:uid="{139D2B35-20F5-4CB8-B3B4-F3F0067CADA7}"/>
    <cellStyle name="Percent 2 7 3 3 3 6" xfId="1764" xr:uid="{68E6D748-371E-47BB-AAE0-97E86FB52F3C}"/>
    <cellStyle name="Percent 2 7 3 3 3 7" xfId="1765" xr:uid="{55004332-36EA-4C0F-8ACB-80755D8F9D78}"/>
    <cellStyle name="Percent 2 7 3 3 3 7 2" xfId="15304" xr:uid="{B0304B7C-5567-494E-99A1-1D9EF3B9A4CA}"/>
    <cellStyle name="Percent 2 7 3 3 3 8" xfId="2578" xr:uid="{C960FB09-A2C4-4279-8FCF-9C00958C4457}"/>
    <cellStyle name="Percent 2 7 3 3 3 8 2" xfId="3173" xr:uid="{35D2E0E8-B414-462F-8124-A0FEFE78BDF8}"/>
    <cellStyle name="Percent 2 7 3 3 3 8 3" xfId="4136" xr:uid="{8A2E7880-DA46-4CDC-910C-C63BBB0498DB}"/>
    <cellStyle name="Percent 2 7 3 3 3 8 3 2" xfId="4546" xr:uid="{2F5B19A7-F8BE-40B7-B78F-BE7AF02F33B9}"/>
    <cellStyle name="Percent 2 7 3 3 3 8 3 3" xfId="3481" xr:uid="{415AAA8B-7A18-4FEF-909D-4A4C44E5F063}"/>
    <cellStyle name="Percent 2 7 3 3 3 8 3 4" xfId="7714" xr:uid="{EC06DCC4-CA31-4661-BE6F-C0D5D2A0979C}"/>
    <cellStyle name="Percent 2 7 3 3 3 8 3 4 2" xfId="9429" xr:uid="{BD00CB2C-8238-4102-A658-F46846F716F2}"/>
    <cellStyle name="Percent 2 7 3 3 3 8 3 4 2 2" xfId="11142" xr:uid="{257DB476-B724-4E47-8D86-5D9C28E421F4}"/>
    <cellStyle name="Percent 2 7 3 3 3 8 3 4 2 3" xfId="12824" xr:uid="{C3FD64B4-178A-477B-8BD4-9C1AE74DF6A8}"/>
    <cellStyle name="Percent 2 7 3 3 3 8 3 4 2 3 2" xfId="23262" xr:uid="{CC132BF1-CA40-40DA-A561-CCD7759AD825}"/>
    <cellStyle name="Percent 2 7 3 3 3 8 3 4 2 3 3" xfId="21707" xr:uid="{A2B86BF3-77A1-4B9F-B2DF-84ACFE22B7C6}"/>
    <cellStyle name="Percent 2 7 3 3 3 8 3 4 2 3 3 2" xfId="26929" xr:uid="{40C813E3-07C4-4658-99DE-1E362FD5D853}"/>
    <cellStyle name="Percent 2 7 3 3 3 8 3 5" xfId="5333" xr:uid="{2B490F89-F1E8-42A6-A80F-4BBB8AD43ECE}"/>
    <cellStyle name="Percent 2 7 3 3 3 8 3 5 2" xfId="9914" xr:uid="{3D88EF79-D4A7-4A7A-8A9C-65A6631E90CC}"/>
    <cellStyle name="Percent 2 7 3 3 3 8 3 5 3" xfId="17111" xr:uid="{59E2B41F-34EF-4806-91C4-8FADC15BFCF2}"/>
    <cellStyle name="Percent 2 7 3 3 3 8 3 5 3 2" xfId="23583" xr:uid="{FB2A60D3-DC8B-4ABF-A7F2-DA1AB8C9D74B}"/>
    <cellStyle name="Percent 2 7 3 3 3 8 3 5 3 3" xfId="19873" xr:uid="{300307D5-2847-40A9-8BCC-672078C8F592}"/>
    <cellStyle name="Percent 2 7 3 3 3 8 3 5 3 3 2" xfId="25095" xr:uid="{D5CC74AB-945E-4AC6-AAE6-3BD692B5A05E}"/>
    <cellStyle name="Percent 2 7 3 3 3 8 3 6" xfId="18913" xr:uid="{BBB64A3F-AAE2-470C-BEC0-79123B5811B7}"/>
    <cellStyle name="Percent 2 7 3 3 3 8 3 6 2" xfId="24135" xr:uid="{6B5217CE-146A-4580-B7C8-2F92537320F6}"/>
    <cellStyle name="Percent 2 7 3 3 3 8 4" xfId="7360" xr:uid="{D6B45C17-694A-458B-B726-CDB946CB591A}"/>
    <cellStyle name="Percent 2 7 3 3 3 8 4 2" xfId="8319" xr:uid="{5E23519B-8417-4632-9A4A-C48C9166FB31}"/>
    <cellStyle name="Percent 2 7 3 3 3 8 4 3" xfId="13266" xr:uid="{FBDDBEB0-3EA9-4CA6-B656-D9AD36B4F400}"/>
    <cellStyle name="Percent 2 7 3 3 3 8 4 3 2" xfId="16698" xr:uid="{313D96C5-8700-4F95-9DAF-5A5D6D120B49}"/>
    <cellStyle name="Percent 2 7 3 3 3 8 4 4" xfId="19662" xr:uid="{DFA7AF0F-CAC4-4A00-BB2D-A72E30304909}"/>
    <cellStyle name="Percent 2 7 3 3 3 8 4 4 2" xfId="24884" xr:uid="{07BD4485-C45F-486D-9AB1-A61B38F06EA7}"/>
    <cellStyle name="Percent 2 7 3 3 3 8 5" xfId="9539" xr:uid="{B5874EF2-FB27-45DD-96F4-F9E3772A716A}"/>
    <cellStyle name="Percent 2 7 3 3 3 8 5 2" xfId="11252" xr:uid="{2D5B4BFD-2094-4230-856E-BE0799318475}"/>
    <cellStyle name="Percent 2 7 3 3 3 8 5 3" xfId="12583" xr:uid="{C946CA0A-C6C4-4A3F-87C7-3A9ECF456564}"/>
    <cellStyle name="Percent 2 7 3 3 3 8 5 3 2" xfId="23024" xr:uid="{4C2D35CD-A7B4-4C7C-8C07-3960617A832E}"/>
    <cellStyle name="Percent 2 7 3 3 3 8 5 3 3" xfId="21817" xr:uid="{9B04A433-7E2B-443F-9C36-A9B462E3CB31}"/>
    <cellStyle name="Percent 2 7 3 3 3 8 5 3 3 2" xfId="27039" xr:uid="{17D0460B-4F83-46C7-803E-D235B02DA820}"/>
    <cellStyle name="Percent 2 7 3 3 3 9" xfId="5865" xr:uid="{EB7550DA-BECF-4330-AC5B-22FD4300179A}"/>
    <cellStyle name="Percent 2 7 3 3 3 9 2" xfId="9106" xr:uid="{191035EF-8588-42A1-BC50-4A5F5E85BEF4}"/>
    <cellStyle name="Percent 2 7 3 3 3 9 3" xfId="12489" xr:uid="{D2F3ECFB-AA94-4EEB-B23C-7EE7677F5258}"/>
    <cellStyle name="Percent 2 7 3 3 3 9 3 2" xfId="22930" xr:uid="{DCE8A761-B252-4498-8C30-5A3A74FE4D4A}"/>
    <cellStyle name="Percent 2 7 3 3 3 9 3 3" xfId="20401" xr:uid="{BBA18515-C849-4B81-87F2-DE1803665025}"/>
    <cellStyle name="Percent 2 7 3 3 3 9 3 3 2" xfId="25623" xr:uid="{D7630DF3-D28C-480F-8A21-5E140414D428}"/>
    <cellStyle name="Percent 2 7 3 3 4" xfId="2427" xr:uid="{3B8F4AA0-68D8-4F6F-9BE5-7CE39C7D1ED4}"/>
    <cellStyle name="Percent 2 7 3 3 4 2" xfId="3022" xr:uid="{95A99B0E-F410-440D-B5C2-F94B3534FA7E}"/>
    <cellStyle name="Percent 2 7 3 3 4 3" xfId="3985" xr:uid="{81DC232F-1855-4EEF-89DD-BC413652FAA2}"/>
    <cellStyle name="Percent 2 7 3 3 4 3 2" xfId="4705" xr:uid="{F7BAB9DF-02D8-4308-B699-939CA52FA459}"/>
    <cellStyle name="Percent 2 7 3 3 4 3 3" xfId="4313" xr:uid="{BB11F69D-439F-4FFD-9BFC-900C4E89AD81}"/>
    <cellStyle name="Percent 2 7 3 3 4 3 4" xfId="7715" xr:uid="{02F3E4F7-21C7-4840-A735-7BB85D797538}"/>
    <cellStyle name="Percent 2 7 3 3 4 3 4 2" xfId="9348" xr:uid="{B5F1435C-B187-41D7-9997-31BB13C8D457}"/>
    <cellStyle name="Percent 2 7 3 3 4 3 4 2 2" xfId="11062" xr:uid="{D640F523-B008-46CB-B19B-37339883969F}"/>
    <cellStyle name="Percent 2 7 3 3 4 3 4 2 3" xfId="17040" xr:uid="{ED4A66CE-AD84-4323-9B4A-541618CCA3BF}"/>
    <cellStyle name="Percent 2 7 3 3 4 3 4 2 3 2" xfId="23513" xr:uid="{3CCA78D8-8CC5-48A4-B139-0990D040863F}"/>
    <cellStyle name="Percent 2 7 3 3 4 3 4 2 3 3" xfId="21627" xr:uid="{1882BF1C-C899-4BC8-A192-E4DF1EA75D9E}"/>
    <cellStyle name="Percent 2 7 3 3 4 3 4 2 3 3 2" xfId="26849" xr:uid="{28771388-135C-4C61-9DDE-A88995BC9231}"/>
    <cellStyle name="Percent 2 7 3 3 4 3 5" xfId="6493" xr:uid="{198DD1CE-88FC-4B56-9DA0-1CB5AEB24A69}"/>
    <cellStyle name="Percent 2 7 3 3 4 3 5 2" xfId="10239" xr:uid="{109833D0-A449-4534-9731-188D2DE232E7}"/>
    <cellStyle name="Percent 2 7 3 3 4 3 5 3" xfId="11277" xr:uid="{7270B59F-49D6-4D06-BF69-999A30C15D77}"/>
    <cellStyle name="Percent 2 7 3 3 4 3 5 3 2" xfId="21835" xr:uid="{0B299F90-BD58-45ED-A159-1CFACB2E3A8B}"/>
    <cellStyle name="Percent 2 7 3 3 4 3 5 3 3" xfId="20804" xr:uid="{0AE28668-6235-4706-87D6-0E36C1722E6B}"/>
    <cellStyle name="Percent 2 7 3 3 4 3 5 3 3 2" xfId="26026" xr:uid="{5592344F-FD6A-4295-9A55-AD33C17192BF}"/>
    <cellStyle name="Percent 2 7 3 3 4 3 6" xfId="18762" xr:uid="{E154B003-68E8-4127-B12F-386F92BA059F}"/>
    <cellStyle name="Percent 2 7 3 3 4 3 6 2" xfId="23984" xr:uid="{D849DACA-52C9-41B3-AB5B-4B47B162BA93}"/>
    <cellStyle name="Percent 2 7 3 3 4 4" xfId="7238" xr:uid="{0AC14E66-68E7-4FC8-A2C1-897FB0312103}"/>
    <cellStyle name="Percent 2 7 3 3 4 4 2" xfId="8197" xr:uid="{F1D9D495-89C7-4E6B-8B11-ACBAA1F9135F}"/>
    <cellStyle name="Percent 2 7 3 3 4 4 3" xfId="12886" xr:uid="{2898C64B-20B4-41CF-BEAB-4A7D4D690D97}"/>
    <cellStyle name="Percent 2 7 3 3 4 4 3 2" xfId="16358" xr:uid="{9289E515-BF91-4D5B-9ECB-2D947358E430}"/>
    <cellStyle name="Percent 2 7 3 3 4 4 4" xfId="19540" xr:uid="{A471F00D-8FE4-407C-93B2-CCDBC911DCAF}"/>
    <cellStyle name="Percent 2 7 3 3 4 4 4 2" xfId="24762" xr:uid="{C5B1EFFF-0C1F-4561-8012-8D0ACD7C5445}"/>
    <cellStyle name="Percent 2 7 3 3 4 5" xfId="6656" xr:uid="{91EE5DAF-E34B-461A-A1E3-A87B469E22D3}"/>
    <cellStyle name="Percent 2 7 3 3 4 5 2" xfId="10402" xr:uid="{4DEF8C16-3E4D-4E03-BD95-7A6492A5F0DF}"/>
    <cellStyle name="Percent 2 7 3 3 4 5 3" xfId="11999" xr:uid="{3250E1A7-67E3-40D3-81DD-23A2EC7E59F6}"/>
    <cellStyle name="Percent 2 7 3 3 4 5 3 2" xfId="22447" xr:uid="{242113DB-F006-4EF0-9F0D-08946018FD47}"/>
    <cellStyle name="Percent 2 7 3 3 4 5 3 3" xfId="20967" xr:uid="{66E36A30-3964-4878-9033-EB2250A71775}"/>
    <cellStyle name="Percent 2 7 3 3 4 5 3 3 2" xfId="26189" xr:uid="{6DDD119F-148B-4D20-98C5-E892CBBB284D}"/>
    <cellStyle name="Percent 2 7 3 3 5" xfId="18167" xr:uid="{9BAAAE87-D37B-4B91-80DA-9657D8280239}"/>
    <cellStyle name="Percent 2 7 3 3 5 2" xfId="27757" xr:uid="{813DA337-EB02-4B1C-98DF-1B5A1E6875F8}"/>
    <cellStyle name="Percent 2 7 3 4" xfId="1766" xr:uid="{E1186C78-3478-4EA3-B512-B84F6192B235}"/>
    <cellStyle name="Percent 2 7 3 4 2" xfId="1767" xr:uid="{153F1EAF-FC30-4659-A2F6-EE146CED6E84}"/>
    <cellStyle name="Percent 2 7 3 4 3" xfId="1768" xr:uid="{FD714B30-D0E1-44EF-AA2B-C7BE9CF3ADB7}"/>
    <cellStyle name="Percent 2 7 3 4 3 2" xfId="1769" xr:uid="{19E21A82-74A8-4401-9DE8-72360E42ECD3}"/>
    <cellStyle name="Percent 2 7 3 4 3 3" xfId="2738" xr:uid="{85649C35-3CE2-4834-8AF4-A58F64396736}"/>
    <cellStyle name="Percent 2 7 3 4 3 3 2" xfId="3333" xr:uid="{F7A05E0F-EBA1-4F02-B496-E9FF34112B86}"/>
    <cellStyle name="Percent 2 7 3 4 3 3 3" xfId="4296" xr:uid="{1F228B64-73B5-45CC-8DB1-E6A383B1D1D7}"/>
    <cellStyle name="Percent 2 7 3 4 3 3 3 2" xfId="4778" xr:uid="{338F3615-B77F-4EBD-9488-6FF20DE868FD}"/>
    <cellStyle name="Percent 2 7 3 4 3 3 3 3" xfId="4533" xr:uid="{183D86E8-61AC-4E58-9DBC-35AD0DD9AA33}"/>
    <cellStyle name="Percent 2 7 3 4 3 3 3 4" xfId="7756" xr:uid="{368F5AD0-F026-4FD8-866B-DDA9A31E0868}"/>
    <cellStyle name="Percent 2 7 3 4 3 3 3 4 2" xfId="5722" xr:uid="{E98AA415-5BA7-499D-85EC-7DF28CE8E31A}"/>
    <cellStyle name="Percent 2 7 3 4 3 3 3 4 2 2" xfId="9807" xr:uid="{D39558BD-7D31-41B6-BCB5-83B6734533E2}"/>
    <cellStyle name="Percent 2 7 3 4 3 3 3 4 2 3" xfId="17104" xr:uid="{8692617A-349C-4D5F-AF28-7DA24C2B0D90}"/>
    <cellStyle name="Percent 2 7 3 4 3 3 3 4 2 3 2" xfId="23576" xr:uid="{2B990542-6BA7-44D2-A5A7-CE9CA2B61876}"/>
    <cellStyle name="Percent 2 7 3 4 3 3 3 4 2 3 3" xfId="20262" xr:uid="{FC869DA9-BD8E-44F8-BCA2-0DDDF7903017}"/>
    <cellStyle name="Percent 2 7 3 4 3 3 3 4 2 3 3 2" xfId="25484" xr:uid="{44C1BEE6-07BD-4393-B816-ED8C3F0AA3FA}"/>
    <cellStyle name="Percent 2 7 3 4 3 3 3 5" xfId="5247" xr:uid="{FD919F69-9335-4A6E-B661-D213468BC2E9}"/>
    <cellStyle name="Percent 2 7 3 4 3 3 3 5 2" xfId="9783" xr:uid="{42996163-D767-4166-A00E-956A19B344C2}"/>
    <cellStyle name="Percent 2 7 3 4 3 3 3 5 3" xfId="12596" xr:uid="{F442FE71-F897-4C46-A8BC-BE8829F86D2D}"/>
    <cellStyle name="Percent 2 7 3 4 3 3 3 5 3 2" xfId="23037" xr:uid="{6759E82F-96BC-46C9-B23B-602F5FE7F57C}"/>
    <cellStyle name="Percent 2 7 3 4 3 3 3 5 3 3" xfId="19787" xr:uid="{742556D4-434A-4CDB-BD76-7226624A1D96}"/>
    <cellStyle name="Percent 2 7 3 4 3 3 3 5 3 3 2" xfId="25009" xr:uid="{E75C2419-2053-48B6-A41B-B47188086F70}"/>
    <cellStyle name="Percent 2 7 3 4 3 3 3 6" xfId="19073" xr:uid="{3B55B374-45AD-42E5-AE00-A389499331FE}"/>
    <cellStyle name="Percent 2 7 3 4 3 3 3 6 2" xfId="24295" xr:uid="{0F05097F-492F-4F1F-8D98-ABD7B3521DB2}"/>
    <cellStyle name="Percent 2 7 3 4 3 3 4" xfId="7277" xr:uid="{A22E9F0A-0E01-402B-8528-AD842E535F6C}"/>
    <cellStyle name="Percent 2 7 3 4 3 3 4 2" xfId="8236" xr:uid="{EB303468-1713-4652-9662-C4E2DEBF464A}"/>
    <cellStyle name="Percent 2 7 3 4 3 3 4 3" xfId="11585" xr:uid="{328E493B-9FAA-4C8D-991C-0CF77040DD0E}"/>
    <cellStyle name="Percent 2 7 3 4 3 3 4 3 2" xfId="15841" xr:uid="{03D80D54-792F-4BA9-AF11-B86A232738D9}"/>
    <cellStyle name="Percent 2 7 3 4 3 3 4 4" xfId="19579" xr:uid="{E7D8A84D-FFDA-4314-8E22-DF8CE2584CD7}"/>
    <cellStyle name="Percent 2 7 3 4 3 3 4 4 2" xfId="24801" xr:uid="{035D8573-9A71-40C8-A85D-17C8A8E64FE5}"/>
    <cellStyle name="Percent 2 7 3 4 3 3 5" xfId="9482" xr:uid="{D1A54176-28AD-4E21-8524-E2AA47556BB4}"/>
    <cellStyle name="Percent 2 7 3 4 3 3 5 2" xfId="11195" xr:uid="{9122528D-735E-494C-8423-A2993168C1AE}"/>
    <cellStyle name="Percent 2 7 3 4 3 3 5 3" xfId="12454" xr:uid="{FF82C6BC-9136-4211-AD80-ED53E331B81E}"/>
    <cellStyle name="Percent 2 7 3 4 3 3 5 3 2" xfId="22895" xr:uid="{E095992E-A4D8-4EA7-9341-EACB402862F2}"/>
    <cellStyle name="Percent 2 7 3 4 3 3 5 3 3" xfId="21760" xr:uid="{23EE4120-1D4E-4658-8F93-CD4011F5D4FA}"/>
    <cellStyle name="Percent 2 7 3 4 3 3 5 3 3 2" xfId="26982" xr:uid="{224EADEF-4252-4AFD-B78A-BFDDDC8E8318}"/>
    <cellStyle name="Percent 2 7 3 4 3 4" xfId="5868" xr:uid="{6FDE0887-BC47-4884-A97F-FD20B7E3EC10}"/>
    <cellStyle name="Percent 2 7 3 4 3 4 2" xfId="9108" xr:uid="{A660F8E1-5C53-4A6B-8B41-0CAD7CD9EE14}"/>
    <cellStyle name="Percent 2 7 3 4 3 4 3" xfId="12404" xr:uid="{241B18FA-85BA-4A6E-A9D4-9C8172EDB567}"/>
    <cellStyle name="Percent 2 7 3 4 3 4 3 2" xfId="22845" xr:uid="{82403854-E554-4892-848E-BB876BF8D3DF}"/>
    <cellStyle name="Percent 2 7 3 4 3 4 3 3" xfId="20404" xr:uid="{9C64FACB-5D92-4F5F-9E69-603063E9B940}"/>
    <cellStyle name="Percent 2 7 3 4 3 4 3 3 2" xfId="25626" xr:uid="{8886828E-644E-449E-8B55-52E916C3AFC6}"/>
    <cellStyle name="Percent 2 7 3 4 3 5" xfId="15697" xr:uid="{41C57A98-1587-44DC-B072-2CD633CDAB9D}"/>
    <cellStyle name="Percent 2 7 3 4 3 6" xfId="17804" xr:uid="{F489168E-47F2-4A9A-9615-99AD27AB2734}"/>
    <cellStyle name="Percent 2 7 3 4 3 6 2" xfId="27414" xr:uid="{54C5DB0A-1856-4B40-A1D9-1C23DD0ECC8F}"/>
    <cellStyle name="Percent 2 7 3 4 3 6 3" xfId="28653" xr:uid="{75FB5D23-658E-4176-977B-9D6B44BA4D2D}"/>
    <cellStyle name="Percent 2 7 3 4 3 6 4" xfId="27828" xr:uid="{C44811A3-6865-4BAB-9D76-A15A38481384}"/>
    <cellStyle name="Percent 2 7 3 4 3 7" xfId="18478" xr:uid="{E3FB2E8C-B5FE-4F11-ABCF-2355D0F2AF58}"/>
    <cellStyle name="Percent 2 7 3 4 3 7 2" xfId="28793" xr:uid="{456B39A5-6FCA-44CD-B4A2-40767A670E1D}"/>
    <cellStyle name="Percent 2 7 3 4 4" xfId="1770" xr:uid="{C422E8D1-5233-440C-83D1-E6B1AC205AF7}"/>
    <cellStyle name="Percent 2 7 3 4 5" xfId="1771" xr:uid="{C7DFE2A4-53D7-4E43-8E23-3A5FC6EB3AA4}"/>
    <cellStyle name="Percent 2 7 3 4 5 2" xfId="15305" xr:uid="{2A21AD4E-48FA-4811-A080-D1DF71B7731B}"/>
    <cellStyle name="Percent 2 7 3 4 6" xfId="5867" xr:uid="{54CDFE63-3ADA-4728-A701-17AA187A11BB}"/>
    <cellStyle name="Percent 2 7 3 4 6 2" xfId="8744" xr:uid="{A776EDC9-D22D-4E27-B6E4-7E808A8AEDE1}"/>
    <cellStyle name="Percent 2 7 3 4 6 3" xfId="8734" xr:uid="{F87AE10E-65EA-4C5C-A863-863DB16BAB83}"/>
    <cellStyle name="Percent 2 7 3 4 6 4" xfId="11268" xr:uid="{5FFFBF9E-D884-4BB7-BFC5-7EFE6F637306}"/>
    <cellStyle name="Percent 2 7 3 4 6 4 2" xfId="12226" xr:uid="{85CD8D5E-3B45-47C4-9918-811850769953}"/>
    <cellStyle name="Percent 2 7 3 4 6 4 3" xfId="20403" xr:uid="{F0E18FA0-4426-43D8-8641-C7BCDD23F4A2}"/>
    <cellStyle name="Percent 2 7 3 4 6 4 3 2" xfId="25625" xr:uid="{EA2104C1-21A4-458B-A956-652CCEE0620D}"/>
    <cellStyle name="Percent 2 7 3 4 6 5" xfId="16272" xr:uid="{E95CFBE2-BB6E-49E7-A581-DF3180DB7E46}"/>
    <cellStyle name="Percent 2 7 3 4 7" xfId="15696" xr:uid="{B5D31C0C-BB96-4AAE-9330-2C3C2EA474A9}"/>
    <cellStyle name="Percent 2 7 3 4 8" xfId="17803" xr:uid="{138730D1-D989-4025-90E9-43CF54D9A580}"/>
    <cellStyle name="Percent 2 7 3 4 8 2" xfId="27413" xr:uid="{E7F367D1-E70C-47AA-BFC5-5DD76C470B95}"/>
    <cellStyle name="Percent 2 7 3 4 8 3" xfId="28652" xr:uid="{42354359-9C58-4A68-B89A-87510A50CE5C}"/>
    <cellStyle name="Percent 2 7 3 4 8 4" xfId="27721" xr:uid="{9799A381-F4EF-42F6-80AD-60F9631BC39E}"/>
    <cellStyle name="Percent 2 7 3 5" xfId="2287" xr:uid="{FBF3A56A-1D9F-4752-A6E8-6C99C59B24A6}"/>
    <cellStyle name="Percent 2 7 3 5 2" xfId="2882" xr:uid="{0F8EC518-D7C6-4DA8-BCB9-CA42FDCF9F49}"/>
    <cellStyle name="Percent 2 7 3 5 3" xfId="3845" xr:uid="{AE128197-6763-45D4-80A0-8770B96A1B95}"/>
    <cellStyle name="Percent 2 7 3 5 3 2" xfId="4637" xr:uid="{F42AE5C7-EA81-4BCA-BFD9-6EC1A4F30E51}"/>
    <cellStyle name="Percent 2 7 3 5 3 3" xfId="3637" xr:uid="{6C64BBD3-8B4A-478F-BEB4-B88A843C4922}"/>
    <cellStyle name="Percent 2 7 3 5 3 4" xfId="8617" xr:uid="{4616BDF5-C0E8-491F-A74A-3DC5DE22E6A4}"/>
    <cellStyle name="Percent 2 7 3 5 3 4 2" xfId="5639" xr:uid="{66DCA8AF-F146-466E-9356-2D2347D1B20B}"/>
    <cellStyle name="Percent 2 7 3 5 3 4 2 2" xfId="9598" xr:uid="{B6901D72-E355-4467-9CE3-BBE06E783050}"/>
    <cellStyle name="Percent 2 7 3 5 3 4 2 3" xfId="12206" xr:uid="{47B62C94-4E69-440C-ADE9-3A869C50F11D}"/>
    <cellStyle name="Percent 2 7 3 5 3 4 2 3 2" xfId="22652" xr:uid="{2A65EC7F-7B05-4774-AE6C-D5DCE3F2EA49}"/>
    <cellStyle name="Percent 2 7 3 5 3 4 2 3 3" xfId="20179" xr:uid="{C8BFD564-BF21-4538-BE32-A03424B97677}"/>
    <cellStyle name="Percent 2 7 3 5 3 4 2 3 3 2" xfId="25401" xr:uid="{ED808B42-6AB3-49EF-908E-A59E95F2CED8}"/>
    <cellStyle name="Percent 2 7 3 5 3 5" xfId="5451" xr:uid="{80DCFBD1-849F-41C9-AED7-42E342D6F92C}"/>
    <cellStyle name="Percent 2 7 3 5 3 5 2" xfId="9820" xr:uid="{E4674781-E1CF-4B6F-8B2D-3F44A9DA004B}"/>
    <cellStyle name="Percent 2 7 3 5 3 5 3" xfId="11954" xr:uid="{609D7A5E-6A34-4969-9F7B-D186EA46BDFB}"/>
    <cellStyle name="Percent 2 7 3 5 3 5 3 2" xfId="22402" xr:uid="{7DC015DA-D66A-446A-AB71-D6C450DD76D5}"/>
    <cellStyle name="Percent 2 7 3 5 3 5 3 3" xfId="19991" xr:uid="{69752EB7-836A-4D33-904A-8122AECD79E6}"/>
    <cellStyle name="Percent 2 7 3 5 3 5 3 3 2" xfId="25213" xr:uid="{CAFBD881-A2AB-4D1F-94CB-D9F1CE263313}"/>
    <cellStyle name="Percent 2 7 3 5 3 6" xfId="18622" xr:uid="{5AE4F7BD-33CF-462D-B269-2C438ED9B3E8}"/>
    <cellStyle name="Percent 2 7 3 5 3 6 2" xfId="23844" xr:uid="{373AF580-F2D2-49B7-8D1B-8995D21BA4EA}"/>
    <cellStyle name="Percent 2 7 3 5 4" xfId="6159" xr:uid="{03FCEBB6-B306-44FF-BE54-351B3248A81E}"/>
    <cellStyle name="Percent 2 7 3 5 4 2" xfId="7475" xr:uid="{AB2CEABC-31C5-44DF-86B1-F4CEE972A4C1}"/>
    <cellStyle name="Percent 2 7 3 5 4 3" xfId="13302" xr:uid="{8797AD36-8A0E-43A2-8B38-594FBC9FBE06}"/>
    <cellStyle name="Percent 2 7 3 5 4 3 2" xfId="16729" xr:uid="{641E2CFA-08F4-48F7-BBEC-013CF5E954DF}"/>
    <cellStyle name="Percent 2 7 3 5 4 4" xfId="19252" xr:uid="{87E3A657-2AAE-49B5-B034-B4CF8204CD07}"/>
    <cellStyle name="Percent 2 7 3 5 4 4 2" xfId="24474" xr:uid="{93D989FC-E39D-4E64-A404-4F0AAC0627CE}"/>
    <cellStyle name="Percent 2 7 3 5 5" xfId="6514" xr:uid="{733BC863-F058-4996-956E-CBEFB1522F08}"/>
    <cellStyle name="Percent 2 7 3 5 5 2" xfId="10260" xr:uid="{2D3B8C6E-C138-4BB2-800B-417BA9B4CC35}"/>
    <cellStyle name="Percent 2 7 3 5 5 3" xfId="16961" xr:uid="{B68CE8DC-3401-4428-B6ED-BA4F122D398D}"/>
    <cellStyle name="Percent 2 7 3 5 5 3 2" xfId="23434" xr:uid="{CB24D65C-2028-4F5B-B6CA-AF46BCD03341}"/>
    <cellStyle name="Percent 2 7 3 5 5 3 3" xfId="20825" xr:uid="{31BC66A6-F978-4E13-99AE-DD2733995F1B}"/>
    <cellStyle name="Percent 2 7 3 5 5 3 3 2" xfId="26047" xr:uid="{BD8783FD-4C0A-45DF-BD63-F9B84935A289}"/>
    <cellStyle name="Percent 2 7 3 6" xfId="18027" xr:uid="{7FF172BF-71A8-486C-A5FE-8DB75059666F}"/>
    <cellStyle name="Percent 2 7 3 6 2" xfId="28756" xr:uid="{FF37D3B6-A78B-4183-908B-50A48D47C0B2}"/>
    <cellStyle name="Percent 2 7 4" xfId="14909" xr:uid="{33DC527B-30F9-446A-8E2F-2F749DA24D1D}"/>
    <cellStyle name="Percent 2 8" xfId="1772" xr:uid="{CC4C2764-72BE-46AA-B0F9-53CE5F984CEB}"/>
    <cellStyle name="Percent 2 8 2" xfId="1773" xr:uid="{2E38C0BE-B9D5-4CB0-9CB8-DABB18DEFF3D}"/>
    <cellStyle name="Percent 2 8 2 2" xfId="1774" xr:uid="{E2DA392A-59A2-4D25-88E6-B4BBB9C81821}"/>
    <cellStyle name="Percent 2 8 2 2 2" xfId="1775" xr:uid="{ADC50579-FE44-4604-8809-2203533246D2}"/>
    <cellStyle name="Percent 2 8 2 2 3" xfId="1776" xr:uid="{BFAF021F-D2E4-434E-99C6-8D1324FB8870}"/>
    <cellStyle name="Percent 2 8 2 2 3 2" xfId="1777" xr:uid="{40BABD15-9131-4AD8-9FCA-EF4DE2358458}"/>
    <cellStyle name="Percent 2 8 2 2 3 3" xfId="1778" xr:uid="{32615367-4263-4BE2-9DBA-38118C754D57}"/>
    <cellStyle name="Percent 2 8 2 2 3 3 2" xfId="1779" xr:uid="{8E80B1DE-F852-4EE2-A743-26D507B80182}"/>
    <cellStyle name="Percent 2 8 2 2 3 3 3" xfId="2739" xr:uid="{ADB10636-6231-4CCD-B3D5-7D3830197DA9}"/>
    <cellStyle name="Percent 2 8 2 2 3 3 3 2" xfId="3334" xr:uid="{F47E1258-E2C7-4EB9-9F0C-C5FA9FDC512F}"/>
    <cellStyle name="Percent 2 8 2 2 3 3 3 3" xfId="4297" xr:uid="{05E594F7-FA45-4215-A2E3-E9E936D38320}"/>
    <cellStyle name="Percent 2 8 2 2 3 3 3 3 2" xfId="4540" xr:uid="{ECA11E2C-65AF-4B1E-94B7-D98F828597DE}"/>
    <cellStyle name="Percent 2 8 2 2 3 3 3 3 3" xfId="4534" xr:uid="{EE3D84B9-880E-4ACF-8028-4809D9D6A604}"/>
    <cellStyle name="Percent 2 8 2 2 3 3 3 3 4" xfId="8629" xr:uid="{F454775E-0DEC-457E-AD31-3D8937F08C42}"/>
    <cellStyle name="Percent 2 8 2 2 3 3 3 3 4 2" xfId="9474" xr:uid="{C5D64F52-BE7D-40EF-82F9-F5214E62C3EC}"/>
    <cellStyle name="Percent 2 8 2 2 3 3 3 3 4 2 2" xfId="11187" xr:uid="{15CFC6EC-0770-4F55-ADD0-6260E7E1E467}"/>
    <cellStyle name="Percent 2 8 2 2 3 3 3 3 4 2 3" xfId="12817" xr:uid="{55EF0339-A867-4E2B-9CB9-0EB179F60EE4}"/>
    <cellStyle name="Percent 2 8 2 2 3 3 3 3 4 2 3 2" xfId="23255" xr:uid="{67EA0A50-1327-45CD-AB33-C1F98DDDF616}"/>
    <cellStyle name="Percent 2 8 2 2 3 3 3 3 4 2 3 3" xfId="21752" xr:uid="{055F5038-16D1-4168-A6D8-0D4DABA34C79}"/>
    <cellStyle name="Percent 2 8 2 2 3 3 3 3 4 2 3 3 2" xfId="26974" xr:uid="{3E6079EB-005C-4541-BF9B-1A5F73C7F78C}"/>
    <cellStyle name="Percent 2 8 2 2 3 3 3 3 5" xfId="5246" xr:uid="{B9DA2EF0-9114-4045-BF52-42E6689EFC77}"/>
    <cellStyle name="Percent 2 8 2 2 3 3 3 3 5 2" xfId="9853" xr:uid="{0A77FE48-875D-4FB4-A43A-691FF6EAF322}"/>
    <cellStyle name="Percent 2 8 2 2 3 3 3 3 5 3" xfId="11353" xr:uid="{959E14E7-FD9A-4B55-8353-1705CDBE154E}"/>
    <cellStyle name="Percent 2 8 2 2 3 3 3 3 5 3 2" xfId="21911" xr:uid="{BBFF7983-C260-4CFF-82AC-46B2FD1C00AB}"/>
    <cellStyle name="Percent 2 8 2 2 3 3 3 3 5 3 3" xfId="19786" xr:uid="{D06260E7-59E2-4E1B-898C-D98551BB6F21}"/>
    <cellStyle name="Percent 2 8 2 2 3 3 3 3 5 3 3 2" xfId="25008" xr:uid="{94226BAB-FABC-44AE-B3ED-673526C14C3D}"/>
    <cellStyle name="Percent 2 8 2 2 3 3 3 3 6" xfId="16149" xr:uid="{5A3BD755-3AFA-4E48-BD41-587C152D7F95}"/>
    <cellStyle name="Percent 2 8 2 2 3 3 3 3 7" xfId="19074" xr:uid="{2BB71FCE-3A1C-4A32-A780-DDB75283423B}"/>
    <cellStyle name="Percent 2 8 2 2 3 3 3 3 7 2" xfId="24296" xr:uid="{73A82EB9-CB3F-429B-B249-9B45E0BD024E}"/>
    <cellStyle name="Percent 2 8 2 2 3 3 3 4" xfId="6194" xr:uid="{BFD5AD37-3CF6-4639-ABF3-BE1EA8A7599B}"/>
    <cellStyle name="Percent 2 8 2 2 3 3 3 4 2" xfId="7779" xr:uid="{63F38880-3A19-43B5-9E15-31124B7781BD}"/>
    <cellStyle name="Percent 2 8 2 2 3 3 3 4 3" xfId="12957" xr:uid="{E5AEEE52-D445-4994-BDF3-5F0076FC30E5}"/>
    <cellStyle name="Percent 2 8 2 2 3 3 3 4 3 2" xfId="16423" xr:uid="{09E96AC7-DD78-425F-A0D0-0549B81A71C3}"/>
    <cellStyle name="Percent 2 8 2 2 3 3 3 4 4" xfId="19287" xr:uid="{C69F9C3A-B8BF-47C6-8943-320E3C24A588}"/>
    <cellStyle name="Percent 2 8 2 2 3 3 3 4 4 2" xfId="24509" xr:uid="{232B901D-1475-493A-81AF-F79311F3231A}"/>
    <cellStyle name="Percent 2 8 2 2 3 3 3 5" xfId="9409" xr:uid="{01105502-BBFD-4488-B3D2-8B8F6353988C}"/>
    <cellStyle name="Percent 2 8 2 2 3 3 3 5 2" xfId="11122" xr:uid="{69BEFE2C-82AF-49ED-957E-D784DAAD9014}"/>
    <cellStyle name="Percent 2 8 2 2 3 3 3 5 3" xfId="12408" xr:uid="{E7CB6A0D-92F0-4926-9895-51C0BE940BDB}"/>
    <cellStyle name="Percent 2 8 2 2 3 3 3 5 3 2" xfId="22849" xr:uid="{6C8BB4FE-EADB-4C24-939F-3FD60683027E}"/>
    <cellStyle name="Percent 2 8 2 2 3 3 3 5 3 3" xfId="21687" xr:uid="{2AA88AAB-AD2B-48DA-97F8-5AEF9FE80A2E}"/>
    <cellStyle name="Percent 2 8 2 2 3 3 3 5 3 3 2" xfId="26909" xr:uid="{3757AEDA-4471-4D41-A25A-5B9FAAE27BD4}"/>
    <cellStyle name="Percent 2 8 2 2 3 3 4" xfId="5872" xr:uid="{C288FE0C-0B02-4B52-9765-CF6DBCDCDBF7}"/>
    <cellStyle name="Percent 2 8 2 2 3 3 4 2" xfId="9109" xr:uid="{A035958C-8ACE-427B-AB58-164DB50399AC}"/>
    <cellStyle name="Percent 2 8 2 2 3 3 4 3" xfId="16274" xr:uid="{841DD5E2-816A-4C2F-BCF4-EE0A660DA01B}"/>
    <cellStyle name="Percent 2 8 2 2 3 3 4 3 2" xfId="17417" xr:uid="{0ADE33AA-285F-448B-887B-C22D87DC870B}"/>
    <cellStyle name="Percent 2 8 2 2 3 3 4 3 3" xfId="20408" xr:uid="{46C0C20F-0CBB-4264-BAC2-BC84364EA33C}"/>
    <cellStyle name="Percent 2 8 2 2 3 3 4 3 3 2" xfId="25630" xr:uid="{3E2AAECE-2ADC-44BF-9F3B-31149ABDF11B}"/>
    <cellStyle name="Percent 2 8 2 2 3 3 5" xfId="15699" xr:uid="{17E92580-17F6-45AE-8AB2-EA2E9EFD855C}"/>
    <cellStyle name="Percent 2 8 2 2 3 3 6" xfId="17806" xr:uid="{11F64277-46F1-444A-AD14-106CF795880B}"/>
    <cellStyle name="Percent 2 8 2 2 3 3 6 2" xfId="27416" xr:uid="{79C21E13-CBBF-4568-AE23-26DE2D551240}"/>
    <cellStyle name="Percent 2 8 2 2 3 3 6 3" xfId="28655" xr:uid="{0A8BED12-FE44-4ECF-8AE0-D82A70642C1A}"/>
    <cellStyle name="Percent 2 8 2 2 3 3 6 4" xfId="27501" xr:uid="{FFE1BE88-7BCD-4BD5-A9D0-B8B9E8203E30}"/>
    <cellStyle name="Percent 2 8 2 2 3 3 7" xfId="18479" xr:uid="{0F4ADBE7-1689-4582-ADB0-ED857C8E7286}"/>
    <cellStyle name="Percent 2 8 2 2 3 3 7 2" xfId="28785" xr:uid="{70F57099-38BB-4E61-8CFE-2CBB882EC5F5}"/>
    <cellStyle name="Percent 2 8 2 2 3 4" xfId="15184" xr:uid="{5538A722-E74D-454D-8345-20CB96FC1667}"/>
    <cellStyle name="Percent 2 8 2 2 4" xfId="5870" xr:uid="{B5037B0B-0342-4DB9-8AEC-F4CDC0CC7E60}"/>
    <cellStyle name="Percent 2 8 2 2 4 2" xfId="8745" xr:uid="{5E2A3CC1-6D99-45E2-BE4C-52D08118A8E9}"/>
    <cellStyle name="Percent 2 8 2 2 4 3" xfId="8735" xr:uid="{EB9E0202-E2CA-49BD-A563-B749D67D59E4}"/>
    <cellStyle name="Percent 2 8 2 2 4 4" xfId="11269" xr:uid="{B51E30A3-4099-453E-8A3C-288088FD7B5F}"/>
    <cellStyle name="Percent 2 8 2 2 4 4 2" xfId="12051" xr:uid="{CA63E610-FE8A-4650-A4A4-6132DFB487E3}"/>
    <cellStyle name="Percent 2 8 2 2 4 4 3" xfId="20406" xr:uid="{7870B68D-1C92-4394-A697-629864D04F22}"/>
    <cellStyle name="Percent 2 8 2 2 4 4 3 2" xfId="25628" xr:uid="{CAF38ED1-167B-4BE7-B2A3-CA541D61169D}"/>
    <cellStyle name="Percent 2 8 2 2 4 5" xfId="16273" xr:uid="{F2357E41-3DBA-4B41-95D5-D3ABF94F0D17}"/>
    <cellStyle name="Percent 2 8 2 2 5" xfId="15698" xr:uid="{4F911F0F-5817-4AD6-A10C-DC3E08525926}"/>
    <cellStyle name="Percent 2 8 2 2 6" xfId="17805" xr:uid="{C4DABD22-0635-4A43-BE13-6EBD134503FC}"/>
    <cellStyle name="Percent 2 8 2 2 6 2" xfId="27415" xr:uid="{84050B11-E1BD-4FCA-A174-988177696B93}"/>
    <cellStyle name="Percent 2 8 2 2 6 3" xfId="28654" xr:uid="{10F84DBD-D8E5-4698-BCC7-7F452A30A03E}"/>
    <cellStyle name="Percent 2 8 2 2 6 4" xfId="27829" xr:uid="{7F4A21CF-0678-48D6-9FD2-FB96A3FD2F2E}"/>
    <cellStyle name="Percent 2 8 2 3" xfId="1780" xr:uid="{A33DD344-394F-44CF-9CBB-9AB878C3FFB5}"/>
    <cellStyle name="Percent 2 8 2 3 2" xfId="1781" xr:uid="{5E166CD1-20EF-47F2-8310-678202BBB387}"/>
    <cellStyle name="Percent 2 8 2 3 3" xfId="1782" xr:uid="{BA046B0C-90BB-49D8-8172-770CDB4BD7F9}"/>
    <cellStyle name="Percent 2 8 2 3 4" xfId="1783" xr:uid="{9BE8B827-3320-440A-8619-FE377BEF3BA1}"/>
    <cellStyle name="Percent 2 8 2 3 5" xfId="1784" xr:uid="{0689176E-8DB4-468E-B651-EA8030550AEE}"/>
    <cellStyle name="Percent 2 8 2 3 5 2" xfId="1785" xr:uid="{E61EAC10-F449-41F6-869D-B4B201D1A16F}"/>
    <cellStyle name="Percent 2 8 2 3 5 3" xfId="2733" xr:uid="{415349C1-0EF8-41AC-8AE4-393A51CC83BE}"/>
    <cellStyle name="Percent 2 8 2 3 5 3 2" xfId="3328" xr:uid="{7C33974C-F263-49CD-BB82-36B7444C2966}"/>
    <cellStyle name="Percent 2 8 2 3 5 3 3" xfId="4291" xr:uid="{EC747CD3-E480-4066-9A61-03E00A4D5D19}"/>
    <cellStyle name="Percent 2 8 2 3 5 3 3 2" xfId="4971" xr:uid="{EA3F2F95-CC7B-4AB1-884B-4BE93B043134}"/>
    <cellStyle name="Percent 2 8 2 3 5 3 3 3" xfId="4528" xr:uid="{83190DEB-4737-474D-98E9-0A31B537E581}"/>
    <cellStyle name="Percent 2 8 2 3 5 3 3 4" xfId="8374" xr:uid="{0233C07E-0F9D-43A5-A6DA-727A7E5E21F7}"/>
    <cellStyle name="Percent 2 8 2 3 5 3 3 4 2" xfId="5627" xr:uid="{943AC82B-C784-474E-93C4-0BC5E50C7FAF}"/>
    <cellStyle name="Percent 2 8 2 3 5 3 3 4 2 2" xfId="9645" xr:uid="{A7B1B40B-6CA1-4EFD-BC7B-75B97D141644}"/>
    <cellStyle name="Percent 2 8 2 3 5 3 3 4 2 3" xfId="11729" xr:uid="{53C5EDBA-0859-4C99-9887-FBC012841D89}"/>
    <cellStyle name="Percent 2 8 2 3 5 3 3 4 2 3 2" xfId="22177" xr:uid="{06BD7F3B-0712-494A-817E-E737A5073AC7}"/>
    <cellStyle name="Percent 2 8 2 3 5 3 3 4 2 3 3" xfId="20167" xr:uid="{8A56025F-1994-4CD4-A4FC-B40DCD504AA4}"/>
    <cellStyle name="Percent 2 8 2 3 5 3 3 4 2 3 3 2" xfId="25389" xr:uid="{E9DAFF81-EC84-4297-93B1-0B65782459DA}"/>
    <cellStyle name="Percent 2 8 2 3 5 3 3 5" xfId="5252" xr:uid="{A821EBF8-93CE-4306-9999-94BD65458C8B}"/>
    <cellStyle name="Percent 2 8 2 3 5 3 3 5 2" xfId="9576" xr:uid="{B68856ED-2DC0-4D29-BC30-6435D3EE6CCF}"/>
    <cellStyle name="Percent 2 8 2 3 5 3 3 5 3" xfId="17113" xr:uid="{0B2F535D-C147-4E52-8718-D3CE68734651}"/>
    <cellStyle name="Percent 2 8 2 3 5 3 3 5 3 2" xfId="23585" xr:uid="{C713D506-BB18-4B84-96CE-8881CBFF353E}"/>
    <cellStyle name="Percent 2 8 2 3 5 3 3 5 3 3" xfId="19792" xr:uid="{804CC900-8EEA-4315-BE67-3F54CEB77A28}"/>
    <cellStyle name="Percent 2 8 2 3 5 3 3 5 3 3 2" xfId="25014" xr:uid="{D9C450C6-951C-4921-A7B1-172F972A2F1E}"/>
    <cellStyle name="Percent 2 8 2 3 5 3 3 6" xfId="19068" xr:uid="{3E24A568-C965-4F0C-BAC5-51280F17581A}"/>
    <cellStyle name="Percent 2 8 2 3 5 3 3 6 2" xfId="24290" xr:uid="{A90E70A1-28A4-4658-BD3F-3A491E2BB1A7}"/>
    <cellStyle name="Percent 2 8 2 3 5 3 4" xfId="6116" xr:uid="{BDAFF9D1-9BBE-4581-9B57-62058C66C333}"/>
    <cellStyle name="Percent 2 8 2 3 5 3 4 2" xfId="7609" xr:uid="{3EB95F91-7114-4CB0-AC03-4149CA6FC32A}"/>
    <cellStyle name="Percent 2 8 2 3 5 3 4 3" xfId="12996" xr:uid="{2F6EDE1C-8B5E-45E6-BF4D-88A951BBBE99}"/>
    <cellStyle name="Percent 2 8 2 3 5 3 4 3 2" xfId="16453" xr:uid="{B1B5F863-038F-45F8-80A0-4D51BBE3C857}"/>
    <cellStyle name="Percent 2 8 2 3 5 3 4 4" xfId="19209" xr:uid="{98947A1F-96C2-4D66-94AE-C3C0B62B5B01}"/>
    <cellStyle name="Percent 2 8 2 3 5 3 4 4 2" xfId="24431" xr:uid="{ED14974C-F5A0-4D32-B966-F726D0BD3474}"/>
    <cellStyle name="Percent 2 8 2 3 5 3 5" xfId="9483" xr:uid="{C606C843-4A3C-4F8D-A853-2DB52FD819A9}"/>
    <cellStyle name="Percent 2 8 2 3 5 3 5 2" xfId="11196" xr:uid="{5E5ADB37-328B-42BE-B1FB-84061EEAB47D}"/>
    <cellStyle name="Percent 2 8 2 3 5 3 5 3" xfId="11298" xr:uid="{24C0E9AA-B4EC-412D-B8EC-1D6A975AFB5C}"/>
    <cellStyle name="Percent 2 8 2 3 5 3 5 3 2" xfId="21856" xr:uid="{2B2F8B5E-426C-4C54-8F76-206F074F3EF1}"/>
    <cellStyle name="Percent 2 8 2 3 5 3 5 3 3" xfId="21761" xr:uid="{23616005-BB99-40C9-ADDD-16A646C68335}"/>
    <cellStyle name="Percent 2 8 2 3 5 3 5 3 3 2" xfId="26983" xr:uid="{21CC3BD9-0F3F-440F-B4C8-DBAFF97955FA}"/>
    <cellStyle name="Percent 2 8 2 3 5 4" xfId="5874" xr:uid="{ECF3C9A7-28FB-4710-AAC7-6C2101286097}"/>
    <cellStyle name="Percent 2 8 2 3 5 4 2" xfId="9110" xr:uid="{F9F7E273-6193-42E1-8E04-20AE9EA897AA}"/>
    <cellStyle name="Percent 2 8 2 3 5 4 3" xfId="12602" xr:uid="{D2718E28-55B9-4F4C-B99D-5CBA504B0333}"/>
    <cellStyle name="Percent 2 8 2 3 5 4 3 2" xfId="23043" xr:uid="{A0395BA2-D5CA-4919-B5C6-2DE1AEE61722}"/>
    <cellStyle name="Percent 2 8 2 3 5 4 3 3" xfId="20410" xr:uid="{E0847B1A-92A1-4A43-BCCC-3711B7744B67}"/>
    <cellStyle name="Percent 2 8 2 3 5 4 3 3 2" xfId="25632" xr:uid="{B7CA4FFA-8985-42E0-A304-CCC00D98BC3E}"/>
    <cellStyle name="Percent 2 8 2 3 5 5" xfId="15700" xr:uid="{C21D7D31-A453-4826-A189-589509EA0ADE}"/>
    <cellStyle name="Percent 2 8 2 3 5 6" xfId="17807" xr:uid="{C3DCE234-C7B4-4ECB-8E3C-D7889AC5F17D}"/>
    <cellStyle name="Percent 2 8 2 3 5 6 2" xfId="27417" xr:uid="{EC4505E5-4C74-4DB9-A56E-B515954DE84C}"/>
    <cellStyle name="Percent 2 8 2 3 5 6 3" xfId="28656" xr:uid="{BF67D7C5-4E3D-462D-9FC3-7616AE829017}"/>
    <cellStyle name="Percent 2 8 2 3 5 6 4" xfId="27827" xr:uid="{0F9BD7A8-42E4-450F-896A-80A3B06A5DFE}"/>
    <cellStyle name="Percent 2 8 2 3 5 7" xfId="18473" xr:uid="{2D2FBA65-748C-47B9-AEB0-90702159D5ED}"/>
    <cellStyle name="Percent 2 8 2 3 5 7 2" xfId="28827" xr:uid="{5E603A5C-FD47-4280-82F7-0FD5195709B1}"/>
    <cellStyle name="Percent 2 8 2 3 6" xfId="2580" xr:uid="{43B7E448-2A7D-42FD-85FD-1BD9D9CC5DEE}"/>
    <cellStyle name="Percent 2 8 2 3 6 2" xfId="3175" xr:uid="{A8BC7C48-1035-4D16-AD53-F9309765627A}"/>
    <cellStyle name="Percent 2 8 2 3 6 3" xfId="4138" xr:uid="{B0D5F961-1E3A-46A1-8E1F-04884D4005C2}"/>
    <cellStyle name="Percent 2 8 2 3 6 3 2" xfId="5022" xr:uid="{75313AE2-D994-4665-AEC2-6689CA0BB895}"/>
    <cellStyle name="Percent 2 8 2 3 6 3 3" xfId="3499" xr:uid="{DD89CA1E-36C6-464E-9BCF-0A3EDE06ADA7}"/>
    <cellStyle name="Percent 2 8 2 3 6 3 4" xfId="8664" xr:uid="{95398085-7600-49B3-ACD9-6918C615BAF4}"/>
    <cellStyle name="Percent 2 8 2 3 6 3 4 2" xfId="5828" xr:uid="{B0537C32-D4B9-45CF-A1C6-AB0A8CE22AF3}"/>
    <cellStyle name="Percent 2 8 2 3 6 3 4 2 2" xfId="9855" xr:uid="{8A077BB3-7BD3-49FD-9625-56E19659D0E7}"/>
    <cellStyle name="Percent 2 8 2 3 6 3 4 2 3" xfId="12193" xr:uid="{26BE4B79-4891-4FF2-BD02-50B3BE07195A}"/>
    <cellStyle name="Percent 2 8 2 3 6 3 4 2 3 2" xfId="22640" xr:uid="{0057B878-1E04-4D1B-9437-EAAE4D9084A8}"/>
    <cellStyle name="Percent 2 8 2 3 6 3 4 2 3 3" xfId="20366" xr:uid="{27A220B7-C24A-4479-98DF-27C1F5921515}"/>
    <cellStyle name="Percent 2 8 2 3 6 3 4 2 3 3 2" xfId="25588" xr:uid="{1E3FF7D9-0CCD-41D5-B5EE-F16906EE4185}"/>
    <cellStyle name="Percent 2 8 2 3 6 3 5" xfId="5330" xr:uid="{38042020-F3D6-43D2-AD69-64ECF7951FF0}"/>
    <cellStyle name="Percent 2 8 2 3 6 3 5 2" xfId="9584" xr:uid="{C5BB1A8D-8592-4DA5-9F7D-FCD79F935FB4}"/>
    <cellStyle name="Percent 2 8 2 3 6 3 5 3" xfId="17024" xr:uid="{E1CEB80B-EEE9-4065-8551-AB4AC083379E}"/>
    <cellStyle name="Percent 2 8 2 3 6 3 5 3 2" xfId="23497" xr:uid="{E545600A-D01E-435B-839F-499EBAD43D99}"/>
    <cellStyle name="Percent 2 8 2 3 6 3 5 3 3" xfId="19870" xr:uid="{E601F5A1-2223-4ABA-BD2A-B433118AFF98}"/>
    <cellStyle name="Percent 2 8 2 3 6 3 5 3 3 2" xfId="25092" xr:uid="{8C663166-DEBC-49AE-8865-0E9491A9BFEB}"/>
    <cellStyle name="Percent 2 8 2 3 6 3 6" xfId="18915" xr:uid="{8DDC7DD5-2E06-477F-8109-A6CC2B70B54F}"/>
    <cellStyle name="Percent 2 8 2 3 6 3 6 2" xfId="24137" xr:uid="{20B3C149-E666-4461-A7F5-47DA215E560D}"/>
    <cellStyle name="Percent 2 8 2 3 6 4" xfId="7234" xr:uid="{CFBF6A84-62EF-4998-A8B0-DC3D1078522D}"/>
    <cellStyle name="Percent 2 8 2 3 6 4 2" xfId="8193" xr:uid="{290E56A9-E2E4-402F-B7B0-16DBFAD8C855}"/>
    <cellStyle name="Percent 2 8 2 3 6 4 3" xfId="12883" xr:uid="{680728AA-F067-4A0A-A49C-76805E87385F}"/>
    <cellStyle name="Percent 2 8 2 3 6 4 3 2" xfId="16356" xr:uid="{C989AA66-2180-4480-A9B5-AFB38ADC1521}"/>
    <cellStyle name="Percent 2 8 2 3 6 4 4" xfId="19536" xr:uid="{818EBD0C-8B25-41B4-A5DD-C568B200FA21}"/>
    <cellStyle name="Percent 2 8 2 3 6 4 4 2" xfId="24758" xr:uid="{BF4D8A60-9EBD-405C-AD9D-7340C267F32C}"/>
    <cellStyle name="Percent 2 8 2 3 6 5" xfId="6566" xr:uid="{CBDDFE3F-CC78-4933-B51A-885E63004071}"/>
    <cellStyle name="Percent 2 8 2 3 6 5 2" xfId="10312" xr:uid="{63E2131D-8310-4E75-9B1A-C9A3C83C2DB7}"/>
    <cellStyle name="Percent 2 8 2 3 6 5 3" xfId="11494" xr:uid="{7E9DEA16-5D00-4198-9A9B-14829EB364DA}"/>
    <cellStyle name="Percent 2 8 2 3 6 5 3 2" xfId="22052" xr:uid="{5D126B29-5C38-4DF5-99E4-3AA1AE080290}"/>
    <cellStyle name="Percent 2 8 2 3 6 5 3 3" xfId="20877" xr:uid="{C4DC1D8F-E890-4B61-93E8-A2E8A272F222}"/>
    <cellStyle name="Percent 2 8 2 3 6 5 3 3 2" xfId="26099" xr:uid="{03419F74-5E0C-486D-95C9-78E3D21F995A}"/>
    <cellStyle name="Percent 2 8 2 3 7" xfId="18320" xr:uid="{1AB88153-D956-42AC-8403-1821AEA6510D}"/>
    <cellStyle name="Percent 2 8 2 3 7 2" xfId="28936" xr:uid="{FBD14241-2A28-4624-95F7-F41AC1D9B52A}"/>
    <cellStyle name="Percent 2 8 2 4" xfId="2429" xr:uid="{29D37FC2-9AFA-4E50-871E-D74FA95A692F}"/>
    <cellStyle name="Percent 2 8 2 4 2" xfId="3024" xr:uid="{803A9B31-AE92-4249-A8B7-2096D9C1BCBA}"/>
    <cellStyle name="Percent 2 8 2 4 3" xfId="3987" xr:uid="{4B92F5D6-587C-4D8F-959A-366F23C87536}"/>
    <cellStyle name="Percent 2 8 2 4 3 2" xfId="5048" xr:uid="{48D8394C-294C-4A4B-A811-395068D60CA4}"/>
    <cellStyle name="Percent 2 8 2 4 3 3" xfId="3579" xr:uid="{6A75B061-871C-4945-8801-614520895C99}"/>
    <cellStyle name="Percent 2 8 2 4 3 4" xfId="7505" xr:uid="{DC218500-D013-45AC-94F3-0A947C606861}"/>
    <cellStyle name="Percent 2 8 2 4 3 4 2" xfId="6931" xr:uid="{7DC1E51B-7F21-47D8-A202-34ACC260EDDB}"/>
    <cellStyle name="Percent 2 8 2 4 3 4 2 2" xfId="10675" xr:uid="{ABDE5BDA-36EC-44A7-936F-D4EB119A0D03}"/>
    <cellStyle name="Percent 2 8 2 4 3 4 2 3" xfId="11312" xr:uid="{992AA25D-7A2A-46B9-9CBD-3411D1117AD2}"/>
    <cellStyle name="Percent 2 8 2 4 3 4 2 3 2" xfId="21870" xr:uid="{3BD587A2-6ED1-486B-8B74-441791EA86C1}"/>
    <cellStyle name="Percent 2 8 2 4 3 4 2 3 3" xfId="21240" xr:uid="{2C137DBD-CD89-4246-98B0-CB74012271CE}"/>
    <cellStyle name="Percent 2 8 2 4 3 4 2 3 3 2" xfId="26462" xr:uid="{CB3970CC-606E-4A20-B8A2-3F86549A64DE}"/>
    <cellStyle name="Percent 2 8 2 4 3 5" xfId="5397" xr:uid="{705D8C33-802D-43C6-B7FB-E0A3AD9F4C59}"/>
    <cellStyle name="Percent 2 8 2 4 3 5 2" xfId="9933" xr:uid="{3B44A3BC-29F0-4784-B271-3E17F028FF1A}"/>
    <cellStyle name="Percent 2 8 2 4 3 5 3" xfId="12535" xr:uid="{7B316D63-A752-4A3A-8FCC-2CD695E3695B}"/>
    <cellStyle name="Percent 2 8 2 4 3 5 3 2" xfId="22976" xr:uid="{3D519E9B-E9AF-4655-89CF-1315FDD71DAF}"/>
    <cellStyle name="Percent 2 8 2 4 3 5 3 3" xfId="19937" xr:uid="{94C77B72-00F6-47F8-8DF8-379C555CAD97}"/>
    <cellStyle name="Percent 2 8 2 4 3 5 3 3 2" xfId="25159" xr:uid="{07CDB842-6579-4155-AA2D-C89B27785BBE}"/>
    <cellStyle name="Percent 2 8 2 4 3 6" xfId="18764" xr:uid="{B267B699-7D06-440A-8F70-AC26F2C23C36}"/>
    <cellStyle name="Percent 2 8 2 4 3 6 2" xfId="23986" xr:uid="{E7DCDF8A-C310-4BE7-984B-2D40A07877E9}"/>
    <cellStyle name="Percent 2 8 2 4 4" xfId="7359" xr:uid="{B4FEA452-5BA3-47A5-B96D-91BE421C67D9}"/>
    <cellStyle name="Percent 2 8 2 4 4 2" xfId="8318" xr:uid="{12CBA26B-22C3-4029-A7DD-1582F13F58C5}"/>
    <cellStyle name="Percent 2 8 2 4 4 3" xfId="13183" xr:uid="{4B5F83D5-7021-4F52-841D-275880773157}"/>
    <cellStyle name="Percent 2 8 2 4 4 3 2" xfId="16625" xr:uid="{948310F4-3F76-452E-A91D-C4EF47C4E83A}"/>
    <cellStyle name="Percent 2 8 2 4 4 4" xfId="19661" xr:uid="{DBA6D7AA-B660-4DC7-98EE-6B4EC5DB2AED}"/>
    <cellStyle name="Percent 2 8 2 4 4 4 2" xfId="24883" xr:uid="{EDADA8B6-646F-4924-B0DC-40895BF27971}"/>
    <cellStyle name="Percent 2 8 2 4 5" xfId="5516" xr:uid="{508C5B23-CF46-4BAB-828E-B20AD7B2C11A}"/>
    <cellStyle name="Percent 2 8 2 4 5 2" xfId="9706" xr:uid="{2ADB0808-B81C-4142-BDA7-C53D53EF0E2E}"/>
    <cellStyle name="Percent 2 8 2 4 5 3" xfId="11922" xr:uid="{C13AF4DF-C042-4958-8D80-7800ADE84CEA}"/>
    <cellStyle name="Percent 2 8 2 4 5 3 2" xfId="22370" xr:uid="{10C3149F-88E0-4BAE-BCEF-5991C3320EDB}"/>
    <cellStyle name="Percent 2 8 2 4 5 3 3" xfId="20056" xr:uid="{4B512334-5A2A-475E-B7CC-37311158BEEE}"/>
    <cellStyle name="Percent 2 8 2 4 5 3 3 2" xfId="25278" xr:uid="{AD9F20AD-B1DF-4053-BB9A-59166FD6D1F7}"/>
    <cellStyle name="Percent 2 8 2 5" xfId="18169" xr:uid="{8921994A-B523-4E42-A8F2-4A24826389B7}"/>
    <cellStyle name="Percent 2 8 2 5 2" xfId="27710" xr:uid="{4F9FB989-DB54-4CE3-9F6C-819E32AA7340}"/>
    <cellStyle name="Percent 2 8 3" xfId="1786" xr:uid="{4B4CCFF4-DCE0-4505-9766-2DB313279C98}"/>
    <cellStyle name="Percent 2 8 4" xfId="14910" xr:uid="{C878F552-1999-4A44-AC8D-DDA19963F901}"/>
    <cellStyle name="Percent 2 8 4 2" xfId="14911" xr:uid="{0D673D3F-A2D1-4B0A-AAC4-70D143ACFFC1}"/>
    <cellStyle name="Percent 2 9" xfId="14912" xr:uid="{4DE8EB39-EB83-415B-B461-264822D12EB8}"/>
    <cellStyle name="Percent 2 9 2" xfId="14913" xr:uid="{4AF8067E-2217-4AE9-97A0-979525DC49AF}"/>
    <cellStyle name="Percent 3" xfId="1787" xr:uid="{8179897D-D274-4CCF-9FD1-B5C1EE4EC96F}"/>
    <cellStyle name="Percent 3 2" xfId="1788" xr:uid="{6E624C24-A3FF-4382-97E8-1ED518AB3A3B}"/>
    <cellStyle name="Percent 3 2 2" xfId="15182" xr:uid="{818C8266-3315-4CAA-B9F0-4218D0EFC779}"/>
    <cellStyle name="Percent 3 2 3" xfId="14915" xr:uid="{40041420-0468-45C9-A2DB-F45B8B363B07}"/>
    <cellStyle name="Percent 3 3" xfId="14916" xr:uid="{A65E505D-A83F-430F-80B2-49EB10C5133A}"/>
    <cellStyle name="Percent 3 3 2" xfId="14917" xr:uid="{9FEF6E4C-CB40-4FE9-BA2C-CC8D0D8BB7FC}"/>
    <cellStyle name="Percent 3 4" xfId="14914" xr:uid="{9C54EA44-A15C-40CC-BD77-832DC663E372}"/>
    <cellStyle name="Percent 4" xfId="1789" xr:uid="{6754043C-E210-4806-A2D8-0494E3D1BA16}"/>
    <cellStyle name="Percent 4 10" xfId="2149" xr:uid="{B2A98B9B-8BD8-4EF4-8021-78820350DBF0}"/>
    <cellStyle name="Percent 4 10 2" xfId="2744" xr:uid="{0D514A23-0137-4167-9EEF-7ACB01726CC6}"/>
    <cellStyle name="Percent 4 10 3" xfId="3707" xr:uid="{93938D52-4110-4488-B8E1-8BA1AB178350}"/>
    <cellStyle name="Percent 4 10 3 2" xfId="4750" xr:uid="{65172FC4-D787-4D71-8427-AC706164A42D}"/>
    <cellStyle name="Percent 4 10 3 3" xfId="3370" xr:uid="{95703F71-25D3-4F40-A6B7-DCD0F751DED8}"/>
    <cellStyle name="Percent 4 10 3 4" xfId="8548" xr:uid="{5A0DA879-3FBB-46DD-BBBB-88B94C71AFD4}"/>
    <cellStyle name="Percent 4 10 3 4 2" xfId="6464" xr:uid="{04C3370B-F750-4AEF-B3C5-E242B5421A1E}"/>
    <cellStyle name="Percent 4 10 3 4 2 2" xfId="10210" xr:uid="{7DA16B49-6C15-4CC0-96AD-72804F4AB7FE}"/>
    <cellStyle name="Percent 4 10 3 4 2 3" xfId="12005" xr:uid="{E13202B6-0878-43AE-B64F-81BF4AB4176F}"/>
    <cellStyle name="Percent 4 10 3 4 2 3 2" xfId="22453" xr:uid="{D7544A5F-CD2A-472A-B942-64596E8C8319}"/>
    <cellStyle name="Percent 4 10 3 4 2 3 3" xfId="20775" xr:uid="{820B5A03-932C-46BE-B023-64E0245B8A25}"/>
    <cellStyle name="Percent 4 10 3 4 2 3 3 2" xfId="25997" xr:uid="{A94769E4-819B-4BB0-9950-B831E43B711A}"/>
    <cellStyle name="Percent 4 10 3 5" xfId="5512" xr:uid="{3B161013-6517-4487-9F16-9D2381465879}"/>
    <cellStyle name="Percent 4 10 3 5 2" xfId="9797" xr:uid="{53958CED-2C26-4651-AEEC-11AA6BC1F8D2}"/>
    <cellStyle name="Percent 4 10 3 5 3" xfId="12587" xr:uid="{730FA57B-E682-4695-8ABF-29B324E5A2BA}"/>
    <cellStyle name="Percent 4 10 3 5 3 2" xfId="23028" xr:uid="{101EDD9E-511D-4CBE-8DCA-B651F9965185}"/>
    <cellStyle name="Percent 4 10 3 5 3 3" xfId="20052" xr:uid="{9FE05A08-406C-46B5-99FD-C43742E2B21C}"/>
    <cellStyle name="Percent 4 10 3 5 3 3 2" xfId="25274" xr:uid="{8218EAB4-F18F-4709-8E70-2340A67D3702}"/>
    <cellStyle name="Percent 4 10 3 6" xfId="18484" xr:uid="{4E16BA1A-AFE5-4645-9811-A8A1360AE8A6}"/>
    <cellStyle name="Percent 4 10 3 6 2" xfId="23706" xr:uid="{BC197A43-3F8F-4138-80D7-BC0249FE64B9}"/>
    <cellStyle name="Percent 4 10 4" xfId="6089" xr:uid="{E312A1A6-47A7-456A-BA44-29409EEAC371}"/>
    <cellStyle name="Percent 4 10 4 2" xfId="7826" xr:uid="{913B2A43-5436-4E37-A48D-925CF2288C53}"/>
    <cellStyle name="Percent 4 10 4 3" xfId="13166" xr:uid="{A01D3CFE-4703-4AFD-B9F9-A501A8686D70}"/>
    <cellStyle name="Percent 4 10 4 3 2" xfId="16609" xr:uid="{13B22C15-4EE6-4C44-BE40-8102C925CE9B}"/>
    <cellStyle name="Percent 4 10 4 4" xfId="19182" xr:uid="{EF2D8D50-2546-4E55-9BCC-24064724F393}"/>
    <cellStyle name="Percent 4 10 4 4 2" xfId="24404" xr:uid="{F35C9897-7D00-46AE-8D2E-25FF7F50931E}"/>
    <cellStyle name="Percent 4 10 5" xfId="5230" xr:uid="{52D0DE84-E0E0-46B5-89DB-897ADDF8C182}"/>
    <cellStyle name="Percent 4 10 5 2" xfId="9726" xr:uid="{6B1ABAC0-D72E-4057-B30E-7E9DE893EEF0}"/>
    <cellStyle name="Percent 4 10 5 3" xfId="17057" xr:uid="{B0555EB7-509F-49FC-A003-273CFDF691BF}"/>
    <cellStyle name="Percent 4 10 5 3 2" xfId="23530" xr:uid="{C7D1B41F-D925-4280-B073-B694AC5A0574}"/>
    <cellStyle name="Percent 4 10 5 3 3" xfId="19770" xr:uid="{8F2DB354-8395-48B1-B098-B6BD33437E68}"/>
    <cellStyle name="Percent 4 10 5 3 3 2" xfId="24992" xr:uid="{C64C45E7-4662-4EC3-9711-945973F57720}"/>
    <cellStyle name="Percent 4 11" xfId="17889" xr:uid="{72AC2016-56C8-4133-BC25-32C7E26D17F4}"/>
    <cellStyle name="Percent 4 11 2" xfId="27661" xr:uid="{9F55159F-40EA-4582-B530-AA392C53AB10}"/>
    <cellStyle name="Percent 4 2" xfId="1790" xr:uid="{752737B9-4DBF-485E-ABC4-21C480EBA916}"/>
    <cellStyle name="Percent 4 2 2" xfId="1791" xr:uid="{1ECB9327-EAE0-4746-8F0D-3E4E067A9248}"/>
    <cellStyle name="Percent 4 3" xfId="1792" xr:uid="{0E51965C-503E-4C1C-A449-6BB377EE9421}"/>
    <cellStyle name="Percent 4 3 2" xfId="1793" xr:uid="{2ED8B9A2-4A9F-482B-8DC0-3EFA658C6DA8}"/>
    <cellStyle name="Percent 4 4" xfId="1794" xr:uid="{0C0020B3-2096-4A44-9656-63CE07C04E62}"/>
    <cellStyle name="Percent 4 4 10" xfId="15181" xr:uid="{824DEA35-5F0A-4DA6-8406-C4D542298C19}"/>
    <cellStyle name="Percent 4 4 11" xfId="14918" xr:uid="{3674DA90-D31E-4FC0-B00D-AEECC31FC08F}"/>
    <cellStyle name="Percent 4 4 2" xfId="1795" xr:uid="{AAF8796B-9F31-4E1C-AAB0-328808325AF2}"/>
    <cellStyle name="Percent 4 4 2 2" xfId="14919" xr:uid="{E8D6AD41-D890-46A0-9536-CF53C8FD48F6}"/>
    <cellStyle name="Percent 4 4 2 3" xfId="14920" xr:uid="{28C526EC-91AD-4A14-B1AF-2BCB1B3FA0A6}"/>
    <cellStyle name="Percent 4 4 3" xfId="3343" xr:uid="{715E41A9-0FF2-404B-AEC4-00BED10ABBF1}"/>
    <cellStyle name="Percent 4 4 3 2" xfId="3344" xr:uid="{DCB7B4BB-B865-4337-B598-FA76E0C1D96B}"/>
    <cellStyle name="Percent 4 4 3 3" xfId="8749" xr:uid="{DE9CC98E-E837-49A9-AE44-358485EC916B}"/>
    <cellStyle name="Percent 4 4 3 3 2" xfId="16312" xr:uid="{53B84E5C-B8B0-492E-9DA4-3E3560DAD3C1}"/>
    <cellStyle name="Percent 4 4 3 3 3" xfId="15306" xr:uid="{F9C89443-EE47-417A-979A-4F238FDD388E}"/>
    <cellStyle name="Percent 4 4 3 4" xfId="8739" xr:uid="{648B136A-65D9-465B-8CA9-6CC0F4D40882}"/>
    <cellStyle name="Percent 4 4 3 4 2" xfId="16310" xr:uid="{F7FB1EF1-145D-4429-8111-ECF396FBA863}"/>
    <cellStyle name="Percent 4 4 4" xfId="3345" xr:uid="{18BEA1BC-B009-45F2-99E0-EEFFBEE3EBD6}"/>
    <cellStyle name="Percent 4 4 4 2" xfId="14922" xr:uid="{443CF3DB-3A13-419B-90EE-CAABB6E3962C}"/>
    <cellStyle name="Percent 4 4 4 3" xfId="14923" xr:uid="{BDB09F92-3F14-4FB0-A5CC-D1111BCC7ED2}"/>
    <cellStyle name="Percent 4 4 4 4" xfId="14921" xr:uid="{95598617-DF0C-4000-A245-E0A33502F3B3}"/>
    <cellStyle name="Percent 4 4 5" xfId="9302" xr:uid="{9238FC24-17AD-4410-83F3-4B7EDE2B9F24}"/>
    <cellStyle name="Percent 4 4 5 2" xfId="14925" xr:uid="{7556036A-32FD-43F1-A520-036A174FE6F9}"/>
    <cellStyle name="Percent 4 4 5 3" xfId="14926" xr:uid="{997FC1CD-04FE-40D9-BC39-28309F114518}"/>
    <cellStyle name="Percent 4 4 5 4" xfId="14927" xr:uid="{9AFE4C56-5275-4415-AFD6-6AF7B2CB2DCE}"/>
    <cellStyle name="Percent 4 4 5 5" xfId="16315" xr:uid="{61723106-EC5F-4632-94C8-5E5674771482}"/>
    <cellStyle name="Percent 4 4 5 6" xfId="14924" xr:uid="{E22B869F-749D-4DBC-B67B-C0F86E4A98F8}"/>
    <cellStyle name="Percent 4 4 6" xfId="14928" xr:uid="{542A1CB2-513A-4A6C-A524-FD9D2E1CF53C}"/>
    <cellStyle name="Percent 4 4 6 2" xfId="14929" xr:uid="{B1D26282-957F-479F-862B-1904BC1B6C59}"/>
    <cellStyle name="Percent 4 4 7" xfId="14930" xr:uid="{539B7A78-3C37-4781-8F2B-45F1F11EE0AF}"/>
    <cellStyle name="Percent 4 4 7 2" xfId="14931" xr:uid="{354E780F-CDC6-40FC-B6E9-18442BB9C85E}"/>
    <cellStyle name="Percent 4 4 8" xfId="14932" xr:uid="{1F9FAB95-A471-4D21-A80A-70D39835D104}"/>
    <cellStyle name="Percent 4 4 8 2" xfId="14933" xr:uid="{81A57CDC-2491-402C-B49F-0502CFD24BD3}"/>
    <cellStyle name="Percent 4 4 9" xfId="14934" xr:uid="{E4F425C2-780E-4043-AA1C-04EC5489FEE8}"/>
    <cellStyle name="Percent 4 4 9 2" xfId="14935" xr:uid="{8232A6C5-3234-4DE8-882C-6403288ADD5A}"/>
    <cellStyle name="Percent 4 5" xfId="1796" xr:uid="{40B7150B-4163-469E-BB41-46A5C1C231FC}"/>
    <cellStyle name="Percent 4 5 2" xfId="1797" xr:uid="{63D83047-075E-4AE2-9273-702F1E49495B}"/>
    <cellStyle name="Percent 4 5 2 2" xfId="1798" xr:uid="{AB4F6C1B-B6D7-4570-B606-C31A5C0CCF69}"/>
    <cellStyle name="Percent 4 5 2 3" xfId="14937" xr:uid="{A6C194B0-EA14-4560-BB6A-FB47D8731E01}"/>
    <cellStyle name="Percent 4 5 2 3 2" xfId="14938" xr:uid="{FEE6EE27-DF64-46E4-8138-044EA5939ADF}"/>
    <cellStyle name="Percent 4 5 3" xfId="1799" xr:uid="{67574A56-A6DC-4AEE-9C4C-BFB9A6B6A047}"/>
    <cellStyle name="Percent 4 5 3 2" xfId="1800" xr:uid="{12AB14FE-DBD0-455A-9CE9-A586F6FB0D7D}"/>
    <cellStyle name="Percent 4 5 3 2 2" xfId="1801" xr:uid="{F82B567B-AC7B-4714-B884-7F7944B51027}"/>
    <cellStyle name="Percent 4 5 3 2 2 2" xfId="14939" xr:uid="{0D8A87F1-D613-4F75-A443-8FAE21106B24}"/>
    <cellStyle name="Percent 4 5 3 2 3" xfId="1802" xr:uid="{BD82591F-E450-43AA-81C8-15694548C810}"/>
    <cellStyle name="Percent 4 5 3 2 3 2" xfId="1803" xr:uid="{85C22BA0-2829-4602-911A-6F9E4B95A3F1}"/>
    <cellStyle name="Percent 4 5 3 2 3 3" xfId="1804" xr:uid="{8F80A7B6-F76F-4A56-9150-752F5A97E9CA}"/>
    <cellStyle name="Percent 4 5 3 2 3 4" xfId="1805" xr:uid="{D66F83A3-5639-4D66-B11E-082FC341179D}"/>
    <cellStyle name="Percent 4 5 3 2 3 4 2" xfId="1806" xr:uid="{02668379-495F-4059-B681-C81366B7FE5D}"/>
    <cellStyle name="Percent 4 5 3 2 3 4 3" xfId="1807" xr:uid="{238121C4-1FA0-4DCB-8A97-4809CDAA091B}"/>
    <cellStyle name="Percent 4 5 3 2 3 4 3 2" xfId="14940" xr:uid="{D6A81FC6-5D07-4B3E-A0DF-100EAB2125DC}"/>
    <cellStyle name="Percent 4 5 3 2 3 4 4" xfId="1808" xr:uid="{836A2F29-0CFA-4BEA-AE3A-87AF1A11EB8D}"/>
    <cellStyle name="Percent 4 5 3 2 3 4 4 2" xfId="1809" xr:uid="{E77EA18E-3F1F-4C30-88BF-97EED3C64C26}"/>
    <cellStyle name="Percent 4 5 3 2 3 4 4 3" xfId="1810" xr:uid="{5926BAB4-794E-41DD-8C0E-7920B82B6A06}"/>
    <cellStyle name="Percent 4 5 3 2 3 4 4 3 2" xfId="1811" xr:uid="{E0A07698-7380-4E1F-B45B-3239E272C683}"/>
    <cellStyle name="Percent 4 5 3 2 3 4 4 3 2 2" xfId="1812" xr:uid="{52CC3E57-F46B-44D5-9223-A921A348B946}"/>
    <cellStyle name="Percent 4 5 3 2 3 4 4 3 2 2 10" xfId="18286" xr:uid="{42E02A1A-D0A8-4085-84EB-149A19E0A7F9}"/>
    <cellStyle name="Percent 4 5 3 2 3 4 4 3 2 2 10 2" xfId="28890" xr:uid="{28F1A027-BEFB-4C1B-A6F2-715A43D10337}"/>
    <cellStyle name="Percent 4 5 3 2 3 4 4 3 2 2 2" xfId="1813" xr:uid="{225FA9B2-9138-4EE4-A79F-E9B0A94CB2E4}"/>
    <cellStyle name="Percent 4 5 3 2 3 4 4 3 2 2 2 2" xfId="14941" xr:uid="{C19B3F46-366A-4480-9DC7-CA0BF255013D}"/>
    <cellStyle name="Percent 4 5 3 2 3 4 4 3 2 2 2 3" xfId="14942" xr:uid="{2CDA9179-282B-4F90-AEA5-6DB636A02A91}"/>
    <cellStyle name="Percent 4 5 3 2 3 4 4 3 2 2 2 3 2" xfId="14943" xr:uid="{E0A3B410-D946-454E-BB52-989C5D4C0F3A}"/>
    <cellStyle name="Percent 4 5 3 2 3 4 4 3 2 2 3" xfId="1814" xr:uid="{29BF9BF2-1D32-4709-8DFB-328132AFA83F}"/>
    <cellStyle name="Percent 4 5 3 2 3 4 4 3 2 2 4" xfId="1815" xr:uid="{BA74F120-87DD-4D3F-A97A-4D0BA657470C}"/>
    <cellStyle name="Percent 4 5 3 2 3 4 4 3 2 2 5" xfId="1816" xr:uid="{D8FF9A14-D0A0-4655-A17A-F20E522FFF4D}"/>
    <cellStyle name="Percent 4 5 3 2 3 4 4 3 2 2 5 2" xfId="1817" xr:uid="{DEFDBBFD-95D8-4C83-991E-8742ECBD39D7}"/>
    <cellStyle name="Percent 4 5 3 2 3 4 4 3 2 2 5 3" xfId="2699" xr:uid="{FE3076E2-A15A-42BD-9903-E8BB30C3090F}"/>
    <cellStyle name="Percent 4 5 3 2 3 4 4 3 2 2 5 3 2" xfId="3294" xr:uid="{291270A3-F6E7-43AD-8AAF-27ABD74F624E}"/>
    <cellStyle name="Percent 4 5 3 2 3 4 4 3 2 2 5 3 3" xfId="4257" xr:uid="{4C1E33DA-69BE-4A70-8FDC-D569486D832D}"/>
    <cellStyle name="Percent 4 5 3 2 3 4 4 3 2 2 5 3 3 2" xfId="4822" xr:uid="{9FD706C6-33CC-4733-9B36-8091CD31837F}"/>
    <cellStyle name="Percent 4 5 3 2 3 4 4 3 2 2 5 3 3 3" xfId="4494" xr:uid="{374CF021-BA40-45F7-B02F-83A3C2B0D030}"/>
    <cellStyle name="Percent 4 5 3 2 3 4 4 3 2 2 5 3 3 4" xfId="8657" xr:uid="{504F3956-429F-4062-AB23-C8953DDD8664}"/>
    <cellStyle name="Percent 4 5 3 2 3 4 4 3 2 2 5 3 3 4 2" xfId="7919" xr:uid="{3F3BA0C7-F6AB-4F32-9175-FCD30EFF20C4}"/>
    <cellStyle name="Percent 4 5 3 2 3 4 4 3 2 2 5 3 3 4 2 2" xfId="10878" xr:uid="{39E68F5B-D589-4EDD-9C30-ADBFA6758F1A}"/>
    <cellStyle name="Percent 4 5 3 2 3 4 4 3 2 2 5 3 3 4 2 3" xfId="11383" xr:uid="{33966849-12D3-4629-9E15-A8210E56CF36}"/>
    <cellStyle name="Percent 4 5 3 2 3 4 4 3 2 2 5 3 3 4 2 3 2" xfId="21941" xr:uid="{B1267092-F78B-4714-A075-9406575696FF}"/>
    <cellStyle name="Percent 4 5 3 2 3 4 4 3 2 2 5 3 3 4 2 3 3" xfId="21443" xr:uid="{DC5A1F1B-70BA-4AB4-925B-066D1F1F5F97}"/>
    <cellStyle name="Percent 4 5 3 2 3 4 4 3 2 2 5 3 3 4 2 3 3 2" xfId="26665" xr:uid="{3F4C7873-1848-4141-ADD0-2113760D603D}"/>
    <cellStyle name="Percent 4 5 3 2 3 4 4 3 2 2 5 3 3 5" xfId="6274" xr:uid="{C2690EC4-F97D-40B2-8C3D-A7AF4AE35CF8}"/>
    <cellStyle name="Percent 4 5 3 2 3 4 4 3 2 2 5 3 3 5 2" xfId="10023" xr:uid="{C79F6BDF-471D-49B5-B328-57E698B393C6}"/>
    <cellStyle name="Percent 4 5 3 2 3 4 4 3 2 2 5 3 3 5 3" xfId="12174" xr:uid="{A528E678-1ACC-486D-B1CD-87E7A30DFE6F}"/>
    <cellStyle name="Percent 4 5 3 2 3 4 4 3 2 2 5 3 3 5 3 2" xfId="22621" xr:uid="{A06AAC74-1E91-408A-9049-5F7ACDDC244C}"/>
    <cellStyle name="Percent 4 5 3 2 3 4 4 3 2 2 5 3 3 5 3 3" xfId="20588" xr:uid="{2A2228F3-B78A-4989-8BFE-8C415D8BA290}"/>
    <cellStyle name="Percent 4 5 3 2 3 4 4 3 2 2 5 3 3 5 3 3 2" xfId="25810" xr:uid="{5A121A9C-6A0F-4969-ABA3-251027303F05}"/>
    <cellStyle name="Percent 4 5 3 2 3 4 4 3 2 2 5 3 3 6" xfId="19034" xr:uid="{D331B524-9BA6-4381-AB7C-070E687C9C4E}"/>
    <cellStyle name="Percent 4 5 3 2 3 4 4 3 2 2 5 3 3 6 2" xfId="24256" xr:uid="{09AB1FCC-6B70-4E53-BF4C-820DBBFE258E}"/>
    <cellStyle name="Percent 4 5 3 2 3 4 4 3 2 2 5 3 4" xfId="6106" xr:uid="{A3EF496B-9DC8-4C1A-9ABE-C088207C9AC2}"/>
    <cellStyle name="Percent 4 5 3 2 3 4 4 3 2 2 5 3 4 2" xfId="7837" xr:uid="{45F6EE72-32A0-4FB7-B7AC-3EE484CED882}"/>
    <cellStyle name="Percent 4 5 3 2 3 4 4 3 2 2 5 3 4 3" xfId="11577" xr:uid="{661D68CE-14D7-487D-BE69-6EDBBCE56CC7}"/>
    <cellStyle name="Percent 4 5 3 2 3 4 4 3 2 2 5 3 4 3 2" xfId="15833" xr:uid="{76765446-A2A1-4D77-9F9F-F1D888A0EAF2}"/>
    <cellStyle name="Percent 4 5 3 2 3 4 4 3 2 2 5 3 4 4" xfId="19199" xr:uid="{01B6FA67-ADB1-49F8-95B9-F1A6640D44A2}"/>
    <cellStyle name="Percent 4 5 3 2 3 4 4 3 2 2 5 3 4 4 2" xfId="24421" xr:uid="{F1AA4020-A3E8-4862-8489-676E90B98D7F}"/>
    <cellStyle name="Percent 4 5 3 2 3 4 4 3 2 2 5 3 5" xfId="6427" xr:uid="{6AC9C27B-D29A-48A1-8185-D2194BC43604}"/>
    <cellStyle name="Percent 4 5 3 2 3 4 4 3 2 2 5 3 5 2" xfId="10173" xr:uid="{3F84FC1D-F1CF-401D-BDC5-931C74C4313A}"/>
    <cellStyle name="Percent 4 5 3 2 3 4 4 3 2 2 5 3 5 3" xfId="11709" xr:uid="{5B58BBAB-F41B-4F7D-848A-73E801947A8C}"/>
    <cellStyle name="Percent 4 5 3 2 3 4 4 3 2 2 5 3 5 3 2" xfId="22157" xr:uid="{A06AA1E4-8F18-4CCF-BD6A-2C729260DC9C}"/>
    <cellStyle name="Percent 4 5 3 2 3 4 4 3 2 2 5 3 5 3 3" xfId="20738" xr:uid="{383EBA07-1C82-4B0C-A533-C2034ED9216A}"/>
    <cellStyle name="Percent 4 5 3 2 3 4 4 3 2 2 5 3 5 3 3 2" xfId="25960" xr:uid="{E7ABEBFC-6C3C-42DF-BF98-2D0939CFE008}"/>
    <cellStyle name="Percent 4 5 3 2 3 4 4 3 2 2 5 4" xfId="5880" xr:uid="{8FB43C10-91DA-49D7-90B3-02905D1614DB}"/>
    <cellStyle name="Percent 4 5 3 2 3 4 4 3 2 2 5 4 2" xfId="9113" xr:uid="{E290C9D2-4379-4103-9952-7551F689CF0D}"/>
    <cellStyle name="Percent 4 5 3 2 3 4 4 3 2 2 5 4 3" xfId="12163" xr:uid="{896722F5-25BA-4455-9E12-A2F36656FC74}"/>
    <cellStyle name="Percent 4 5 3 2 3 4 4 3 2 2 5 4 3 2" xfId="22610" xr:uid="{7AB25206-9CDE-4E30-81BA-58319267DA30}"/>
    <cellStyle name="Percent 4 5 3 2 3 4 4 3 2 2 5 4 3 3" xfId="20416" xr:uid="{F3D09923-39BA-4189-8B79-53090E844E2D}"/>
    <cellStyle name="Percent 4 5 3 2 3 4 4 3 2 2 5 4 3 3 2" xfId="25638" xr:uid="{68560D53-E844-4DE5-9A43-C1A24BE72F6C}"/>
    <cellStyle name="Percent 4 5 3 2 3 4 4 3 2 2 5 5" xfId="15703" xr:uid="{EDEE0C27-49A8-47D4-A8D5-4E31D37371DE}"/>
    <cellStyle name="Percent 4 5 3 2 3 4 4 3 2 2 5 6" xfId="17810" xr:uid="{FAD7E0BE-03E6-4CF6-AD55-F2D4D0315F29}"/>
    <cellStyle name="Percent 4 5 3 2 3 4 4 3 2 2 5 6 2" xfId="27420" xr:uid="{5DA61C6D-4E87-4E7E-8B01-465991519272}"/>
    <cellStyle name="Percent 4 5 3 2 3 4 4 3 2 2 5 6 3" xfId="28659" xr:uid="{F697B0A8-EF5A-49DD-A3C5-24240B731AD9}"/>
    <cellStyle name="Percent 4 5 3 2 3 4 4 3 2 2 5 6 4" xfId="27823" xr:uid="{B9C113B7-85C2-491A-BFE9-EE230D70AC49}"/>
    <cellStyle name="Percent 4 5 3 2 3 4 4 3 2 2 5 7" xfId="18439" xr:uid="{8A4C84DB-74E9-4215-98FF-D31E0FDDFD14}"/>
    <cellStyle name="Percent 4 5 3 2 3 4 4 3 2 2 5 7 2" xfId="27793" xr:uid="{DDF447C7-98E6-4D7B-8749-A181AC561E0B}"/>
    <cellStyle name="Percent 4 5 3 2 3 4 4 3 2 2 6" xfId="2546" xr:uid="{8249C39A-605D-418F-B5D7-B4D20153E478}"/>
    <cellStyle name="Percent 4 5 3 2 3 4 4 3 2 2 6 2" xfId="3141" xr:uid="{2DA8F272-2589-4687-9074-6F66F20D5A26}"/>
    <cellStyle name="Percent 4 5 3 2 3 4 4 3 2 2 6 3" xfId="4104" xr:uid="{A4509677-7D7E-4B43-86DE-964562A01B8A}"/>
    <cellStyle name="Percent 4 5 3 2 3 4 4 3 2 2 6 3 2" xfId="4586" xr:uid="{D8ACB261-7E5F-4CCA-9FBA-AC80B69017E3}"/>
    <cellStyle name="Percent 4 5 3 2 3 4 4 3 2 2 6 3 3" xfId="4373" xr:uid="{E9424724-28AF-425B-AC40-D1FE23D18CFA}"/>
    <cellStyle name="Percent 4 5 3 2 3 4 4 3 2 2 6 3 4" xfId="8638" xr:uid="{F3B6973E-E380-473D-AB54-D3C66C759BCA}"/>
    <cellStyle name="Percent 4 5 3 2 3 4 4 3 2 2 6 3 4 2" xfId="5731" xr:uid="{3EC21D2D-516E-4DBB-BBD9-867BB0C12AF7}"/>
    <cellStyle name="Percent 4 5 3 2 3 4 4 3 2 2 6 3 4 2 2" xfId="9605" xr:uid="{4B33E483-B337-4A01-A6CE-99CE92F22D2F}"/>
    <cellStyle name="Percent 4 5 3 2 3 4 4 3 2 2 6 3 4 2 3" xfId="16764" xr:uid="{A3FC80D3-6F92-4497-BF24-6C6BECCEE404}"/>
    <cellStyle name="Percent 4 5 3 2 3 4 4 3 2 2 6 3 4 2 3 2" xfId="23298" xr:uid="{9A5407E3-3BEA-4C32-8035-299C7DC2732D}"/>
    <cellStyle name="Percent 4 5 3 2 3 4 4 3 2 2 6 3 4 2 3 3" xfId="20271" xr:uid="{E192C06E-E945-4ED8-9441-D3F5C723A539}"/>
    <cellStyle name="Percent 4 5 3 2 3 4 4 3 2 2 6 3 4 2 3 3 2" xfId="25493" xr:uid="{87B38FFA-EF29-407F-9797-24EF04160333}"/>
    <cellStyle name="Percent 4 5 3 2 3 4 4 3 2 2 6 3 5" xfId="6815" xr:uid="{CBD1AEA2-207F-4471-B38D-C9E13682986B}"/>
    <cellStyle name="Percent 4 5 3 2 3 4 4 3 2 2 6 3 5 2" xfId="10559" xr:uid="{F5FC7188-E23D-45FF-8FB4-F165F07FCBC0}"/>
    <cellStyle name="Percent 4 5 3 2 3 4 4 3 2 2 6 3 5 3" xfId="12076" xr:uid="{20CC0108-EAA6-443F-A6D7-0FC6CA46354E}"/>
    <cellStyle name="Percent 4 5 3 2 3 4 4 3 2 2 6 3 5 3 2" xfId="22523" xr:uid="{CC9B00C3-4041-4C2E-8AF0-184C4E5328F6}"/>
    <cellStyle name="Percent 4 5 3 2 3 4 4 3 2 2 6 3 5 3 3" xfId="21124" xr:uid="{DCE7A5D9-A49D-4F44-8720-227A586AACA9}"/>
    <cellStyle name="Percent 4 5 3 2 3 4 4 3 2 2 6 3 5 3 3 2" xfId="26346" xr:uid="{2F7068E9-5432-4A0D-B9B4-FCE956A9AD2F}"/>
    <cellStyle name="Percent 4 5 3 2 3 4 4 3 2 2 6 3 6" xfId="16123" xr:uid="{55DE9420-4F43-478D-BDC0-9F7ACB5BE126}"/>
    <cellStyle name="Percent 4 5 3 2 3 4 4 3 2 2 6 3 7" xfId="18881" xr:uid="{ED1DA4ED-E0BD-451C-A076-5A865846E88B}"/>
    <cellStyle name="Percent 4 5 3 2 3 4 4 3 2 2 6 3 7 2" xfId="24103" xr:uid="{47B4A744-449F-4C3F-A056-94D9650D38C8}"/>
    <cellStyle name="Percent 4 5 3 2 3 4 4 3 2 2 6 4" xfId="6105" xr:uid="{8259DC8B-DE5B-43C1-BB83-610D91711CAA}"/>
    <cellStyle name="Percent 4 5 3 2 3 4 4 3 2 2 6 4 2" xfId="7879" xr:uid="{3BBDD18A-83B9-4E96-BC27-0E74AE492ABC}"/>
    <cellStyle name="Percent 4 5 3 2 3 4 4 3 2 2 6 4 3" xfId="13054" xr:uid="{E8F7EBCE-CE85-4826-A32C-D9015F51C933}"/>
    <cellStyle name="Percent 4 5 3 2 3 4 4 3 2 2 6 4 3 2" xfId="16506" xr:uid="{C19519A8-A16A-4CC2-8A5C-C3AC73C1E4D1}"/>
    <cellStyle name="Percent 4 5 3 2 3 4 4 3 2 2 6 4 4" xfId="19198" xr:uid="{84BEAE91-6A3E-4C6B-9E45-FB9996116F66}"/>
    <cellStyle name="Percent 4 5 3 2 3 4 4 3 2 2 6 4 4 2" xfId="24420" xr:uid="{16A6982F-4270-442F-910A-2002A8C10A35}"/>
    <cellStyle name="Percent 4 5 3 2 3 4 4 3 2 2 6 5" xfId="6945" xr:uid="{4C707B3B-3E9F-4ECC-9C12-CF6D21395A9C}"/>
    <cellStyle name="Percent 4 5 3 2 3 4 4 3 2 2 6 5 2" xfId="10689" xr:uid="{BB4D3EDE-AA98-409C-B036-ED9A209D39EF}"/>
    <cellStyle name="Percent 4 5 3 2 3 4 4 3 2 2 6 5 3" xfId="11710" xr:uid="{E24CD114-4043-4B3F-B2DD-61DE30C5340C}"/>
    <cellStyle name="Percent 4 5 3 2 3 4 4 3 2 2 6 5 3 2" xfId="22158" xr:uid="{1B4EE95C-D692-4A2D-BEF8-3B12E929DF4A}"/>
    <cellStyle name="Percent 4 5 3 2 3 4 4 3 2 2 6 5 3 3" xfId="21254" xr:uid="{88512234-BB97-472C-BF26-8D5C33685BB9}"/>
    <cellStyle name="Percent 4 5 3 2 3 4 4 3 2 2 6 5 3 3 2" xfId="26476" xr:uid="{620CCD1D-F4E2-4D4A-957B-3A0160DA3D8F}"/>
    <cellStyle name="Percent 4 5 3 2 3 4 4 3 2 2 7" xfId="5879" xr:uid="{DB9FA715-9B12-42CD-83CD-AE9FE4F6D409}"/>
    <cellStyle name="Percent 4 5 3 2 3 4 4 3 2 2 7 2" xfId="9112" xr:uid="{DB358177-0C77-4DA4-8C95-078DED36FD03}"/>
    <cellStyle name="Percent 4 5 3 2 3 4 4 3 2 2 7 3" xfId="16275" xr:uid="{746F1C9B-8DD7-4E01-951F-EF5278A035F4}"/>
    <cellStyle name="Percent 4 5 3 2 3 4 4 3 2 2 7 3 2" xfId="17418" xr:uid="{0A50A715-E579-4F04-98F0-AA12E279AF16}"/>
    <cellStyle name="Percent 4 5 3 2 3 4 4 3 2 2 7 3 3" xfId="20415" xr:uid="{85257C6E-8F27-4EA4-9D5F-4DFA82212AF6}"/>
    <cellStyle name="Percent 4 5 3 2 3 4 4 3 2 2 7 3 3 2" xfId="25637" xr:uid="{8C7D1EDA-8B8F-4076-972C-7B8F544F2234}"/>
    <cellStyle name="Percent 4 5 3 2 3 4 4 3 2 2 8" xfId="15702" xr:uid="{6AF91250-6D55-41BE-9B65-47FA2ABAB444}"/>
    <cellStyle name="Percent 4 5 3 2 3 4 4 3 2 2 9" xfId="17809" xr:uid="{6EF0B30D-34E8-45B3-B354-0EAF95E630B7}"/>
    <cellStyle name="Percent 4 5 3 2 3 4 4 3 2 2 9 2" xfId="27419" xr:uid="{D7760D5B-A2D7-4255-8DB3-7ADDAFC2F7CC}"/>
    <cellStyle name="Percent 4 5 3 2 3 4 4 3 2 2 9 3" xfId="28658" xr:uid="{CA478B55-8EC7-426B-B07C-645D2139365E}"/>
    <cellStyle name="Percent 4 5 3 2 3 4 4 3 2 2 9 4" xfId="27825" xr:uid="{86A4263C-6E09-4C36-91B6-542B0F89013D}"/>
    <cellStyle name="Percent 4 5 3 2 3 4 4 3 3" xfId="2411" xr:uid="{F90EF99D-A43E-4D0E-ACF8-6C49C6F13E22}"/>
    <cellStyle name="Percent 4 5 3 2 3 4 4 3 3 2" xfId="3006" xr:uid="{968CFA96-2068-4AC1-9672-C41C073D2849}"/>
    <cellStyle name="Percent 4 5 3 2 3 4 4 3 3 3" xfId="3969" xr:uid="{DA0323DA-AEA0-468D-B73E-9BB4FB0FEA71}"/>
    <cellStyle name="Percent 4 5 3 2 3 4 4 3 3 3 2" xfId="4717" xr:uid="{F964D8E0-8EDD-416A-AFAC-8CBA23F169FE}"/>
    <cellStyle name="Percent 4 5 3 2 3 4 4 3 3 3 3" xfId="3376" xr:uid="{F94579F8-DFB2-43C5-8277-30FCBFA469A6}"/>
    <cellStyle name="Percent 4 5 3 2 3 4 4 3 3 3 4" xfId="7640" xr:uid="{D3CC53A0-41E7-4BE0-B625-ED55925B8580}"/>
    <cellStyle name="Percent 4 5 3 2 3 4 4 3 3 3 4 2" xfId="5871" xr:uid="{26CB05D0-9E56-4071-B9FE-1EEC719E0F77}"/>
    <cellStyle name="Percent 4 5 3 2 3 4 4 3 3 3 4 2 2" xfId="9712" xr:uid="{15EB3213-01C9-4985-9D35-38D1EC39FB5B}"/>
    <cellStyle name="Percent 4 5 3 2 3 4 4 3 3 3 4 2 3" xfId="12657" xr:uid="{5EFA7738-9282-4A3D-AA6B-27CA8FA1F7B2}"/>
    <cellStyle name="Percent 4 5 3 2 3 4 4 3 3 3 4 2 3 2" xfId="23096" xr:uid="{E6698CEC-0283-4B10-967B-BC41C4B84A93}"/>
    <cellStyle name="Percent 4 5 3 2 3 4 4 3 3 3 4 2 3 3" xfId="20407" xr:uid="{2A460CC6-F4B6-4D1D-9992-7CB9B6A921D1}"/>
    <cellStyle name="Percent 4 5 3 2 3 4 4 3 3 3 4 2 3 3 2" xfId="25629" xr:uid="{73FA2730-A1E1-4ACE-9D3F-366C25DD1579}"/>
    <cellStyle name="Percent 4 5 3 2 3 4 4 3 3 3 5" xfId="6637" xr:uid="{F1DB3B1F-8856-429F-8AB9-3D935D1A4687}"/>
    <cellStyle name="Percent 4 5 3 2 3 4 4 3 3 3 5 2" xfId="10383" xr:uid="{5B4E1F03-5A02-43FE-BA1F-244FCCC7FEFF}"/>
    <cellStyle name="Percent 4 5 3 2 3 4 4 3 3 3 5 3" xfId="12688" xr:uid="{BF1339EA-BEC0-45F3-997B-74DF9365AF68}"/>
    <cellStyle name="Percent 4 5 3 2 3 4 4 3 3 3 5 3 2" xfId="23127" xr:uid="{6C7907B5-A894-478E-8F88-93416A579B98}"/>
    <cellStyle name="Percent 4 5 3 2 3 4 4 3 3 3 5 3 3" xfId="20948" xr:uid="{19A2B38A-3787-4155-A427-43720A32D9D8}"/>
    <cellStyle name="Percent 4 5 3 2 3 4 4 3 3 3 5 3 3 2" xfId="26170" xr:uid="{B639AD40-6707-43D9-9450-0E8D667800C2}"/>
    <cellStyle name="Percent 4 5 3 2 3 4 4 3 3 3 6" xfId="15992" xr:uid="{C3508341-CA2C-4413-BBF9-43B1F9DAEDFD}"/>
    <cellStyle name="Percent 4 5 3 2 3 4 4 3 3 3 7" xfId="18746" xr:uid="{172E4FE5-9FEF-4345-8187-10F942818086}"/>
    <cellStyle name="Percent 4 5 3 2 3 4 4 3 3 3 7 2" xfId="23968" xr:uid="{2C94FF35-D3E1-4528-B026-06E84FA4B77E}"/>
    <cellStyle name="Percent 4 5 3 2 3 4 4 3 3 4" xfId="6119" xr:uid="{FB504CDF-6B84-47FA-8EF5-99DFA8B6ACD7}"/>
    <cellStyle name="Percent 4 5 3 2 3 4 4 3 3 4 2" xfId="7612" xr:uid="{99D94679-ECE4-43AD-9002-6AA2B3F74C0C}"/>
    <cellStyle name="Percent 4 5 3 2 3 4 4 3 3 4 3" xfId="13328" xr:uid="{C488E590-AAC9-4821-A508-6AC83AD25F7B}"/>
    <cellStyle name="Percent 4 5 3 2 3 4 4 3 3 4 3 2" xfId="16751" xr:uid="{4CE0D25B-50F0-439B-9954-461FF0F49FDE}"/>
    <cellStyle name="Percent 4 5 3 2 3 4 4 3 3 4 4" xfId="19212" xr:uid="{36D42C8A-EC0B-4E28-997C-976880DB6557}"/>
    <cellStyle name="Percent 4 5 3 2 3 4 4 3 3 4 4 2" xfId="24434" xr:uid="{EBF0DB6D-8615-40AB-9F9C-A7948B0FF3B0}"/>
    <cellStyle name="Percent 4 5 3 2 3 4 4 3 3 5" xfId="5847" xr:uid="{FF202F99-677F-45B5-AE46-CF40C4194474}"/>
    <cellStyle name="Percent 4 5 3 2 3 4 4 3 3 5 2" xfId="9575" xr:uid="{05B83A45-7FE8-4105-8227-787E44FF1D87}"/>
    <cellStyle name="Percent 4 5 3 2 3 4 4 3 3 5 3" xfId="12049" xr:uid="{AF93B75A-695A-4543-8BED-3F5FC55F73BE}"/>
    <cellStyle name="Percent 4 5 3 2 3 4 4 3 3 5 3 2" xfId="22497" xr:uid="{342D1F4F-74F6-4CC4-80E7-E045AE344D41}"/>
    <cellStyle name="Percent 4 5 3 2 3 4 4 3 3 5 3 3" xfId="20384" xr:uid="{317E27EF-F744-455A-86DC-313A2C084B35}"/>
    <cellStyle name="Percent 4 5 3 2 3 4 4 3 3 5 3 3 2" xfId="25606" xr:uid="{D3C7D56F-58E4-4E7D-9C10-136520A8C601}"/>
    <cellStyle name="Percent 4 5 3 2 3 4 4 3 4" xfId="5878" xr:uid="{94A3EE14-DB27-44F3-AB86-35B2749AFE84}"/>
    <cellStyle name="Percent 4 5 3 2 3 4 4 3 4 2" xfId="9111" xr:uid="{F8571642-F33C-412A-9A17-DB0C3178F752}"/>
    <cellStyle name="Percent 4 5 3 2 3 4 4 3 4 3" xfId="14944" xr:uid="{6ADD3DD5-E993-4293-9E23-ED5525882982}"/>
    <cellStyle name="Percent 4 5 3 2 3 4 4 3 4 3 2" xfId="14945" xr:uid="{E65E65FE-A83F-4C6F-BC7E-C127BC382C20}"/>
    <cellStyle name="Percent 4 5 3 2 3 4 4 3 4 3 3" xfId="17278" xr:uid="{D6549680-350D-44E1-97C3-0F2A16A8B61E}"/>
    <cellStyle name="Percent 4 5 3 2 3 4 4 3 4 3 4" xfId="20414" xr:uid="{6738B3A6-2880-447A-B6B0-C9AF82D05EA5}"/>
    <cellStyle name="Percent 4 5 3 2 3 4 4 3 4 3 4 2" xfId="25636" xr:uid="{DC2B5F7F-A49A-4579-88FD-0F3919E3E642}"/>
    <cellStyle name="Percent 4 5 3 2 3 4 4 3 5" xfId="15307" xr:uid="{D320F768-D508-4D79-9D44-146DA65F4793}"/>
    <cellStyle name="Percent 4 5 3 2 3 4 4 3 6" xfId="15701" xr:uid="{6D49EFBD-D740-4861-A12D-5B1F1AD13C40}"/>
    <cellStyle name="Percent 4 5 3 2 3 4 4 3 7" xfId="17808" xr:uid="{D21F9114-36D3-497B-9C63-5FF56A3E9B16}"/>
    <cellStyle name="Percent 4 5 3 2 3 4 4 3 7 2" xfId="27418" xr:uid="{6BE7EE24-874C-49EB-8CDD-389457522246}"/>
    <cellStyle name="Percent 4 5 3 2 3 4 4 3 7 3" xfId="28657" xr:uid="{509A5EBC-0BE4-4280-BCE0-7F5B3D0C98E5}"/>
    <cellStyle name="Percent 4 5 3 2 3 4 4 3 7 4" xfId="27826" xr:uid="{4838C036-DA7A-486F-AF55-14B3B10178FF}"/>
    <cellStyle name="Percent 4 5 3 2 3 4 4 3 8" xfId="18151" xr:uid="{BA47561E-DC40-438B-93B3-518D86D86123}"/>
    <cellStyle name="Percent 4 5 3 2 3 4 4 3 8 2" xfId="28915" xr:uid="{3F37DBE8-BEBF-4C5F-824B-52DAA98B0B8F}"/>
    <cellStyle name="Percent 4 5 3 2 3 4 4 4" xfId="14946" xr:uid="{E76EA875-F96D-4643-934A-45324F6C4C5A}"/>
    <cellStyle name="Percent 4 5 3 2 3 4 4 4 2" xfId="14947" xr:uid="{81654769-31DB-4C0E-9272-7CD27399C520}"/>
    <cellStyle name="Percent 4 5 3 2 3 4 5" xfId="2271" xr:uid="{6760D3D4-3DBE-42C6-BD0B-100DB95B2C7F}"/>
    <cellStyle name="Percent 4 5 3 2 3 4 5 2" xfId="2866" xr:uid="{E6E8CA2C-7B00-4773-8B27-DA7795FF6706}"/>
    <cellStyle name="Percent 4 5 3 2 3 4 5 3" xfId="3829" xr:uid="{BAF15160-E0B7-4E5F-9326-F2218E0D7B62}"/>
    <cellStyle name="Percent 4 5 3 2 3 4 5 3 2" xfId="4684" xr:uid="{71BCF83B-A8D1-446C-BFF6-6BE42FA442A7}"/>
    <cellStyle name="Percent 4 5 3 2 3 4 5 3 3" xfId="3523" xr:uid="{28E20FF2-B37C-4730-A1F7-7F8B549DE5BC}"/>
    <cellStyle name="Percent 4 5 3 2 3 4 5 3 4" xfId="7575" xr:uid="{D30F195B-A5F5-4F42-9704-02324FE80F8E}"/>
    <cellStyle name="Percent 4 5 3 2 3 4 5 3 4 2" xfId="7448" xr:uid="{53E25BA6-728A-43D3-BCF8-74A96044A079}"/>
    <cellStyle name="Percent 4 5 3 2 3 4 5 3 4 2 2" xfId="10818" xr:uid="{CF45153B-6222-4B22-BE82-BC7DABA26128}"/>
    <cellStyle name="Percent 4 5 3 2 3 4 5 3 4 2 3" xfId="17130" xr:uid="{3FE91E73-C24A-41A1-8B3D-7DCCD84CCC0E}"/>
    <cellStyle name="Percent 4 5 3 2 3 4 5 3 4 2 3 2" xfId="23602" xr:uid="{031957C0-9E51-4C66-9DCE-62DAC569DE2C}"/>
    <cellStyle name="Percent 4 5 3 2 3 4 5 3 4 2 3 3" xfId="21383" xr:uid="{7CD03661-8E76-49C5-BA5B-C124B6202ADF}"/>
    <cellStyle name="Percent 4 5 3 2 3 4 5 3 4 2 3 3 2" xfId="26605" xr:uid="{810FA076-C8A3-47EB-8928-E7CD4320DD83}"/>
    <cellStyle name="Percent 4 5 3 2 3 4 5 3 5" xfId="6717" xr:uid="{115FD448-E5AD-4267-97F7-195097D550D7}"/>
    <cellStyle name="Percent 4 5 3 2 3 4 5 3 5 2" xfId="10462" xr:uid="{A7582196-03B3-42C6-9F6C-0854A6B215CA}"/>
    <cellStyle name="Percent 4 5 3 2 3 4 5 3 5 3" xfId="12007" xr:uid="{7DAE3FCC-C0A0-44DD-8430-C8D0602AD619}"/>
    <cellStyle name="Percent 4 5 3 2 3 4 5 3 5 3 2" xfId="22455" xr:uid="{729701CF-3DDD-4093-B698-E822AAD53755}"/>
    <cellStyle name="Percent 4 5 3 2 3 4 5 3 5 3 3" xfId="21027" xr:uid="{835D0481-93D9-4CCE-AAC9-35F671F6DCE6}"/>
    <cellStyle name="Percent 4 5 3 2 3 4 5 3 5 3 3 2" xfId="26249" xr:uid="{C1D3BBE6-8FBA-4889-B0C6-4594F4D42501}"/>
    <cellStyle name="Percent 4 5 3 2 3 4 5 3 6" xfId="18606" xr:uid="{2EFE49B9-514F-4C07-AE20-EA4D55627F19}"/>
    <cellStyle name="Percent 4 5 3 2 3 4 5 3 6 2" xfId="23828" xr:uid="{71E491F2-7548-4975-86E3-B01EF344C9A1}"/>
    <cellStyle name="Percent 4 5 3 2 3 4 5 4" xfId="7250" xr:uid="{8A29FF20-9646-4089-8CE9-92B65FD76F89}"/>
    <cellStyle name="Percent 4 5 3 2 3 4 5 4 2" xfId="8209" xr:uid="{51E4DB88-93A7-4CDD-B38D-7DFF5B4E5126}"/>
    <cellStyle name="Percent 4 5 3 2 3 4 5 4 3" xfId="11522" xr:uid="{4B59D0AD-AA72-44D4-8F25-04055A3C5FD8}"/>
    <cellStyle name="Percent 4 5 3 2 3 4 5 4 3 2" xfId="15788" xr:uid="{318132E5-C78A-43B0-8639-B7D5586CBAC0}"/>
    <cellStyle name="Percent 4 5 3 2 3 4 5 4 4" xfId="19552" xr:uid="{9B3056FC-4591-4F3C-8D2F-DA53784D182E}"/>
    <cellStyle name="Percent 4 5 3 2 3 4 5 4 4 2" xfId="24774" xr:uid="{2CA28B2B-31C2-4D13-BCDA-0FC2F74D34CC}"/>
    <cellStyle name="Percent 4 5 3 2 3 4 5 5" xfId="7381" xr:uid="{EADB4664-61A9-4752-9B2D-0C60FA9CAD7A}"/>
    <cellStyle name="Percent 4 5 3 2 3 4 5 5 2" xfId="10751" xr:uid="{B5C9B03A-F9EB-4BFD-8398-D592EFB02FDA}"/>
    <cellStyle name="Percent 4 5 3 2 3 4 5 5 3" xfId="11356" xr:uid="{010C39DA-46D3-4C39-ADF3-CCBF3F6D43F1}"/>
    <cellStyle name="Percent 4 5 3 2 3 4 5 5 3 2" xfId="21914" xr:uid="{E3A715AC-0F10-4E5E-9EB5-EE45853F6E23}"/>
    <cellStyle name="Percent 4 5 3 2 3 4 5 5 3 3" xfId="21316" xr:uid="{10056B9E-CBA4-471A-931A-D538D8B73AC2}"/>
    <cellStyle name="Percent 4 5 3 2 3 4 5 5 3 3 2" xfId="26538" xr:uid="{974A931C-8527-4A68-9700-C0184FEEB5C1}"/>
    <cellStyle name="Percent 4 5 3 2 3 4 6" xfId="18011" xr:uid="{70FF780B-431E-4E17-989D-2FD0225EC455}"/>
    <cellStyle name="Percent 4 5 3 2 3 4 6 2" xfId="28945" xr:uid="{3203C1D9-BF9F-4F71-85B2-B8F281CC97E7}"/>
    <cellStyle name="Percent 4 5 3 2 3 5" xfId="1818" xr:uid="{E575DCC7-639D-4031-9321-5F6B9798A814}"/>
    <cellStyle name="Percent 4 5 3 2 3 5 2" xfId="1819" xr:uid="{A8524080-0125-4696-8DC2-52BCBF31F173}"/>
    <cellStyle name="Percent 4 5 3 2 3 5 3" xfId="1820" xr:uid="{C5A1F1DC-5A9E-499D-813C-D39F79C93619}"/>
    <cellStyle name="Percent 4 5 3 2 3 5 3 2" xfId="1821" xr:uid="{A1FFDEE5-263E-408A-A3CA-00FCFCF508B5}"/>
    <cellStyle name="Percent 4 5 3 2 3 5 3 2 2" xfId="1822" xr:uid="{5293C31E-68FF-4328-AFF9-32F0AAD6BAC6}"/>
    <cellStyle name="Percent 4 5 3 2 3 5 3 2 2 10" xfId="18287" xr:uid="{A1B74E72-8997-4A4F-A63C-2DCC7E84DEF7}"/>
    <cellStyle name="Percent 4 5 3 2 3 5 3 2 2 10 2" xfId="28882" xr:uid="{9D7170D2-5290-4A88-B12B-4302A5D75DA8}"/>
    <cellStyle name="Percent 4 5 3 2 3 5 3 2 2 2" xfId="1823" xr:uid="{5EB7F661-E20B-48D0-9DF7-C639C0ED4028}"/>
    <cellStyle name="Percent 4 5 3 2 3 5 3 2 2 2 2" xfId="14948" xr:uid="{45B7AF21-3C48-49AA-AB5A-03D5BD9FFC7C}"/>
    <cellStyle name="Percent 4 5 3 2 3 5 3 2 2 2 3" xfId="14949" xr:uid="{9C55EC15-37B6-4490-9B24-B11ADCB71FCA}"/>
    <cellStyle name="Percent 4 5 3 2 3 5 3 2 2 2 3 2" xfId="14950" xr:uid="{CB9E62E6-3309-43D9-90FB-11B45DD7270D}"/>
    <cellStyle name="Percent 4 5 3 2 3 5 3 2 2 3" xfId="1824" xr:uid="{13F2EEBF-76BF-4970-B540-DCD6D602B3A3}"/>
    <cellStyle name="Percent 4 5 3 2 3 5 3 2 2 4" xfId="1825" xr:uid="{1A24320F-70C8-4CE7-BD6C-1F9F8A8B3513}"/>
    <cellStyle name="Percent 4 5 3 2 3 5 3 2 2 5" xfId="1826" xr:uid="{9C4E38D5-CA80-4C83-BCCE-44ABFA1F9934}"/>
    <cellStyle name="Percent 4 5 3 2 3 5 3 2 2 5 2" xfId="1827" xr:uid="{75E294E7-4AD6-4AEA-816E-56CF6C8933EC}"/>
    <cellStyle name="Percent 4 5 3 2 3 5 3 2 2 5 3" xfId="2700" xr:uid="{CE6155AA-80DF-4F32-9735-1A08CE302D46}"/>
    <cellStyle name="Percent 4 5 3 2 3 5 3 2 2 5 3 2" xfId="3295" xr:uid="{27F5457A-181A-42C0-A3A8-372E2CBC606B}"/>
    <cellStyle name="Percent 4 5 3 2 3 5 3 2 2 5 3 3" xfId="4258" xr:uid="{27E68D45-DAE2-4B35-8E1F-8A69716CFBDE}"/>
    <cellStyle name="Percent 4 5 3 2 3 5 3 2 2 5 3 3 2" xfId="4543" xr:uid="{0F4F58FE-D63D-4D12-A49C-C14E92CAB211}"/>
    <cellStyle name="Percent 4 5 3 2 3 5 3 2 2 5 3 3 3" xfId="4495" xr:uid="{A55ACF42-4570-44F8-A2EE-442FD9B4385C}"/>
    <cellStyle name="Percent 4 5 3 2 3 5 3 2 2 5 3 3 4" xfId="8568" xr:uid="{4A103BA0-E2BE-4739-B1F4-F10AE25430C9}"/>
    <cellStyle name="Percent 4 5 3 2 3 5 3 2 2 5 3 3 4 2" xfId="6376" xr:uid="{B9994789-5C9E-4580-80ED-93D01F14C813}"/>
    <cellStyle name="Percent 4 5 3 2 3 5 3 2 2 5 3 3 4 2 2" xfId="10122" xr:uid="{947F2EAD-A75E-40A9-A9B0-121D8E4ACF25}"/>
    <cellStyle name="Percent 4 5 3 2 3 5 3 2 2 5 3 3 4 2 3" xfId="17177" xr:uid="{81C9A808-4076-4362-8CC0-B79B7D08BEC8}"/>
    <cellStyle name="Percent 4 5 3 2 3 5 3 2 2 5 3 3 4 2 3 2" xfId="23649" xr:uid="{4C3BBD2E-5290-4A6F-978C-38DC8CC920B3}"/>
    <cellStyle name="Percent 4 5 3 2 3 5 3 2 2 5 3 3 4 2 3 3" xfId="20687" xr:uid="{898742D1-BEC8-4EE4-B1D4-CE3269C8A505}"/>
    <cellStyle name="Percent 4 5 3 2 3 5 3 2 2 5 3 3 4 2 3 3 2" xfId="25909" xr:uid="{D5057279-7850-4865-9B8B-E493DA0555D7}"/>
    <cellStyle name="Percent 4 5 3 2 3 5 3 2 2 5 3 3 5" xfId="6578" xr:uid="{ED4B5C81-29A6-4AAF-B714-9A77DC95D8D5}"/>
    <cellStyle name="Percent 4 5 3 2 3 5 3 2 2 5 3 3 5 2" xfId="10324" xr:uid="{85E6A2A8-B667-4F39-B34B-52D891AC8565}"/>
    <cellStyle name="Percent 4 5 3 2 3 5 3 2 2 5 3 3 5 3" xfId="12054" xr:uid="{FC5688C6-0AE9-4943-9401-72C3CFBC4C19}"/>
    <cellStyle name="Percent 4 5 3 2 3 5 3 2 2 5 3 3 5 3 2" xfId="22501" xr:uid="{108934A1-2743-4300-99A3-ED42C1E44727}"/>
    <cellStyle name="Percent 4 5 3 2 3 5 3 2 2 5 3 3 5 3 3" xfId="20889" xr:uid="{4B0E65C3-9B73-4CFE-AB8F-1C7636A94214}"/>
    <cellStyle name="Percent 4 5 3 2 3 5 3 2 2 5 3 3 5 3 3 2" xfId="26111" xr:uid="{D40131BE-B10F-4AC8-AAE9-5970AC31C876}"/>
    <cellStyle name="Percent 4 5 3 2 3 5 3 2 2 5 3 3 6" xfId="19035" xr:uid="{2B8030DA-9AAC-4A1E-AF86-50A32017965D}"/>
    <cellStyle name="Percent 4 5 3 2 3 5 3 2 2 5 3 3 6 2" xfId="24257" xr:uid="{00132096-B4C0-42A3-9613-100ADC03527A}"/>
    <cellStyle name="Percent 4 5 3 2 3 5 3 2 2 5 3 4" xfId="7216" xr:uid="{5FFFB910-EA93-4E53-BD7E-EF72C802C200}"/>
    <cellStyle name="Percent 4 5 3 2 3 5 3 2 2 5 3 4 2" xfId="8175" xr:uid="{144FE697-61B2-4C01-A709-1C9840A39278}"/>
    <cellStyle name="Percent 4 5 3 2 3 5 3 2 2 5 3 4 3" xfId="11579" xr:uid="{E865CAAD-ED9B-4347-9B05-2B361E34521C}"/>
    <cellStyle name="Percent 4 5 3 2 3 5 3 2 2 5 3 4 3 2" xfId="15835" xr:uid="{83233935-614E-47FC-8047-B907EDB9D124}"/>
    <cellStyle name="Percent 4 5 3 2 3 5 3 2 2 5 3 4 4" xfId="19518" xr:uid="{8EFDA774-4E61-4E01-B387-E9870AA79E93}"/>
    <cellStyle name="Percent 4 5 3 2 3 5 3 2 2 5 3 4 4 2" xfId="24740" xr:uid="{131565A8-2599-4EAD-9FA1-7AE1D16956F5}"/>
    <cellStyle name="Percent 4 5 3 2 3 5 3 2 2 5 3 5" xfId="6221" xr:uid="{01AED701-8A0D-4C2E-B4A4-A085059EFEA1}"/>
    <cellStyle name="Percent 4 5 3 2 3 5 3 2 2 5 3 5 2" xfId="9970" xr:uid="{F1AFD1BF-DA8A-43E2-88FA-ACD78F69B52D}"/>
    <cellStyle name="Percent 4 5 3 2 3 5 3 2 2 5 3 5 3" xfId="16986" xr:uid="{043BD7AB-9428-45C7-BD35-1CF74B8B0DDC}"/>
    <cellStyle name="Percent 4 5 3 2 3 5 3 2 2 5 3 5 3 2" xfId="23459" xr:uid="{F4CFE64B-ABD9-4FD5-8037-19EE4F119962}"/>
    <cellStyle name="Percent 4 5 3 2 3 5 3 2 2 5 3 5 3 3" xfId="20535" xr:uid="{066CF653-2A84-498B-8F40-8F6F89927BB2}"/>
    <cellStyle name="Percent 4 5 3 2 3 5 3 2 2 5 3 5 3 3 2" xfId="25757" xr:uid="{BE397CB6-3309-47DC-AD17-37198097BB54}"/>
    <cellStyle name="Percent 4 5 3 2 3 5 3 2 2 5 4" xfId="5884" xr:uid="{C57194A8-ADC0-4236-BBA8-21261CC21585}"/>
    <cellStyle name="Percent 4 5 3 2 3 5 3 2 2 5 4 2" xfId="9116" xr:uid="{D9404CE4-5096-4074-9105-C4F247192E0D}"/>
    <cellStyle name="Percent 4 5 3 2 3 5 3 2 2 5 4 3" xfId="11485" xr:uid="{BD9B8DC6-7B38-4F83-BFA8-4F32520A31AD}"/>
    <cellStyle name="Percent 4 5 3 2 3 5 3 2 2 5 4 3 2" xfId="22043" xr:uid="{D2BA04B5-0C94-492B-A017-AECD6FCFBF54}"/>
    <cellStyle name="Percent 4 5 3 2 3 5 3 2 2 5 4 3 3" xfId="20420" xr:uid="{728639C5-9B56-4789-BEB9-A15119D9605E}"/>
    <cellStyle name="Percent 4 5 3 2 3 5 3 2 2 5 4 3 3 2" xfId="25642" xr:uid="{1E0D2082-B95B-450C-992F-88993D2409CB}"/>
    <cellStyle name="Percent 4 5 3 2 3 5 3 2 2 5 5" xfId="15706" xr:uid="{2F3941C7-C9FC-46D9-8533-D833B24B224D}"/>
    <cellStyle name="Percent 4 5 3 2 3 5 3 2 2 5 6" xfId="17813" xr:uid="{FFE3BB97-C506-467D-9684-F46BF2CC6F50}"/>
    <cellStyle name="Percent 4 5 3 2 3 5 3 2 2 5 6 2" xfId="27423" xr:uid="{A65BC94E-53BC-45B5-B54B-767764EFE95F}"/>
    <cellStyle name="Percent 4 5 3 2 3 5 3 2 2 5 6 3" xfId="28662" xr:uid="{F876AB34-188D-4837-9A26-EDEDF9A7E22B}"/>
    <cellStyle name="Percent 4 5 3 2 3 5 3 2 2 5 6 4" xfId="27500" xr:uid="{5F21D800-DA30-48C8-BFA5-43F3BEFA2F68}"/>
    <cellStyle name="Percent 4 5 3 2 3 5 3 2 2 5 7" xfId="18440" xr:uid="{F2FE2F97-868A-4B1D-869D-516F61600A75}"/>
    <cellStyle name="Percent 4 5 3 2 3 5 3 2 2 5 7 2" xfId="28165" xr:uid="{EE60E987-C100-4C2D-9A2C-E11FEE08E4C5}"/>
    <cellStyle name="Percent 4 5 3 2 3 5 3 2 2 6" xfId="2547" xr:uid="{DF22D826-1B9F-4F95-8E8D-9B1A5E6D2D42}"/>
    <cellStyle name="Percent 4 5 3 2 3 5 3 2 2 6 2" xfId="3142" xr:uid="{DEDB4C08-63D0-48C9-A035-A00C7859F531}"/>
    <cellStyle name="Percent 4 5 3 2 3 5 3 2 2 6 3" xfId="4105" xr:uid="{F1730C29-E074-4DD6-870D-182DFCFC18F7}"/>
    <cellStyle name="Percent 4 5 3 2 3 5 3 2 2 6 3 2" xfId="4620" xr:uid="{F2FB0E5D-A78C-41AB-B2E5-FB5762EC8831}"/>
    <cellStyle name="Percent 4 5 3 2 3 5 3 2 2 6 3 3" xfId="3400" xr:uid="{9A055B86-08F3-4B6F-B6A7-AB943B93BBF3}"/>
    <cellStyle name="Percent 4 5 3 2 3 5 3 2 2 6 3 4" xfId="8540" xr:uid="{0BA40140-CF60-4B3B-A534-FC3338A07761}"/>
    <cellStyle name="Percent 4 5 3 2 3 5 3 2 2 6 3 4 2" xfId="9462" xr:uid="{114699BB-1ED6-4A8E-8C9C-20C88D24B17E}"/>
    <cellStyle name="Percent 4 5 3 2 3 5 3 2 2 6 3 4 2 2" xfId="11175" xr:uid="{87D3DB57-2984-4717-89D1-E7C526FD1A99}"/>
    <cellStyle name="Percent 4 5 3 2 3 5 3 2 2 6 3 4 2 3" xfId="12558" xr:uid="{73913C3C-A23E-4768-92DA-65BEA1B7E93A}"/>
    <cellStyle name="Percent 4 5 3 2 3 5 3 2 2 6 3 4 2 3 2" xfId="22999" xr:uid="{E227161F-5DC8-456F-977A-90CF5AB03D67}"/>
    <cellStyle name="Percent 4 5 3 2 3 5 3 2 2 6 3 4 2 3 3" xfId="21740" xr:uid="{B66A9E86-D2AF-4A85-9456-FCDB0F455514}"/>
    <cellStyle name="Percent 4 5 3 2 3 5 3 2 2 6 3 4 2 3 3 2" xfId="26962" xr:uid="{B6A45C8C-68E4-46B2-99E4-73DF63D6D8C6}"/>
    <cellStyle name="Percent 4 5 3 2 3 5 3 2 2 6 3 5" xfId="6865" xr:uid="{2ED97DB8-86CA-4B5B-A196-BA7E915E656A}"/>
    <cellStyle name="Percent 4 5 3 2 3 5 3 2 2 6 3 5 2" xfId="10609" xr:uid="{D36D4CD4-D290-4207-BDB8-59E623CA2233}"/>
    <cellStyle name="Percent 4 5 3 2 3 5 3 2 2 6 3 5 3" xfId="12311" xr:uid="{EBDFE38D-7064-48F8-AC8F-06C6FB0EEA32}"/>
    <cellStyle name="Percent 4 5 3 2 3 5 3 2 2 6 3 5 3 2" xfId="22752" xr:uid="{359C2CBF-7F47-4A7D-9E71-C010A63B7DDF}"/>
    <cellStyle name="Percent 4 5 3 2 3 5 3 2 2 6 3 5 3 3" xfId="21174" xr:uid="{62EF7063-83CA-411B-9218-49761A75FBD1}"/>
    <cellStyle name="Percent 4 5 3 2 3 5 3 2 2 6 3 5 3 3 2" xfId="26396" xr:uid="{07979DDB-D813-4D54-8937-708435491A07}"/>
    <cellStyle name="Percent 4 5 3 2 3 5 3 2 2 6 3 6" xfId="16124" xr:uid="{56267D0A-150F-4691-A0A6-EB4B3B288AAD}"/>
    <cellStyle name="Percent 4 5 3 2 3 5 3 2 2 6 3 7" xfId="18882" xr:uid="{4ECDF6A8-F418-43E7-8583-8B93616453E1}"/>
    <cellStyle name="Percent 4 5 3 2 3 5 3 2 2 6 3 7 2" xfId="24104" xr:uid="{59CD2B4D-D8F9-4F62-8C7A-44AFA46FCEA5}"/>
    <cellStyle name="Percent 4 5 3 2 3 5 3 2 2 6 4" xfId="7049" xr:uid="{C7C3CBB7-676E-4460-9E76-49C102449B53}"/>
    <cellStyle name="Percent 4 5 3 2 3 5 3 2 2 6 4 2" xfId="8008" xr:uid="{B328024B-C57D-4689-A525-6EF07595D9CE}"/>
    <cellStyle name="Percent 4 5 3 2 3 5 3 2 2 6 4 3" xfId="12909" xr:uid="{769424DF-7FF3-40EB-801B-DE18E0C59922}"/>
    <cellStyle name="Percent 4 5 3 2 3 5 3 2 2 6 4 3 2" xfId="16378" xr:uid="{298987DA-417D-4D39-8D2C-1B3A01E27588}"/>
    <cellStyle name="Percent 4 5 3 2 3 5 3 2 2 6 4 4" xfId="19351" xr:uid="{1F06DFA1-3848-44CB-9F17-7D8875755A84}"/>
    <cellStyle name="Percent 4 5 3 2 3 5 3 2 2 6 4 4 2" xfId="24573" xr:uid="{61B44B46-E9A9-436F-989C-145E728154B5}"/>
    <cellStyle name="Percent 4 5 3 2 3 5 3 2 2 6 5" xfId="9248" xr:uid="{1F7B5B6F-FE65-4C0A-8811-95B7FA125133}"/>
    <cellStyle name="Percent 4 5 3 2 3 5 3 2 2 6 5 2" xfId="10965" xr:uid="{A9AD43D3-B45E-4D79-9F2C-735CF090ECCF}"/>
    <cellStyle name="Percent 4 5 3 2 3 5 3 2 2 6 5 3" xfId="12697" xr:uid="{8FBFC0A4-550E-46F2-9787-5B2D197C977C}"/>
    <cellStyle name="Percent 4 5 3 2 3 5 3 2 2 6 5 3 2" xfId="23136" xr:uid="{087382CB-DE28-483C-AC09-BA973E2139E3}"/>
    <cellStyle name="Percent 4 5 3 2 3 5 3 2 2 6 5 3 3" xfId="21530" xr:uid="{A22427BF-1339-45FB-A71F-672754906ECA}"/>
    <cellStyle name="Percent 4 5 3 2 3 5 3 2 2 6 5 3 3 2" xfId="26752" xr:uid="{9EFF0B69-3E3F-4986-A085-095A6F445626}"/>
    <cellStyle name="Percent 4 5 3 2 3 5 3 2 2 7" xfId="5883" xr:uid="{9E86802D-FFE1-43AA-866E-00F594B25AA5}"/>
    <cellStyle name="Percent 4 5 3 2 3 5 3 2 2 7 2" xfId="9115" xr:uid="{4229F886-0E8E-47C9-8680-78E041842DC3}"/>
    <cellStyle name="Percent 4 5 3 2 3 5 3 2 2 7 3" xfId="16276" xr:uid="{C19E00F4-EF67-4667-8C59-968FEE7B1B3A}"/>
    <cellStyle name="Percent 4 5 3 2 3 5 3 2 2 7 3 2" xfId="17419" xr:uid="{D2F78AB8-0CA4-4D3C-B5F2-721284B75E6E}"/>
    <cellStyle name="Percent 4 5 3 2 3 5 3 2 2 7 3 3" xfId="20419" xr:uid="{91530C73-591A-458A-81A5-A805AA304B0C}"/>
    <cellStyle name="Percent 4 5 3 2 3 5 3 2 2 7 3 3 2" xfId="25641" xr:uid="{3107A1E2-78B5-481A-881B-9CCC144DDB25}"/>
    <cellStyle name="Percent 4 5 3 2 3 5 3 2 2 8" xfId="15705" xr:uid="{8FE4CD9A-9E42-4593-9CBB-CA0DB2DEDF84}"/>
    <cellStyle name="Percent 4 5 3 2 3 5 3 2 2 9" xfId="17812" xr:uid="{D7B55E42-F8FA-4871-9262-263AFEBD3979}"/>
    <cellStyle name="Percent 4 5 3 2 3 5 3 2 2 9 2" xfId="27422" xr:uid="{158579C5-D017-489D-B401-53A702BA9510}"/>
    <cellStyle name="Percent 4 5 3 2 3 5 3 2 2 9 3" xfId="28661" xr:uid="{553289EF-04D8-43CC-BBD5-D73EB3DF55C1}"/>
    <cellStyle name="Percent 4 5 3 2 3 5 3 2 2 9 4" xfId="27690" xr:uid="{DA6A3AE4-444D-4759-A5FA-FFE9EF4A68EA}"/>
    <cellStyle name="Percent 4 5 3 2 3 5 3 3" xfId="2342" xr:uid="{66945C9B-7CEB-474D-B150-41A4199F879E}"/>
    <cellStyle name="Percent 4 5 3 2 3 5 3 3 2" xfId="2937" xr:uid="{CB6600CF-AAAF-4A9A-A8F2-9E427CF042AE}"/>
    <cellStyle name="Percent 4 5 3 2 3 5 3 3 3" xfId="3900" xr:uid="{F39E962F-68B3-40D9-A62F-0F62C6D78A48}"/>
    <cellStyle name="Percent 4 5 3 2 3 5 3 3 3 2" xfId="5089" xr:uid="{35C529BA-04EA-4046-A07C-E4B8D8F89A87}"/>
    <cellStyle name="Percent 4 5 3 2 3 5 3 3 3 3" xfId="3358" xr:uid="{4D7CB061-678B-4E97-BA80-6AD74C364867}"/>
    <cellStyle name="Percent 4 5 3 2 3 5 3 3 3 4" xfId="8681" xr:uid="{EC2C56B4-CB80-44E5-A14D-A3D54F3DA4DF}"/>
    <cellStyle name="Percent 4 5 3 2 3 5 3 3 3 4 2" xfId="7914" xr:uid="{C75162B4-F370-4941-99BA-A726DF5C45A4}"/>
    <cellStyle name="Percent 4 5 3 2 3 5 3 3 3 4 2 2" xfId="10873" xr:uid="{2BB9205E-B5CC-4A64-AEB2-A2718D7B4608}"/>
    <cellStyle name="Percent 4 5 3 2 3 5 3 3 3 4 2 3" xfId="12818" xr:uid="{4FD885B0-70A2-4669-9FB7-3EF471EEB19A}"/>
    <cellStyle name="Percent 4 5 3 2 3 5 3 3 3 4 2 3 2" xfId="23256" xr:uid="{E83A0EBF-7C73-4F1F-B8AA-6D1BC9FA4960}"/>
    <cellStyle name="Percent 4 5 3 2 3 5 3 3 3 4 2 3 3" xfId="21438" xr:uid="{9CDC696E-AF02-4483-837B-52223F9D65F5}"/>
    <cellStyle name="Percent 4 5 3 2 3 5 3 3 3 4 2 3 3 2" xfId="26660" xr:uid="{FB9DBCDF-308C-4F71-BF4E-9681CCB9847F}"/>
    <cellStyle name="Percent 4 5 3 2 3 5 3 3 3 5" xfId="5430" xr:uid="{4C31B146-9635-46B8-BE13-2DDCEB6129E3}"/>
    <cellStyle name="Percent 4 5 3 2 3 5 3 3 3 5 2" xfId="9846" xr:uid="{D4D2E6A7-9C05-4321-8F26-5AB2471A90BD}"/>
    <cellStyle name="Percent 4 5 3 2 3 5 3 3 3 5 3" xfId="17055" xr:uid="{1763D20D-B2AF-41DF-9836-B1D1562382A9}"/>
    <cellStyle name="Percent 4 5 3 2 3 5 3 3 3 5 3 2" xfId="23528" xr:uid="{549AF703-AB47-4C56-AE17-1662A0E50F7A}"/>
    <cellStyle name="Percent 4 5 3 2 3 5 3 3 3 5 3 3" xfId="19970" xr:uid="{1ECDF094-8B95-46D0-ADCE-0A59E2E0D4E7}"/>
    <cellStyle name="Percent 4 5 3 2 3 5 3 3 3 5 3 3 2" xfId="25192" xr:uid="{1BBF0E6C-72E5-4699-876D-8A2526A2C0C9}"/>
    <cellStyle name="Percent 4 5 3 2 3 5 3 3 3 6" xfId="15923" xr:uid="{AD078359-E3A3-4695-9F00-457C246A0D2E}"/>
    <cellStyle name="Percent 4 5 3 2 3 5 3 3 3 7" xfId="18677" xr:uid="{6633D4DB-4A7C-4BC7-98F6-B009358B17AC}"/>
    <cellStyle name="Percent 4 5 3 2 3 5 3 3 3 7 2" xfId="23899" xr:uid="{86D94D61-20B3-481C-AAE3-56795A2DF72C}"/>
    <cellStyle name="Percent 4 5 3 2 3 5 3 3 4" xfId="7124" xr:uid="{E6B61F25-78EF-4E89-9A6A-46F0644994A3}"/>
    <cellStyle name="Percent 4 5 3 2 3 5 3 3 4 2" xfId="8083" xr:uid="{6BAFF999-D220-444D-9066-AE754688D989}"/>
    <cellStyle name="Percent 4 5 3 2 3 5 3 3 4 3" xfId="12991" xr:uid="{0EFF9D89-5A7A-4278-826C-9525B0F4D356}"/>
    <cellStyle name="Percent 4 5 3 2 3 5 3 3 4 3 2" xfId="16448" xr:uid="{B16E8AF1-0348-488D-9FF1-998B9295F07A}"/>
    <cellStyle name="Percent 4 5 3 2 3 5 3 3 4 4" xfId="19426" xr:uid="{AB6152B9-E2D0-483C-867A-4B56DBFCB9D7}"/>
    <cellStyle name="Percent 4 5 3 2 3 5 3 3 4 4 2" xfId="24648" xr:uid="{8B70A9C0-EA3C-42E3-9814-9832703B880E}"/>
    <cellStyle name="Percent 4 5 3 2 3 5 3 3 5" xfId="5166" xr:uid="{75ABF33F-798B-4840-85B0-123E4848FB6F}"/>
    <cellStyle name="Percent 4 5 3 2 3 5 3 3 5 2" xfId="9781" xr:uid="{FCEEF0AE-185E-414D-8CE9-12A2E1F35C96}"/>
    <cellStyle name="Percent 4 5 3 2 3 5 3 3 5 3" xfId="17162" xr:uid="{DAA34056-E338-4BE5-A72A-845B17E30560}"/>
    <cellStyle name="Percent 4 5 3 2 3 5 3 3 5 3 2" xfId="23634" xr:uid="{1A6AE750-4DE8-4F67-9325-B4200ADF3B56}"/>
    <cellStyle name="Percent 4 5 3 2 3 5 3 3 5 3 3" xfId="19706" xr:uid="{5602CD3D-BDDF-492A-879E-21A090F3B2B2}"/>
    <cellStyle name="Percent 4 5 3 2 3 5 3 3 5 3 3 2" xfId="24928" xr:uid="{2F6A86E0-DC3B-40B4-A957-BC98CCDEE96C}"/>
    <cellStyle name="Percent 4 5 3 2 3 5 3 4" xfId="5882" xr:uid="{A2C5E536-44E3-455C-B4A7-7EF32CED8FC8}"/>
    <cellStyle name="Percent 4 5 3 2 3 5 3 4 2" xfId="9114" xr:uid="{5749F2CF-17B9-48A4-A58C-6E3FA28ADE00}"/>
    <cellStyle name="Percent 4 5 3 2 3 5 3 4 3" xfId="14951" xr:uid="{1B4E4C07-7F7E-4A42-8E8B-8F42F17D17C1}"/>
    <cellStyle name="Percent 4 5 3 2 3 5 3 4 3 2" xfId="14952" xr:uid="{B42878D7-2AA9-4170-9831-A534B61160CC}"/>
    <cellStyle name="Percent 4 5 3 2 3 5 3 4 3 3" xfId="17279" xr:uid="{1EE1DE41-C79C-48AF-8DC6-77AD847917EF}"/>
    <cellStyle name="Percent 4 5 3 2 3 5 3 4 3 4" xfId="20418" xr:uid="{D2BB19A4-DFEA-4448-9AE1-C8227632C284}"/>
    <cellStyle name="Percent 4 5 3 2 3 5 3 4 3 4 2" xfId="25640" xr:uid="{33B342F5-DD14-4922-B37C-27907A893061}"/>
    <cellStyle name="Percent 4 5 3 2 3 5 3 5" xfId="15308" xr:uid="{F97E8B12-3BB4-4D55-ADCE-9912EDD12D1B}"/>
    <cellStyle name="Percent 4 5 3 2 3 5 3 6" xfId="15704" xr:uid="{A2AA3651-FA09-4078-85FA-FD538EAB4FDF}"/>
    <cellStyle name="Percent 4 5 3 2 3 5 3 7" xfId="17811" xr:uid="{9BB9A96C-12FC-4E9E-A1FF-EE0E390F7619}"/>
    <cellStyle name="Percent 4 5 3 2 3 5 3 7 2" xfId="27421" xr:uid="{828B6383-92FE-4E7C-B4A8-133A69C1B4C9}"/>
    <cellStyle name="Percent 4 5 3 2 3 5 3 7 3" xfId="28660" xr:uid="{92FBF155-3642-4E3A-ABD7-89B9E6C20FB5}"/>
    <cellStyle name="Percent 4 5 3 2 3 5 3 7 4" xfId="27824" xr:uid="{6C7A0901-16AC-4818-AD93-3D750D58EB10}"/>
    <cellStyle name="Percent 4 5 3 2 3 5 3 8" xfId="18082" xr:uid="{5FDFCF82-842A-465A-BC09-D238D073CE4E}"/>
    <cellStyle name="Percent 4 5 3 2 3 5 3 8 2" xfId="28843" xr:uid="{35072FB0-417D-4E57-B8A9-5E4C1506622F}"/>
    <cellStyle name="Percent 4 5 3 2 3 5 4" xfId="14953" xr:uid="{A05E1D0C-2546-42B9-99D5-684F4CDDC377}"/>
    <cellStyle name="Percent 4 5 3 2 3 5 4 2" xfId="14954" xr:uid="{AEB5E247-9B67-491B-B162-1FC206FD65F3}"/>
    <cellStyle name="Percent 4 5 3 2 3 6" xfId="2202" xr:uid="{83D40A9F-99F8-4E21-87AA-D51C6479E86B}"/>
    <cellStyle name="Percent 4 5 3 2 3 6 2" xfId="2797" xr:uid="{0CEC6F83-836E-430B-9A68-9805B55AAA5C}"/>
    <cellStyle name="Percent 4 5 3 2 3 6 3" xfId="3760" xr:uid="{3A6E65A6-CBB0-4BE8-9D35-C3F1C7A7C8AF}"/>
    <cellStyle name="Percent 4 5 3 2 3 6 3 2" xfId="5119" xr:uid="{F6B05F34-C791-46D9-95A9-697FDC07E500}"/>
    <cellStyle name="Percent 4 5 3 2 3 6 3 3" xfId="4381" xr:uid="{68A4EC3B-AE94-4B0E-A497-E01379010343}"/>
    <cellStyle name="Percent 4 5 3 2 3 6 3 4" xfId="7755" xr:uid="{26B25CCA-42D4-42FD-878B-1144848AD609}"/>
    <cellStyle name="Percent 4 5 3 2 3 6 3 4 2" xfId="6908" xr:uid="{5F72B24E-F338-48C2-B847-13EECA7CBC0E}"/>
    <cellStyle name="Percent 4 5 3 2 3 6 3 4 2 2" xfId="10652" xr:uid="{29536657-6743-4FB1-B61F-732EA688B169}"/>
    <cellStyle name="Percent 4 5 3 2 3 6 3 4 2 3" xfId="11923" xr:uid="{60F3161D-19EC-4603-A279-61663B3CCD6A}"/>
    <cellStyle name="Percent 4 5 3 2 3 6 3 4 2 3 2" xfId="22371" xr:uid="{F2BE46F1-660B-47F3-BFB8-F56243BA0C09}"/>
    <cellStyle name="Percent 4 5 3 2 3 6 3 4 2 3 3" xfId="21217" xr:uid="{378CCE65-C8AC-4166-AD65-5B215C42EFFB}"/>
    <cellStyle name="Percent 4 5 3 2 3 6 3 4 2 3 3 2" xfId="26439" xr:uid="{9E8623C5-6289-482A-9C93-934DAE1233DA}"/>
    <cellStyle name="Percent 4 5 3 2 3 6 3 5" xfId="6895" xr:uid="{E5B10D35-98C8-44CB-A88C-DB9F879C2FF7}"/>
    <cellStyle name="Percent 4 5 3 2 3 6 3 5 2" xfId="10639" xr:uid="{60DD429F-8982-441B-BB66-9FA7208FEB9E}"/>
    <cellStyle name="Percent 4 5 3 2 3 6 3 5 3" xfId="11346" xr:uid="{ACC2273A-2638-4C3C-858B-1AA16153A3EB}"/>
    <cellStyle name="Percent 4 5 3 2 3 6 3 5 3 2" xfId="21904" xr:uid="{6525FC00-24B7-429D-8176-73D1BE177E8D}"/>
    <cellStyle name="Percent 4 5 3 2 3 6 3 5 3 3" xfId="21204" xr:uid="{67405A6D-42B0-432F-AD37-BCB59D0FBDE2}"/>
    <cellStyle name="Percent 4 5 3 2 3 6 3 5 3 3 2" xfId="26426" xr:uid="{2BE553F3-AE6B-4456-908E-319008D1F5B9}"/>
    <cellStyle name="Percent 4 5 3 2 3 6 3 6" xfId="18537" xr:uid="{FF874DE1-4C8D-4FF8-85A3-57466EAA5AFA}"/>
    <cellStyle name="Percent 4 5 3 2 3 6 3 6 2" xfId="23759" xr:uid="{AA8D54CE-155F-46AF-B7FD-53ED0122D689}"/>
    <cellStyle name="Percent 4 5 3 2 3 6 4" xfId="6038" xr:uid="{0FDCA7A8-3716-45A7-AC38-8361517A3B9F}"/>
    <cellStyle name="Percent 4 5 3 2 3 6 4 2" xfId="7834" xr:uid="{866238A6-E13F-4EE8-8812-A85794A4C0E7}"/>
    <cellStyle name="Percent 4 5 3 2 3 6 4 3" xfId="12876" xr:uid="{2461259E-D0C7-4F53-8EB3-8AAF71FD45A2}"/>
    <cellStyle name="Percent 4 5 3 2 3 6 4 3 2" xfId="16349" xr:uid="{70C4F194-657E-4AFF-942D-11D7053E94EB}"/>
    <cellStyle name="Percent 4 5 3 2 3 6 4 4" xfId="19131" xr:uid="{27CD6B69-CE75-4D5D-9765-0254C9F35091}"/>
    <cellStyle name="Percent 4 5 3 2 3 6 4 4 2" xfId="24353" xr:uid="{CD44FFAF-8FE6-4E0F-881B-77032EB5D059}"/>
    <cellStyle name="Percent 4 5 3 2 3 6 5" xfId="6250" xr:uid="{24E1F822-C77B-4115-95FB-69C3DD2082CB}"/>
    <cellStyle name="Percent 4 5 3 2 3 6 5 2" xfId="9999" xr:uid="{4868EC9E-B633-4621-BC18-1C926482890E}"/>
    <cellStyle name="Percent 4 5 3 2 3 6 5 3" xfId="17051" xr:uid="{4B32293B-7292-4433-B709-F59ED317BBCD}"/>
    <cellStyle name="Percent 4 5 3 2 3 6 5 3 2" xfId="23524" xr:uid="{189DA71F-4948-4505-9F36-EEBE6169B828}"/>
    <cellStyle name="Percent 4 5 3 2 3 6 5 3 3" xfId="20564" xr:uid="{7E665300-7AE3-4D0C-88E4-E2F10C72B160}"/>
    <cellStyle name="Percent 4 5 3 2 3 6 5 3 3 2" xfId="25786" xr:uid="{263FFD8E-A5C3-43A4-8B4C-534994F4DC4B}"/>
    <cellStyle name="Percent 4 5 3 2 3 7" xfId="17942" xr:uid="{375A38E8-E8A7-4A89-A697-76335FCE64F2}"/>
    <cellStyle name="Percent 4 5 3 2 3 7 2" xfId="27645" xr:uid="{2A9F603D-2ADF-447D-BC14-82A50A5AC0CF}"/>
    <cellStyle name="Percent 4 5 3 2 4" xfId="1828" xr:uid="{4C75439A-FCD6-43DC-8EB6-1E040629CD57}"/>
    <cellStyle name="Percent 4 5 3 2 5" xfId="1829" xr:uid="{3352B0BB-D085-4C5B-B985-5A31E31F4436}"/>
    <cellStyle name="Percent 4 5 3 2 5 2" xfId="1830" xr:uid="{9AAD4717-87EF-450E-8619-F7120B9BB638}"/>
    <cellStyle name="Percent 4 5 3 2 5 3" xfId="1831" xr:uid="{664EE735-E403-408A-B1F5-B0083202F9BF}"/>
    <cellStyle name="Percent 4 5 3 2 5 3 2" xfId="14955" xr:uid="{503D036A-2F3B-48BD-BA90-62E11D7F9DC4}"/>
    <cellStyle name="Percent 4 5 3 2 5 4" xfId="1832" xr:uid="{5D34D57C-DDBC-45B1-A0A3-5A8E2BF3C154}"/>
    <cellStyle name="Percent 4 5 3 2 5 4 2" xfId="1833" xr:uid="{AE7B90E1-F149-472B-8CA4-BCDF53A88767}"/>
    <cellStyle name="Percent 4 5 3 2 5 4 3" xfId="1834" xr:uid="{0039FFF3-D07D-4C61-89A8-E165BE443B2F}"/>
    <cellStyle name="Percent 4 5 3 2 5 4 3 2" xfId="1835" xr:uid="{91246E16-9F04-462B-B924-12F4143D1817}"/>
    <cellStyle name="Percent 4 5 3 2 5 4 3 2 2" xfId="1836" xr:uid="{D212C8D9-9216-4F21-9994-787A3547D538}"/>
    <cellStyle name="Percent 4 5 3 2 5 4 3 2 2 10" xfId="18288" xr:uid="{D8C6D5A6-5AB6-4BF4-B841-C738314376CB}"/>
    <cellStyle name="Percent 4 5 3 2 5 4 3 2 2 10 2" xfId="27672" xr:uid="{C28B3F12-8115-465E-9B4F-BC768AD18ABC}"/>
    <cellStyle name="Percent 4 5 3 2 5 4 3 2 2 2" xfId="1837" xr:uid="{FE5C2470-8B0A-4AF7-8516-3A48DDBA9113}"/>
    <cellStyle name="Percent 4 5 3 2 5 4 3 2 2 2 2" xfId="14956" xr:uid="{8DD35371-2DEE-4C7B-9281-437850DD833E}"/>
    <cellStyle name="Percent 4 5 3 2 5 4 3 2 2 2 3" xfId="14957" xr:uid="{2499F2FB-7815-49B2-BE6F-7069A754A708}"/>
    <cellStyle name="Percent 4 5 3 2 5 4 3 2 2 2 3 2" xfId="14958" xr:uid="{4A8B1CDD-4A20-4BDC-A815-6E2C84DC4D26}"/>
    <cellStyle name="Percent 4 5 3 2 5 4 3 2 2 3" xfId="1838" xr:uid="{1892E5E9-AA35-46C6-9538-358B03587BA2}"/>
    <cellStyle name="Percent 4 5 3 2 5 4 3 2 2 4" xfId="1839" xr:uid="{CEA71534-CD58-4CB8-87E1-890776D1E58A}"/>
    <cellStyle name="Percent 4 5 3 2 5 4 3 2 2 5" xfId="1840" xr:uid="{0BFC7DD5-EB0A-43F1-930E-5CB6EFF69417}"/>
    <cellStyle name="Percent 4 5 3 2 5 4 3 2 2 5 2" xfId="1841" xr:uid="{19AF8A0C-C711-4B15-81D8-F5E9274EE6D7}"/>
    <cellStyle name="Percent 4 5 3 2 5 4 3 2 2 5 3" xfId="2701" xr:uid="{6FA70E2B-64AF-42B1-BBEA-9F352D7B9BAE}"/>
    <cellStyle name="Percent 4 5 3 2 5 4 3 2 2 5 3 2" xfId="3296" xr:uid="{ACA94A8C-840E-4E27-9A89-FA50DC25C502}"/>
    <cellStyle name="Percent 4 5 3 2 5 4 3 2 2 5 3 3" xfId="4259" xr:uid="{33E7E752-DD04-485D-96B6-20E2763EC04B}"/>
    <cellStyle name="Percent 4 5 3 2 5 4 3 2 2 5 3 3 2" xfId="4994" xr:uid="{52DBAD82-4A50-4D27-B365-B09EDAB23108}"/>
    <cellStyle name="Percent 4 5 3 2 5 4 3 2 2 5 3 3 3" xfId="4496" xr:uid="{5D5A1468-8636-4CAC-B438-6EA4B359E2B2}"/>
    <cellStyle name="Percent 4 5 3 2 5 4 3 2 2 5 3 3 4" xfId="7487" xr:uid="{34C2F6BA-9BA8-483C-8FCB-94911AA83320}"/>
    <cellStyle name="Percent 4 5 3 2 5 4 3 2 2 5 3 3 4 2" xfId="9327" xr:uid="{E912D455-D316-4C57-B7C5-BA4CDB04CDAA}"/>
    <cellStyle name="Percent 4 5 3 2 5 4 3 2 2 5 3 3 4 2 2" xfId="11042" xr:uid="{06F29612-DD15-4A06-95BA-C5204764E31C}"/>
    <cellStyle name="Percent 4 5 3 2 5 4 3 2 2 5 3 3 4 2 3" xfId="11971" xr:uid="{CF2B5D8A-58D6-4B9B-A71B-F1B5AD279D06}"/>
    <cellStyle name="Percent 4 5 3 2 5 4 3 2 2 5 3 3 4 2 3 2" xfId="22419" xr:uid="{8463B332-2274-41C2-B67F-C0DFC33F0F4C}"/>
    <cellStyle name="Percent 4 5 3 2 5 4 3 2 2 5 3 3 4 2 3 3" xfId="21607" xr:uid="{E09E972D-6228-4127-8DED-4BDF2FEC9AE1}"/>
    <cellStyle name="Percent 4 5 3 2 5 4 3 2 2 5 3 3 4 2 3 3 2" xfId="26829" xr:uid="{808BA92B-9BE9-46DC-9D9E-7F6B8762FA80}"/>
    <cellStyle name="Percent 4 5 3 2 5 4 3 2 2 5 3 3 5" xfId="6954" xr:uid="{88FB3847-BB42-428F-9590-8DA6D0088BC5}"/>
    <cellStyle name="Percent 4 5 3 2 5 4 3 2 2 5 3 3 5 2" xfId="10698" xr:uid="{16E37997-B230-4F81-82B2-485625677557}"/>
    <cellStyle name="Percent 4 5 3 2 5 4 3 2 2 5 3 3 5 3" xfId="12796" xr:uid="{576B5554-0381-4B8E-9EF0-F693FE1541C4}"/>
    <cellStyle name="Percent 4 5 3 2 5 4 3 2 2 5 3 3 5 3 2" xfId="23234" xr:uid="{D0B584B0-5EBE-40EA-A98C-AE71374EDF35}"/>
    <cellStyle name="Percent 4 5 3 2 5 4 3 2 2 5 3 3 5 3 3" xfId="21263" xr:uid="{9B236513-AA8E-4B89-AE73-8C0B324F1A66}"/>
    <cellStyle name="Percent 4 5 3 2 5 4 3 2 2 5 3 3 5 3 3 2" xfId="26485" xr:uid="{EC44DE69-60C4-471D-B4EC-A463DFE22FDA}"/>
    <cellStyle name="Percent 4 5 3 2 5 4 3 2 2 5 3 3 6" xfId="19036" xr:uid="{B38CE3AA-68F3-430E-BF8C-A6015A16D50C}"/>
    <cellStyle name="Percent 4 5 3 2 5 4 3 2 2 5 3 3 6 2" xfId="24258" xr:uid="{5237A56D-2D60-4455-8F38-91447E36EA78}"/>
    <cellStyle name="Percent 4 5 3 2 5 4 3 2 2 5 3 4" xfId="7101" xr:uid="{7435CD85-A84F-4077-918D-71559EA94892}"/>
    <cellStyle name="Percent 4 5 3 2 5 4 3 2 2 5 3 4 2" xfId="8060" xr:uid="{F183389C-C2D6-4F14-ABBE-FAB85EFCFE5E}"/>
    <cellStyle name="Percent 4 5 3 2 5 4 3 2 2 5 3 4 3" xfId="13201" xr:uid="{4414A47E-3C0C-4B37-A4A3-D32049F1D3EC}"/>
    <cellStyle name="Percent 4 5 3 2 5 4 3 2 2 5 3 4 3 2" xfId="16640" xr:uid="{7A2A2994-5355-4DCB-8A1C-70FDC0CFF53F}"/>
    <cellStyle name="Percent 4 5 3 2 5 4 3 2 2 5 3 4 4" xfId="19403" xr:uid="{A23CCBA3-691C-46F0-823F-CAEA89BD32A2}"/>
    <cellStyle name="Percent 4 5 3 2 5 4 3 2 2 5 3 4 4 2" xfId="24625" xr:uid="{FE20C304-48BE-4F0A-BED8-F4D66AAE257F}"/>
    <cellStyle name="Percent 4 5 3 2 5 4 3 2 2 5 3 5" xfId="7403" xr:uid="{1C3B0A4C-91C3-4266-90C3-BD52A9A567BC}"/>
    <cellStyle name="Percent 4 5 3 2 5 4 3 2 2 5 3 5 2" xfId="10773" xr:uid="{E559A2D3-BF34-402C-9E11-DAE324462127}"/>
    <cellStyle name="Percent 4 5 3 2 5 4 3 2 2 5 3 5 3" xfId="11946" xr:uid="{7A8353FC-C2A7-40D1-82CF-4CCA5CFC8199}"/>
    <cellStyle name="Percent 4 5 3 2 5 4 3 2 2 5 3 5 3 2" xfId="22394" xr:uid="{EDC0674F-1DDB-47C8-87F5-99DC35CCDA85}"/>
    <cellStyle name="Percent 4 5 3 2 5 4 3 2 2 5 3 5 3 3" xfId="21338" xr:uid="{AF5FD826-10F5-458F-83B0-5EE67D6363F3}"/>
    <cellStyle name="Percent 4 5 3 2 5 4 3 2 2 5 3 5 3 3 2" xfId="26560" xr:uid="{A0EB1AA9-FB45-410B-8DB2-A241A9FB45D2}"/>
    <cellStyle name="Percent 4 5 3 2 5 4 3 2 2 5 4" xfId="5888" xr:uid="{6A7BD141-F424-4A2A-A82B-9C89868FED53}"/>
    <cellStyle name="Percent 4 5 3 2 5 4 3 2 2 5 4 2" xfId="9119" xr:uid="{FE7AC8FD-B7F0-4BB1-986E-DFAF05B712BC}"/>
    <cellStyle name="Percent 4 5 3 2 5 4 3 2 2 5 4 3" xfId="16993" xr:uid="{E8A99DEC-9535-4350-94B8-DEF872E2CB4B}"/>
    <cellStyle name="Percent 4 5 3 2 5 4 3 2 2 5 4 3 2" xfId="23466" xr:uid="{B1DF6249-60BE-48ED-98BA-707819890EFB}"/>
    <cellStyle name="Percent 4 5 3 2 5 4 3 2 2 5 4 3 3" xfId="20424" xr:uid="{1452AFEC-A234-4EDE-AACF-D5B02C441CC1}"/>
    <cellStyle name="Percent 4 5 3 2 5 4 3 2 2 5 4 3 3 2" xfId="25646" xr:uid="{8CF2A4E3-A988-4644-9DEA-7D76936A610F}"/>
    <cellStyle name="Percent 4 5 3 2 5 4 3 2 2 5 5" xfId="15709" xr:uid="{0EB14C55-2EE5-4B1C-A901-BEC26BCC627F}"/>
    <cellStyle name="Percent 4 5 3 2 5 4 3 2 2 5 6" xfId="17816" xr:uid="{ADACF940-510D-4930-8337-25D7C29E484A}"/>
    <cellStyle name="Percent 4 5 3 2 5 4 3 2 2 5 6 2" xfId="27426" xr:uid="{1590B8E0-7DC6-47E1-A81A-94B3B04CD698}"/>
    <cellStyle name="Percent 4 5 3 2 5 4 3 2 2 5 6 3" xfId="28665" xr:uid="{8F69A9EE-B29D-4569-8830-76AA96E35315}"/>
    <cellStyle name="Percent 4 5 3 2 5 4 3 2 2 5 6 4" xfId="27649" xr:uid="{6FAD10AC-F3FF-4B08-89A6-1EE5A28A8184}"/>
    <cellStyle name="Percent 4 5 3 2 5 4 3 2 2 5 7" xfId="18441" xr:uid="{09EADE9A-CE33-435C-B585-F56E64F3B49B}"/>
    <cellStyle name="Percent 4 5 3 2 5 4 3 2 2 5 7 2" xfId="27683" xr:uid="{64F43FA0-F0C8-40DB-BF5B-1F8BC0CE5EB3}"/>
    <cellStyle name="Percent 4 5 3 2 5 4 3 2 2 6" xfId="2548" xr:uid="{BFBFD6D5-F0BB-4A4D-9650-4CF6AEAFB6E5}"/>
    <cellStyle name="Percent 4 5 3 2 5 4 3 2 2 6 2" xfId="3143" xr:uid="{2E2B4FAA-501E-4140-98E7-3C07AF8B5942}"/>
    <cellStyle name="Percent 4 5 3 2 5 4 3 2 2 6 3" xfId="4106" xr:uid="{15620D7F-282A-4CB9-B30E-6283CA5859B5}"/>
    <cellStyle name="Percent 4 5 3 2 5 4 3 2 2 6 3 2" xfId="4560" xr:uid="{FA93EBAB-25D8-47A0-9205-357095ED54B9}"/>
    <cellStyle name="Percent 4 5 3 2 5 4 3 2 2 6 3 3" xfId="3525" xr:uid="{034EA7C1-431D-44BC-8B4A-7F30A03F5086}"/>
    <cellStyle name="Percent 4 5 3 2 5 4 3 2 2 6 3 4" xfId="8444" xr:uid="{DC9FBF3C-EDED-438A-B3D3-FF5CB278CFAB}"/>
    <cellStyle name="Percent 4 5 3 2 5 4 3 2 2 6 3 4 2" xfId="6262" xr:uid="{D45C3ABA-9AA7-4D40-8C13-E6D618DBA08E}"/>
    <cellStyle name="Percent 4 5 3 2 5 4 3 2 2 6 3 4 2 2" xfId="10011" xr:uid="{80007B32-1F3B-4213-8B89-E359D5E3DBF9}"/>
    <cellStyle name="Percent 4 5 3 2 5 4 3 2 2 6 3 4 2 3" xfId="11314" xr:uid="{A6EADA23-A443-4AF7-81AD-07CBE30B4426}"/>
    <cellStyle name="Percent 4 5 3 2 5 4 3 2 2 6 3 4 2 3 2" xfId="21872" xr:uid="{9096EE79-127D-4BD9-BC02-925710813689}"/>
    <cellStyle name="Percent 4 5 3 2 5 4 3 2 2 6 3 4 2 3 3" xfId="20576" xr:uid="{11CC2C34-18E0-4C56-AE0A-CB287D5D2CB0}"/>
    <cellStyle name="Percent 4 5 3 2 5 4 3 2 2 6 3 4 2 3 3 2" xfId="25798" xr:uid="{3EB37972-B985-45A3-AD06-7951C3491887}"/>
    <cellStyle name="Percent 4 5 3 2 5 4 3 2 2 6 3 5" xfId="6749" xr:uid="{6BFA6079-A562-4590-8642-35BF5FEAF6C3}"/>
    <cellStyle name="Percent 4 5 3 2 5 4 3 2 2 6 3 5 2" xfId="10493" xr:uid="{578EAEC0-CBF3-4ACD-AE5C-12ADFBDA1AC0}"/>
    <cellStyle name="Percent 4 5 3 2 5 4 3 2 2 6 3 5 3" xfId="16948" xr:uid="{0D08FFFD-899A-4A3B-85EC-C25BD4BF6A6E}"/>
    <cellStyle name="Percent 4 5 3 2 5 4 3 2 2 6 3 5 3 2" xfId="23421" xr:uid="{86DC641B-93F2-44AF-B5AE-5031D34CCFB6}"/>
    <cellStyle name="Percent 4 5 3 2 5 4 3 2 2 6 3 5 3 3" xfId="21058" xr:uid="{4311CF13-BBDC-4A61-A305-B09A0E033701}"/>
    <cellStyle name="Percent 4 5 3 2 5 4 3 2 2 6 3 5 3 3 2" xfId="26280" xr:uid="{93446C42-2965-4C49-8228-5B7FA22860C3}"/>
    <cellStyle name="Percent 4 5 3 2 5 4 3 2 2 6 3 6" xfId="16125" xr:uid="{0EEC10B1-1FDF-472B-812B-12CCCF365EE7}"/>
    <cellStyle name="Percent 4 5 3 2 5 4 3 2 2 6 3 7" xfId="18883" xr:uid="{33D3FE6E-231B-41F3-9519-B9AA6029A39E}"/>
    <cellStyle name="Percent 4 5 3 2 5 4 3 2 2 6 3 7 2" xfId="24105" xr:uid="{E73AA03B-6A39-4101-9162-AF8EBB4D1C2A}"/>
    <cellStyle name="Percent 4 5 3 2 5 4 3 2 2 6 4" xfId="7135" xr:uid="{768BF190-5043-4780-9EE5-28BA3E2517B2}"/>
    <cellStyle name="Percent 4 5 3 2 5 4 3 2 2 6 4 2" xfId="8094" xr:uid="{68C0914F-B78E-4603-866D-F223608B3A86}"/>
    <cellStyle name="Percent 4 5 3 2 5 4 3 2 2 6 4 3" xfId="12875" xr:uid="{DE57ACC4-F579-4BEC-9F42-5D0D074AC207}"/>
    <cellStyle name="Percent 4 5 3 2 5 4 3 2 2 6 4 3 2" xfId="16348" xr:uid="{A73965FB-0C3E-4063-8D99-87DCD1CDBF8B}"/>
    <cellStyle name="Percent 4 5 3 2 5 4 3 2 2 6 4 4" xfId="19437" xr:uid="{08CBEDAC-5B24-45D4-A19E-572D0491344E}"/>
    <cellStyle name="Percent 4 5 3 2 5 4 3 2 2 6 4 4 2" xfId="24659" xr:uid="{0420535E-BF01-4515-8EFF-9365B67B50FC}"/>
    <cellStyle name="Percent 4 5 3 2 5 4 3 2 2 6 5" xfId="7372" xr:uid="{DCD9B581-4BEE-4F88-B59D-8FEE92028442}"/>
    <cellStyle name="Percent 4 5 3 2 5 4 3 2 2 6 5 2" xfId="10742" xr:uid="{6B033421-2603-48C7-8E60-799EF560B878}"/>
    <cellStyle name="Percent 4 5 3 2 5 4 3 2 2 6 5 3" xfId="12820" xr:uid="{51DB9A91-2166-4EDD-BB24-C963C60261FC}"/>
    <cellStyle name="Percent 4 5 3 2 5 4 3 2 2 6 5 3 2" xfId="23258" xr:uid="{392B3C40-DBDF-44B8-B4C0-D193F0AAA1A5}"/>
    <cellStyle name="Percent 4 5 3 2 5 4 3 2 2 6 5 3 3" xfId="21307" xr:uid="{6C2F5D5E-90D6-4265-BA9A-F05E949D2EB8}"/>
    <cellStyle name="Percent 4 5 3 2 5 4 3 2 2 6 5 3 3 2" xfId="26529" xr:uid="{73988EAE-244D-4D89-A47A-57910DEB4879}"/>
    <cellStyle name="Percent 4 5 3 2 5 4 3 2 2 7" xfId="5887" xr:uid="{D3466DE4-A572-459B-AFA2-6E1198D34F46}"/>
    <cellStyle name="Percent 4 5 3 2 5 4 3 2 2 7 2" xfId="9118" xr:uid="{B5371428-1A64-4079-9267-6C7CC8E037AD}"/>
    <cellStyle name="Percent 4 5 3 2 5 4 3 2 2 7 3" xfId="16277" xr:uid="{D153D987-04E6-4C47-95A4-22E7599FAA20}"/>
    <cellStyle name="Percent 4 5 3 2 5 4 3 2 2 7 3 2" xfId="17420" xr:uid="{B3385AF7-9F29-438F-980A-9CD15901B5DC}"/>
    <cellStyle name="Percent 4 5 3 2 5 4 3 2 2 7 3 3" xfId="20423" xr:uid="{0459FF22-A52B-4A44-A1DF-A9F8CDD748DD}"/>
    <cellStyle name="Percent 4 5 3 2 5 4 3 2 2 7 3 3 2" xfId="25645" xr:uid="{C1872B92-61BD-40C3-BAE8-93DAEC75AB0D}"/>
    <cellStyle name="Percent 4 5 3 2 5 4 3 2 2 8" xfId="15708" xr:uid="{0846EB27-B9A6-483D-B337-F52C7EC1AE25}"/>
    <cellStyle name="Percent 4 5 3 2 5 4 3 2 2 9" xfId="17815" xr:uid="{FD7327D5-6F3C-4222-AD43-8E5B13A8E821}"/>
    <cellStyle name="Percent 4 5 3 2 5 4 3 2 2 9 2" xfId="27425" xr:uid="{62769305-FEA3-4803-A8F5-9F18C268F9E5}"/>
    <cellStyle name="Percent 4 5 3 2 5 4 3 2 2 9 3" xfId="28664" xr:uid="{538D74CE-5D3B-4180-A47D-80C073126FDA}"/>
    <cellStyle name="Percent 4 5 3 2 5 4 3 2 2 9 4" xfId="27822" xr:uid="{0008A0CD-6D36-4965-9641-C03833CACB4E}"/>
    <cellStyle name="Percent 4 5 3 2 5 4 3 3" xfId="2388" xr:uid="{8E30A78D-F001-4623-8158-783B45B7F3A4}"/>
    <cellStyle name="Percent 4 5 3 2 5 4 3 3 2" xfId="2983" xr:uid="{3FA857A5-55A0-4AC3-83AC-E4E971DDC6F3}"/>
    <cellStyle name="Percent 4 5 3 2 5 4 3 3 3" xfId="3946" xr:uid="{F6ACFAB6-BAD0-43FC-B95A-C47E49F5860A}"/>
    <cellStyle name="Percent 4 5 3 2 5 4 3 3 3 2" xfId="4556" xr:uid="{798CC9E3-A6A1-4915-8EE4-68936AFEA8CD}"/>
    <cellStyle name="Percent 4 5 3 2 5 4 3 3 3 3" xfId="3641" xr:uid="{133166E9-A3C0-4027-B826-2448F72E6992}"/>
    <cellStyle name="Percent 4 5 3 2 5 4 3 3 3 4" xfId="8501" xr:uid="{BF8C58F9-BF17-4FFC-B9B8-F06C4395CDD3}"/>
    <cellStyle name="Percent 4 5 3 2 5 4 3 3 3 4 2" xfId="9263" xr:uid="{2665075A-5AAA-403E-819A-5CF384C7854B}"/>
    <cellStyle name="Percent 4 5 3 2 5 4 3 3 3 4 2 2" xfId="10980" xr:uid="{E88D8860-C879-41DE-8F1D-95A21DF49BAD}"/>
    <cellStyle name="Percent 4 5 3 2 5 4 3 3 3 4 2 3" xfId="17041" xr:uid="{8E971930-7E41-4E65-9B55-E3F7C648A5BA}"/>
    <cellStyle name="Percent 4 5 3 2 5 4 3 3 3 4 2 3 2" xfId="23514" xr:uid="{D4D99F2A-F6B7-4104-A7A8-0048C1D90FAA}"/>
    <cellStyle name="Percent 4 5 3 2 5 4 3 3 3 4 2 3 3" xfId="21545" xr:uid="{5BFD0FCC-52C3-45FC-812A-E7F56F1D18DE}"/>
    <cellStyle name="Percent 4 5 3 2 5 4 3 3 3 4 2 3 3 2" xfId="26767" xr:uid="{9C1E193F-B6DA-4F59-9815-7B98C01448F6}"/>
    <cellStyle name="Percent 4 5 3 2 5 4 3 3 3 5" xfId="6603" xr:uid="{E336F77C-97DF-46E8-97EA-AD32E30C9388}"/>
    <cellStyle name="Percent 4 5 3 2 5 4 3 3 3 5 2" xfId="10349" xr:uid="{0711D12F-AC8D-48A1-98C3-19531FD3D374}"/>
    <cellStyle name="Percent 4 5 3 2 5 4 3 3 3 5 3" xfId="12251" xr:uid="{C0B2DE50-3DE0-456B-AA4C-9E9C1BD63E0B}"/>
    <cellStyle name="Percent 4 5 3 2 5 4 3 3 3 5 3 2" xfId="22694" xr:uid="{0F1FFD4D-7930-42F3-8835-B3A7203DF302}"/>
    <cellStyle name="Percent 4 5 3 2 5 4 3 3 3 5 3 3" xfId="20914" xr:uid="{78557979-3435-4D8D-8FF8-DF244E7AE4CB}"/>
    <cellStyle name="Percent 4 5 3 2 5 4 3 3 3 5 3 3 2" xfId="26136" xr:uid="{3465B133-0401-4E8B-8D54-623CAFC37794}"/>
    <cellStyle name="Percent 4 5 3 2 5 4 3 3 3 6" xfId="15969" xr:uid="{328B4054-5D70-4BC1-8391-A8A993F815F1}"/>
    <cellStyle name="Percent 4 5 3 2 5 4 3 3 3 7" xfId="18723" xr:uid="{24E0BBFC-9819-42D8-875B-3F50A0CC913B}"/>
    <cellStyle name="Percent 4 5 3 2 5 4 3 3 3 7 2" xfId="23945" xr:uid="{BB39D0C4-C53A-46FC-AFF5-647724608F57}"/>
    <cellStyle name="Percent 4 5 3 2 5 4 3 3 4" xfId="6134" xr:uid="{7CB17362-B38F-49BE-8E51-31AB4B9A1E0B}"/>
    <cellStyle name="Percent 4 5 3 2 5 4 3 3 4 2" xfId="7471" xr:uid="{5DEA0848-A03F-44D1-9C1E-559F9C2972E3}"/>
    <cellStyle name="Percent 4 5 3 2 5 4 3 3 4 3" xfId="13015" xr:uid="{A9413957-30AF-4C20-9F26-EE5F4E54F543}"/>
    <cellStyle name="Percent 4 5 3 2 5 4 3 3 4 3 2" xfId="16471" xr:uid="{DB2BBF43-4C32-48D9-A259-7591EC6C00BE}"/>
    <cellStyle name="Percent 4 5 3 2 5 4 3 3 4 4" xfId="19227" xr:uid="{9FE6633D-8581-43F3-9342-135071B905E2}"/>
    <cellStyle name="Percent 4 5 3 2 5 4 3 3 4 4 2" xfId="24449" xr:uid="{D39306F3-607C-4F22-98BE-FCFF66927DEA}"/>
    <cellStyle name="Percent 4 5 3 2 5 4 3 3 5" xfId="9385" xr:uid="{DB447A0B-D979-4F9C-9A05-1DDA41296D56}"/>
    <cellStyle name="Percent 4 5 3 2 5 4 3 3 5 2" xfId="11099" xr:uid="{CAE5D5BA-3A3E-49B4-A0CA-5B952E8F906C}"/>
    <cellStyle name="Percent 4 5 3 2 5 4 3 3 5 3" xfId="17068" xr:uid="{8AA72F63-18A7-4409-A4F1-394C527249D4}"/>
    <cellStyle name="Percent 4 5 3 2 5 4 3 3 5 3 2" xfId="23540" xr:uid="{90401783-03C7-44E4-A7A5-5CFA89839E97}"/>
    <cellStyle name="Percent 4 5 3 2 5 4 3 3 5 3 3" xfId="21664" xr:uid="{1C5C2BA8-EE28-453B-8261-A69C324D0A00}"/>
    <cellStyle name="Percent 4 5 3 2 5 4 3 3 5 3 3 2" xfId="26886" xr:uid="{33550161-5041-4F25-846F-C4E2530B7C11}"/>
    <cellStyle name="Percent 4 5 3 2 5 4 3 4" xfId="5886" xr:uid="{897234E2-DA0B-443F-988F-52AD15F8E807}"/>
    <cellStyle name="Percent 4 5 3 2 5 4 3 4 2" xfId="9117" xr:uid="{607CA6A8-AA72-4773-9DAA-6748E26C49B9}"/>
    <cellStyle name="Percent 4 5 3 2 5 4 3 4 3" xfId="14959" xr:uid="{343AA9C6-2A98-432F-8216-54C8D691102B}"/>
    <cellStyle name="Percent 4 5 3 2 5 4 3 4 3 2" xfId="14960" xr:uid="{485D8D47-0159-4EC2-BDB3-0E3A2A125AF5}"/>
    <cellStyle name="Percent 4 5 3 2 5 4 3 4 3 3" xfId="17280" xr:uid="{CC8CE21F-C13E-400E-85FF-86E091826686}"/>
    <cellStyle name="Percent 4 5 3 2 5 4 3 4 3 4" xfId="20422" xr:uid="{9AE088FE-DE0B-46D7-9828-399A663752B3}"/>
    <cellStyle name="Percent 4 5 3 2 5 4 3 4 3 4 2" xfId="25644" xr:uid="{B1E86441-B225-4EA3-9C73-9C2066CEEEF1}"/>
    <cellStyle name="Percent 4 5 3 2 5 4 3 5" xfId="15309" xr:uid="{CFF47F05-71D4-46D1-9707-1682FFE82A1D}"/>
    <cellStyle name="Percent 4 5 3 2 5 4 3 6" xfId="15707" xr:uid="{089FA12D-4AE1-41A8-BD8C-206011933047}"/>
    <cellStyle name="Percent 4 5 3 2 5 4 3 7" xfId="17814" xr:uid="{0D83A3F0-F626-47E5-ABAE-07CC28495C78}"/>
    <cellStyle name="Percent 4 5 3 2 5 4 3 7 2" xfId="27424" xr:uid="{A2FD86E7-B050-4D29-A741-64E623E9F129}"/>
    <cellStyle name="Percent 4 5 3 2 5 4 3 7 3" xfId="28663" xr:uid="{C2F1F279-8EF9-4B8D-BDF5-C632AF590907}"/>
    <cellStyle name="Percent 4 5 3 2 5 4 3 7 4" xfId="27821" xr:uid="{F76BF395-D58B-4851-9152-3BEA077E3D65}"/>
    <cellStyle name="Percent 4 5 3 2 5 4 3 8" xfId="18128" xr:uid="{C3F96123-6205-4071-9533-07438F8D91FE}"/>
    <cellStyle name="Percent 4 5 3 2 5 4 3 8 2" xfId="27741" xr:uid="{877B76C3-E40E-48A1-8739-BC8C6EE4DFE2}"/>
    <cellStyle name="Percent 4 5 3 2 5 4 4" xfId="14961" xr:uid="{259DB76D-A1B3-4960-822F-E7D1B6355C10}"/>
    <cellStyle name="Percent 4 5 3 2 5 4 4 2" xfId="14962" xr:uid="{9E29B01E-253C-43FE-9CCD-70F4E8616ADE}"/>
    <cellStyle name="Percent 4 5 3 2 5 5" xfId="2248" xr:uid="{BA491C08-98D4-4152-8EBE-EAF95B029280}"/>
    <cellStyle name="Percent 4 5 3 2 5 5 2" xfId="2843" xr:uid="{2C375025-EC95-4D79-8FCB-BD6A3EE3DC23}"/>
    <cellStyle name="Percent 4 5 3 2 5 5 3" xfId="3806" xr:uid="{96422C14-B2E4-4548-BAAF-4C7B7C0693D6}"/>
    <cellStyle name="Percent 4 5 3 2 5 5 3 2" xfId="4784" xr:uid="{AACFBC39-F093-4343-B85F-3919681CE06C}"/>
    <cellStyle name="Percent 4 5 3 2 5 5 3 3" xfId="4377" xr:uid="{F9102C87-17CF-471D-B4BD-357D4C488AA6}"/>
    <cellStyle name="Percent 4 5 3 2 5 5 3 4" xfId="8562" xr:uid="{7593D408-A581-48A6-B38B-AF480C7E1640}"/>
    <cellStyle name="Percent 4 5 3 2 5 5 3 4 2" xfId="5873" xr:uid="{1BF29E20-5792-4ED7-8037-D54E76FBEF91}"/>
    <cellStyle name="Percent 4 5 3 2 5 5 3 4 2 2" xfId="9804" xr:uid="{6792410C-8161-4958-BE40-54810EE8A314}"/>
    <cellStyle name="Percent 4 5 3 2 5 5 3 4 2 3" xfId="11897" xr:uid="{0F86CDFE-7B99-4B92-BE5D-4630455E3B6F}"/>
    <cellStyle name="Percent 4 5 3 2 5 5 3 4 2 3 2" xfId="22345" xr:uid="{25A38D1E-4278-41FC-9B22-9054D5EAC9FF}"/>
    <cellStyle name="Percent 4 5 3 2 5 5 3 4 2 3 3" xfId="20409" xr:uid="{A8EF1E69-10F0-4C9F-9188-FFD0D8979D2C}"/>
    <cellStyle name="Percent 4 5 3 2 5 5 3 4 2 3 3 2" xfId="25631" xr:uid="{E3DF0CB9-0D54-4BA4-9DDD-8D4BB7A2A330}"/>
    <cellStyle name="Percent 4 5 3 2 5 5 3 5" xfId="6981" xr:uid="{F0F5FD00-B8E5-4355-84E6-4FD5DF960F9B}"/>
    <cellStyle name="Percent 4 5 3 2 5 5 3 5 2" xfId="10725" xr:uid="{1FE095EF-853F-4ACB-8273-C3EE2B285E22}"/>
    <cellStyle name="Percent 4 5 3 2 5 5 3 5 3" xfId="17198" xr:uid="{A8274AE6-0843-4139-867A-196CF47B7DB2}"/>
    <cellStyle name="Percent 4 5 3 2 5 5 3 5 3 2" xfId="23669" xr:uid="{EE50C3BC-0959-4E37-B30A-3C4AA42A3D20}"/>
    <cellStyle name="Percent 4 5 3 2 5 5 3 5 3 3" xfId="21290" xr:uid="{CEB53CDE-B917-422D-BB08-B0D456027FB0}"/>
    <cellStyle name="Percent 4 5 3 2 5 5 3 5 3 3 2" xfId="26512" xr:uid="{219683B1-A8A3-4F59-B5CD-C969208AF64F}"/>
    <cellStyle name="Percent 4 5 3 2 5 5 3 6" xfId="18583" xr:uid="{B33E5938-3BB1-4A73-9BCC-E07AC525A00A}"/>
    <cellStyle name="Percent 4 5 3 2 5 5 3 6 2" xfId="23805" xr:uid="{2C7803D5-8D44-4E65-8F6B-3F87EB01DE0B}"/>
    <cellStyle name="Percent 4 5 3 2 5 5 4" xfId="7077" xr:uid="{3C403D27-63FB-4EC7-BBB3-AE119A2CB7C6}"/>
    <cellStyle name="Percent 4 5 3 2 5 5 4 2" xfId="8036" xr:uid="{1BBBB9B1-4CF0-4B63-8209-9059D09B9B4E}"/>
    <cellStyle name="Percent 4 5 3 2 5 5 4 3" xfId="11563" xr:uid="{89E16B41-F1AF-49E5-816E-36877FDCE382}"/>
    <cellStyle name="Percent 4 5 3 2 5 5 4 3 2" xfId="15822" xr:uid="{70355E5B-1AC2-4C9B-B919-E0D874790046}"/>
    <cellStyle name="Percent 4 5 3 2 5 5 4 4" xfId="19379" xr:uid="{57EB2F26-6FA3-4BF0-9AAD-2C4606172B87}"/>
    <cellStyle name="Percent 4 5 3 2 5 5 4 4 2" xfId="24601" xr:uid="{28870A5A-B9A3-4768-9C3C-0F7311A772A8}"/>
    <cellStyle name="Percent 4 5 3 2 5 5 5" xfId="7927" xr:uid="{4B5FA830-AA50-4F93-803E-71A577F657E0}"/>
    <cellStyle name="Percent 4 5 3 2 5 5 5 2" xfId="10886" xr:uid="{7B81EA72-2E43-4AA5-A951-FBDD5CCF58AE}"/>
    <cellStyle name="Percent 4 5 3 2 5 5 5 3" xfId="12234" xr:uid="{DD45F99B-73FB-4795-9AFD-D9DFEF13C22E}"/>
    <cellStyle name="Percent 4 5 3 2 5 5 5 3 2" xfId="22679" xr:uid="{EF515870-17A2-4EC0-9F74-B3D90C21DBD9}"/>
    <cellStyle name="Percent 4 5 3 2 5 5 5 3 3" xfId="21451" xr:uid="{1482A7F0-C495-487D-838A-BAA327A10E8C}"/>
    <cellStyle name="Percent 4 5 3 2 5 5 5 3 3 2" xfId="26673" xr:uid="{A69B67F6-5EE8-476D-8A08-4E52C9F37EE3}"/>
    <cellStyle name="Percent 4 5 3 2 5 6" xfId="17988" xr:uid="{09FF7137-F7CA-4A0F-B58A-18EFCC9414A2}"/>
    <cellStyle name="Percent 4 5 3 2 5 6 2" xfId="28884" xr:uid="{C92CD54B-CB92-41EA-B879-119F741F05DA}"/>
    <cellStyle name="Percent 4 5 3 2 6" xfId="1842" xr:uid="{CF29B4AB-7459-4876-A0C0-83A91B0FE64B}"/>
    <cellStyle name="Percent 4 5 3 2 6 2" xfId="1843" xr:uid="{3E73A7ED-D7E6-401C-8083-C02200FD6FE3}"/>
    <cellStyle name="Percent 4 5 3 2 6 3" xfId="1844" xr:uid="{198FABFC-7AEF-45FD-8618-C4C2940042FE}"/>
    <cellStyle name="Percent 4 5 3 2 6 3 2" xfId="1845" xr:uid="{1DCFA842-22D2-44BD-825A-1697FE23A110}"/>
    <cellStyle name="Percent 4 5 3 2 6 3 2 2" xfId="1846" xr:uid="{AB455ED0-5E61-48CA-84AD-4FA02CD431CB}"/>
    <cellStyle name="Percent 4 5 3 2 6 3 2 2 10" xfId="18289" xr:uid="{B584436C-BB59-4197-9707-3D677FF58A86}"/>
    <cellStyle name="Percent 4 5 3 2 6 3 2 2 10 2" xfId="27588" xr:uid="{A9B813FC-9C1C-44C6-854B-68215203DFCA}"/>
    <cellStyle name="Percent 4 5 3 2 6 3 2 2 2" xfId="1847" xr:uid="{E2B89718-0D2A-4388-B173-DB09359D0896}"/>
    <cellStyle name="Percent 4 5 3 2 6 3 2 2 2 2" xfId="14963" xr:uid="{596ACA9C-F9F2-45B3-82F9-1C18EB2FB83D}"/>
    <cellStyle name="Percent 4 5 3 2 6 3 2 2 2 3" xfId="14964" xr:uid="{40ED9984-7328-4E63-B623-D0A36E978727}"/>
    <cellStyle name="Percent 4 5 3 2 6 3 2 2 2 3 2" xfId="14965" xr:uid="{6CC25C5E-961C-4EF4-9FA4-91FDC7777389}"/>
    <cellStyle name="Percent 4 5 3 2 6 3 2 2 3" xfId="1848" xr:uid="{4B757DF5-1EAC-4A30-97B4-C43D0C1C84E1}"/>
    <cellStyle name="Percent 4 5 3 2 6 3 2 2 4" xfId="1849" xr:uid="{4166CE63-652D-4DB9-8D96-FE0323860BE2}"/>
    <cellStyle name="Percent 4 5 3 2 6 3 2 2 5" xfId="1850" xr:uid="{AF7B6BF7-BD0F-4454-BC9F-81B72ACC4202}"/>
    <cellStyle name="Percent 4 5 3 2 6 3 2 2 5 2" xfId="1851" xr:uid="{2D04A85D-D01C-4F36-AD7D-28286BFD9297}"/>
    <cellStyle name="Percent 4 5 3 2 6 3 2 2 5 3" xfId="2702" xr:uid="{BBBA68B9-B133-4536-A5D0-A1E5BB30AA6E}"/>
    <cellStyle name="Percent 4 5 3 2 6 3 2 2 5 3 2" xfId="3297" xr:uid="{56CD814E-0B15-4F68-AE38-A8393BB99703}"/>
    <cellStyle name="Percent 4 5 3 2 6 3 2 2 5 3 3" xfId="4260" xr:uid="{A9239F83-9337-4E05-A91D-3E7206453998}"/>
    <cellStyle name="Percent 4 5 3 2 6 3 2 2 5 3 3 2" xfId="5011" xr:uid="{754739D2-285C-450E-8990-05304C068FFD}"/>
    <cellStyle name="Percent 4 5 3 2 6 3 2 2 5 3 3 3" xfId="4497" xr:uid="{857A77A3-900F-400C-9190-F3CC3F632C03}"/>
    <cellStyle name="Percent 4 5 3 2 6 3 2 2 5 3 3 4" xfId="8619" xr:uid="{38958377-93C5-4C8C-B458-BB65A297B11B}"/>
    <cellStyle name="Percent 4 5 3 2 6 3 2 2 5 3 3 4 2" xfId="7412" xr:uid="{8A1E79DC-6DB8-4E65-ABA4-7956C0C79BEC}"/>
    <cellStyle name="Percent 4 5 3 2 6 3 2 2 5 3 3 4 2 2" xfId="10782" xr:uid="{1D0BEEF4-07EA-47CA-BD51-D3FD514AE5E3}"/>
    <cellStyle name="Percent 4 5 3 2 6 3 2 2 5 3 3 4 2 3" xfId="11507" xr:uid="{D2E243E1-EB6D-47BF-970D-34FCC376DF33}"/>
    <cellStyle name="Percent 4 5 3 2 6 3 2 2 5 3 3 4 2 3 2" xfId="22065" xr:uid="{F36BB76A-1A02-4D49-B42B-9AD0EFC68CB1}"/>
    <cellStyle name="Percent 4 5 3 2 6 3 2 2 5 3 3 4 2 3 3" xfId="21347" xr:uid="{952667F2-D23B-4AC5-A073-9F06277E7D7C}"/>
    <cellStyle name="Percent 4 5 3 2 6 3 2 2 5 3 3 4 2 3 3 2" xfId="26569" xr:uid="{28162C94-A857-4FCE-BC25-D3375F70104C}"/>
    <cellStyle name="Percent 4 5 3 2 6 3 2 2 5 3 3 5" xfId="6703" xr:uid="{C3362B0E-1BD5-4578-9C93-DF13C3F3A402}"/>
    <cellStyle name="Percent 4 5 3 2 6 3 2 2 5 3 3 5 2" xfId="10448" xr:uid="{C9119667-5B63-45AB-95E6-7BAC232C5169}"/>
    <cellStyle name="Percent 4 5 3 2 6 3 2 2 5 3 3 5 3" xfId="11464" xr:uid="{C9BF8552-98BF-4FEF-B8ED-3319339F7F64}"/>
    <cellStyle name="Percent 4 5 3 2 6 3 2 2 5 3 3 5 3 2" xfId="22022" xr:uid="{68615D4D-9EEC-4B14-9339-15ACA463032E}"/>
    <cellStyle name="Percent 4 5 3 2 6 3 2 2 5 3 3 5 3 3" xfId="21013" xr:uid="{40AC2B75-2C25-40A2-BB93-BED524664E1A}"/>
    <cellStyle name="Percent 4 5 3 2 6 3 2 2 5 3 3 5 3 3 2" xfId="26235" xr:uid="{EEBBCF92-00CA-4C97-AC87-D970FD60326E}"/>
    <cellStyle name="Percent 4 5 3 2 6 3 2 2 5 3 3 6" xfId="19037" xr:uid="{3C0D3B34-5B26-48C6-8C31-C6189C0DF91E}"/>
    <cellStyle name="Percent 4 5 3 2 6 3 2 2 5 3 3 6 2" xfId="24259" xr:uid="{53C73897-FF09-4857-AE29-A17EA825D884}"/>
    <cellStyle name="Percent 4 5 3 2 6 3 2 2 5 3 4" xfId="6163" xr:uid="{C3F721E6-6B92-4ED8-BA61-BA3672A1CF33}"/>
    <cellStyle name="Percent 4 5 3 2 6 3 2 2 5 3 4 2" xfId="7710" xr:uid="{88B5B616-E57B-4EB7-9F42-0389681B3E83}"/>
    <cellStyle name="Percent 4 5 3 2 6 3 2 2 5 3 4 3" xfId="11582" xr:uid="{05501289-39DC-4074-B2A4-1551ACCD3B21}"/>
    <cellStyle name="Percent 4 5 3 2 6 3 2 2 5 3 4 3 2" xfId="15838" xr:uid="{54BBE7AC-E739-4A7A-8331-24A36F1039E6}"/>
    <cellStyle name="Percent 4 5 3 2 6 3 2 2 5 3 4 4" xfId="19256" xr:uid="{F763DE6F-42C3-4C93-B24B-3ED86DB196AC}"/>
    <cellStyle name="Percent 4 5 3 2 6 3 2 2 5 3 4 4 2" xfId="24478" xr:uid="{D7EA54A2-ED09-4AA6-AAEB-F35C82951DB9}"/>
    <cellStyle name="Percent 4 5 3 2 6 3 2 2 5 3 5" xfId="9288" xr:uid="{42D9C11C-DA21-463B-AD6D-9BF4D49B7321}"/>
    <cellStyle name="Percent 4 5 3 2 6 3 2 2 5 3 5 2" xfId="11005" xr:uid="{D33796E1-4903-4D32-9DC6-E6166A95F9D4}"/>
    <cellStyle name="Percent 4 5 3 2 6 3 2 2 5 3 5 3" xfId="11404" xr:uid="{B2D720A7-9460-4591-A082-47FC2F6817F5}"/>
    <cellStyle name="Percent 4 5 3 2 6 3 2 2 5 3 5 3 2" xfId="21962" xr:uid="{A57BE64A-738F-4628-90EE-8F7A1CE15DCF}"/>
    <cellStyle name="Percent 4 5 3 2 6 3 2 2 5 3 5 3 3" xfId="21570" xr:uid="{D68F29CD-A951-4FCB-A93B-D6D1FC00AE5A}"/>
    <cellStyle name="Percent 4 5 3 2 6 3 2 2 5 3 5 3 3 2" xfId="26792" xr:uid="{3432622E-8D6E-4D0D-8D4D-D01D58FBD585}"/>
    <cellStyle name="Percent 4 5 3 2 6 3 2 2 5 4" xfId="5891" xr:uid="{9811369C-413D-4627-A627-CE0BA8604021}"/>
    <cellStyle name="Percent 4 5 3 2 6 3 2 2 5 4 2" xfId="9122" xr:uid="{9C7332AD-9EC1-4A7A-9078-88E416AB5052}"/>
    <cellStyle name="Percent 4 5 3 2 6 3 2 2 5 4 3" xfId="11774" xr:uid="{6B165550-2A1A-4F59-8235-1BC6C972F362}"/>
    <cellStyle name="Percent 4 5 3 2 6 3 2 2 5 4 3 2" xfId="22222" xr:uid="{B7DD340A-A22E-4806-9590-ADE86923B058}"/>
    <cellStyle name="Percent 4 5 3 2 6 3 2 2 5 4 3 3" xfId="20427" xr:uid="{98C0E1E0-D2F5-45CB-949C-5868946499B8}"/>
    <cellStyle name="Percent 4 5 3 2 6 3 2 2 5 4 3 3 2" xfId="25649" xr:uid="{8D386D18-031C-4567-B519-F993276C6367}"/>
    <cellStyle name="Percent 4 5 3 2 6 3 2 2 5 5" xfId="15712" xr:uid="{1285E8A2-CC7E-426C-8B13-7EEED4D097E2}"/>
    <cellStyle name="Percent 4 5 3 2 6 3 2 2 5 6" xfId="17819" xr:uid="{8479A602-6249-4817-AD94-7C28DC86C0C6}"/>
    <cellStyle name="Percent 4 5 3 2 6 3 2 2 5 6 2" xfId="27429" xr:uid="{97C1F46C-3A8D-487A-A97F-6E8C5EE1287D}"/>
    <cellStyle name="Percent 4 5 3 2 6 3 2 2 5 6 3" xfId="28668" xr:uid="{A96E98BA-AE09-4E77-A08C-966883DFD385}"/>
    <cellStyle name="Percent 4 5 3 2 6 3 2 2 5 6 4" xfId="27819" xr:uid="{F7D7444D-4338-47FF-A597-15F7503A26AC}"/>
    <cellStyle name="Percent 4 5 3 2 6 3 2 2 5 7" xfId="18442" xr:uid="{A8EA1CE6-6A91-4A1E-BF68-649676EE1ED8}"/>
    <cellStyle name="Percent 4 5 3 2 6 3 2 2 5 7 2" xfId="28223" xr:uid="{F0E05C99-415E-4668-8E23-A79DC3355455}"/>
    <cellStyle name="Percent 4 5 3 2 6 3 2 2 6" xfId="2549" xr:uid="{3A0AF227-F3F5-41E0-8D13-889BA01ABBA9}"/>
    <cellStyle name="Percent 4 5 3 2 6 3 2 2 6 2" xfId="3144" xr:uid="{0DF8C826-CF2A-47D5-8EDA-D703B55D8C11}"/>
    <cellStyle name="Percent 4 5 3 2 6 3 2 2 6 3" xfId="4107" xr:uid="{157E6785-C2E9-4252-883B-49A2A4B968D9}"/>
    <cellStyle name="Percent 4 5 3 2 6 3 2 2 6 3 2" xfId="4820" xr:uid="{B5F6A44D-E4CA-4223-8DEE-1121B3F49899}"/>
    <cellStyle name="Percent 4 5 3 2 6 3 2 2 6 3 3" xfId="3477" xr:uid="{D2028352-3712-442F-9BF5-2636B5613D5D}"/>
    <cellStyle name="Percent 4 5 3 2 6 3 2 2 6 3 4" xfId="7867" xr:uid="{57B6D41B-2E07-4440-B6B0-42FA1E02AF40}"/>
    <cellStyle name="Percent 4 5 3 2 6 3 2 2 6 3 4 2" xfId="5186" xr:uid="{1D63D18C-9011-423B-AA2F-C64260142357}"/>
    <cellStyle name="Percent 4 5 3 2 6 3 2 2 6 3 4 2 2" xfId="9739" xr:uid="{8F841188-DC38-48C2-B69F-0DBE7142135C}"/>
    <cellStyle name="Percent 4 5 3 2 6 3 2 2 6 3 4 2 3" xfId="12815" xr:uid="{F9F977FE-2F5E-40A2-A6FF-E8F3F93A5163}"/>
    <cellStyle name="Percent 4 5 3 2 6 3 2 2 6 3 4 2 3 2" xfId="23253" xr:uid="{2C837B43-B6B7-4FFA-8690-FF19B437CA16}"/>
    <cellStyle name="Percent 4 5 3 2 6 3 2 2 6 3 4 2 3 3" xfId="19726" xr:uid="{3552DDC8-355B-40DC-9059-F5FBD09A053F}"/>
    <cellStyle name="Percent 4 5 3 2 6 3 2 2 6 3 4 2 3 3 2" xfId="24948" xr:uid="{EDE384D1-100C-4696-A2AF-5EAE5B3452F0}"/>
    <cellStyle name="Percent 4 5 3 2 6 3 2 2 6 3 5" xfId="6489" xr:uid="{B550ADE6-D952-4824-9C78-ED14B5346492}"/>
    <cellStyle name="Percent 4 5 3 2 6 3 2 2 6 3 5 2" xfId="10235" xr:uid="{D688B6E9-E305-43C0-87B6-7A9BF48C5F6A}"/>
    <cellStyle name="Percent 4 5 3 2 6 3 2 2 6 3 5 3" xfId="11648" xr:uid="{2B87E245-68DF-4E72-9164-917C8F4021E7}"/>
    <cellStyle name="Percent 4 5 3 2 6 3 2 2 6 3 5 3 2" xfId="22097" xr:uid="{0C3D44FD-D280-4846-B035-353F570C146F}"/>
    <cellStyle name="Percent 4 5 3 2 6 3 2 2 6 3 5 3 3" xfId="20800" xr:uid="{751A491B-9280-4FE2-989C-DFD93362F66E}"/>
    <cellStyle name="Percent 4 5 3 2 6 3 2 2 6 3 5 3 3 2" xfId="26022" xr:uid="{C9553979-3290-4EAB-A233-B98BAF629321}"/>
    <cellStyle name="Percent 4 5 3 2 6 3 2 2 6 3 6" xfId="16126" xr:uid="{0ECD3708-1A9B-4515-A1FE-19F4DAC7C936}"/>
    <cellStyle name="Percent 4 5 3 2 6 3 2 2 6 3 7" xfId="18884" xr:uid="{C4F2E6ED-5360-4A42-9AA6-67DB81EE1239}"/>
    <cellStyle name="Percent 4 5 3 2 6 3 2 2 6 3 7 2" xfId="24106" xr:uid="{49FC81A8-B6E6-4DF9-B34A-F2D12115A6CC}"/>
    <cellStyle name="Percent 4 5 3 2 6 3 2 2 6 4" xfId="7292" xr:uid="{4E002CED-17A3-4A3C-AFA5-528A44555BD8}"/>
    <cellStyle name="Percent 4 5 3 2 6 3 2 2 6 4 2" xfId="8251" xr:uid="{E8576DD5-6904-462D-8DD9-9C54466AB7FF}"/>
    <cellStyle name="Percent 4 5 3 2 6 3 2 2 6 4 3" xfId="13255" xr:uid="{B8CC0D91-ABE1-470B-A6EB-52D1EC4276B2}"/>
    <cellStyle name="Percent 4 5 3 2 6 3 2 2 6 4 3 2" xfId="16687" xr:uid="{F05E767E-5A88-49B4-9EF2-A2A3FDFD4F20}"/>
    <cellStyle name="Percent 4 5 3 2 6 3 2 2 6 4 4" xfId="19594" xr:uid="{4CDAF91A-0B8C-49E9-8434-031EAFE812CD}"/>
    <cellStyle name="Percent 4 5 3 2 6 3 2 2 6 4 4 2" xfId="24816" xr:uid="{AFDA1707-2132-4CCB-A8FD-1F48C2D67360}"/>
    <cellStyle name="Percent 4 5 3 2 6 3 2 2 6 5" xfId="9213" xr:uid="{EA91BC1E-9605-4908-B05E-9AAC0193830C}"/>
    <cellStyle name="Percent 4 5 3 2 6 3 2 2 6 5 2" xfId="10931" xr:uid="{2A40A610-9163-44B5-8332-AF1F153665DA}"/>
    <cellStyle name="Percent 4 5 3 2 6 3 2 2 6 5 3" xfId="17074" xr:uid="{221AF0AA-FE89-46B4-A120-53997B5430DA}"/>
    <cellStyle name="Percent 4 5 3 2 6 3 2 2 6 5 3 2" xfId="23546" xr:uid="{EDB2E630-FF72-4F68-B9DE-3C0B022B4D4E}"/>
    <cellStyle name="Percent 4 5 3 2 6 3 2 2 6 5 3 3" xfId="21496" xr:uid="{60497FDD-FEAA-43D1-B1B1-C41B25F3E3E4}"/>
    <cellStyle name="Percent 4 5 3 2 6 3 2 2 6 5 3 3 2" xfId="26718" xr:uid="{1764EAE8-E5DB-49A0-A5CA-B13AE630567D}"/>
    <cellStyle name="Percent 4 5 3 2 6 3 2 2 7" xfId="5890" xr:uid="{25A764B3-C55F-40CE-BF49-3246A195568A}"/>
    <cellStyle name="Percent 4 5 3 2 6 3 2 2 7 2" xfId="9121" xr:uid="{EA77E3D6-4A19-423C-8D0A-FD213E5C749C}"/>
    <cellStyle name="Percent 4 5 3 2 6 3 2 2 7 3" xfId="16278" xr:uid="{7F3AE53F-5874-49B5-BF57-83CC5F81BB9A}"/>
    <cellStyle name="Percent 4 5 3 2 6 3 2 2 7 3 2" xfId="17421" xr:uid="{1959AC8A-F390-4A7F-AEAB-A3B5555968D8}"/>
    <cellStyle name="Percent 4 5 3 2 6 3 2 2 7 3 3" xfId="20426" xr:uid="{A7515B5D-2FD4-449D-868F-B2850FB0797D}"/>
    <cellStyle name="Percent 4 5 3 2 6 3 2 2 7 3 3 2" xfId="25648" xr:uid="{44A5D478-54EF-488B-8D55-E5B804BAE7BC}"/>
    <cellStyle name="Percent 4 5 3 2 6 3 2 2 8" xfId="15711" xr:uid="{032BD3A6-79C3-4038-B295-D72255C3652B}"/>
    <cellStyle name="Percent 4 5 3 2 6 3 2 2 9" xfId="17818" xr:uid="{727857E8-FABC-4002-BD90-2D5D0FA9F4A6}"/>
    <cellStyle name="Percent 4 5 3 2 6 3 2 2 9 2" xfId="27428" xr:uid="{4B83C0FC-D31B-43DA-B558-01C527AD29A3}"/>
    <cellStyle name="Percent 4 5 3 2 6 3 2 2 9 3" xfId="28667" xr:uid="{EB21F969-5350-4A7E-A2A5-E5B35D9F2A04}"/>
    <cellStyle name="Percent 4 5 3 2 6 3 2 2 9 4" xfId="27820" xr:uid="{AD576CED-7675-459B-9391-42193DD084A8}"/>
    <cellStyle name="Percent 4 5 3 2 6 3 3" xfId="2319" xr:uid="{18E7DBEE-AC05-4118-B34C-81FCCBC320CC}"/>
    <cellStyle name="Percent 4 5 3 2 6 3 3 2" xfId="2914" xr:uid="{9BC4EA7E-A6B0-40F9-ACB6-A5E083B1B1E4}"/>
    <cellStyle name="Percent 4 5 3 2 6 3 3 3" xfId="3877" xr:uid="{542DFAF7-B2F2-4351-A1EB-3DC07D11864D}"/>
    <cellStyle name="Percent 4 5 3 2 6 3 3 3 2" xfId="4862" xr:uid="{7A404EBC-6F77-45D9-821D-FA246260EE55}"/>
    <cellStyle name="Percent 4 5 3 2 6 3 3 3 3" xfId="3694" xr:uid="{B0102D42-7C41-4A9F-BCEA-C9EF69148D69}"/>
    <cellStyle name="Percent 4 5 3 2 6 3 3 3 4" xfId="8379" xr:uid="{482F8633-7520-4FB2-898F-8FD37B853618}"/>
    <cellStyle name="Percent 4 5 3 2 6 3 3 3 4 2" xfId="5176" xr:uid="{B7407A73-3F3C-4C17-B2AD-6F87B2464306}"/>
    <cellStyle name="Percent 4 5 3 2 6 3 3 3 4 2 2" xfId="9631" xr:uid="{2215EB81-3B18-4D18-BB8A-C0A21D4BB347}"/>
    <cellStyle name="Percent 4 5 3 2 6 3 3 3 4 2 3" xfId="12362" xr:uid="{44CFB65E-4A6B-481A-BA63-8515C68BEAAB}"/>
    <cellStyle name="Percent 4 5 3 2 6 3 3 3 4 2 3 2" xfId="22803" xr:uid="{AC7BD263-8983-4FF0-9587-E7440EA24055}"/>
    <cellStyle name="Percent 4 5 3 2 6 3 3 3 4 2 3 3" xfId="19716" xr:uid="{786F190D-53D7-4781-8BA1-F8E161E75A31}"/>
    <cellStyle name="Percent 4 5 3 2 6 3 3 3 4 2 3 3 2" xfId="24938" xr:uid="{B38AA96B-1908-41A0-9035-7AC0510898E0}"/>
    <cellStyle name="Percent 4 5 3 2 6 3 3 3 5" xfId="6652" xr:uid="{376C97B3-BD4D-4B14-9018-E0F073585BB9}"/>
    <cellStyle name="Percent 4 5 3 2 6 3 3 3 5 2" xfId="10398" xr:uid="{6EDD23A7-136A-4BA1-8332-F84A73DDC1A6}"/>
    <cellStyle name="Percent 4 5 3 2 6 3 3 3 5 3" xfId="11912" xr:uid="{BAF4CD88-55FE-4E40-88E9-E88BFE7467A4}"/>
    <cellStyle name="Percent 4 5 3 2 6 3 3 3 5 3 2" xfId="22360" xr:uid="{F8BD5576-9334-447F-8FF3-E3C5EF4311F4}"/>
    <cellStyle name="Percent 4 5 3 2 6 3 3 3 5 3 3" xfId="20963" xr:uid="{2C0A71D4-3A9D-420D-BC32-39587F96BF9D}"/>
    <cellStyle name="Percent 4 5 3 2 6 3 3 3 5 3 3 2" xfId="26185" xr:uid="{2B50095E-3BA9-4CD8-AB9F-739505A24EFE}"/>
    <cellStyle name="Percent 4 5 3 2 6 3 3 3 6" xfId="15900" xr:uid="{10838B4B-73AF-4179-815E-0E13E30006D5}"/>
    <cellStyle name="Percent 4 5 3 2 6 3 3 3 7" xfId="18654" xr:uid="{0230EF5D-D739-40B0-BA4B-D0C31EA7AE74}"/>
    <cellStyle name="Percent 4 5 3 2 6 3 3 3 7 2" xfId="23876" xr:uid="{6609960C-CDF6-4D62-AA43-C580FE929C3C}"/>
    <cellStyle name="Percent 4 5 3 2 6 3 3 4" xfId="6084" xr:uid="{B1191142-287B-49E9-84B8-F46601C636AD}"/>
    <cellStyle name="Percent 4 5 3 2 6 3 3 4 2" xfId="7770" xr:uid="{6510C31D-9309-497E-9F54-9E02070BD5E9}"/>
    <cellStyle name="Percent 4 5 3 2 6 3 3 4 3" xfId="12951" xr:uid="{6F66973C-B054-4703-8A19-6AD047AD61A5}"/>
    <cellStyle name="Percent 4 5 3 2 6 3 3 4 3 2" xfId="16417" xr:uid="{5D7407DC-D497-4E41-91F6-61584009E5A4}"/>
    <cellStyle name="Percent 4 5 3 2 6 3 3 4 4" xfId="19177" xr:uid="{FE6E85C6-3574-4F17-8966-BF5374A0F4F6}"/>
    <cellStyle name="Percent 4 5 3 2 6 3 3 4 4 2" xfId="24399" xr:uid="{2A07AA8F-4A91-4619-89F9-EC3387FCFAF8}"/>
    <cellStyle name="Percent 4 5 3 2 6 3 3 5" xfId="6830" xr:uid="{21C71DBC-A05F-4966-84B5-0E4A3E1B6DA8}"/>
    <cellStyle name="Percent 4 5 3 2 6 3 3 5 2" xfId="10574" xr:uid="{5B42F2A0-4531-4F52-83A0-8AF8D93BE7FA}"/>
    <cellStyle name="Percent 4 5 3 2 6 3 3 5 3" xfId="12152" xr:uid="{BFBB2428-61AA-47F2-8269-0830DA2A26D0}"/>
    <cellStyle name="Percent 4 5 3 2 6 3 3 5 3 2" xfId="22599" xr:uid="{941965B8-4A11-4CCE-BFFE-7F9BBB877EA1}"/>
    <cellStyle name="Percent 4 5 3 2 6 3 3 5 3 3" xfId="21139" xr:uid="{CD102743-0B12-4546-BAED-65A8C472728A}"/>
    <cellStyle name="Percent 4 5 3 2 6 3 3 5 3 3 2" xfId="26361" xr:uid="{D76E9CA9-37C3-4BC7-AF3A-AF87C7844C01}"/>
    <cellStyle name="Percent 4 5 3 2 6 3 4" xfId="5889" xr:uid="{CF03F926-B0C2-4760-96D3-F0A0444BCDA3}"/>
    <cellStyle name="Percent 4 5 3 2 6 3 4 2" xfId="9120" xr:uid="{BD135210-3B18-4108-81C7-26FF73F82AEC}"/>
    <cellStyle name="Percent 4 5 3 2 6 3 4 3" xfId="14966" xr:uid="{B975EA8A-3C31-4835-9F50-4EE7EE17E948}"/>
    <cellStyle name="Percent 4 5 3 2 6 3 4 3 2" xfId="14967" xr:uid="{FC37700E-CC69-46E0-A0C3-58D50295647D}"/>
    <cellStyle name="Percent 4 5 3 2 6 3 4 3 3" xfId="17281" xr:uid="{C9CD43A2-8121-4E0A-8DE3-599AF58E8EA4}"/>
    <cellStyle name="Percent 4 5 3 2 6 3 4 3 4" xfId="20425" xr:uid="{1D251849-D3DF-435A-946A-ABE053E2551D}"/>
    <cellStyle name="Percent 4 5 3 2 6 3 4 3 4 2" xfId="25647" xr:uid="{6C78502D-88FA-4F88-99BD-1CCCAE6C8FD1}"/>
    <cellStyle name="Percent 4 5 3 2 6 3 5" xfId="15310" xr:uid="{78FE2CB5-A639-4802-9278-D5F1DC406DB3}"/>
    <cellStyle name="Percent 4 5 3 2 6 3 6" xfId="15710" xr:uid="{CD8E8A7A-A2A3-4E7E-9868-242D42147A1D}"/>
    <cellStyle name="Percent 4 5 3 2 6 3 7" xfId="17817" xr:uid="{C51DF426-6525-4C6D-A16F-F58DF0C0C9B7}"/>
    <cellStyle name="Percent 4 5 3 2 6 3 7 2" xfId="27427" xr:uid="{E5278BF0-E1BA-49F0-AF3E-3408DADC3D71}"/>
    <cellStyle name="Percent 4 5 3 2 6 3 7 3" xfId="28666" xr:uid="{9930C990-D037-4A07-BF53-220793AAC984}"/>
    <cellStyle name="Percent 4 5 3 2 6 3 7 4" xfId="27499" xr:uid="{73BE18E1-BA13-460D-BF18-668AF6D74B44}"/>
    <cellStyle name="Percent 4 5 3 2 6 3 8" xfId="18059" xr:uid="{EC97D4F5-B3CE-4F30-8E6F-784BF283BE97}"/>
    <cellStyle name="Percent 4 5 3 2 6 3 8 2" xfId="28816" xr:uid="{645C1974-2DA8-48B5-A69B-E180D8154D79}"/>
    <cellStyle name="Percent 4 5 3 2 6 4" xfId="14968" xr:uid="{D16A2CA7-BCAD-4F05-8C1B-C0473448E49E}"/>
    <cellStyle name="Percent 4 5 3 2 6 4 2" xfId="14969" xr:uid="{E21678FF-25B4-42A3-B0DB-CBAB9C2D6140}"/>
    <cellStyle name="Percent 4 5 3 2 7" xfId="2179" xr:uid="{40AD782C-A91B-4FCE-8869-18E803ADC237}"/>
    <cellStyle name="Percent 4 5 3 2 7 2" xfId="2774" xr:uid="{D1A22288-F323-48AF-94F0-9DBDD8A51833}"/>
    <cellStyle name="Percent 4 5 3 2 7 3" xfId="3737" xr:uid="{3B6C17CD-B8E9-46A3-A73B-D7DC7D8B9285}"/>
    <cellStyle name="Percent 4 5 3 2 7 3 2" xfId="4661" xr:uid="{A4BC0B1F-AA6C-4E12-9195-FE9835E29D86}"/>
    <cellStyle name="Percent 4 5 3 2 7 3 3" xfId="4384" xr:uid="{CBA7AE20-1FB8-49C3-A54E-978B5DCD5D9E}"/>
    <cellStyle name="Percent 4 5 3 2 7 3 4" xfId="8708" xr:uid="{7710563E-409C-4BFA-BBF3-96CB4142E7BA}"/>
    <cellStyle name="Percent 4 5 3 2 7 3 4 2" xfId="9454" xr:uid="{028CEEE8-1DF7-4DCA-AEE9-CFED0FC33827}"/>
    <cellStyle name="Percent 4 5 3 2 7 3 4 2 2" xfId="11167" xr:uid="{03A86691-7471-47F8-9593-5238DE51B61E}"/>
    <cellStyle name="Percent 4 5 3 2 7 3 4 2 3" xfId="12402" xr:uid="{84FA0215-0C9D-4F3D-847B-09E1063722B7}"/>
    <cellStyle name="Percent 4 5 3 2 7 3 4 2 3 2" xfId="22843" xr:uid="{3B7F105D-EA44-4090-9805-73200C0C874D}"/>
    <cellStyle name="Percent 4 5 3 2 7 3 4 2 3 3" xfId="21732" xr:uid="{B556AA74-79F3-45A5-BFEA-A3B7A34EC659}"/>
    <cellStyle name="Percent 4 5 3 2 7 3 4 2 3 3 2" xfId="26954" xr:uid="{106F9962-498E-4593-AA0E-8837154C6034}"/>
    <cellStyle name="Percent 4 5 3 2 7 3 5" xfId="5502" xr:uid="{53C045A7-C105-429D-BC07-35174875E381}"/>
    <cellStyle name="Percent 4 5 3 2 7 3 5 2" xfId="9858" xr:uid="{FE7DE088-02F5-4AA2-8055-37441AB1122C}"/>
    <cellStyle name="Percent 4 5 3 2 7 3 5 3" xfId="12534" xr:uid="{53E14697-348E-4980-A870-E4202882B7ED}"/>
    <cellStyle name="Percent 4 5 3 2 7 3 5 3 2" xfId="22975" xr:uid="{8CE792F5-57C8-4AF0-ACCF-04A4B1BAC14D}"/>
    <cellStyle name="Percent 4 5 3 2 7 3 5 3 3" xfId="20042" xr:uid="{0F19DB94-C237-452B-BF0D-4E3CECDEFF0C}"/>
    <cellStyle name="Percent 4 5 3 2 7 3 5 3 3 2" xfId="25264" xr:uid="{C3F5C005-ADE8-40DA-B2A4-A5FB79A65658}"/>
    <cellStyle name="Percent 4 5 3 2 7 3 6" xfId="18514" xr:uid="{9F33FEE4-F520-453B-B038-C6EE14F2B3FF}"/>
    <cellStyle name="Percent 4 5 3 2 7 3 6 2" xfId="23736" xr:uid="{86798E0D-4076-47A6-BEE5-5253CE5C1295}"/>
    <cellStyle name="Percent 4 5 3 2 7 4" xfId="7076" xr:uid="{01BFB90C-308F-492C-8F00-ECDD1E243A57}"/>
    <cellStyle name="Percent 4 5 3 2 7 4 2" xfId="8035" xr:uid="{32B01B15-B44C-4984-A12D-06002277B35D}"/>
    <cellStyle name="Percent 4 5 3 2 7 4 3" xfId="13205" xr:uid="{5794164D-89CF-4D7D-8B7A-BA22E6FC935A}"/>
    <cellStyle name="Percent 4 5 3 2 7 4 3 2" xfId="16643" xr:uid="{5FDC71D7-05DC-46F2-AB93-69E7DED4A92F}"/>
    <cellStyle name="Percent 4 5 3 2 7 4 4" xfId="19378" xr:uid="{5756B040-B551-4041-B825-0DFB37C85017}"/>
    <cellStyle name="Percent 4 5 3 2 7 4 4 2" xfId="24600" xr:uid="{EAEA001D-A8B4-49E3-8189-8D7936031573}"/>
    <cellStyle name="Percent 4 5 3 2 7 5" xfId="9443" xr:uid="{50B9007A-E22A-4CA1-A84A-020D6D9CFDC0}"/>
    <cellStyle name="Percent 4 5 3 2 7 5 2" xfId="11156" xr:uid="{31D475E3-CFAA-41D0-8B56-490688E79182}"/>
    <cellStyle name="Percent 4 5 3 2 7 5 3" xfId="16794" xr:uid="{8D87F528-0969-4A89-8C06-E1A7A381AB1E}"/>
    <cellStyle name="Percent 4 5 3 2 7 5 3 2" xfId="23328" xr:uid="{D9A2F42B-7517-4EE1-9A5B-4E9D3944BEE8}"/>
    <cellStyle name="Percent 4 5 3 2 7 5 3 3" xfId="21721" xr:uid="{4DBD44E8-82A5-44D0-8A44-15ABEDE9B3F3}"/>
    <cellStyle name="Percent 4 5 3 2 7 5 3 3 2" xfId="26943" xr:uid="{A965F85F-3638-4D0C-8F67-463E4F653BB4}"/>
    <cellStyle name="Percent 4 5 3 2 8" xfId="17919" xr:uid="{C2CF489F-7BF7-460E-B466-57A70AD1222B}"/>
    <cellStyle name="Percent 4 5 3 2 8 2" xfId="27571" xr:uid="{1BB70B31-1C3E-43C4-A08C-FB5A9D782C8E}"/>
    <cellStyle name="Percent 4 5 3 3" xfId="1852" xr:uid="{7B8DF8D0-3E5E-40ED-8875-FB46E53F73C0}"/>
    <cellStyle name="Percent 4 5 3 3 2" xfId="14970" xr:uid="{DBB1E425-9EFF-484B-AF17-1458B670DD00}"/>
    <cellStyle name="Percent 4 5 3 4" xfId="1853" xr:uid="{02EEB8E7-64B2-49DD-A738-069E8BEB3C80}"/>
    <cellStyle name="Percent 4 5 3 4 2" xfId="1854" xr:uid="{2866BAD2-8670-46EE-97F1-270A9D76B0EC}"/>
    <cellStyle name="Percent 4 5 3 4 3" xfId="1855" xr:uid="{948754E3-34D0-4F0B-ABDE-6F9D564C8D4E}"/>
    <cellStyle name="Percent 4 5 3 4 3 2" xfId="14971" xr:uid="{C4B463CB-5DF1-402B-A053-CB2E2E101E27}"/>
    <cellStyle name="Percent 4 5 3 4 4" xfId="1856" xr:uid="{9F030661-2433-4A05-8A74-770C38F13553}"/>
    <cellStyle name="Percent 4 5 3 4 4 2" xfId="1857" xr:uid="{71CB1367-E789-4076-958D-9EB7CFBDDC37}"/>
    <cellStyle name="Percent 4 5 3 4 4 3" xfId="1858" xr:uid="{0B78DC25-3789-4DC5-B7BC-456A45CBFDCB}"/>
    <cellStyle name="Percent 4 5 3 4 4 3 2" xfId="1859" xr:uid="{E8D4A4A1-496B-4726-AF08-4C01CBC5529D}"/>
    <cellStyle name="Percent 4 5 3 4 4 3 2 2" xfId="1860" xr:uid="{F59ECDE1-CB2C-43E5-ACE7-4911375198B8}"/>
    <cellStyle name="Percent 4 5 3 4 4 3 2 2 10" xfId="18290" xr:uid="{0FE7637E-4885-4251-9588-BD7AFA5A2DE2}"/>
    <cellStyle name="Percent 4 5 3 4 4 3 2 2 10 2" xfId="27729" xr:uid="{23AFF7CC-59F9-4A0B-A9ED-89042A6D1678}"/>
    <cellStyle name="Percent 4 5 3 4 4 3 2 2 2" xfId="1861" xr:uid="{14AEB2A0-6B11-4C3F-ADBD-CC816D656DBF}"/>
    <cellStyle name="Percent 4 5 3 4 4 3 2 2 2 2" xfId="14972" xr:uid="{4D700709-C99B-437F-88D0-AA49BD553828}"/>
    <cellStyle name="Percent 4 5 3 4 4 3 2 2 2 3" xfId="14973" xr:uid="{71F37FBC-B5F8-4B41-9B23-EFD8F2BC2649}"/>
    <cellStyle name="Percent 4 5 3 4 4 3 2 2 2 3 2" xfId="14974" xr:uid="{84BC88DE-A736-4FA4-BA72-266C50125461}"/>
    <cellStyle name="Percent 4 5 3 4 4 3 2 2 3" xfId="1862" xr:uid="{214C2454-EF84-4017-9438-0F7F4D45721D}"/>
    <cellStyle name="Percent 4 5 3 4 4 3 2 2 4" xfId="1863" xr:uid="{6AD40728-B29B-4154-969E-ABFBCCAF9093}"/>
    <cellStyle name="Percent 4 5 3 4 4 3 2 2 5" xfId="1864" xr:uid="{020F0FC3-658A-4B69-8192-9FDF4A829F09}"/>
    <cellStyle name="Percent 4 5 3 4 4 3 2 2 5 2" xfId="1865" xr:uid="{9E6E7F44-003C-48EE-A46F-6E35DA93349E}"/>
    <cellStyle name="Percent 4 5 3 4 4 3 2 2 5 3" xfId="2703" xr:uid="{905D7C5B-A853-4CAA-B815-6570EB7477CD}"/>
    <cellStyle name="Percent 4 5 3 4 4 3 2 2 5 3 2" xfId="3298" xr:uid="{734A6FC7-0F61-4177-AD78-478D8F52C5AB}"/>
    <cellStyle name="Percent 4 5 3 4 4 3 2 2 5 3 3" xfId="4261" xr:uid="{AFABAAF9-E962-4B7C-9DC8-4EDDD69DBDFB}"/>
    <cellStyle name="Percent 4 5 3 4 4 3 2 2 5 3 3 2" xfId="4636" xr:uid="{C83CB7D6-6219-4740-B23D-4E20E7C8E6AC}"/>
    <cellStyle name="Percent 4 5 3 4 4 3 2 2 5 3 3 3" xfId="4498" xr:uid="{6E96411F-D115-40C9-96AA-6C81EEAFE415}"/>
    <cellStyle name="Percent 4 5 3 4 4 3 2 2 5 3 3 4" xfId="7812" xr:uid="{11C32AE8-49BF-48C1-BC83-5590DA1C25D5}"/>
    <cellStyle name="Percent 4 5 3 4 4 3 2 2 5 3 3 4 2" xfId="6324" xr:uid="{898757A1-BDF0-41D2-B00D-1744DAE11721}"/>
    <cellStyle name="Percent 4 5 3 4 4 3 2 2 5 3 3 4 2 2" xfId="10072" xr:uid="{286F02C9-C21B-4F21-8AAE-0CF3C64CD389}"/>
    <cellStyle name="Percent 4 5 3 4 4 3 2 2 5 3 3 4 2 3" xfId="11868" xr:uid="{09D94FBE-8C50-4E4E-BC86-8A559990616C}"/>
    <cellStyle name="Percent 4 5 3 4 4 3 2 2 5 3 3 4 2 3 2" xfId="22316" xr:uid="{68478952-569A-43FD-87D8-5C8909F9B80A}"/>
    <cellStyle name="Percent 4 5 3 4 4 3 2 2 5 3 3 4 2 3 3" xfId="20637" xr:uid="{0FF4A451-CC71-41DB-9A0F-38F7822155B5}"/>
    <cellStyle name="Percent 4 5 3 4 4 3 2 2 5 3 3 4 2 3 3 2" xfId="25859" xr:uid="{C4E7471E-87C2-4BE2-80DB-770754D552FF}"/>
    <cellStyle name="Percent 4 5 3 4 4 3 2 2 5 3 3 5" xfId="6445" xr:uid="{72B3A832-61AA-4EC8-B7B8-6BB31047DF23}"/>
    <cellStyle name="Percent 4 5 3 4 4 3 2 2 5 3 3 5 2" xfId="10191" xr:uid="{1502D95B-5465-45A3-8E32-7C6E98CFC31E}"/>
    <cellStyle name="Percent 4 5 3 4 4 3 2 2 5 3 3 5 3" xfId="16965" xr:uid="{A32C9A4A-3E28-4AB7-BE30-B6F1042418C5}"/>
    <cellStyle name="Percent 4 5 3 4 4 3 2 2 5 3 3 5 3 2" xfId="23438" xr:uid="{46C90527-E441-4C30-B6FA-AD5C9D128915}"/>
    <cellStyle name="Percent 4 5 3 4 4 3 2 2 5 3 3 5 3 3" xfId="20756" xr:uid="{FB4C4846-D28E-44C8-B98A-5C837F48CF44}"/>
    <cellStyle name="Percent 4 5 3 4 4 3 2 2 5 3 3 5 3 3 2" xfId="25978" xr:uid="{675E6F91-8025-4BD3-A0A6-CBA952981065}"/>
    <cellStyle name="Percent 4 5 3 4 4 3 2 2 5 3 3 6" xfId="19038" xr:uid="{6563A02E-9ECB-4D24-BE57-D0181A4724CA}"/>
    <cellStyle name="Percent 4 5 3 4 4 3 2 2 5 3 3 6 2" xfId="24260" xr:uid="{CE996579-4402-489A-8FF9-5AF3F72E3F7A}"/>
    <cellStyle name="Percent 4 5 3 4 4 3 2 2 5 3 4" xfId="7103" xr:uid="{04A37970-56E9-4B4A-9C20-571D1F8177A8}"/>
    <cellStyle name="Percent 4 5 3 4 4 3 2 2 5 3 4 2" xfId="8062" xr:uid="{96F57EA5-90C1-41E1-8924-28C1CF237D04}"/>
    <cellStyle name="Percent 4 5 3 4 4 3 2 2 5 3 4 3" xfId="13047" xr:uid="{A40E5EA8-57D7-469F-AF79-1921646F3174}"/>
    <cellStyle name="Percent 4 5 3 4 4 3 2 2 5 3 4 3 2" xfId="16499" xr:uid="{0D595BD4-C6DA-415F-9EA3-23F81F0BBE8B}"/>
    <cellStyle name="Percent 4 5 3 4 4 3 2 2 5 3 4 4" xfId="19405" xr:uid="{045782FA-D9E9-43F2-82FD-D13050877298}"/>
    <cellStyle name="Percent 4 5 3 4 4 3 2 2 5 3 4 4 2" xfId="24627" xr:uid="{9AB98B1A-E7C1-4332-A388-C58927383AC7}"/>
    <cellStyle name="Percent 4 5 3 4 4 3 2 2 5 3 5" xfId="7425" xr:uid="{F02A6379-CA72-4DE8-9035-D3A5E03E4521}"/>
    <cellStyle name="Percent 4 5 3 4 4 3 2 2 5 3 5 2" xfId="10795" xr:uid="{41EFCE34-D008-422B-AD40-30919FDC14A4}"/>
    <cellStyle name="Percent 4 5 3 4 4 3 2 2 5 3 5 3" xfId="12580" xr:uid="{DAC2E614-D6DD-4583-9ECE-E13ACFE98370}"/>
    <cellStyle name="Percent 4 5 3 4 4 3 2 2 5 3 5 3 2" xfId="23021" xr:uid="{7214DA1D-4460-4F2C-A9D0-18474B0B0C2E}"/>
    <cellStyle name="Percent 4 5 3 4 4 3 2 2 5 3 5 3 3" xfId="21360" xr:uid="{C87C31C9-0073-467E-8861-0DEFF81D7053}"/>
    <cellStyle name="Percent 4 5 3 4 4 3 2 2 5 3 5 3 3 2" xfId="26582" xr:uid="{E87C5BA1-FCC1-487F-97D2-1167CA180A6E}"/>
    <cellStyle name="Percent 4 5 3 4 4 3 2 2 5 4" xfId="5895" xr:uid="{21AED66B-7BC1-4B30-A0EF-C1A97007ED93}"/>
    <cellStyle name="Percent 4 5 3 4 4 3 2 2 5 4 2" xfId="9125" xr:uid="{A010D9C0-C486-417F-8339-1593B313A70C}"/>
    <cellStyle name="Percent 4 5 3 4 4 3 2 2 5 4 3" xfId="12428" xr:uid="{33EAD9D6-BF0A-429D-AC49-FE19F85FA2C9}"/>
    <cellStyle name="Percent 4 5 3 4 4 3 2 2 5 4 3 2" xfId="22869" xr:uid="{63E2A7E7-DDDC-42CA-B52F-F4638BE75FAC}"/>
    <cellStyle name="Percent 4 5 3 4 4 3 2 2 5 4 3 3" xfId="20431" xr:uid="{EBFE9817-5B4D-4385-905C-9A7545EE7A9A}"/>
    <cellStyle name="Percent 4 5 3 4 4 3 2 2 5 4 3 3 2" xfId="25653" xr:uid="{78003BB6-E1A9-4321-BDF9-158CAE55D4BC}"/>
    <cellStyle name="Percent 4 5 3 4 4 3 2 2 5 5" xfId="15715" xr:uid="{16F9FC76-E7F2-489E-8AA9-BB9DA58A9437}"/>
    <cellStyle name="Percent 4 5 3 4 4 3 2 2 5 6" xfId="17822" xr:uid="{2776F5BE-AAE6-4E1C-B870-E7E93235AD75}"/>
    <cellStyle name="Percent 4 5 3 4 4 3 2 2 5 6 2" xfId="27432" xr:uid="{D9C5379A-2801-4A5C-95A7-F2CA54CC11D6}"/>
    <cellStyle name="Percent 4 5 3 4 4 3 2 2 5 6 3" xfId="28671" xr:uid="{DEECBFEC-BCCF-45F8-AA45-4DB5A2AE25A1}"/>
    <cellStyle name="Percent 4 5 3 4 4 3 2 2 5 6 4" xfId="27816" xr:uid="{13F1C421-4B07-4047-9CD1-EAFD85E2C9EC}"/>
    <cellStyle name="Percent 4 5 3 4 4 3 2 2 5 7" xfId="18443" xr:uid="{8291E15D-6AFD-4DC8-8E17-EB7042457381}"/>
    <cellStyle name="Percent 4 5 3 4 4 3 2 2 5 7 2" xfId="27593" xr:uid="{1C8CEC67-02D4-4993-9A4F-C5DF36E911AA}"/>
    <cellStyle name="Percent 4 5 3 4 4 3 2 2 6" xfId="2550" xr:uid="{C16151A9-8197-4333-8B6C-1158A71DCF6B}"/>
    <cellStyle name="Percent 4 5 3 4 4 3 2 2 6 2" xfId="3145" xr:uid="{1538A764-994D-4F5C-BE1E-DF4A76EC411B}"/>
    <cellStyle name="Percent 4 5 3 4 4 3 2 2 6 3" xfId="4108" xr:uid="{9FCB844F-EA32-47E2-9598-63DEA6D0B73B}"/>
    <cellStyle name="Percent 4 5 3 4 4 3 2 2 6 3 2" xfId="4718" xr:uid="{20CE8064-09F2-4C24-A72E-E7EB46B1AD5F}"/>
    <cellStyle name="Percent 4 5 3 4 4 3 2 2 6 3 3" xfId="3405" xr:uid="{F370158B-13B6-47A5-A4B9-B1604E3F7A4E}"/>
    <cellStyle name="Percent 4 5 3 4 4 3 2 2 6 3 4" xfId="7467" xr:uid="{C9791386-1BC6-43EB-A211-B7BB7A251C3F}"/>
    <cellStyle name="Percent 4 5 3 4 4 3 2 2 6 3 4 2" xfId="6588" xr:uid="{B399B6C0-5BE1-4AAA-8C4D-5836FE66358E}"/>
    <cellStyle name="Percent 4 5 3 4 4 3 2 2 6 3 4 2 2" xfId="10334" xr:uid="{EB401827-48DD-4DCF-A40C-B738217AFECA}"/>
    <cellStyle name="Percent 4 5 3 4 4 3 2 2 6 3 4 2 3" xfId="16957" xr:uid="{3E49B21F-9116-4615-BAFF-E1B5B2D76B20}"/>
    <cellStyle name="Percent 4 5 3 4 4 3 2 2 6 3 4 2 3 2" xfId="23430" xr:uid="{160C8067-630D-48B6-8316-A74F932D7126}"/>
    <cellStyle name="Percent 4 5 3 4 4 3 2 2 6 3 4 2 3 3" xfId="20899" xr:uid="{4DAAE100-2DC6-4182-BACC-91285B641DBA}"/>
    <cellStyle name="Percent 4 5 3 4 4 3 2 2 6 3 4 2 3 3 2" xfId="26121" xr:uid="{F192C258-1A2C-40C8-9516-DC0CC6CAD9FC}"/>
    <cellStyle name="Percent 4 5 3 4 4 3 2 2 6 3 5" xfId="6335" xr:uid="{FFBC3173-A342-4432-A48C-27F8911BB562}"/>
    <cellStyle name="Percent 4 5 3 4 4 3 2 2 6 3 5 2" xfId="10083" xr:uid="{29ECBBE3-BB3A-4968-9074-E4657619D8D2}"/>
    <cellStyle name="Percent 4 5 3 4 4 3 2 2 6 3 5 3" xfId="12036" xr:uid="{F6734E0A-5C25-4959-9EC1-4510510D940B}"/>
    <cellStyle name="Percent 4 5 3 4 4 3 2 2 6 3 5 3 2" xfId="22484" xr:uid="{067DEC7F-2F5D-4B90-8A86-9BCBE8BC50AF}"/>
    <cellStyle name="Percent 4 5 3 4 4 3 2 2 6 3 5 3 3" xfId="20648" xr:uid="{F7B734B1-FA96-40B4-B0C9-D2ABB10916C2}"/>
    <cellStyle name="Percent 4 5 3 4 4 3 2 2 6 3 5 3 3 2" xfId="25870" xr:uid="{A730C845-23AE-4481-BEF8-EF7EEA9BA6A0}"/>
    <cellStyle name="Percent 4 5 3 4 4 3 2 2 6 3 6" xfId="16127" xr:uid="{77238A74-199C-4F2F-82FF-034B07FC52BA}"/>
    <cellStyle name="Percent 4 5 3 4 4 3 2 2 6 3 7" xfId="18885" xr:uid="{7811BF00-8226-443D-98BF-36E1FF368C25}"/>
    <cellStyle name="Percent 4 5 3 4 4 3 2 2 6 3 7 2" xfId="24107" xr:uid="{01B3129D-0DCE-4A5F-9836-F1297C0BF594}"/>
    <cellStyle name="Percent 4 5 3 4 4 3 2 2 6 4" xfId="7096" xr:uid="{C82A26C9-81D8-40C2-9B30-3CB436DF4713}"/>
    <cellStyle name="Percent 4 5 3 4 4 3 2 2 6 4 2" xfId="8055" xr:uid="{75290369-CE27-492C-B38C-4A1FD8F5C05D}"/>
    <cellStyle name="Percent 4 5 3 4 4 3 2 2 6 4 3" xfId="13288" xr:uid="{72E88206-1600-49CF-8520-0A09A6E6FDBE}"/>
    <cellStyle name="Percent 4 5 3 4 4 3 2 2 6 4 3 2" xfId="16719" xr:uid="{5AA331D9-2A99-4CED-A94D-23D68DE2C66A}"/>
    <cellStyle name="Percent 4 5 3 4 4 3 2 2 6 4 4" xfId="19398" xr:uid="{775D0697-4CAD-4CD7-879F-FC4E4EDDC14F}"/>
    <cellStyle name="Percent 4 5 3 4 4 3 2 2 6 4 4 2" xfId="24620" xr:uid="{46D0A870-BF71-4603-946E-312B52869E85}"/>
    <cellStyle name="Percent 4 5 3 4 4 3 2 2 6 5" xfId="9325" xr:uid="{9FDF1E1F-DE85-4EAD-B02D-857E7981B0FB}"/>
    <cellStyle name="Percent 4 5 3 4 4 3 2 2 6 5 2" xfId="11041" xr:uid="{3B99D41E-61E5-4E29-92AD-3D4A51FB501F}"/>
    <cellStyle name="Percent 4 5 3 4 4 3 2 2 6 5 3" xfId="11862" xr:uid="{D1760B2F-1952-4821-B80C-7267D0277A88}"/>
    <cellStyle name="Percent 4 5 3 4 4 3 2 2 6 5 3 2" xfId="22310" xr:uid="{995C1A62-B832-48DA-A4B3-DA0E268F609B}"/>
    <cellStyle name="Percent 4 5 3 4 4 3 2 2 6 5 3 3" xfId="21606" xr:uid="{A5FBD6B9-3D41-4E3B-B18D-8D70622150C8}"/>
    <cellStyle name="Percent 4 5 3 4 4 3 2 2 6 5 3 3 2" xfId="26828" xr:uid="{6EEED9CE-AD54-4B2F-B643-8F3178455700}"/>
    <cellStyle name="Percent 4 5 3 4 4 3 2 2 7" xfId="5894" xr:uid="{574811AD-7583-46C0-9ED1-5294DA8BD200}"/>
    <cellStyle name="Percent 4 5 3 4 4 3 2 2 7 2" xfId="9124" xr:uid="{E2A4257B-9750-4842-984C-7130D923B0E2}"/>
    <cellStyle name="Percent 4 5 3 4 4 3 2 2 7 3" xfId="16279" xr:uid="{6CDC979E-DF5F-4BF2-A5CC-558E6509554D}"/>
    <cellStyle name="Percent 4 5 3 4 4 3 2 2 7 3 2" xfId="17422" xr:uid="{E97C3C40-E78A-4887-ABF7-4545B5FE732C}"/>
    <cellStyle name="Percent 4 5 3 4 4 3 2 2 7 3 3" xfId="20430" xr:uid="{D973B43A-3887-4142-9D8A-3AD2FB158C1F}"/>
    <cellStyle name="Percent 4 5 3 4 4 3 2 2 7 3 3 2" xfId="25652" xr:uid="{FC07C87E-D0F6-4A96-BBCB-C0A15A336CCA}"/>
    <cellStyle name="Percent 4 5 3 4 4 3 2 2 8" xfId="15714" xr:uid="{5D6612CB-8A96-4A97-89DC-F35D98838ACD}"/>
    <cellStyle name="Percent 4 5 3 4 4 3 2 2 9" xfId="17821" xr:uid="{E8EA2C03-4F50-4CF6-A8D1-A708F62D9D4F}"/>
    <cellStyle name="Percent 4 5 3 4 4 3 2 2 9 2" xfId="27431" xr:uid="{77242C4E-B63C-4FE3-BF7A-B2A93DBF48C6}"/>
    <cellStyle name="Percent 4 5 3 4 4 3 2 2 9 3" xfId="28670" xr:uid="{DF6FBE3E-C223-478F-95A7-4E397A72E0B8}"/>
    <cellStyle name="Percent 4 5 3 4 4 3 2 2 9 4" xfId="27817" xr:uid="{E6D7BEE5-426D-4D10-BB73-21F323BE14DE}"/>
    <cellStyle name="Percent 4 5 3 4 4 3 3" xfId="2365" xr:uid="{8D45390E-70A0-4503-ABB8-96470B9015F7}"/>
    <cellStyle name="Percent 4 5 3 4 4 3 3 2" xfId="2960" xr:uid="{51CE0879-829C-4A68-BE51-0791D68245ED}"/>
    <cellStyle name="Percent 4 5 3 4 4 3 3 3" xfId="3923" xr:uid="{FFC91AF2-8E73-4C0D-A3CC-A77B7304C78B}"/>
    <cellStyle name="Percent 4 5 3 4 4 3 3 3 2" xfId="4913" xr:uid="{0B3F0E59-388C-4BDC-A21E-0BAC9C044958}"/>
    <cellStyle name="Percent 4 5 3 4 4 3 3 3 3" xfId="4333" xr:uid="{C227006B-369C-49A5-8351-3B95EA11487D}"/>
    <cellStyle name="Percent 4 5 3 4 4 3 3 3 4" xfId="7741" xr:uid="{1D242E26-460F-43F2-B068-2A5CCE75F7F9}"/>
    <cellStyle name="Percent 4 5 3 4 4 3 3 3 4 2" xfId="7641" xr:uid="{D4EBBDB1-C91E-408B-95CC-4DE923A3FD3F}"/>
    <cellStyle name="Percent 4 5 3 4 4 3 3 3 4 2 2" xfId="10829" xr:uid="{341483A8-C5A6-411A-A3A0-A2D98A6E87C8}"/>
    <cellStyle name="Percent 4 5 3 4 4 3 3 3 4 2 3" xfId="17076" xr:uid="{440AEA2E-76D4-4D01-BA0D-931E3BFC0426}"/>
    <cellStyle name="Percent 4 5 3 4 4 3 3 3 4 2 3 2" xfId="23548" xr:uid="{FEFFC2FD-8210-45FB-B0CA-AB41627ACDC8}"/>
    <cellStyle name="Percent 4 5 3 4 4 3 3 3 4 2 3 3" xfId="21394" xr:uid="{4A4FF500-AFD4-46AE-B04A-601831F40645}"/>
    <cellStyle name="Percent 4 5 3 4 4 3 3 3 4 2 3 3 2" xfId="26616" xr:uid="{663A0861-F5A3-46CD-8D06-5716C6C07DBC}"/>
    <cellStyle name="Percent 4 5 3 4 4 3 3 3 5" xfId="6297" xr:uid="{1239B22B-7251-41F2-AFB7-AA4A8014B1C5}"/>
    <cellStyle name="Percent 4 5 3 4 4 3 3 3 5 2" xfId="10046" xr:uid="{A46E8966-B70B-4197-9C42-588C9C57FAC6}"/>
    <cellStyle name="Percent 4 5 3 4 4 3 3 3 5 3" xfId="12230" xr:uid="{7FAD95BB-6999-472B-B3BF-61489FA0EFDF}"/>
    <cellStyle name="Percent 4 5 3 4 4 3 3 3 5 3 2" xfId="22675" xr:uid="{28755779-D923-4883-8FF8-41C1E366F601}"/>
    <cellStyle name="Percent 4 5 3 4 4 3 3 3 5 3 3" xfId="20611" xr:uid="{DEE27AEC-4F26-4CFA-8EA3-566CEDD285A9}"/>
    <cellStyle name="Percent 4 5 3 4 4 3 3 3 5 3 3 2" xfId="25833" xr:uid="{64E7F796-4AC1-418D-B654-36D1943C2A0A}"/>
    <cellStyle name="Percent 4 5 3 4 4 3 3 3 6" xfId="15946" xr:uid="{CC865713-DFA0-45A4-A289-B60A5843CAA1}"/>
    <cellStyle name="Percent 4 5 3 4 4 3 3 3 7" xfId="18700" xr:uid="{5D71E886-2673-42B0-A34D-42F91448DA41}"/>
    <cellStyle name="Percent 4 5 3 4 4 3 3 3 7 2" xfId="23922" xr:uid="{2DF7EE9C-D0FF-4481-B5E5-D6142EB30CFB}"/>
    <cellStyle name="Percent 4 5 3 4 4 3 3 4" xfId="7027" xr:uid="{78F7F77E-FE33-45D1-9708-43602275CC26}"/>
    <cellStyle name="Percent 4 5 3 4 4 3 3 4 2" xfId="7986" xr:uid="{F19049CF-E15C-46CE-B79E-251514553E3E}"/>
    <cellStyle name="Percent 4 5 3 4 4 3 3 4 3" xfId="11554" xr:uid="{A4443486-201A-4CAD-996C-16E3F093DC4F}"/>
    <cellStyle name="Percent 4 5 3 4 4 3 3 4 3 2" xfId="15814" xr:uid="{4BDB93F2-45D9-40F6-B749-1E10BC191834}"/>
    <cellStyle name="Percent 4 5 3 4 4 3 3 4 4" xfId="19329" xr:uid="{B439D809-DDEA-4FBE-8DDF-22CD416502D9}"/>
    <cellStyle name="Percent 4 5 3 4 4 3 3 4 4 2" xfId="24551" xr:uid="{02E69CDC-D75F-4E02-AF72-1A76462CA0DB}"/>
    <cellStyle name="Percent 4 5 3 4 4 3 3 5" xfId="6466" xr:uid="{4E95B2CC-F861-49A3-A013-A81A500561E7}"/>
    <cellStyle name="Percent 4 5 3 4 4 3 3 5 2" xfId="10212" xr:uid="{12D7E5DE-F71A-4069-97E8-36D5E078E1E3}"/>
    <cellStyle name="Percent 4 5 3 4 4 3 3 5 3" xfId="11908" xr:uid="{E5CBFD62-FBE1-4FC4-ADAC-32B1DDF1F02F}"/>
    <cellStyle name="Percent 4 5 3 4 4 3 3 5 3 2" xfId="22356" xr:uid="{DF619EB6-0AE3-4318-B8F9-D9C54DBD8CDC}"/>
    <cellStyle name="Percent 4 5 3 4 4 3 3 5 3 3" xfId="20777" xr:uid="{BEE18E70-9EBC-4B6C-82A5-5FCBA026A68C}"/>
    <cellStyle name="Percent 4 5 3 4 4 3 3 5 3 3 2" xfId="25999" xr:uid="{6EBEE512-AB35-48E1-9432-3DC0C3CE6EBE}"/>
    <cellStyle name="Percent 4 5 3 4 4 3 4" xfId="5893" xr:uid="{D2200FD4-4441-42AD-83E2-3A56BCC5C6C8}"/>
    <cellStyle name="Percent 4 5 3 4 4 3 4 2" xfId="9123" xr:uid="{15C50020-6270-4B99-8A4B-D5D042AB7B71}"/>
    <cellStyle name="Percent 4 5 3 4 4 3 4 3" xfId="14975" xr:uid="{AEFA0C87-CA3D-45B8-A291-F47C5DC4E287}"/>
    <cellStyle name="Percent 4 5 3 4 4 3 4 3 2" xfId="14976" xr:uid="{A772C001-7FEE-4387-B92F-3B09AA1D3533}"/>
    <cellStyle name="Percent 4 5 3 4 4 3 4 3 3" xfId="17282" xr:uid="{43EC4A7E-D422-4503-93FB-9E8893A359D9}"/>
    <cellStyle name="Percent 4 5 3 4 4 3 4 3 4" xfId="20429" xr:uid="{4878F931-22B0-4145-B0D4-98089253947C}"/>
    <cellStyle name="Percent 4 5 3 4 4 3 4 3 4 2" xfId="25651" xr:uid="{B82A1F19-349C-45B4-96DA-1F310F582ED0}"/>
    <cellStyle name="Percent 4 5 3 4 4 3 5" xfId="15311" xr:uid="{2A675AC8-8AC4-4F87-8383-AFC2F5EAC7F0}"/>
    <cellStyle name="Percent 4 5 3 4 4 3 6" xfId="15713" xr:uid="{6014DB20-DF14-4141-9C57-D536AFA4984B}"/>
    <cellStyle name="Percent 4 5 3 4 4 3 7" xfId="17820" xr:uid="{E8828BBC-AB13-43EF-B7BB-39200EEC999B}"/>
    <cellStyle name="Percent 4 5 3 4 4 3 7 2" xfId="27430" xr:uid="{EB756435-B3C0-46CA-A5B4-D8E194BA01F2}"/>
    <cellStyle name="Percent 4 5 3 4 4 3 7 3" xfId="28669" xr:uid="{D51069E4-56AA-446C-8783-8F15C7ED6A4F}"/>
    <cellStyle name="Percent 4 5 3 4 4 3 7 4" xfId="27818" xr:uid="{6E5ABB8B-851D-47EC-BC5B-92AE5D4C7E5F}"/>
    <cellStyle name="Percent 4 5 3 4 4 3 8" xfId="18105" xr:uid="{9B2C188C-3B85-4CB5-9C58-D08E366DEA61}"/>
    <cellStyle name="Percent 4 5 3 4 4 3 8 2" xfId="27590" xr:uid="{05FDE43E-E0FF-4F0C-BA66-35FC84121DCB}"/>
    <cellStyle name="Percent 4 5 3 4 4 4" xfId="14977" xr:uid="{D6F98A1D-770B-4342-AC92-E142334421E3}"/>
    <cellStyle name="Percent 4 5 3 4 4 4 2" xfId="14978" xr:uid="{D7A092DF-3C71-4AE9-9178-D0ACB4F5F08B}"/>
    <cellStyle name="Percent 4 5 3 4 4 5" xfId="14979" xr:uid="{ED7CAB6C-464B-4315-A97C-CFF17C6BF436}"/>
    <cellStyle name="Percent 4 5 3 4 4 5 2" xfId="14980" xr:uid="{198EFD2A-A19B-4F49-AFB3-DD9241C463CB}"/>
    <cellStyle name="Percent 4 5 3 4 5" xfId="2225" xr:uid="{D52C4A44-58DF-4635-8B0A-347AE7258669}"/>
    <cellStyle name="Percent 4 5 3 4 5 2" xfId="2820" xr:uid="{E3D46FEC-9697-423E-94EC-BABFF025BEB9}"/>
    <cellStyle name="Percent 4 5 3 4 5 3" xfId="3783" xr:uid="{BABA2B33-DF0B-4585-9BE0-A583B705B1E1}"/>
    <cellStyle name="Percent 4 5 3 4 5 3 2" xfId="4707" xr:uid="{99456549-F565-48D2-B079-7CB9AD7ABAFB}"/>
    <cellStyle name="Percent 4 5 3 4 5 3 3" xfId="3565" xr:uid="{0331D98D-4E09-4422-B69C-4370176B1D3D}"/>
    <cellStyle name="Percent 4 5 3 4 5 3 4" xfId="8357" xr:uid="{D28986ED-C074-4D8C-9497-2D005F782D22}"/>
    <cellStyle name="Percent 4 5 3 4 5 3 4 2" xfId="6775" xr:uid="{E3B9AF4D-9D09-4B9D-93B3-4D4995DB549D}"/>
    <cellStyle name="Percent 4 5 3 4 5 3 4 2 2" xfId="10519" xr:uid="{AB6BC129-968F-47FD-B1A1-74180688A2E7}"/>
    <cellStyle name="Percent 4 5 3 4 5 3 4 2 3" xfId="11854" xr:uid="{801EBDD7-70E5-439A-9297-E46356D81135}"/>
    <cellStyle name="Percent 4 5 3 4 5 3 4 2 3 2" xfId="22302" xr:uid="{5FF28E12-DD6E-4796-9DB1-DDC9F6DC1443}"/>
    <cellStyle name="Percent 4 5 3 4 5 3 4 2 3 3" xfId="21084" xr:uid="{28E64FAE-1519-42C6-95E7-380EA1C729D2}"/>
    <cellStyle name="Percent 4 5 3 4 5 3 4 2 3 3 2" xfId="26306" xr:uid="{78885E63-F986-490C-8800-A0C6A0E25263}"/>
    <cellStyle name="Percent 4 5 3 4 5 3 5" xfId="5479" xr:uid="{6ECBDA27-44D0-45EB-870F-55F611699A24}"/>
    <cellStyle name="Percent 4 5 3 4 5 3 5 2" xfId="9582" xr:uid="{3BF30D67-10A7-45D1-B993-D90282E6925F}"/>
    <cellStyle name="Percent 4 5 3 4 5 3 5 3" xfId="12836" xr:uid="{1BEAE383-623C-4EF2-9A5B-02BB4E289BD4}"/>
    <cellStyle name="Percent 4 5 3 4 5 3 5 3 2" xfId="23274" xr:uid="{ADC6BBE8-877A-4B19-90B6-C9C32E2A1215}"/>
    <cellStyle name="Percent 4 5 3 4 5 3 5 3 3" xfId="20019" xr:uid="{23D4D407-8FBE-4D7A-B285-093737948108}"/>
    <cellStyle name="Percent 4 5 3 4 5 3 5 3 3 2" xfId="25241" xr:uid="{0198EEC6-9BF1-4D6F-81C2-BD42DC2C700C}"/>
    <cellStyle name="Percent 4 5 3 4 5 3 6" xfId="18560" xr:uid="{645CBEC8-41B8-45B3-9EF9-373B0043CDEF}"/>
    <cellStyle name="Percent 4 5 3 4 5 3 6 2" xfId="23782" xr:uid="{BC59DE4D-8CF9-49EB-A930-1BB2AF912F3B}"/>
    <cellStyle name="Percent 4 5 3 4 5 4" xfId="7283" xr:uid="{5E26128C-9BA3-4B4E-B2E0-966DA995C6BA}"/>
    <cellStyle name="Percent 4 5 3 4 5 4 2" xfId="8242" xr:uid="{E7A74B4F-60D6-4CA8-AA30-569CA60F8F62}"/>
    <cellStyle name="Percent 4 5 3 4 5 4 3" xfId="12978" xr:uid="{A726AFFA-6DDD-4F45-86D8-0060F0C53E8D}"/>
    <cellStyle name="Percent 4 5 3 4 5 4 3 2" xfId="16437" xr:uid="{08DD568E-BAE4-47BA-8F46-8EBD07D362E5}"/>
    <cellStyle name="Percent 4 5 3 4 5 4 4" xfId="19585" xr:uid="{66AC3734-A1C6-4294-A073-83E044127F3E}"/>
    <cellStyle name="Percent 4 5 3 4 5 4 4 2" xfId="24807" xr:uid="{D8C3969B-94F2-4258-96C4-3BD680F2D0A0}"/>
    <cellStyle name="Percent 4 5 3 4 5 5" xfId="9366" xr:uid="{5BC274A4-B691-4702-9A36-1486BFC15693}"/>
    <cellStyle name="Percent 4 5 3 4 5 5 2" xfId="11080" xr:uid="{C2B82C89-5DB9-4347-A436-5609173473EA}"/>
    <cellStyle name="Percent 4 5 3 4 5 5 3" xfId="12803" xr:uid="{FE25E914-9C88-435D-BC52-A9D91EC872BD}"/>
    <cellStyle name="Percent 4 5 3 4 5 5 3 2" xfId="23241" xr:uid="{ADD43DD4-6F0C-4265-9E48-7007273BD463}"/>
    <cellStyle name="Percent 4 5 3 4 5 5 3 3" xfId="21645" xr:uid="{597F794B-DED9-4E4D-BC8B-02A5B59925B3}"/>
    <cellStyle name="Percent 4 5 3 4 5 5 3 3 2" xfId="26867" xr:uid="{5B5339FA-C5E5-40AC-B2F5-05B15E71696B}"/>
    <cellStyle name="Percent 4 5 3 4 6" xfId="17965" xr:uid="{50D39636-4C62-49C0-95EE-4BDD5434E53D}"/>
    <cellStyle name="Percent 4 5 3 4 6 2" xfId="27585" xr:uid="{6FD53B67-1831-4CCA-ADC2-55C05D5314CF}"/>
    <cellStyle name="Percent 4 5 3 5" xfId="1866" xr:uid="{7E349303-FA13-4B7C-A861-89A159D8F858}"/>
    <cellStyle name="Percent 4 5 3 5 2" xfId="1867" xr:uid="{509D0107-0A2C-4DA1-B92D-851DCD87CBC5}"/>
    <cellStyle name="Percent 4 5 3 5 3" xfId="1868" xr:uid="{15CB82C9-4725-45C0-8DF9-1705659109CA}"/>
    <cellStyle name="Percent 4 5 3 5 3 2" xfId="1869" xr:uid="{B334C9C7-8B06-41ED-AE48-D656B90D5AED}"/>
    <cellStyle name="Percent 4 5 3 5 3 2 2" xfId="1870" xr:uid="{47BF4DB5-21A8-494D-8263-E271DA1F22EF}"/>
    <cellStyle name="Percent 4 5 3 5 3 2 2 10" xfId="18291" xr:uid="{69D1AE08-74F6-407E-B9A3-7748846A82B7}"/>
    <cellStyle name="Percent 4 5 3 5 3 2 2 10 2" xfId="27767" xr:uid="{B2A9C34D-0C0C-4747-968D-9C2ADA59A473}"/>
    <cellStyle name="Percent 4 5 3 5 3 2 2 2" xfId="1871" xr:uid="{B39EEF50-5D8F-4F30-8DC8-898C491B31D0}"/>
    <cellStyle name="Percent 4 5 3 5 3 2 2 2 2" xfId="14981" xr:uid="{5A395A04-8E19-4046-9234-4924FE95FDC6}"/>
    <cellStyle name="Percent 4 5 3 5 3 2 2 2 3" xfId="14982" xr:uid="{964AD9B9-2B32-4CC5-BCC3-F5C5015498BD}"/>
    <cellStyle name="Percent 4 5 3 5 3 2 2 2 3 2" xfId="14983" xr:uid="{59B87E7F-8EB4-4611-B79A-0CD798E66BBD}"/>
    <cellStyle name="Percent 4 5 3 5 3 2 2 3" xfId="1872" xr:uid="{F914CBD5-1A52-4505-A5A0-E189B6D3AEB1}"/>
    <cellStyle name="Percent 4 5 3 5 3 2 2 4" xfId="1873" xr:uid="{33690ADE-B4F2-4E2E-8B58-6BCBEBB99BEE}"/>
    <cellStyle name="Percent 4 5 3 5 3 2 2 5" xfId="1874" xr:uid="{CDC9A9DD-D792-49E9-B0AC-5C3BBF7F5C97}"/>
    <cellStyle name="Percent 4 5 3 5 3 2 2 5 2" xfId="1875" xr:uid="{67F9E651-AC52-4795-AA92-09581B7E2746}"/>
    <cellStyle name="Percent 4 5 3 5 3 2 2 5 3" xfId="2704" xr:uid="{E5F6931D-DDA5-4006-A070-DCB7C66995F1}"/>
    <cellStyle name="Percent 4 5 3 5 3 2 2 5 3 2" xfId="3299" xr:uid="{6394C568-5CCB-4E60-9371-CC3013ED60B2}"/>
    <cellStyle name="Percent 4 5 3 5 3 2 2 5 3 3" xfId="4262" xr:uid="{634B5558-EBBE-44B4-96DE-9D609487ADB8}"/>
    <cellStyle name="Percent 4 5 3 5 3 2 2 5 3 3 2" xfId="5107" xr:uid="{333A5311-570A-467F-8D3F-891D3681342F}"/>
    <cellStyle name="Percent 4 5 3 5 3 2 2 5 3 3 3" xfId="4499" xr:uid="{F3E7C0AB-5685-44BE-88AA-679DD409FC3C}"/>
    <cellStyle name="Percent 4 5 3 5 3 2 2 5 3 3 4" xfId="8525" xr:uid="{A0787EA0-1084-424E-9650-36DC333FEB26}"/>
    <cellStyle name="Percent 4 5 3 5 3 2 2 5 3 3 4 2" xfId="9533" xr:uid="{667F1465-4370-440E-8FAE-23C044ECA05D}"/>
    <cellStyle name="Percent 4 5 3 5 3 2 2 5 3 3 4 2 2" xfId="11246" xr:uid="{B1B47862-597D-484A-AEC0-03A90A9B5A8A}"/>
    <cellStyle name="Percent 4 5 3 5 3 2 2 5 3 3 4 2 3" xfId="12449" xr:uid="{D67661CA-FE9D-4BCE-ADE5-E0BA5B816F75}"/>
    <cellStyle name="Percent 4 5 3 5 3 2 2 5 3 3 4 2 3 2" xfId="22890" xr:uid="{A9FDB665-6F2B-42F1-96A4-89CD1C2EB657}"/>
    <cellStyle name="Percent 4 5 3 5 3 2 2 5 3 3 4 2 3 3" xfId="21811" xr:uid="{42ADFBBF-40D4-46E1-B706-35149CBD90B7}"/>
    <cellStyle name="Percent 4 5 3 5 3 2 2 5 3 3 4 2 3 3 2" xfId="27033" xr:uid="{D7304999-43B6-46D7-B41E-6EF3446D5B06}"/>
    <cellStyle name="Percent 4 5 3 5 3 2 2 5 3 3 5" xfId="6286" xr:uid="{C1A0C3C8-E8D5-4641-AA9E-D46A31D6F83B}"/>
    <cellStyle name="Percent 4 5 3 5 3 2 2 5 3 3 5 2" xfId="10035" xr:uid="{15869F7B-5161-4770-A67F-39171C8B541F}"/>
    <cellStyle name="Percent 4 5 3 5 3 2 2 5 3 3 5 3" xfId="11638" xr:uid="{1C4BC97D-FBBF-4DB5-91A9-46A239994FC9}"/>
    <cellStyle name="Percent 4 5 3 5 3 2 2 5 3 3 5 3 2" xfId="22087" xr:uid="{E16521B4-3D6B-4782-84C5-236979FF6F6D}"/>
    <cellStyle name="Percent 4 5 3 5 3 2 2 5 3 3 5 3 3" xfId="20600" xr:uid="{D6B2D2EE-2093-4166-A1AF-5AAB21F3BCAB}"/>
    <cellStyle name="Percent 4 5 3 5 3 2 2 5 3 3 5 3 3 2" xfId="25822" xr:uid="{EC53A290-2022-4014-9DB1-8F2E8989413A}"/>
    <cellStyle name="Percent 4 5 3 5 3 2 2 5 3 3 6" xfId="19039" xr:uid="{0B7A0074-57AC-4937-80D3-A5C7278D273F}"/>
    <cellStyle name="Percent 4 5 3 5 3 2 2 5 3 3 6 2" xfId="24261" xr:uid="{D0FA40E7-1734-4A7A-857D-DD8F0F5C4754}"/>
    <cellStyle name="Percent 4 5 3 5 3 2 2 5 3 4" xfId="6140" xr:uid="{A85E3D81-2B42-426B-97AD-36D7497ADAAB}"/>
    <cellStyle name="Percent 4 5 3 5 3 2 2 5 3 4 2" xfId="7705" xr:uid="{757DBE49-FA86-41FC-84D0-5DE13CF91EDF}"/>
    <cellStyle name="Percent 4 5 3 5 3 2 2 5 3 4 3" xfId="12950" xr:uid="{B1413F90-CDF1-4807-AA62-70FA27387E1C}"/>
    <cellStyle name="Percent 4 5 3 5 3 2 2 5 3 4 3 2" xfId="16416" xr:uid="{A09B133F-DCC2-45B2-B00D-CE7ECB821B2F}"/>
    <cellStyle name="Percent 4 5 3 5 3 2 2 5 3 4 4" xfId="19233" xr:uid="{0B83DDEA-062C-46D2-B854-9C5F2ABF6E66}"/>
    <cellStyle name="Percent 4 5 3 5 3 2 2 5 3 4 4 2" xfId="24455" xr:uid="{2E5CBFA6-2366-4CC5-8BF1-084845B2565F}"/>
    <cellStyle name="Percent 4 5 3 5 3 2 2 5 3 5" xfId="6636" xr:uid="{84CAE525-0873-4BD1-AE85-B9C5563BD6EF}"/>
    <cellStyle name="Percent 4 5 3 5 3 2 2 5 3 5 2" xfId="10382" xr:uid="{51B8395C-DC62-496D-9809-BEFDE97AABDB}"/>
    <cellStyle name="Percent 4 5 3 5 3 2 2 5 3 5 3" xfId="16805" xr:uid="{A2F3531E-1DA7-4384-BFBB-864AC0D82B0D}"/>
    <cellStyle name="Percent 4 5 3 5 3 2 2 5 3 5 3 2" xfId="23339" xr:uid="{E390BD0C-AE66-4C69-AAF4-BCCB66ABB048}"/>
    <cellStyle name="Percent 4 5 3 5 3 2 2 5 3 5 3 3" xfId="20947" xr:uid="{C9771915-7AA6-43C2-97B2-5EA89BBFEAA2}"/>
    <cellStyle name="Percent 4 5 3 5 3 2 2 5 3 5 3 3 2" xfId="26169" xr:uid="{580B2C7F-1D9C-4001-A3A6-B018ED6FA290}"/>
    <cellStyle name="Percent 4 5 3 5 3 2 2 5 4" xfId="5898" xr:uid="{974DF36E-65FE-416C-A7C5-6C2AEB0854C1}"/>
    <cellStyle name="Percent 4 5 3 5 3 2 2 5 4 2" xfId="9128" xr:uid="{9B9C4B6A-DDB1-4E72-B959-FE5234E4C13F}"/>
    <cellStyle name="Percent 4 5 3 5 3 2 2 5 4 3" xfId="12724" xr:uid="{953DCF27-A0F4-4221-8789-DE8D1AE4D2A5}"/>
    <cellStyle name="Percent 4 5 3 5 3 2 2 5 4 3 2" xfId="23163" xr:uid="{294D2981-AB3C-4A36-8CE5-379C02C541B5}"/>
    <cellStyle name="Percent 4 5 3 5 3 2 2 5 4 3 3" xfId="20434" xr:uid="{56726DCD-03F8-41F0-A906-8A3A78262F02}"/>
    <cellStyle name="Percent 4 5 3 5 3 2 2 5 4 3 3 2" xfId="25656" xr:uid="{6F7057BB-67E5-4B81-A0A2-1B5875120073}"/>
    <cellStyle name="Percent 4 5 3 5 3 2 2 5 5" xfId="15718" xr:uid="{DF1B89BC-3C95-4851-9F24-6391FA90F8B6}"/>
    <cellStyle name="Percent 4 5 3 5 3 2 2 5 6" xfId="17825" xr:uid="{DC3B139C-CCE5-4575-BCEB-1475ECB5B74C}"/>
    <cellStyle name="Percent 4 5 3 5 3 2 2 5 6 2" xfId="27435" xr:uid="{3B768C48-D361-459B-A267-68F99F18C6F1}"/>
    <cellStyle name="Percent 4 5 3 5 3 2 2 5 6 3" xfId="28674" xr:uid="{AA3C1BBA-2A8D-46AF-A0B0-947A6BA94CC6}"/>
    <cellStyle name="Percent 4 5 3 5 3 2 2 5 6 4" xfId="27813" xr:uid="{A950F714-76EC-4E79-830B-B9404088ACA3}"/>
    <cellStyle name="Percent 4 5 3 5 3 2 2 5 7" xfId="18444" xr:uid="{C80BF984-1359-4900-8CAF-CC40A1A62F2C}"/>
    <cellStyle name="Percent 4 5 3 5 3 2 2 5 7 2" xfId="28860" xr:uid="{D6A17DB4-7B97-4890-9AEF-A83A8F9410A7}"/>
    <cellStyle name="Percent 4 5 3 5 3 2 2 6" xfId="2551" xr:uid="{50DC71CB-440B-445C-92A2-09CF5AFCC8BE}"/>
    <cellStyle name="Percent 4 5 3 5 3 2 2 6 2" xfId="3146" xr:uid="{D2AECDEB-C640-45FA-A10A-5377A96DA7D9}"/>
    <cellStyle name="Percent 4 5 3 5 3 2 2 6 3" xfId="4109" xr:uid="{9CE68AE5-2025-49C0-99A0-C238362066AA}"/>
    <cellStyle name="Percent 4 5 3 5 3 2 2 6 3 2" xfId="5108" xr:uid="{A1C3AD70-9C53-421D-81B6-FA8FC0E4AD89}"/>
    <cellStyle name="Percent 4 5 3 5 3 2 2 6 3 3" xfId="3548" xr:uid="{B399FFD9-831E-4848-B90B-3E56DE4A0692}"/>
    <cellStyle name="Percent 4 5 3 5 3 2 2 6 3 4" xfId="8466" xr:uid="{F1A2A31C-67D6-4009-B22A-CF41D5110C40}"/>
    <cellStyle name="Percent 4 5 3 5 3 2 2 6 3 4 2" xfId="7432" xr:uid="{A5D27A6E-CF5D-493F-99B2-A2FA10BCBCE9}"/>
    <cellStyle name="Percent 4 5 3 5 3 2 2 6 3 4 2 2" xfId="10802" xr:uid="{C51189D7-1137-4B19-8DB7-DB37EE6969C0}"/>
    <cellStyle name="Percent 4 5 3 5 3 2 2 6 3 4 2 3" xfId="12776" xr:uid="{F70C3B41-CA28-4D4A-9A95-3AF596CC56AA}"/>
    <cellStyle name="Percent 4 5 3 5 3 2 2 6 3 4 2 3 2" xfId="23214" xr:uid="{14C5A3A2-552D-412E-8AB5-8F0A7CE664AF}"/>
    <cellStyle name="Percent 4 5 3 5 3 2 2 6 3 4 2 3 3" xfId="21367" xr:uid="{DF177FF8-E694-4FF2-B88F-C00A773D5CD9}"/>
    <cellStyle name="Percent 4 5 3 5 3 2 2 6 3 4 2 3 3 2" xfId="26589" xr:uid="{2341A329-064A-476F-9B21-9AAE34376FF5}"/>
    <cellStyle name="Percent 4 5 3 5 3 2 2 6 3 5" xfId="5343" xr:uid="{B80A7580-9194-4D0C-912D-47A88D980FF3}"/>
    <cellStyle name="Percent 4 5 3 5 3 2 2 6 3 5 2" xfId="9839" xr:uid="{766F3AC0-9D47-4B19-961A-0FB35E9B4605}"/>
    <cellStyle name="Percent 4 5 3 5 3 2 2 6 3 5 3" xfId="12078" xr:uid="{4CBCB6FD-0691-4186-B918-C93F364CE5DB}"/>
    <cellStyle name="Percent 4 5 3 5 3 2 2 6 3 5 3 2" xfId="22525" xr:uid="{3F065A90-BD83-46EC-A960-6035BECB15EC}"/>
    <cellStyle name="Percent 4 5 3 5 3 2 2 6 3 5 3 3" xfId="19883" xr:uid="{434C77B8-2AD2-4831-86FB-C0B2E3861024}"/>
    <cellStyle name="Percent 4 5 3 5 3 2 2 6 3 5 3 3 2" xfId="25105" xr:uid="{76E2694A-6070-47F1-BED4-B77C7D210CD1}"/>
    <cellStyle name="Percent 4 5 3 5 3 2 2 6 3 6" xfId="16128" xr:uid="{F7FFA2FF-4CD0-48E3-8532-F0EA6A43C915}"/>
    <cellStyle name="Percent 4 5 3 5 3 2 2 6 3 7" xfId="18886" xr:uid="{B075853E-8DB2-4AEA-AC8C-11E8C5E481EC}"/>
    <cellStyle name="Percent 4 5 3 5 3 2 2 6 3 7 2" xfId="24108" xr:uid="{9E13E46B-6476-4CA6-9E6A-12DE614C1AA6}"/>
    <cellStyle name="Percent 4 5 3 5 3 2 2 6 4" xfId="7000" xr:uid="{8163668D-160B-4D16-B83E-CF841AE728ED}"/>
    <cellStyle name="Percent 4 5 3 5 3 2 2 6 4 2" xfId="7959" xr:uid="{D173E3BF-C31D-41F8-8A8C-14C65C7BE4AF}"/>
    <cellStyle name="Percent 4 5 3 5 3 2 2 6 4 3" xfId="11553" xr:uid="{149BBA37-AC4B-44C1-AA79-26EE0A807DC9}"/>
    <cellStyle name="Percent 4 5 3 5 3 2 2 6 4 3 2" xfId="15813" xr:uid="{9D426E85-2613-4AB0-AD76-211A902E1597}"/>
    <cellStyle name="Percent 4 5 3 5 3 2 2 6 4 4" xfId="19302" xr:uid="{3F05EBC9-A3AC-44C1-8777-C66A64DAB863}"/>
    <cellStyle name="Percent 4 5 3 5 3 2 2 6 4 4 2" xfId="24524" xr:uid="{C4262625-A0A9-4C6B-9909-C203F7D3345E}"/>
    <cellStyle name="Percent 4 5 3 5 3 2 2 6 5" xfId="5235" xr:uid="{7D5D9913-FD7A-415D-847D-1AA104BB5D75}"/>
    <cellStyle name="Percent 4 5 3 5 3 2 2 6 5 2" xfId="9930" xr:uid="{F4A6A421-A9D7-4DA9-A6C8-DED975678826}"/>
    <cellStyle name="Percent 4 5 3 5 3 2 2 6 5 3" xfId="11851" xr:uid="{7AAA3B00-569E-41A2-9329-127E248F9D58}"/>
    <cellStyle name="Percent 4 5 3 5 3 2 2 6 5 3 2" xfId="22299" xr:uid="{1E0693CD-4A5F-4003-AE46-54FADC567945}"/>
    <cellStyle name="Percent 4 5 3 5 3 2 2 6 5 3 3" xfId="19775" xr:uid="{99078C71-0F94-4E1C-9CEE-3F1ECDA754B6}"/>
    <cellStyle name="Percent 4 5 3 5 3 2 2 6 5 3 3 2" xfId="24997" xr:uid="{B5C99CE5-597C-4D81-9A64-F659C29D5F6A}"/>
    <cellStyle name="Percent 4 5 3 5 3 2 2 7" xfId="5897" xr:uid="{DC1559D7-A8B0-46D5-B4A1-B251E736D4DC}"/>
    <cellStyle name="Percent 4 5 3 5 3 2 2 7 2" xfId="9127" xr:uid="{42AC3869-B1D9-413C-A268-6F37B1BFA909}"/>
    <cellStyle name="Percent 4 5 3 5 3 2 2 7 3" xfId="16280" xr:uid="{5EFA4714-7D90-41BA-97AD-55361307EE61}"/>
    <cellStyle name="Percent 4 5 3 5 3 2 2 7 3 2" xfId="17423" xr:uid="{CDD80C0C-FB11-4BC5-B08F-4B103CBE1902}"/>
    <cellStyle name="Percent 4 5 3 5 3 2 2 7 3 3" xfId="20433" xr:uid="{4DA3F389-A5F8-4B17-8250-D7BD1D032485}"/>
    <cellStyle name="Percent 4 5 3 5 3 2 2 7 3 3 2" xfId="25655" xr:uid="{FEF21122-513A-4AF9-9680-0DDF3FB370D4}"/>
    <cellStyle name="Percent 4 5 3 5 3 2 2 8" xfId="15717" xr:uid="{02761740-CCC9-4222-A64C-8D13BF59E1FD}"/>
    <cellStyle name="Percent 4 5 3 5 3 2 2 9" xfId="17824" xr:uid="{4B03C52F-D5A4-46AB-A618-84BE9CFF52CA}"/>
    <cellStyle name="Percent 4 5 3 5 3 2 2 9 2" xfId="27434" xr:uid="{B5E7C0ED-551E-4492-A8C2-B4D8D8BD26BA}"/>
    <cellStyle name="Percent 4 5 3 5 3 2 2 9 3" xfId="28673" xr:uid="{EC621854-CA99-468E-B982-308C88F39256}"/>
    <cellStyle name="Percent 4 5 3 5 3 2 2 9 4" xfId="27814" xr:uid="{871CDBEB-C404-40A8-98AE-1CA796EAD361}"/>
    <cellStyle name="Percent 4 5 3 5 3 3" xfId="2296" xr:uid="{6C63C5A4-3A65-4F1E-AA5A-E81D639C6654}"/>
    <cellStyle name="Percent 4 5 3 5 3 3 2" xfId="2891" xr:uid="{B76FB299-C643-4088-A3C2-12CAB58DEF66}"/>
    <cellStyle name="Percent 4 5 3 5 3 3 3" xfId="3854" xr:uid="{F5FD0FFA-E209-45BC-BCFE-CAA791E1E961}"/>
    <cellStyle name="Percent 4 5 3 5 3 3 3 2" xfId="4879" xr:uid="{EBF31B16-74A0-4B7E-A5CC-4FDB424F6BF9}"/>
    <cellStyle name="Percent 4 5 3 5 3 3 3 3" xfId="3364" xr:uid="{51E465FB-AA19-4E1F-8125-AB3F2250C7CF}"/>
    <cellStyle name="Percent 4 5 3 5 3 3 3 4" xfId="8459" xr:uid="{82B5FDEB-219F-4E86-BDF1-949D01B5D1A8}"/>
    <cellStyle name="Percent 4 5 3 5 3 3 3 4 2" xfId="6239" xr:uid="{8EDBFD3F-8CFF-4CD5-B0C8-C34CEE3F3453}"/>
    <cellStyle name="Percent 4 5 3 5 3 3 3 4 2 2" xfId="9988" xr:uid="{ABE96F60-989B-4D11-915B-09C85038CEC4}"/>
    <cellStyle name="Percent 4 5 3 5 3 3 3 4 2 3" xfId="12056" xr:uid="{5BB812B3-0C65-4BE3-9FA9-11870127E8B2}"/>
    <cellStyle name="Percent 4 5 3 5 3 3 3 4 2 3 2" xfId="22503" xr:uid="{82491338-F968-40CB-B555-6BDCF4420D96}"/>
    <cellStyle name="Percent 4 5 3 5 3 3 3 4 2 3 3" xfId="20553" xr:uid="{914FC8CD-A029-4270-9F78-F75B1E466163}"/>
    <cellStyle name="Percent 4 5 3 5 3 3 3 4 2 3 3 2" xfId="25775" xr:uid="{4CA17DEA-4070-4146-A5E3-964B227B24F1}"/>
    <cellStyle name="Percent 4 5 3 5 3 3 3 5" xfId="6854" xr:uid="{E26B92D5-1390-48EF-B4E5-DDD8CB9E43B2}"/>
    <cellStyle name="Percent 4 5 3 5 3 3 3 5 2" xfId="10598" xr:uid="{FFB27970-E136-44A5-A6B4-BACF44B857C8}"/>
    <cellStyle name="Percent 4 5 3 5 3 3 3 5 3" xfId="16797" xr:uid="{8DC97588-EB5E-48C4-B662-4331F2C35FC0}"/>
    <cellStyle name="Percent 4 5 3 5 3 3 3 5 3 2" xfId="23331" xr:uid="{F5743A97-4414-4661-BAE1-74DC11A377CC}"/>
    <cellStyle name="Percent 4 5 3 5 3 3 3 5 3 3" xfId="21163" xr:uid="{A59F5A8A-73BA-4093-8F8B-1B24D8E40446}"/>
    <cellStyle name="Percent 4 5 3 5 3 3 3 5 3 3 2" xfId="26385" xr:uid="{9F62CF1C-5909-456E-B816-66C34677C295}"/>
    <cellStyle name="Percent 4 5 3 5 3 3 3 6" xfId="15878" xr:uid="{DEA62EDC-EB4A-4801-8BEE-4D44D9884AA4}"/>
    <cellStyle name="Percent 4 5 3 5 3 3 3 7" xfId="18631" xr:uid="{4E0B5488-9C4A-4174-9847-C19AF44EAC65}"/>
    <cellStyle name="Percent 4 5 3 5 3 3 3 7 2" xfId="23853" xr:uid="{03EA83E2-8984-4F9A-A2B6-64BE0D4AA5AF}"/>
    <cellStyle name="Percent 4 5 3 5 3 3 4" xfId="7246" xr:uid="{A654674C-D783-48D1-A250-E7DE76DC5A07}"/>
    <cellStyle name="Percent 4 5 3 5 3 3 4 2" xfId="8205" xr:uid="{A734ECC1-1AE2-4F65-B882-D81D7DF44848}"/>
    <cellStyle name="Percent 4 5 3 5 3 3 4 3" xfId="13020" xr:uid="{1B460322-2CC5-4710-A722-89C8A6C19DA4}"/>
    <cellStyle name="Percent 4 5 3 5 3 3 4 3 2" xfId="16475" xr:uid="{29E71F83-36A6-422A-9022-9C3EC9C07659}"/>
    <cellStyle name="Percent 4 5 3 5 3 3 4 4" xfId="19548" xr:uid="{9353A7AE-25B9-4F26-9E08-A0ECDBC1AE5B}"/>
    <cellStyle name="Percent 4 5 3 5 3 3 4 4 2" xfId="24770" xr:uid="{31FAF692-517A-43E2-BC94-2317C50AEB21}"/>
    <cellStyle name="Percent 4 5 3 5 3 3 5" xfId="9486" xr:uid="{EC111EF6-FE0E-433D-8331-C9DE34975D34}"/>
    <cellStyle name="Percent 4 5 3 5 3 3 5 2" xfId="11199" xr:uid="{AF05A8C4-F5D0-403E-9F54-DC5C62D8AA00}"/>
    <cellStyle name="Percent 4 5 3 5 3 3 5 3" xfId="12231" xr:uid="{92B090B8-74F8-45CE-8632-00839D944F8D}"/>
    <cellStyle name="Percent 4 5 3 5 3 3 5 3 2" xfId="22676" xr:uid="{AB2F5A9A-8831-4A60-A259-A03FBCDFBD3B}"/>
    <cellStyle name="Percent 4 5 3 5 3 3 5 3 3" xfId="21764" xr:uid="{17FB8888-939D-4FA3-A571-9A383810B627}"/>
    <cellStyle name="Percent 4 5 3 5 3 3 5 3 3 2" xfId="26986" xr:uid="{DCA8BDE0-7017-47A9-95ED-3F37A9BA4EDB}"/>
    <cellStyle name="Percent 4 5 3 5 3 4" xfId="5896" xr:uid="{14368CD4-EE04-4080-B353-2F76EA259946}"/>
    <cellStyle name="Percent 4 5 3 5 3 4 2" xfId="9126" xr:uid="{F8870891-893B-4B61-8C99-0A194345D04F}"/>
    <cellStyle name="Percent 4 5 3 5 3 4 3" xfId="14984" xr:uid="{B619AD8C-DD07-4E5D-8793-C03FE76B0357}"/>
    <cellStyle name="Percent 4 5 3 5 3 4 3 2" xfId="14985" xr:uid="{CB470E26-0A19-4342-BE30-937CE46E442F}"/>
    <cellStyle name="Percent 4 5 3 5 3 4 3 3" xfId="17283" xr:uid="{50F27E32-E80A-41ED-8E38-F5D51829A03F}"/>
    <cellStyle name="Percent 4 5 3 5 3 4 3 4" xfId="20432" xr:uid="{F1076EC6-B665-4EA6-83C5-7267D8AC4E33}"/>
    <cellStyle name="Percent 4 5 3 5 3 4 3 4 2" xfId="25654" xr:uid="{2ACE7C2C-FDA9-4344-9EA5-FC8216D43BB4}"/>
    <cellStyle name="Percent 4 5 3 5 3 5" xfId="15312" xr:uid="{9AC190EA-3E70-4021-8B3B-56A1DF1631A9}"/>
    <cellStyle name="Percent 4 5 3 5 3 6" xfId="15716" xr:uid="{59B8F373-FFAE-486E-9AF5-58BAE02EA095}"/>
    <cellStyle name="Percent 4 5 3 5 3 7" xfId="17823" xr:uid="{F733A01A-406E-4489-A1C9-B2223DBB8C56}"/>
    <cellStyle name="Percent 4 5 3 5 3 7 2" xfId="27433" xr:uid="{48DD1C3E-0EB6-405C-A16A-871EC56D0982}"/>
    <cellStyle name="Percent 4 5 3 5 3 7 3" xfId="28672" xr:uid="{8E225819-5ECD-48FA-90C1-D14CE8FAFE38}"/>
    <cellStyle name="Percent 4 5 3 5 3 7 4" xfId="27815" xr:uid="{9C410C28-76B7-4D81-B791-675A04DE1846}"/>
    <cellStyle name="Percent 4 5 3 5 3 8" xfId="18036" xr:uid="{7421DB8B-476A-4BD4-8991-5B97B23D21C4}"/>
    <cellStyle name="Percent 4 5 3 5 3 8 2" xfId="27648" xr:uid="{F3BA3970-7701-469F-BA5A-B12F1382F45B}"/>
    <cellStyle name="Percent 4 5 3 5 4" xfId="14986" xr:uid="{B260C026-4E9F-4CF1-9200-57BE8463A32A}"/>
    <cellStyle name="Percent 4 5 3 5 4 2" xfId="14987" xr:uid="{4875262C-044D-4AD0-9A3E-AA33CE138AC3}"/>
    <cellStyle name="Percent 4 5 3 5 5" xfId="14988" xr:uid="{CC172344-98A9-4B2A-9267-0E74CD312217}"/>
    <cellStyle name="Percent 4 5 3 5 5 2" xfId="14989" xr:uid="{94F08366-4FBE-4547-87CF-6C7C7B25862D}"/>
    <cellStyle name="Percent 4 5 3 6" xfId="2156" xr:uid="{C9433DCD-B5BF-4C72-B2C0-35F730516D71}"/>
    <cellStyle name="Percent 4 5 3 6 2" xfId="2751" xr:uid="{7170B5E8-BDCB-4C05-BDE9-41171E7488F1}"/>
    <cellStyle name="Percent 4 5 3 6 3" xfId="3714" xr:uid="{469D1D05-06EA-44AD-8A4F-2D295FF94A39}"/>
    <cellStyle name="Percent 4 5 3 6 3 2" xfId="4837" xr:uid="{B018A29A-B8EF-4618-B374-0BE5DFB0B7CE}"/>
    <cellStyle name="Percent 4 5 3 6 3 3" xfId="3699" xr:uid="{114A03C0-52F9-4051-A454-AD2A02A6A8C3}"/>
    <cellStyle name="Percent 4 5 3 6 3 4" xfId="8695" xr:uid="{4829A009-6EBF-45E8-AF42-EEF27F4EAAD3}"/>
    <cellStyle name="Percent 4 5 3 6 3 4 2" xfId="6509" xr:uid="{DEC1E106-E69E-4CFE-B85F-D1B9CF167DFE}"/>
    <cellStyle name="Percent 4 5 3 6 3 4 2 2" xfId="10255" xr:uid="{109D7E04-C66B-4ECE-8A96-4C5FB3D275AB}"/>
    <cellStyle name="Percent 4 5 3 6 3 4 2 3" xfId="11843" xr:uid="{252331F5-FDEB-4709-8ED0-A752D8AF299A}"/>
    <cellStyle name="Percent 4 5 3 6 3 4 2 3 2" xfId="22291" xr:uid="{732A7575-7CBC-4DD1-84C7-9973CA16D119}"/>
    <cellStyle name="Percent 4 5 3 6 3 4 2 3 3" xfId="20820" xr:uid="{B97ECC11-C253-45B0-BB80-E231A2283CB0}"/>
    <cellStyle name="Percent 4 5 3 6 3 4 2 3 3 2" xfId="26042" xr:uid="{85BAAFA1-E8B9-4F3E-929A-D27E7FB3BE03}"/>
    <cellStyle name="Percent 4 5 3 6 3 5" xfId="5505" xr:uid="{B2D0D5F4-DEFB-4964-9773-7660E286A595}"/>
    <cellStyle name="Percent 4 5 3 6 3 5 2" xfId="9662" xr:uid="{C94C680C-3F99-4728-B9E9-B75BBFCC6BA9}"/>
    <cellStyle name="Percent 4 5 3 6 3 5 3" xfId="17010" xr:uid="{4F30B13D-4058-4BDB-AD6D-FFFD1D8B5FBB}"/>
    <cellStyle name="Percent 4 5 3 6 3 5 3 2" xfId="23483" xr:uid="{E3FCEE71-82AE-43CF-8144-1304123DE2B0}"/>
    <cellStyle name="Percent 4 5 3 6 3 5 3 3" xfId="20045" xr:uid="{964664D7-91F2-4A2A-AB06-22005C8EB79C}"/>
    <cellStyle name="Percent 4 5 3 6 3 5 3 3 2" xfId="25267" xr:uid="{A86668A9-5979-4474-AB02-E0D3D803F9A2}"/>
    <cellStyle name="Percent 4 5 3 6 3 6" xfId="18491" xr:uid="{B476528A-DD70-4E0C-8652-65754FEC20CF}"/>
    <cellStyle name="Percent 4 5 3 6 3 6 2" xfId="23713" xr:uid="{E4C0639A-F960-44A3-A6D7-EA90F724A8BB}"/>
    <cellStyle name="Percent 4 5 3 6 4" xfId="7014" xr:uid="{C33A1B5E-9490-44E4-B569-F036A4EDBCAE}"/>
    <cellStyle name="Percent 4 5 3 6 4 2" xfId="7973" xr:uid="{1CAF1D31-91BA-4326-A349-9614E7156373}"/>
    <cellStyle name="Percent 4 5 3 6 4 3" xfId="11541" xr:uid="{B140C448-CD23-4555-9CAC-8FC74CF488AF}"/>
    <cellStyle name="Percent 4 5 3 6 4 3 2" xfId="15801" xr:uid="{00D60485-262E-410B-8C66-FFEDF97ABF20}"/>
    <cellStyle name="Percent 4 5 3 6 4 4" xfId="19316" xr:uid="{88C0ED7E-E406-4D2E-804B-628054232BFE}"/>
    <cellStyle name="Percent 4 5 3 6 4 4 2" xfId="24538" xr:uid="{BA678F8F-60DE-43D2-A846-ED46664F7D2D}"/>
    <cellStyle name="Percent 4 5 3 6 5" xfId="9410" xr:uid="{B88799B6-99A5-45C9-99B6-80D3D71D22BA}"/>
    <cellStyle name="Percent 4 5 3 6 5 2" xfId="11123" xr:uid="{C762E93E-A8A5-4B12-84A7-5BE8FE164E7B}"/>
    <cellStyle name="Percent 4 5 3 6 5 3" xfId="12567" xr:uid="{F9E7AAEA-2C1F-4994-AAB0-FEDD57CDF2A6}"/>
    <cellStyle name="Percent 4 5 3 6 5 3 2" xfId="23008" xr:uid="{5F394519-4F69-4F45-8C3C-5DF17F15935F}"/>
    <cellStyle name="Percent 4 5 3 6 5 3 3" xfId="21688" xr:uid="{5942D7EC-14A1-4A9D-B1E3-3396FB96048A}"/>
    <cellStyle name="Percent 4 5 3 6 5 3 3 2" xfId="26910" xr:uid="{E98F1B28-5D7F-4B9E-AC3B-3C2936168877}"/>
    <cellStyle name="Percent 4 5 3 7" xfId="17896" xr:uid="{04CC9094-49AD-4543-88F9-C1023B0026ED}"/>
    <cellStyle name="Percent 4 5 3 7 2" xfId="28757" xr:uid="{019FBE18-EFFF-4339-9224-967797D14FD3}"/>
    <cellStyle name="Percent 4 5 4" xfId="1876" xr:uid="{F918C364-7218-41BD-A6FC-59BF13219648}"/>
    <cellStyle name="Percent 4 5 4 2" xfId="14990" xr:uid="{F6C8DE10-9857-45D7-BEFE-4E1C8A4E0038}"/>
    <cellStyle name="Percent 4 5 4 2 2" xfId="14991" xr:uid="{E6F3E4CE-1937-4447-A379-6B6423E157A4}"/>
    <cellStyle name="Percent 4 5 4 3" xfId="14992" xr:uid="{1F935253-18CF-4EC7-B67D-50A0441B0FD2}"/>
    <cellStyle name="Percent 4 5 5" xfId="14936" xr:uid="{9BDA4EEF-B37B-4CEF-AD08-F2CDC798727C}"/>
    <cellStyle name="Percent 4 6" xfId="1877" xr:uid="{83922B13-AF09-4196-9645-BCAC3B8668E9}"/>
    <cellStyle name="Percent 4 6 2" xfId="1878" xr:uid="{EA6F6EC0-395E-41C4-8215-8FEB14CD9F71}"/>
    <cellStyle name="Percent 4 6 2 2" xfId="1879" xr:uid="{EF93A56E-D061-4581-A67A-FCDBD3376AD1}"/>
    <cellStyle name="Percent 4 6 2 2 2" xfId="14993" xr:uid="{47EBF2D9-682B-43E2-B78E-D76F4C4F8596}"/>
    <cellStyle name="Percent 4 6 2 3" xfId="1880" xr:uid="{FBAFFF85-5DB2-4A36-A086-78FE240405F2}"/>
    <cellStyle name="Percent 4 6 2 3 2" xfId="1881" xr:uid="{F3C87B95-3050-48AB-8EA9-57742F291A58}"/>
    <cellStyle name="Percent 4 6 2 3 3" xfId="1882" xr:uid="{68742361-F4D2-48A0-8452-EBF6A8C2ED0B}"/>
    <cellStyle name="Percent 4 6 2 3 4" xfId="1883" xr:uid="{845A3525-7CB2-47E8-862F-26BC925C29D9}"/>
    <cellStyle name="Percent 4 6 2 3 4 2" xfId="1884" xr:uid="{AEDEA208-191E-46D4-B94D-20CD9439C765}"/>
    <cellStyle name="Percent 4 6 2 3 4 3" xfId="1885" xr:uid="{2E4CFC40-F6B1-4267-BC56-E4170422C7A6}"/>
    <cellStyle name="Percent 4 6 2 3 4 3 2" xfId="14994" xr:uid="{96C74B4A-299A-4569-9802-2664C5A78238}"/>
    <cellStyle name="Percent 4 6 2 3 4 4" xfId="1886" xr:uid="{55C907EA-10BA-46EE-BFEA-EF95FBC9C28E}"/>
    <cellStyle name="Percent 4 6 2 3 4 4 2" xfId="1887" xr:uid="{10004C29-A7FA-4A28-8CE9-06E94F1F7A49}"/>
    <cellStyle name="Percent 4 6 2 3 4 4 3" xfId="1888" xr:uid="{28F58C1D-D063-4E3F-8B38-0681AAD25773}"/>
    <cellStyle name="Percent 4 6 2 3 4 4 3 2" xfId="1889" xr:uid="{B92318A6-8BD0-4F94-8A19-207AC0F7C263}"/>
    <cellStyle name="Percent 4 6 2 3 4 4 3 2 2" xfId="1890" xr:uid="{3689A5C4-A16D-4F52-B1C4-E5B428C6066A}"/>
    <cellStyle name="Percent 4 6 2 3 4 4 3 2 2 10" xfId="18292" xr:uid="{A711D6C8-71C9-4F80-A0B0-C9B7D72582BA}"/>
    <cellStyle name="Percent 4 6 2 3 4 4 3 2 2 10 2" xfId="28911" xr:uid="{2036A042-7C24-4DDE-BDD3-26A6A9C9206B}"/>
    <cellStyle name="Percent 4 6 2 3 4 4 3 2 2 2" xfId="1891" xr:uid="{4C9B80B5-29B9-4774-9582-3AFBD3123AF5}"/>
    <cellStyle name="Percent 4 6 2 3 4 4 3 2 2 2 2" xfId="14995" xr:uid="{EE2C97AE-372D-4F63-9898-009BF91ADB3B}"/>
    <cellStyle name="Percent 4 6 2 3 4 4 3 2 2 2 3" xfId="14996" xr:uid="{4A11D79E-BD9B-44BF-873A-A2303C91D734}"/>
    <cellStyle name="Percent 4 6 2 3 4 4 3 2 2 2 3 2" xfId="14997" xr:uid="{457B1F88-C79F-4BE0-A74E-6B9D27854C29}"/>
    <cellStyle name="Percent 4 6 2 3 4 4 3 2 2 3" xfId="1892" xr:uid="{AD66B570-A821-49DA-B100-7A9FA6DD1D53}"/>
    <cellStyle name="Percent 4 6 2 3 4 4 3 2 2 4" xfId="1893" xr:uid="{BD2B9E7A-1BEC-4DEA-9A01-8379AFBBF71E}"/>
    <cellStyle name="Percent 4 6 2 3 4 4 3 2 2 5" xfId="1894" xr:uid="{57D6501B-C4F1-4DFE-8E44-DA9AA16AE2FD}"/>
    <cellStyle name="Percent 4 6 2 3 4 4 3 2 2 5 2" xfId="1895" xr:uid="{D26601A7-3AC2-413E-B8E2-81A75982D5E1}"/>
    <cellStyle name="Percent 4 6 2 3 4 4 3 2 2 5 3" xfId="2705" xr:uid="{49E3753B-3BE8-4D29-988E-E8B6B86E22B9}"/>
    <cellStyle name="Percent 4 6 2 3 4 4 3 2 2 5 3 2" xfId="3300" xr:uid="{18B07AB1-B2FE-419C-863A-792B5E3F1E27}"/>
    <cellStyle name="Percent 4 6 2 3 4 4 3 2 2 5 3 3" xfId="4263" xr:uid="{77349632-6703-4E84-848F-ED2C070EFB82}"/>
    <cellStyle name="Percent 4 6 2 3 4 4 3 2 2 5 3 3 2" xfId="5114" xr:uid="{A5E9348D-4219-470D-8793-C7BB0916C11F}"/>
    <cellStyle name="Percent 4 6 2 3 4 4 3 2 2 5 3 3 3" xfId="4500" xr:uid="{D44116A3-93FA-4157-A59B-C7B7E845BBE5}"/>
    <cellStyle name="Percent 4 6 2 3 4 4 3 2 2 5 3 3 4" xfId="7712" xr:uid="{73A2D189-8A53-4D6B-A005-B87187DFCD77}"/>
    <cellStyle name="Percent 4 6 2 3 4 4 3 2 2 5 3 3 4 2" xfId="6628" xr:uid="{B94E1476-9ECB-4E21-AF20-51BD4FE686C2}"/>
    <cellStyle name="Percent 4 6 2 3 4 4 3 2 2 5 3 3 4 2 2" xfId="10374" xr:uid="{66B45115-E15D-4966-8D30-DF480BA290E2}"/>
    <cellStyle name="Percent 4 6 2 3 4 4 3 2 2 5 3 3 4 2 3" xfId="11739" xr:uid="{86CA59DF-259C-4857-9B78-2F4D5BFD6CF8}"/>
    <cellStyle name="Percent 4 6 2 3 4 4 3 2 2 5 3 3 4 2 3 2" xfId="22187" xr:uid="{AEE194BF-DBD9-42B7-A703-790E4964E356}"/>
    <cellStyle name="Percent 4 6 2 3 4 4 3 2 2 5 3 3 4 2 3 3" xfId="20939" xr:uid="{3C74F178-1E3A-4180-82E9-EE825660D5CE}"/>
    <cellStyle name="Percent 4 6 2 3 4 4 3 2 2 5 3 3 4 2 3 3 2" xfId="26161" xr:uid="{5593A600-815D-48A2-A367-C4A82EEEB7C0}"/>
    <cellStyle name="Percent 4 6 2 3 4 4 3 2 2 5 3 3 5" xfId="6810" xr:uid="{AE8466A2-8E39-4AC5-9D26-032114A6B001}"/>
    <cellStyle name="Percent 4 6 2 3 4 4 3 2 2 5 3 3 5 2" xfId="10554" xr:uid="{A1C96892-7F1A-4B3C-A905-76CDF98C8A49}"/>
    <cellStyle name="Percent 4 6 2 3 4 4 3 2 2 5 3 3 5 3" xfId="16936" xr:uid="{5E96D660-D525-4F86-8384-FFF0D675582E}"/>
    <cellStyle name="Percent 4 6 2 3 4 4 3 2 2 5 3 3 5 3 2" xfId="23409" xr:uid="{83B59F07-4A24-49F3-A72F-ADC2D488838B}"/>
    <cellStyle name="Percent 4 6 2 3 4 4 3 2 2 5 3 3 5 3 3" xfId="21119" xr:uid="{2C4E95D1-4FFA-4557-A5F4-284F99CA0E0F}"/>
    <cellStyle name="Percent 4 6 2 3 4 4 3 2 2 5 3 3 5 3 3 2" xfId="26341" xr:uid="{71AE8814-FA81-4E35-9F14-96CC1ADF2B68}"/>
    <cellStyle name="Percent 4 6 2 3 4 4 3 2 2 5 3 3 6" xfId="19040" xr:uid="{55ABD9AB-B149-41E4-8FE0-EA8BDF097DFB}"/>
    <cellStyle name="Percent 4 6 2 3 4 4 3 2 2 5 3 3 6 2" xfId="24262" xr:uid="{12B52627-C6A0-4509-BD63-A1958B6788BA}"/>
    <cellStyle name="Percent 4 6 2 3 4 4 3 2 2 5 3 4" xfId="6043" xr:uid="{CE1A72E0-6C01-45AD-A1B2-05B10BCC5C72}"/>
    <cellStyle name="Percent 4 6 2 3 4 4 3 2 2 5 3 4 2" xfId="7894" xr:uid="{C61041CB-6BE4-492D-B766-F70B7CFE72D9}"/>
    <cellStyle name="Percent 4 6 2 3 4 4 3 2 2 5 3 4 3" xfId="11615" xr:uid="{042D7A5E-D8A5-4929-9845-9F452D40D1D8}"/>
    <cellStyle name="Percent 4 6 2 3 4 4 3 2 2 5 3 4 3 2" xfId="15863" xr:uid="{EDAD1D6A-00F6-4951-A550-36094E042360}"/>
    <cellStyle name="Percent 4 6 2 3 4 4 3 2 2 5 3 4 4" xfId="19136" xr:uid="{9F580723-40A2-4EE7-8195-380BCD674D2A}"/>
    <cellStyle name="Percent 4 6 2 3 4 4 3 2 2 5 3 4 4 2" xfId="24358" xr:uid="{C1AF81B8-84BE-4DBF-865C-B81ADC9FA5C2}"/>
    <cellStyle name="Percent 4 6 2 3 4 4 3 2 2 5 3 5" xfId="7417" xr:uid="{1935632F-875C-45B9-9340-5F26B6C5A3FF}"/>
    <cellStyle name="Percent 4 6 2 3 4 4 3 2 2 5 3 5 2" xfId="10787" xr:uid="{35872217-D694-45A7-B728-7EF3A9CD66C6}"/>
    <cellStyle name="Percent 4 6 2 3 4 4 3 2 2 5 3 5 3" xfId="11510" xr:uid="{4B2041F9-E19C-457E-B104-1C0F63231913}"/>
    <cellStyle name="Percent 4 6 2 3 4 4 3 2 2 5 3 5 3 2" xfId="22068" xr:uid="{72C3F630-0B0F-438F-A06C-9C6D0B5CBE4D}"/>
    <cellStyle name="Percent 4 6 2 3 4 4 3 2 2 5 3 5 3 3" xfId="21352" xr:uid="{46767C18-11FB-4EA5-A8EE-9E2BA358CCF9}"/>
    <cellStyle name="Percent 4 6 2 3 4 4 3 2 2 5 3 5 3 3 2" xfId="26574" xr:uid="{CE3C6DB9-2E76-47F2-B7CA-8AFEE37AA4D7}"/>
    <cellStyle name="Percent 4 6 2 3 4 4 3 2 2 5 4" xfId="5904" xr:uid="{2D6AEA83-E688-427B-8497-5ABEF5374D99}"/>
    <cellStyle name="Percent 4 6 2 3 4 4 3 2 2 5 4 2" xfId="9131" xr:uid="{F755F84E-0A93-4CA3-9291-571C1266E573}"/>
    <cellStyle name="Percent 4 6 2 3 4 4 3 2 2 5 4 3" xfId="12264" xr:uid="{EEA11C32-AA67-47B4-AD88-A489DA0B0140}"/>
    <cellStyle name="Percent 4 6 2 3 4 4 3 2 2 5 4 3 2" xfId="22707" xr:uid="{7A450B21-D324-4A19-9C00-EB2078526D3D}"/>
    <cellStyle name="Percent 4 6 2 3 4 4 3 2 2 5 4 3 3" xfId="20440" xr:uid="{B078E802-DD9B-40CA-B778-E0B1AEA57BB8}"/>
    <cellStyle name="Percent 4 6 2 3 4 4 3 2 2 5 4 3 3 2" xfId="25662" xr:uid="{DB504419-4834-47F4-A999-B8AFF4CCCDC3}"/>
    <cellStyle name="Percent 4 6 2 3 4 4 3 2 2 5 5" xfId="15721" xr:uid="{48E639B9-AFEC-4C52-A3C5-232142A41CF8}"/>
    <cellStyle name="Percent 4 6 2 3 4 4 3 2 2 5 6" xfId="17828" xr:uid="{167D72DE-9DE7-4C6F-ACB0-FEF8F70DA49C}"/>
    <cellStyle name="Percent 4 6 2 3 4 4 3 2 2 5 6 2" xfId="27438" xr:uid="{8E9C4352-B1A4-4036-AFE1-EBBAA7D00759}"/>
    <cellStyle name="Percent 4 6 2 3 4 4 3 2 2 5 6 3" xfId="28677" xr:uid="{20F56FBF-FA76-471C-943D-1502A8069A2D}"/>
    <cellStyle name="Percent 4 6 2 3 4 4 3 2 2 5 6 4" xfId="27810" xr:uid="{A1011A5F-8F30-489F-A7DE-1A838B17992D}"/>
    <cellStyle name="Percent 4 6 2 3 4 4 3 2 2 5 7" xfId="18445" xr:uid="{4C1E22F2-0196-414A-8FF6-52D8E35D13C2}"/>
    <cellStyle name="Percent 4 6 2 3 4 4 3 2 2 5 7 2" xfId="28868" xr:uid="{53D67440-EEC7-4C3B-B2A3-34B2C0C1616B}"/>
    <cellStyle name="Percent 4 6 2 3 4 4 3 2 2 6" xfId="2552" xr:uid="{8403B377-C685-4FA9-881C-A2F5551FB440}"/>
    <cellStyle name="Percent 4 6 2 3 4 4 3 2 2 6 2" xfId="3147" xr:uid="{389A7A56-432C-42DC-BE58-B0BB0EE3772A}"/>
    <cellStyle name="Percent 4 6 2 3 4 4 3 2 2 6 3" xfId="4110" xr:uid="{BBE90886-4720-4587-9722-D23C4E021C97}"/>
    <cellStyle name="Percent 4 6 2 3 4 4 3 2 2 6 3 2" xfId="5046" xr:uid="{3F202B97-1712-48E0-A26C-5EB7992AE812}"/>
    <cellStyle name="Percent 4 6 2 3 4 4 3 2 2 6 3 3" xfId="4378" xr:uid="{A909237F-D643-4EA3-BE28-3E820B4BAF11}"/>
    <cellStyle name="Percent 4 6 2 3 4 4 3 2 2 6 3 4" xfId="7850" xr:uid="{90C5EE1A-0605-4FE3-AC92-07D4A51B410F}"/>
    <cellStyle name="Percent 4 6 2 3 4 4 3 2 2 6 3 4 2" xfId="5841" xr:uid="{288D2777-00F1-482C-8121-ED8C726B17CF}"/>
    <cellStyle name="Percent 4 6 2 3 4 4 3 2 2 6 3 4 2 2" xfId="9607" xr:uid="{6CD60486-B38E-43ED-82FF-9EAFAECA6867}"/>
    <cellStyle name="Percent 4 6 2 3 4 4 3 2 2 6 3 4 2 3" xfId="17102" xr:uid="{43F1CA7D-1F87-4729-9245-50FCD9F0DD51}"/>
    <cellStyle name="Percent 4 6 2 3 4 4 3 2 2 6 3 4 2 3 2" xfId="23574" xr:uid="{74CAC5BA-FC27-47F5-901E-B63E7864242A}"/>
    <cellStyle name="Percent 4 6 2 3 4 4 3 2 2 6 3 4 2 3 3" xfId="20379" xr:uid="{F1A85A1C-C9F5-4FFF-B20A-B39FB908C141}"/>
    <cellStyle name="Percent 4 6 2 3 4 4 3 2 2 6 3 4 2 3 3 2" xfId="25601" xr:uid="{4381FF75-FFA3-4A46-88E0-3BB7B9775519}"/>
    <cellStyle name="Percent 4 6 2 3 4 4 3 2 2 6 3 5" xfId="5341" xr:uid="{51ACAC11-EF51-4938-AA22-CBCC7B1F82D5}"/>
    <cellStyle name="Percent 4 6 2 3 4 4 3 2 2 6 3 5 2" xfId="9840" xr:uid="{B76B5F0D-F5DC-4141-8C71-34F6BCD7D7A0}"/>
    <cellStyle name="Percent 4 6 2 3 4 4 3 2 2 6 3 5 3" xfId="17213" xr:uid="{D21F26B4-BFB4-48F6-B6AD-E137720259F5}"/>
    <cellStyle name="Percent 4 6 2 3 4 4 3 2 2 6 3 5 3 2" xfId="23684" xr:uid="{EE716ABE-359E-48AC-BCA6-29635F741330}"/>
    <cellStyle name="Percent 4 6 2 3 4 4 3 2 2 6 3 5 3 3" xfId="19881" xr:uid="{B9045B9E-4943-4E95-8022-F028E91B34F5}"/>
    <cellStyle name="Percent 4 6 2 3 4 4 3 2 2 6 3 5 3 3 2" xfId="25103" xr:uid="{06EF8A3A-F1E6-4DDB-AB25-169A06C5B673}"/>
    <cellStyle name="Percent 4 6 2 3 4 4 3 2 2 6 3 6" xfId="16129" xr:uid="{B12C10E9-F649-40D3-8449-662274E68F76}"/>
    <cellStyle name="Percent 4 6 2 3 4 4 3 2 2 6 3 7" xfId="18887" xr:uid="{9123F4D8-EAC3-444A-A6BB-7585C8CD214D}"/>
    <cellStyle name="Percent 4 6 2 3 4 4 3 2 2 6 3 7 2" xfId="24109" xr:uid="{36565CB0-636C-4B08-B595-BC7949AA0414}"/>
    <cellStyle name="Percent 4 6 2 3 4 4 3 2 2 6 4" xfId="7310" xr:uid="{64559107-2087-4042-B8E4-AFD19004E903}"/>
    <cellStyle name="Percent 4 6 2 3 4 4 3 2 2 6 4 2" xfId="8269" xr:uid="{53ABC3FD-070B-4406-8D54-2C76909BDEBF}"/>
    <cellStyle name="Percent 4 6 2 3 4 4 3 2 2 6 4 3" xfId="13160" xr:uid="{E59F3C97-B71E-4554-808E-56C130F958D3}"/>
    <cellStyle name="Percent 4 6 2 3 4 4 3 2 2 6 4 3 2" xfId="16603" xr:uid="{4DD128A0-84C0-4A92-9ACB-79C4A49879C2}"/>
    <cellStyle name="Percent 4 6 2 3 4 4 3 2 2 6 4 4" xfId="19612" xr:uid="{00025010-FAE0-4598-9F20-F3925B3520E9}"/>
    <cellStyle name="Percent 4 6 2 3 4 4 3 2 2 6 4 4 2" xfId="24834" xr:uid="{173F9BCD-5550-4972-8A17-4A61FB4C2ACB}"/>
    <cellStyle name="Percent 4 6 2 3 4 4 3 2 2 6 5" xfId="5774" xr:uid="{6F311E46-8076-43DD-9953-CD3E32A8DEC7}"/>
    <cellStyle name="Percent 4 6 2 3 4 4 3 2 2 6 5 2" xfId="9821" xr:uid="{3FDDA037-1CFB-4AA8-85D4-6DAA9309F75D}"/>
    <cellStyle name="Percent 4 6 2 3 4 4 3 2 2 6 5 3" xfId="12660" xr:uid="{A85DFBFC-9818-44B5-8554-314737CBBEE8}"/>
    <cellStyle name="Percent 4 6 2 3 4 4 3 2 2 6 5 3 2" xfId="23099" xr:uid="{5B8240E7-7E9B-4D1B-B0CC-0621E1186695}"/>
    <cellStyle name="Percent 4 6 2 3 4 4 3 2 2 6 5 3 3" xfId="20313" xr:uid="{6667A6F8-7BAE-47B3-85A3-6D8257810A58}"/>
    <cellStyle name="Percent 4 6 2 3 4 4 3 2 2 6 5 3 3 2" xfId="25535" xr:uid="{F948BB82-8B44-43E8-9382-74B6FA3C58C8}"/>
    <cellStyle name="Percent 4 6 2 3 4 4 3 2 2 7" xfId="5902" xr:uid="{939CB838-5D55-43C9-8C3C-1CBEB19D9398}"/>
    <cellStyle name="Percent 4 6 2 3 4 4 3 2 2 7 2" xfId="9130" xr:uid="{C4C516BE-4E83-4CB7-B72F-E714808D451A}"/>
    <cellStyle name="Percent 4 6 2 3 4 4 3 2 2 7 3" xfId="16281" xr:uid="{73C60757-DA94-4E26-808A-8406CFD67E65}"/>
    <cellStyle name="Percent 4 6 2 3 4 4 3 2 2 7 3 2" xfId="17424" xr:uid="{02B0CC55-7089-44D5-AA22-B3C2B338977D}"/>
    <cellStyle name="Percent 4 6 2 3 4 4 3 2 2 7 3 3" xfId="20438" xr:uid="{C819B7D1-91FB-4597-8E12-7CC640C26097}"/>
    <cellStyle name="Percent 4 6 2 3 4 4 3 2 2 7 3 3 2" xfId="25660" xr:uid="{5039C616-1B08-40C8-9650-8D82E364F80A}"/>
    <cellStyle name="Percent 4 6 2 3 4 4 3 2 2 8" xfId="15720" xr:uid="{1527324F-DB20-49BD-A58A-E7B47B1BC9F0}"/>
    <cellStyle name="Percent 4 6 2 3 4 4 3 2 2 9" xfId="17827" xr:uid="{2DCF074D-60AB-4C4D-9283-728754981D1E}"/>
    <cellStyle name="Percent 4 6 2 3 4 4 3 2 2 9 2" xfId="27437" xr:uid="{B4B98CBD-29B2-4E38-900E-0B9BEC95D962}"/>
    <cellStyle name="Percent 4 6 2 3 4 4 3 2 2 9 3" xfId="28676" xr:uid="{744FCA0D-C2F9-42F4-A7ED-834DDB53E69B}"/>
    <cellStyle name="Percent 4 6 2 3 4 4 3 2 2 9 4" xfId="27811" xr:uid="{E9C12782-A944-4038-8CC9-60DB429A5892}"/>
    <cellStyle name="Percent 4 6 2 3 4 4 3 3" xfId="2417" xr:uid="{04D729D3-4F56-496F-B63A-99CD5A2A9895}"/>
    <cellStyle name="Percent 4 6 2 3 4 4 3 3 2" xfId="3012" xr:uid="{A962038F-65C4-4E63-9F5B-1F9E8558F762}"/>
    <cellStyle name="Percent 4 6 2 3 4 4 3 3 3" xfId="3975" xr:uid="{E88E3830-0DF7-4ADD-9296-609F620E3CF5}"/>
    <cellStyle name="Percent 4 6 2 3 4 4 3 3 3 2" xfId="5003" xr:uid="{598FCA78-0F46-42AE-99B2-0DFD8B6B5D80}"/>
    <cellStyle name="Percent 4 6 2 3 4 4 3 3 3 3" xfId="4329" xr:uid="{C0FB184B-C654-418F-969B-5E7F9557C50D}"/>
    <cellStyle name="Percent 4 6 2 3 4 4 3 3 3 4" xfId="8647" xr:uid="{FFAA04F3-FEBA-4316-838A-6F392735F50A}"/>
    <cellStyle name="Percent 4 6 2 3 4 4 3 3 3 4 2" xfId="9536" xr:uid="{EC956648-004D-42E8-B239-1C2BDC2C4735}"/>
    <cellStyle name="Percent 4 6 2 3 4 4 3 3 3 4 2 2" xfId="11249" xr:uid="{886627A7-DD85-449D-B592-A9256435294E}"/>
    <cellStyle name="Percent 4 6 2 3 4 4 3 3 3 4 2 3" xfId="12601" xr:uid="{7289D628-8589-4654-ACF6-6F2A792F3080}"/>
    <cellStyle name="Percent 4 6 2 3 4 4 3 3 3 4 2 3 2" xfId="23042" xr:uid="{F100BE90-3D95-483D-BE7D-AA7E704E4239}"/>
    <cellStyle name="Percent 4 6 2 3 4 4 3 3 3 4 2 3 3" xfId="21814" xr:uid="{EFEAC70C-1A8F-4212-8720-5D8797C15CB3}"/>
    <cellStyle name="Percent 4 6 2 3 4 4 3 3 3 4 2 3 3 2" xfId="27036" xr:uid="{FE3A5167-B037-4D04-841D-456EBC618E2D}"/>
    <cellStyle name="Percent 4 6 2 3 4 4 3 3 3 5" xfId="6420" xr:uid="{2576A40F-7989-467D-923D-944A86D14C33}"/>
    <cellStyle name="Percent 4 6 2 3 4 4 3 3 3 5 2" xfId="10166" xr:uid="{73ADC85D-2D3B-4424-B39A-59B79343BF05}"/>
    <cellStyle name="Percent 4 6 2 3 4 4 3 3 3 5 3" xfId="16968" xr:uid="{0F9DA7BF-BD23-4ABA-83DD-25F72CD6211A}"/>
    <cellStyle name="Percent 4 6 2 3 4 4 3 3 3 5 3 2" xfId="23441" xr:uid="{E878B281-CC1E-4AEF-8A95-4ED931775A17}"/>
    <cellStyle name="Percent 4 6 2 3 4 4 3 3 3 5 3 3" xfId="20731" xr:uid="{54186F77-CA65-41CF-93A0-8E19C6C8C194}"/>
    <cellStyle name="Percent 4 6 2 3 4 4 3 3 3 5 3 3 2" xfId="25953" xr:uid="{E43CF833-4FA1-4F63-9DA3-201101ED73B6}"/>
    <cellStyle name="Percent 4 6 2 3 4 4 3 3 3 6" xfId="15998" xr:uid="{DBA86CAC-CA88-40DB-A05A-A233B31BD810}"/>
    <cellStyle name="Percent 4 6 2 3 4 4 3 3 3 7" xfId="18752" xr:uid="{3A301FED-D5A6-4EED-92AD-71492C11E54E}"/>
    <cellStyle name="Percent 4 6 2 3 4 4 3 3 3 7 2" xfId="23974" xr:uid="{4E955489-9AB0-4C0C-A038-519F4858D0A1}"/>
    <cellStyle name="Percent 4 6 2 3 4 4 3 3 4" xfId="6160" xr:uid="{F29DD46E-9132-43A5-9FA0-F6D7233B0D62}"/>
    <cellStyle name="Percent 4 6 2 3 4 4 3 3 4 2" xfId="7804" xr:uid="{D7CFB444-F6EC-4394-BEDD-5388F66539B9}"/>
    <cellStyle name="Percent 4 6 2 3 4 4 3 3 4 3" xfId="12857" xr:uid="{1963A843-F031-48AA-BC9E-65561462DAB6}"/>
    <cellStyle name="Percent 4 6 2 3 4 4 3 3 4 3 2" xfId="16332" xr:uid="{F1979617-E0CD-4C7A-8BB4-06DE0287F918}"/>
    <cellStyle name="Percent 4 6 2 3 4 4 3 3 4 4" xfId="19253" xr:uid="{E1A6CAC3-55A9-4206-9634-B6B739F75A94}"/>
    <cellStyle name="Percent 4 6 2 3 4 4 3 3 4 4 2" xfId="24475" xr:uid="{F82DD1DA-0C6D-4C6F-9999-87B2307FAC45}"/>
    <cellStyle name="Percent 4 6 2 3 4 4 3 3 5" xfId="7423" xr:uid="{69EE12FD-732F-4A59-9EC6-5116232C8E12}"/>
    <cellStyle name="Percent 4 6 2 3 4 4 3 3 5 2" xfId="10793" xr:uid="{893533F2-B011-4123-BF70-95B3D7D060F5}"/>
    <cellStyle name="Percent 4 6 2 3 4 4 3 3 5 3" xfId="12429" xr:uid="{7D44CC16-4A8E-4C2F-8F00-6EC3424FA241}"/>
    <cellStyle name="Percent 4 6 2 3 4 4 3 3 5 3 2" xfId="22870" xr:uid="{E78442EC-8BB7-4564-877F-37F9986D9EA6}"/>
    <cellStyle name="Percent 4 6 2 3 4 4 3 3 5 3 3" xfId="21358" xr:uid="{DC852F76-F183-4A26-96A7-61039A461054}"/>
    <cellStyle name="Percent 4 6 2 3 4 4 3 3 5 3 3 2" xfId="26580" xr:uid="{F75DA593-E19D-444B-A042-75A93161BB3D}"/>
    <cellStyle name="Percent 4 6 2 3 4 4 3 4" xfId="5900" xr:uid="{0A62400E-2EEB-4692-983E-63D75A11B83C}"/>
    <cellStyle name="Percent 4 6 2 3 4 4 3 4 2" xfId="9129" xr:uid="{6D71F25C-6734-4427-B180-E2169A4696D5}"/>
    <cellStyle name="Percent 4 6 2 3 4 4 3 4 3" xfId="14998" xr:uid="{62C2EA4C-F636-4F80-81D8-6F1D9084F447}"/>
    <cellStyle name="Percent 4 6 2 3 4 4 3 4 3 2" xfId="14999" xr:uid="{7558BC50-66FC-4479-ADD0-AD06D8D614BA}"/>
    <cellStyle name="Percent 4 6 2 3 4 4 3 4 3 3" xfId="17284" xr:uid="{CA0F2FC6-5F81-44CE-8311-7BB25336696D}"/>
    <cellStyle name="Percent 4 6 2 3 4 4 3 4 3 4" xfId="20436" xr:uid="{7CC53C21-D44C-4E0B-B41F-305D7CCD7F05}"/>
    <cellStyle name="Percent 4 6 2 3 4 4 3 4 3 4 2" xfId="25658" xr:uid="{2C10F38D-0D8F-4A80-9075-2D3BEF106D7F}"/>
    <cellStyle name="Percent 4 6 2 3 4 4 3 5" xfId="15313" xr:uid="{61F5F7E4-4A98-42CC-89A6-8A301932272B}"/>
    <cellStyle name="Percent 4 6 2 3 4 4 3 6" xfId="15719" xr:uid="{173987AA-1671-4910-B405-3FC92EC15ECD}"/>
    <cellStyle name="Percent 4 6 2 3 4 4 3 7" xfId="17826" xr:uid="{D250E4DF-2105-4362-A788-404D98766FD8}"/>
    <cellStyle name="Percent 4 6 2 3 4 4 3 7 2" xfId="27436" xr:uid="{541EE7EF-266C-481F-878B-1972894B0118}"/>
    <cellStyle name="Percent 4 6 2 3 4 4 3 7 3" xfId="28675" xr:uid="{A18634B3-151B-41BE-BB2E-B713B318CE5B}"/>
    <cellStyle name="Percent 4 6 2 3 4 4 3 7 4" xfId="27812" xr:uid="{94F34414-4606-4371-AA8E-6F4FF32EEC6D}"/>
    <cellStyle name="Percent 4 6 2 3 4 4 3 8" xfId="18157" xr:uid="{A3EB1A22-6AE6-405E-8D42-C33B85332B2F}"/>
    <cellStyle name="Percent 4 6 2 3 4 4 3 8 2" xfId="28932" xr:uid="{400FE6BC-1611-462D-87F2-19AE33F88406}"/>
    <cellStyle name="Percent 4 6 2 3 4 4 4" xfId="15000" xr:uid="{57025320-D32B-464A-8C6F-148C1B0EE9F4}"/>
    <cellStyle name="Percent 4 6 2 3 4 4 4 2" xfId="15001" xr:uid="{ADBA8C9B-0301-41E2-9323-E8F009AE20F3}"/>
    <cellStyle name="Percent 4 6 2 3 4 5" xfId="2277" xr:uid="{30EDA128-101E-42EB-9F14-B87BD749B37F}"/>
    <cellStyle name="Percent 4 6 2 3 4 5 2" xfId="2872" xr:uid="{57A50011-72DA-4470-AACA-B72069CDE659}"/>
    <cellStyle name="Percent 4 6 2 3 4 5 3" xfId="3835" xr:uid="{1502EE4B-7870-4CAF-B57B-B677C227C2D3}"/>
    <cellStyle name="Percent 4 6 2 3 4 5 3 2" xfId="5013" xr:uid="{5E188321-1A1F-4FBD-BB5F-9BBC54991967}"/>
    <cellStyle name="Percent 4 6 2 3 4 5 3 3" xfId="3386" xr:uid="{AD28E617-619D-47C4-9BB2-3EDA2A98EB38}"/>
    <cellStyle name="Percent 4 6 2 3 4 5 3 4" xfId="8496" xr:uid="{1508B322-0D89-45CC-B091-54A2AD6CE9DA}"/>
    <cellStyle name="Percent 4 6 2 3 4 5 3 4 2" xfId="9329" xr:uid="{91518F9B-73B7-4498-B77C-470858FCA402}"/>
    <cellStyle name="Percent 4 6 2 3 4 5 3 4 2 2" xfId="11044" xr:uid="{AFDF6154-8AE1-4CBD-8D8D-2C2807EA9350}"/>
    <cellStyle name="Percent 4 6 2 3 4 5 3 4 2 3" xfId="12436" xr:uid="{CA84D19C-C123-49AB-88BF-0D8841547031}"/>
    <cellStyle name="Percent 4 6 2 3 4 5 3 4 2 3 2" xfId="22877" xr:uid="{E40658A7-93FD-4F69-8DBF-7A5C85D9052F}"/>
    <cellStyle name="Percent 4 6 2 3 4 5 3 4 2 3 3" xfId="21609" xr:uid="{97DFBA07-7C8D-4990-A0B5-52FA7439AA58}"/>
    <cellStyle name="Percent 4 6 2 3 4 5 3 4 2 3 3 2" xfId="26831" xr:uid="{FAD0F4DC-975C-4433-AA5C-9B871E4E585B}"/>
    <cellStyle name="Percent 4 6 2 3 4 5 3 5" xfId="6498" xr:uid="{352A4D79-9029-4AB0-A0D5-C6A72AEF95C8}"/>
    <cellStyle name="Percent 4 6 2 3 4 5 3 5 2" xfId="10244" xr:uid="{8DBAD0FC-F44D-442E-A11C-430938D57856}"/>
    <cellStyle name="Percent 4 6 2 3 4 5 3 5 3" xfId="12340" xr:uid="{C662201B-A4D9-4EE9-A84A-FF700DC0689C}"/>
    <cellStyle name="Percent 4 6 2 3 4 5 3 5 3 2" xfId="22781" xr:uid="{576CEF3A-0C5A-4DEF-9637-6A5CE72909CE}"/>
    <cellStyle name="Percent 4 6 2 3 4 5 3 5 3 3" xfId="20809" xr:uid="{19337477-E28B-41F6-BF0C-7647C578C09C}"/>
    <cellStyle name="Percent 4 6 2 3 4 5 3 5 3 3 2" xfId="26031" xr:uid="{A283C807-9A92-40D9-9D08-4FAA98805BCF}"/>
    <cellStyle name="Percent 4 6 2 3 4 5 3 6" xfId="18612" xr:uid="{976D73BE-32C6-4A8A-8D56-B3DA51462FAB}"/>
    <cellStyle name="Percent 4 6 2 3 4 5 3 6 2" xfId="23834" xr:uid="{88D5C0CF-28FA-4F70-B330-EFEA1BC50D09}"/>
    <cellStyle name="Percent 4 6 2 3 4 5 4" xfId="7367" xr:uid="{CA2035D8-2975-4150-BE72-C592C4E27374}"/>
    <cellStyle name="Percent 4 6 2 3 4 5 4 2" xfId="8326" xr:uid="{396A9C6B-DCF5-49F1-ACAE-1D61AF649B34}"/>
    <cellStyle name="Percent 4 6 2 3 4 5 4 3" xfId="13195" xr:uid="{1652983E-4FE6-406C-9A80-DC0ED71108F3}"/>
    <cellStyle name="Percent 4 6 2 3 4 5 4 3 2" xfId="16635" xr:uid="{69678979-CFED-474D-B58F-93A28A60F1BB}"/>
    <cellStyle name="Percent 4 6 2 3 4 5 4 4" xfId="19669" xr:uid="{3C0873AF-DF17-48DD-8B35-B30322195E38}"/>
    <cellStyle name="Percent 4 6 2 3 4 5 4 4 2" xfId="24891" xr:uid="{7E19FB14-63D8-4CDA-BF2E-83F2F6B89B0B}"/>
    <cellStyle name="Percent 4 6 2 3 4 5 5" xfId="6590" xr:uid="{0F0A6137-D135-474D-BE94-EEC31155B784}"/>
    <cellStyle name="Percent 4 6 2 3 4 5 5 2" xfId="10336" xr:uid="{E103D701-188C-4D3E-AF38-D2B047ED05B1}"/>
    <cellStyle name="Percent 4 6 2 3 4 5 5 3" xfId="12833" xr:uid="{C11B3778-B595-4BC7-88BD-0ED37C5B4BC6}"/>
    <cellStyle name="Percent 4 6 2 3 4 5 5 3 2" xfId="23271" xr:uid="{6BF33DB4-03DE-455E-9EF1-1444FB104942}"/>
    <cellStyle name="Percent 4 6 2 3 4 5 5 3 3" xfId="20901" xr:uid="{9A23FCD3-8AEF-45FB-9512-C4488DDE55B3}"/>
    <cellStyle name="Percent 4 6 2 3 4 5 5 3 3 2" xfId="26123" xr:uid="{6FC99F82-9020-480F-9600-B701ED8070F3}"/>
    <cellStyle name="Percent 4 6 2 3 4 6" xfId="18017" xr:uid="{6C958EFB-D329-4748-8E16-24E964F0A20A}"/>
    <cellStyle name="Percent 4 6 2 3 4 6 2" xfId="28896" xr:uid="{53CEA945-757D-458E-97B0-A36C77B40C6C}"/>
    <cellStyle name="Percent 4 6 2 3 5" xfId="1896" xr:uid="{16287C3B-7BA6-4773-ABF5-C0981FABCA72}"/>
    <cellStyle name="Percent 4 6 2 3 5 2" xfId="1897" xr:uid="{0A33CAAF-F11D-4DFF-8158-9077EF97113D}"/>
    <cellStyle name="Percent 4 6 2 3 5 3" xfId="1898" xr:uid="{44FB279B-4288-41A8-A329-B56D1F4637E9}"/>
    <cellStyle name="Percent 4 6 2 3 5 3 2" xfId="1899" xr:uid="{218CE9C4-B905-41F1-B821-3BC589146F3F}"/>
    <cellStyle name="Percent 4 6 2 3 5 3 2 2" xfId="1900" xr:uid="{0F9F0792-3B1E-4500-9BDD-AA30BC4036ED}"/>
    <cellStyle name="Percent 4 6 2 3 5 3 2 2 10" xfId="18293" xr:uid="{ACF53A9F-6284-4AC6-BEEA-CE5557529E0A}"/>
    <cellStyle name="Percent 4 6 2 3 5 3 2 2 10 2" xfId="27796" xr:uid="{6163FF4B-31BE-420C-83F8-99DF6F321453}"/>
    <cellStyle name="Percent 4 6 2 3 5 3 2 2 2" xfId="1901" xr:uid="{763EF85B-97C5-409D-9BD8-D87349FE5D20}"/>
    <cellStyle name="Percent 4 6 2 3 5 3 2 2 2 2" xfId="15002" xr:uid="{05C083D4-DB0B-4C28-87CD-C1E093D65E12}"/>
    <cellStyle name="Percent 4 6 2 3 5 3 2 2 2 3" xfId="15003" xr:uid="{AE99E54E-950B-4E72-B8AE-613DA51EFE80}"/>
    <cellStyle name="Percent 4 6 2 3 5 3 2 2 2 3 2" xfId="15004" xr:uid="{75840B11-DCAA-4368-BA58-5C06C280EE9E}"/>
    <cellStyle name="Percent 4 6 2 3 5 3 2 2 3" xfId="1902" xr:uid="{6654DF47-43EE-4549-87AD-DE7C13EB6C64}"/>
    <cellStyle name="Percent 4 6 2 3 5 3 2 2 4" xfId="1903" xr:uid="{D857BD48-1EC5-42AA-9C31-85DB585F53C6}"/>
    <cellStyle name="Percent 4 6 2 3 5 3 2 2 5" xfId="1904" xr:uid="{7F05F908-6AE2-4958-82ED-71DFF2F13639}"/>
    <cellStyle name="Percent 4 6 2 3 5 3 2 2 5 2" xfId="1905" xr:uid="{069E2ECF-AE27-45B5-8C93-C31856610496}"/>
    <cellStyle name="Percent 4 6 2 3 5 3 2 2 5 3" xfId="2706" xr:uid="{5EC44897-1BA1-454C-9D9F-6C4AB28204B0}"/>
    <cellStyle name="Percent 4 6 2 3 5 3 2 2 5 3 2" xfId="3301" xr:uid="{98468C48-30CD-42AA-B763-0C09C4B6B526}"/>
    <cellStyle name="Percent 4 6 2 3 5 3 2 2 5 3 3" xfId="4264" xr:uid="{68ECEFE3-7D67-4DB4-8CE0-0E78E20630B0}"/>
    <cellStyle name="Percent 4 6 2 3 5 3 2 2 5 3 3 2" xfId="4652" xr:uid="{8A01D906-2C61-49D4-95C9-0CE7F5B84361}"/>
    <cellStyle name="Percent 4 6 2 3 5 3 2 2 5 3 3 3" xfId="4501" xr:uid="{7BD10EA8-B178-491E-A8C7-90BB946485D8}"/>
    <cellStyle name="Percent 4 6 2 3 5 3 2 2 5 3 3 4" xfId="7629" xr:uid="{E8F4803D-B8D2-4F21-B529-BB83F5F21170}"/>
    <cellStyle name="Percent 4 6 2 3 5 3 2 2 5 3 3 4 2" xfId="6741" xr:uid="{FF52F411-4EF0-4E25-AF19-DFCEBC59343E}"/>
    <cellStyle name="Percent 4 6 2 3 5 3 2 2 5 3 3 4 2 2" xfId="10485" xr:uid="{D385A998-99A4-4708-A3C9-4063B7FAAB26}"/>
    <cellStyle name="Percent 4 6 2 3 5 3 2 2 5 3 3 4 2 3" xfId="11982" xr:uid="{1E1FA265-6091-49B0-BC8E-2182E7E65A65}"/>
    <cellStyle name="Percent 4 6 2 3 5 3 2 2 5 3 3 4 2 3 2" xfId="22430" xr:uid="{C2AFE5D8-39AF-4A23-A9EA-3955262BE065}"/>
    <cellStyle name="Percent 4 6 2 3 5 3 2 2 5 3 3 4 2 3 3" xfId="21050" xr:uid="{BF7DA022-79CA-47EA-ACB1-0F40B935552E}"/>
    <cellStyle name="Percent 4 6 2 3 5 3 2 2 5 3 3 4 2 3 3 2" xfId="26272" xr:uid="{94B2D418-2B78-4C37-ADFA-463B85EAC471}"/>
    <cellStyle name="Percent 4 6 2 3 5 3 2 2 5 3 3 5" xfId="6995" xr:uid="{290D9052-8181-4DF0-8FCF-77012FDB92DA}"/>
    <cellStyle name="Percent 4 6 2 3 5 3 2 2 5 3 3 5 2" xfId="10739" xr:uid="{22904284-D724-400E-A89A-28AFABD5E5B6}"/>
    <cellStyle name="Percent 4 6 2 3 5 3 2 2 5 3 3 5 3" xfId="11337" xr:uid="{5CB3E37C-365A-4735-BFBA-A395DFDA2E8F}"/>
    <cellStyle name="Percent 4 6 2 3 5 3 2 2 5 3 3 5 3 2" xfId="21895" xr:uid="{2595233E-188A-47A0-A281-218F53E5F8AC}"/>
    <cellStyle name="Percent 4 6 2 3 5 3 2 2 5 3 3 5 3 3" xfId="21304" xr:uid="{E699122C-11EE-4473-91D2-E25F4BCC4E40}"/>
    <cellStyle name="Percent 4 6 2 3 5 3 2 2 5 3 3 5 3 3 2" xfId="26526" xr:uid="{78DEE145-B51C-4235-AA57-AFEE2CE5B053}"/>
    <cellStyle name="Percent 4 6 2 3 5 3 2 2 5 3 3 6" xfId="19041" xr:uid="{AE2E585E-D1CE-4743-B912-584A5BF50D43}"/>
    <cellStyle name="Percent 4 6 2 3 5 3 2 2 5 3 3 6 2" xfId="24263" xr:uid="{D5071A6C-0797-4829-A4CE-B984C43BE328}"/>
    <cellStyle name="Percent 4 6 2 3 5 3 2 2 5 3 4" xfId="7125" xr:uid="{E3B47954-4CA6-4675-AE61-0CC803841491}"/>
    <cellStyle name="Percent 4 6 2 3 5 3 2 2 5 3 4 2" xfId="8084" xr:uid="{A5ECE7EE-A7C4-49A7-A828-CDE719C142B6}"/>
    <cellStyle name="Percent 4 6 2 3 5 3 2 2 5 3 4 3" xfId="11572" xr:uid="{5F1A8782-1223-43BC-B946-9D752DE15ED2}"/>
    <cellStyle name="Percent 4 6 2 3 5 3 2 2 5 3 4 3 2" xfId="15828" xr:uid="{63E39625-8B21-40CC-A766-902B07F5EFF8}"/>
    <cellStyle name="Percent 4 6 2 3 5 3 2 2 5 3 4 4" xfId="19427" xr:uid="{541FCF6B-A88B-42E9-B7AA-5C3E63E18EA2}"/>
    <cellStyle name="Percent 4 6 2 3 5 3 2 2 5 3 4 4 2" xfId="24649" xr:uid="{A01F4413-6340-4463-B67F-7B8630C06E97}"/>
    <cellStyle name="Percent 4 6 2 3 5 3 2 2 5 3 5" xfId="9287" xr:uid="{B2183CD2-FC53-45D1-88E2-9B205942D673}"/>
    <cellStyle name="Percent 4 6 2 3 5 3 2 2 5 3 5 2" xfId="11004" xr:uid="{C6893F56-C125-4A71-85E9-BD2097C5D7DD}"/>
    <cellStyle name="Percent 4 6 2 3 5 3 2 2 5 3 5 3" xfId="12337" xr:uid="{267D9033-3AE5-4290-A3EA-79B0578F3986}"/>
    <cellStyle name="Percent 4 6 2 3 5 3 2 2 5 3 5 3 2" xfId="22778" xr:uid="{9ABD05A0-E474-4BCC-8256-421D45D63A93}"/>
    <cellStyle name="Percent 4 6 2 3 5 3 2 2 5 3 5 3 3" xfId="21569" xr:uid="{B40A1052-C96F-450F-A490-7E662FD88186}"/>
    <cellStyle name="Percent 4 6 2 3 5 3 2 2 5 3 5 3 3 2" xfId="26791" xr:uid="{C6608A8A-3068-4CDD-BCD4-B3E4CC29D788}"/>
    <cellStyle name="Percent 4 6 2 3 5 3 2 2 5 4" xfId="5907" xr:uid="{42BB87AD-32B9-40A7-9769-2E60D0F7BC76}"/>
    <cellStyle name="Percent 4 6 2 3 5 3 2 2 5 4 2" xfId="9134" xr:uid="{0728F9A6-070F-4012-95E6-06B5B912FA90}"/>
    <cellStyle name="Percent 4 6 2 3 5 3 2 2 5 4 3" xfId="16991" xr:uid="{722497BA-0D01-46EC-B7A0-3B18E0565A14}"/>
    <cellStyle name="Percent 4 6 2 3 5 3 2 2 5 4 3 2" xfId="23464" xr:uid="{BAE58E49-4C6F-4484-8BEC-99B14E17730D}"/>
    <cellStyle name="Percent 4 6 2 3 5 3 2 2 5 4 3 3" xfId="20443" xr:uid="{F68DA9B1-3944-4672-A929-8AECF16DD883}"/>
    <cellStyle name="Percent 4 6 2 3 5 3 2 2 5 4 3 3 2" xfId="25665" xr:uid="{4F3F4BE0-884E-4110-8998-2F31858354D0}"/>
    <cellStyle name="Percent 4 6 2 3 5 3 2 2 5 5" xfId="15724" xr:uid="{A4874B74-0231-412A-AE60-831FDDCABA64}"/>
    <cellStyle name="Percent 4 6 2 3 5 3 2 2 5 6" xfId="17831" xr:uid="{9E0B682C-24F8-4273-B587-6086C2F8BFAD}"/>
    <cellStyle name="Percent 4 6 2 3 5 3 2 2 5 6 2" xfId="27441" xr:uid="{40E7C2E8-9FBE-4945-9912-332AB49CD72A}"/>
    <cellStyle name="Percent 4 6 2 3 5 3 2 2 5 6 3" xfId="28680" xr:uid="{870FDFDA-384C-460B-92C9-E60626C34D4C}"/>
    <cellStyle name="Percent 4 6 2 3 5 3 2 2 5 6 4" xfId="27807" xr:uid="{F7291F05-E82C-45E0-8F49-1E5C6A121447}"/>
    <cellStyle name="Percent 4 6 2 3 5 3 2 2 5 7" xfId="18446" xr:uid="{867103AF-BD67-49D4-AA67-AB89878F3250}"/>
    <cellStyle name="Percent 4 6 2 3 5 3 2 2 5 7 2" xfId="28169" xr:uid="{63E978C3-6688-491B-8FE8-3A21B1CBB1F3}"/>
    <cellStyle name="Percent 4 6 2 3 5 3 2 2 6" xfId="2553" xr:uid="{A31A3A79-3125-4918-932C-C52A50EDABD9}"/>
    <cellStyle name="Percent 4 6 2 3 5 3 2 2 6 2" xfId="3148" xr:uid="{43176754-983B-4A4D-AA8A-F200C2CF84DC}"/>
    <cellStyle name="Percent 4 6 2 3 5 3 2 2 6 3" xfId="4111" xr:uid="{C0666FA9-4AE4-4044-B116-2B04B11F13A9}"/>
    <cellStyle name="Percent 4 6 2 3 5 3 2 2 6 3 2" xfId="5065" xr:uid="{BB3A81AB-5589-40F2-AC83-2D69FC658D94}"/>
    <cellStyle name="Percent 4 6 2 3 5 3 2 2 6 3 3" xfId="4303" xr:uid="{94DFB9EF-C0CE-480A-97E2-34DB1009DD81}"/>
    <cellStyle name="Percent 4 6 2 3 5 3 2 2 6 3 4" xfId="8552" xr:uid="{CF7771D3-EDD5-473E-A695-8215C6846C50}"/>
    <cellStyle name="Percent 4 6 2 3 5 3 2 2 6 3 4 2" xfId="9247" xr:uid="{D5EE4E3A-C00C-4FCF-9149-FC09936A5514}"/>
    <cellStyle name="Percent 4 6 2 3 5 3 2 2 6 3 4 2 2" xfId="10964" xr:uid="{3C8614F0-8C93-4463-91E9-38AD4514B5CB}"/>
    <cellStyle name="Percent 4 6 2 3 5 3 2 2 6 3 4 2 3" xfId="16766" xr:uid="{86F8292C-A55F-4DFF-8501-5610E6F9428E}"/>
    <cellStyle name="Percent 4 6 2 3 5 3 2 2 6 3 4 2 3 2" xfId="23300" xr:uid="{8CC5E61B-C824-44D2-8F9D-2E51CC3A0BCA}"/>
    <cellStyle name="Percent 4 6 2 3 5 3 2 2 6 3 4 2 3 3" xfId="21529" xr:uid="{D911CB02-8624-427F-9021-EE7297AEFD27}"/>
    <cellStyle name="Percent 4 6 2 3 5 3 2 2 6 3 4 2 3 3 2" xfId="26751" xr:uid="{CC6B59F2-76C7-407A-9627-1ACC179BCE23}"/>
    <cellStyle name="Percent 4 6 2 3 5 3 2 2 6 3 5" xfId="5340" xr:uid="{B9C2A600-2B79-4585-8357-A48989274592}"/>
    <cellStyle name="Percent 4 6 2 3 5 3 2 2 6 3 5 2" xfId="9616" xr:uid="{754A5DE9-DBBA-478D-A035-902ABF86EDA9}"/>
    <cellStyle name="Percent 4 6 2 3 5 3 2 2 6 3 5 3" xfId="12811" xr:uid="{FCCDD0DE-575A-48B6-9D75-30F17F660340}"/>
    <cellStyle name="Percent 4 6 2 3 5 3 2 2 6 3 5 3 2" xfId="23249" xr:uid="{46A68F45-D1F2-4F4F-BD83-2CED5EC7AA7A}"/>
    <cellStyle name="Percent 4 6 2 3 5 3 2 2 6 3 5 3 3" xfId="19880" xr:uid="{F1AA9C0B-59E5-467F-A39B-7C9BFAEBAC39}"/>
    <cellStyle name="Percent 4 6 2 3 5 3 2 2 6 3 5 3 3 2" xfId="25102" xr:uid="{9D53ECAE-C8E7-4B08-82A9-03B62FA73C57}"/>
    <cellStyle name="Percent 4 6 2 3 5 3 2 2 6 3 6" xfId="16130" xr:uid="{1F701498-4407-4117-913F-B20996BC0E65}"/>
    <cellStyle name="Percent 4 6 2 3 5 3 2 2 6 3 7" xfId="18888" xr:uid="{84A12F32-2D20-47D8-B0BB-53C2317EE737}"/>
    <cellStyle name="Percent 4 6 2 3 5 3 2 2 6 3 7 2" xfId="24110" xr:uid="{E4505046-8FAA-41D4-971A-7788743E46A5}"/>
    <cellStyle name="Percent 4 6 2 3 5 3 2 2 6 4" xfId="7026" xr:uid="{6BE74717-5251-4306-A254-2FFDAAA4A69E}"/>
    <cellStyle name="Percent 4 6 2 3 5 3 2 2 6 4 2" xfId="7985" xr:uid="{1C65BBDD-92B5-490C-B69D-9F6F4170D512}"/>
    <cellStyle name="Percent 4 6 2 3 5 3 2 2 6 4 3" xfId="11545" xr:uid="{5786CABD-A216-40A5-9122-6763F943EE40}"/>
    <cellStyle name="Percent 4 6 2 3 5 3 2 2 6 4 3 2" xfId="15805" xr:uid="{72A9D2D6-879A-465D-8357-1287234354F2}"/>
    <cellStyle name="Percent 4 6 2 3 5 3 2 2 6 4 4" xfId="19328" xr:uid="{5BDCB512-BA77-4972-9BEB-748E0F92A887}"/>
    <cellStyle name="Percent 4 6 2 3 5 3 2 2 6 4 4 2" xfId="24550" xr:uid="{99FB90CA-589E-450F-B124-86F27AC676E1}"/>
    <cellStyle name="Percent 4 6 2 3 5 3 2 2 6 5" xfId="6238" xr:uid="{54199319-FDE1-493C-8AD3-3427B2187BFF}"/>
    <cellStyle name="Percent 4 6 2 3 5 3 2 2 6 5 2" xfId="9987" xr:uid="{B1FECDF3-B4C0-4A2F-9A44-5EC4EABF05D3}"/>
    <cellStyle name="Percent 4 6 2 3 5 3 2 2 6 5 3" xfId="12307" xr:uid="{FB5D3E93-7E78-4226-B976-B08FEC231C6B}"/>
    <cellStyle name="Percent 4 6 2 3 5 3 2 2 6 5 3 2" xfId="22749" xr:uid="{32CA258C-6533-4DB3-838C-BE1E4EC7CACD}"/>
    <cellStyle name="Percent 4 6 2 3 5 3 2 2 6 5 3 3" xfId="20552" xr:uid="{B945FC88-37CA-4124-9AD1-1C3B2238BF2A}"/>
    <cellStyle name="Percent 4 6 2 3 5 3 2 2 6 5 3 3 2" xfId="25774" xr:uid="{14B8AD19-D2BC-4658-86D5-1970BB81E47D}"/>
    <cellStyle name="Percent 4 6 2 3 5 3 2 2 7" xfId="5906" xr:uid="{BED2DB59-BC76-49FE-9D37-B153C31FA4F3}"/>
    <cellStyle name="Percent 4 6 2 3 5 3 2 2 7 2" xfId="9133" xr:uid="{65AB103C-7329-40BB-B1E9-6DCFF428BD2D}"/>
    <cellStyle name="Percent 4 6 2 3 5 3 2 2 7 3" xfId="16282" xr:uid="{9C132D6B-8C9C-480C-BD93-F7ACCFE0898D}"/>
    <cellStyle name="Percent 4 6 2 3 5 3 2 2 7 3 2" xfId="17425" xr:uid="{879AE743-36BB-4DBC-92B6-B8681BC64855}"/>
    <cellStyle name="Percent 4 6 2 3 5 3 2 2 7 3 3" xfId="20442" xr:uid="{51422019-2636-4040-ADF8-9C867B2A9740}"/>
    <cellStyle name="Percent 4 6 2 3 5 3 2 2 7 3 3 2" xfId="25664" xr:uid="{A769CDCD-731B-4170-8EF4-E15AF1B9B4CD}"/>
    <cellStyle name="Percent 4 6 2 3 5 3 2 2 8" xfId="15723" xr:uid="{A9DA22A1-3EAD-48F1-98A8-B2F322ACE107}"/>
    <cellStyle name="Percent 4 6 2 3 5 3 2 2 9" xfId="17830" xr:uid="{38CB50AC-FFB8-4E62-AF06-D179E3FC1634}"/>
    <cellStyle name="Percent 4 6 2 3 5 3 2 2 9 2" xfId="27440" xr:uid="{15583C52-CCC1-4995-93E4-6C5E6E5B6625}"/>
    <cellStyle name="Percent 4 6 2 3 5 3 2 2 9 3" xfId="28679" xr:uid="{F3C5FB2F-B995-4666-A86B-550604BD89EF}"/>
    <cellStyle name="Percent 4 6 2 3 5 3 2 2 9 4" xfId="27808" xr:uid="{7DEB72C2-90F1-41D5-8FF3-E0390CC44811}"/>
    <cellStyle name="Percent 4 6 2 3 5 3 3" xfId="2348" xr:uid="{6C904515-C6B5-4301-B684-4918F7CBA59E}"/>
    <cellStyle name="Percent 4 6 2 3 5 3 3 2" xfId="2943" xr:uid="{B810CF23-6559-4A87-99E1-B0497BE0BBBB}"/>
    <cellStyle name="Percent 4 6 2 3 5 3 3 3" xfId="3906" xr:uid="{52D81FDE-C853-4F7D-A5F8-FDEFA666CD60}"/>
    <cellStyle name="Percent 4 6 2 3 5 3 3 3 2" xfId="4927" xr:uid="{AC68DF63-0389-40D3-A7A5-8791344568F3}"/>
    <cellStyle name="Percent 4 6 2 3 5 3 3 3 3" xfId="3555" xr:uid="{330D0A64-8845-4E80-A3F8-C86FE7EDDE55}"/>
    <cellStyle name="Percent 4 6 2 3 5 3 3 3 4" xfId="7869" xr:uid="{3160ED31-D74E-4E40-87D5-026A728E29D1}"/>
    <cellStyle name="Percent 4 6 2 3 5 3 3 3 4 2" xfId="9511" xr:uid="{E357718C-A5E0-451C-B598-958E2D80ECD7}"/>
    <cellStyle name="Percent 4 6 2 3 5 3 3 3 4 2 2" xfId="11224" xr:uid="{76AC15C4-AF6A-47C0-A3E8-C0B27F9B8781}"/>
    <cellStyle name="Percent 4 6 2 3 5 3 3 3 4 2 3" xfId="11679" xr:uid="{C820A6ED-CF13-46B1-9190-2A81795DC843}"/>
    <cellStyle name="Percent 4 6 2 3 5 3 3 3 4 2 3 2" xfId="22128" xr:uid="{A6598712-C7E7-420A-8F0B-0A5053246D6E}"/>
    <cellStyle name="Percent 4 6 2 3 5 3 3 3 4 2 3 3" xfId="21789" xr:uid="{FA8CCC0E-6189-4507-AD3D-D5456845B1F8}"/>
    <cellStyle name="Percent 4 6 2 3 5 3 3 3 4 2 3 3 2" xfId="27011" xr:uid="{32D29E72-7534-476D-B4B7-87879E7A5E76}"/>
    <cellStyle name="Percent 4 6 2 3 5 3 3 3 5" xfId="5424" xr:uid="{20015CDB-95ED-440C-B8A5-739DC4917EEB}"/>
    <cellStyle name="Percent 4 6 2 3 5 3 3 3 5 2" xfId="9827" xr:uid="{324619A1-128A-4F51-88D4-A750BFE528BD}"/>
    <cellStyle name="Percent 4 6 2 3 5 3 3 3 5 3" xfId="11468" xr:uid="{AAE3C7D2-30FB-4A4F-8101-D05B7A00AAC8}"/>
    <cellStyle name="Percent 4 6 2 3 5 3 3 3 5 3 2" xfId="22026" xr:uid="{26727560-C44D-4C26-A91D-DDA310BE1876}"/>
    <cellStyle name="Percent 4 6 2 3 5 3 3 3 5 3 3" xfId="19964" xr:uid="{7E8B2CD6-5021-4D9F-B8EB-533B8D312897}"/>
    <cellStyle name="Percent 4 6 2 3 5 3 3 3 5 3 3 2" xfId="25186" xr:uid="{D877B385-AC8C-436B-8A95-007498B22824}"/>
    <cellStyle name="Percent 4 6 2 3 5 3 3 3 6" xfId="15929" xr:uid="{A632B090-97C1-4610-BE38-7666B44A728E}"/>
    <cellStyle name="Percent 4 6 2 3 5 3 3 3 7" xfId="18683" xr:uid="{86070F29-7421-42BB-9E3E-8A931806E004}"/>
    <cellStyle name="Percent 4 6 2 3 5 3 3 3 7 2" xfId="23905" xr:uid="{E198F0DF-E408-4C34-9341-DD273EF2E578}"/>
    <cellStyle name="Percent 4 6 2 3 5 3 3 4" xfId="7314" xr:uid="{CE014C40-0AD8-4A9D-8042-F418141C8FA0}"/>
    <cellStyle name="Percent 4 6 2 3 5 3 3 4 2" xfId="8273" xr:uid="{7833E3D7-9230-4BAB-B960-062CB5D4D482}"/>
    <cellStyle name="Percent 4 6 2 3 5 3 3 4 3" xfId="12915" xr:uid="{E80A65F2-7501-41E8-90EC-5B524865500A}"/>
    <cellStyle name="Percent 4 6 2 3 5 3 3 4 3 2" xfId="16384" xr:uid="{9D886EFD-1EEE-4403-B164-DC951D758624}"/>
    <cellStyle name="Percent 4 6 2 3 5 3 3 4 4" xfId="19616" xr:uid="{985DB690-B0CB-47D4-9204-75BF21B42536}"/>
    <cellStyle name="Percent 4 6 2 3 5 3 3 4 4 2" xfId="24838" xr:uid="{15236065-621A-4825-AEB1-CA028D4B0D8B}"/>
    <cellStyle name="Percent 4 6 2 3 5 3 3 5" xfId="6259" xr:uid="{DDB3E8AF-759A-40B5-9B10-813898A6F8E9}"/>
    <cellStyle name="Percent 4 6 2 3 5 3 3 5 2" xfId="10008" xr:uid="{CBE2F05C-A86D-4BE4-BB80-0742857DAA04}"/>
    <cellStyle name="Percent 4 6 2 3 5 3 3 5 3" xfId="11721" xr:uid="{F5AD5B54-EB2C-4BE4-A32A-577FF80D1C7B}"/>
    <cellStyle name="Percent 4 6 2 3 5 3 3 5 3 2" xfId="22169" xr:uid="{B10E6E46-04CF-4E5D-AF40-310F921DF3D2}"/>
    <cellStyle name="Percent 4 6 2 3 5 3 3 5 3 3" xfId="20573" xr:uid="{67247AF0-BE61-4DD4-9346-C428DBFB619D}"/>
    <cellStyle name="Percent 4 6 2 3 5 3 3 5 3 3 2" xfId="25795" xr:uid="{A4886380-3531-466A-9E46-CE456C42E470}"/>
    <cellStyle name="Percent 4 6 2 3 5 3 4" xfId="5905" xr:uid="{FE117863-F3B4-4F3A-9ABA-311ACB5B2AFA}"/>
    <cellStyle name="Percent 4 6 2 3 5 3 4 2" xfId="9132" xr:uid="{59A1CA84-CE2A-4A92-B746-A34C20BE01B0}"/>
    <cellStyle name="Percent 4 6 2 3 5 3 4 3" xfId="15005" xr:uid="{20A49B43-3B2F-455B-8008-4C6201C71A90}"/>
    <cellStyle name="Percent 4 6 2 3 5 3 4 3 2" xfId="15006" xr:uid="{F06104B8-EC87-461D-8CFC-D20B54126CAA}"/>
    <cellStyle name="Percent 4 6 2 3 5 3 4 3 3" xfId="17285" xr:uid="{EDAC6D71-7317-4BC9-A55C-5F9BCE45AA9C}"/>
    <cellStyle name="Percent 4 6 2 3 5 3 4 3 4" xfId="20441" xr:uid="{E606EA89-00DA-481F-A4DA-DCD2FCCB27D5}"/>
    <cellStyle name="Percent 4 6 2 3 5 3 4 3 4 2" xfId="25663" xr:uid="{94A8469B-838E-4BAD-89A1-9A62C7C59D26}"/>
    <cellStyle name="Percent 4 6 2 3 5 3 5" xfId="15314" xr:uid="{3FF992B8-6910-4FD4-9723-5497FA2F547D}"/>
    <cellStyle name="Percent 4 6 2 3 5 3 6" xfId="15722" xr:uid="{BC08F5D0-50F1-41B4-8247-D61EBCB01155}"/>
    <cellStyle name="Percent 4 6 2 3 5 3 7" xfId="17829" xr:uid="{DDD17EFA-14CD-47BB-913A-85CDC6D65447}"/>
    <cellStyle name="Percent 4 6 2 3 5 3 7 2" xfId="27439" xr:uid="{5AC3DE3F-F1A5-41AF-B52B-7C1B8F603859}"/>
    <cellStyle name="Percent 4 6 2 3 5 3 7 3" xfId="28678" xr:uid="{150428D2-996C-4686-B40F-0D651164BCF8}"/>
    <cellStyle name="Percent 4 6 2 3 5 3 7 4" xfId="27809" xr:uid="{0C18F02C-E627-486F-88B7-2B0257CAA8E0}"/>
    <cellStyle name="Percent 4 6 2 3 5 3 8" xfId="18088" xr:uid="{7F8FEB59-D8C9-4003-94C1-DB4FFAC84988}"/>
    <cellStyle name="Percent 4 6 2 3 5 3 8 2" xfId="27566" xr:uid="{4B934A79-C435-4BAB-A376-5FA3AC004B38}"/>
    <cellStyle name="Percent 4 6 2 3 5 4" xfId="15007" xr:uid="{134F2A7F-4A04-4A61-A89D-1E95BE23E2BB}"/>
    <cellStyle name="Percent 4 6 2 3 5 4 2" xfId="15008" xr:uid="{548B38EA-9F10-48BF-8BAF-F6A3317B0BFE}"/>
    <cellStyle name="Percent 4 6 2 3 6" xfId="2208" xr:uid="{0FAB727F-78DC-4A55-9790-5BDD0F6775BD}"/>
    <cellStyle name="Percent 4 6 2 3 6 2" xfId="2803" xr:uid="{CF9D8CB1-087F-4FA2-ACFA-2DDFEFE1EA25}"/>
    <cellStyle name="Percent 4 6 2 3 6 3" xfId="3766" xr:uid="{3113783C-874B-4475-9899-CF6B6630DAC9}"/>
    <cellStyle name="Percent 4 6 2 3 6 3 2" xfId="4639" xr:uid="{13D633D9-83B4-4757-8CB6-708FA071F964}"/>
    <cellStyle name="Percent 4 6 2 3 6 3 3" xfId="3662" xr:uid="{C86F1042-6ADC-4EE5-9F08-BA609FAF21F4}"/>
    <cellStyle name="Percent 4 6 2 3 6 3 4" xfId="7691" xr:uid="{AB22C86B-5051-49A3-ABEA-5A5BF9E33446}"/>
    <cellStyle name="Percent 4 6 2 3 6 3 4 2" xfId="9307" xr:uid="{F18B31BB-7A7F-4367-B922-E285243991CF}"/>
    <cellStyle name="Percent 4 6 2 3 6 3 4 2 2" xfId="11023" xr:uid="{6178CA28-5D5A-4E09-8F5A-334B97ECB649}"/>
    <cellStyle name="Percent 4 6 2 3 6 3 4 2 3" xfId="11303" xr:uid="{472E47B6-C734-4E75-B9BE-112D74D4CBE9}"/>
    <cellStyle name="Percent 4 6 2 3 6 3 4 2 3 2" xfId="21861" xr:uid="{37ABDB79-8B5B-4C47-A9C0-C2B0A693544E}"/>
    <cellStyle name="Percent 4 6 2 3 6 3 4 2 3 3" xfId="21588" xr:uid="{F6AEF1AF-9710-4CF3-A2AD-59A7D1F7AAA8}"/>
    <cellStyle name="Percent 4 6 2 3 6 3 4 2 3 3 2" xfId="26810" xr:uid="{078E1998-EE24-4148-A5B2-8AEB903488BA}"/>
    <cellStyle name="Percent 4 6 2 3 6 3 5" xfId="5489" xr:uid="{28031B2A-C46E-4AD4-BD65-594DDD299494}"/>
    <cellStyle name="Percent 4 6 2 3 6 3 5 2" xfId="9935" xr:uid="{B51840B3-C935-44A3-9F65-7861D7001D64}"/>
    <cellStyle name="Percent 4 6 2 3 6 3 5 3" xfId="12547" xr:uid="{54057F9B-E9EF-4D14-90A8-CF031D8A336A}"/>
    <cellStyle name="Percent 4 6 2 3 6 3 5 3 2" xfId="22988" xr:uid="{04EE17D4-432E-455F-9A5E-53C498BADDC9}"/>
    <cellStyle name="Percent 4 6 2 3 6 3 5 3 3" xfId="20029" xr:uid="{A1EC35C0-0CCA-45DA-A3A4-549DC1849550}"/>
    <cellStyle name="Percent 4 6 2 3 6 3 5 3 3 2" xfId="25251" xr:uid="{FB64CE5E-5C4D-4FD0-AB4F-64845FD4DC08}"/>
    <cellStyle name="Percent 4 6 2 3 6 3 6" xfId="18543" xr:uid="{5F993F6A-DC18-4B42-B238-072A7A406E9A}"/>
    <cellStyle name="Percent 4 6 2 3 6 3 6 2" xfId="23765" xr:uid="{6E13CD69-FE3F-4592-AA99-E513FF013538}"/>
    <cellStyle name="Percent 4 6 2 3 6 4" xfId="7228" xr:uid="{C901E78B-9E3C-4E68-AA84-7024146788F4}"/>
    <cellStyle name="Percent 4 6 2 3 6 4 2" xfId="8187" xr:uid="{68789AB5-7F51-4010-9A2A-157C16E80236}"/>
    <cellStyle name="Percent 4 6 2 3 6 4 3" xfId="13240" xr:uid="{95726A18-A310-451B-8B7D-5711BDBFA5BA}"/>
    <cellStyle name="Percent 4 6 2 3 6 4 3 2" xfId="16674" xr:uid="{D22E2DE5-3C60-4822-B817-0E3E5E621945}"/>
    <cellStyle name="Percent 4 6 2 3 6 4 4" xfId="19530" xr:uid="{3454D42B-8326-4AC1-BFBC-A569E8C011A0}"/>
    <cellStyle name="Percent 4 6 2 3 6 4 4 2" xfId="24752" xr:uid="{F33826D4-D654-422D-88C0-850BBA4CA4B8}"/>
    <cellStyle name="Percent 4 6 2 3 6 5" xfId="9190" xr:uid="{0E8FC879-5FE0-4B27-92F7-EA2EF884AB02}"/>
    <cellStyle name="Percent 4 6 2 3 6 5 2" xfId="10908" xr:uid="{CEB60F7D-BAB3-4BB6-B6D5-41724681CD39}"/>
    <cellStyle name="Percent 4 6 2 3 6 5 3" xfId="11453" xr:uid="{18ADFC73-E368-4F31-AEEE-166AB18A1B3A}"/>
    <cellStyle name="Percent 4 6 2 3 6 5 3 2" xfId="22011" xr:uid="{95227395-72CF-41E2-9BF5-041C09325BFE}"/>
    <cellStyle name="Percent 4 6 2 3 6 5 3 3" xfId="21473" xr:uid="{46188AE7-B77F-41D1-864A-B969D38054D9}"/>
    <cellStyle name="Percent 4 6 2 3 6 5 3 3 2" xfId="26695" xr:uid="{6C082844-EDDF-4BBD-A74D-630694B117F5}"/>
    <cellStyle name="Percent 4 6 2 3 7" xfId="17948" xr:uid="{A8EC56C0-B817-44E1-BB84-BB4AB6FFC60C}"/>
    <cellStyle name="Percent 4 6 2 3 7 2" xfId="28214" xr:uid="{1290B552-DE28-49C5-8C62-3767718DC213}"/>
    <cellStyle name="Percent 4 6 2 4" xfId="1906" xr:uid="{7E57B7F6-E164-4D02-A05F-5E861B0FA2CB}"/>
    <cellStyle name="Percent 4 6 2 5" xfId="1907" xr:uid="{EF23B33B-6C7E-49F1-BEB4-233D730F98AC}"/>
    <cellStyle name="Percent 4 6 2 5 2" xfId="1908" xr:uid="{5B03D696-41D4-4A57-A0F4-34529834278D}"/>
    <cellStyle name="Percent 4 6 2 5 3" xfId="1909" xr:uid="{3913CD1D-34FE-4E3D-B279-1478295E6659}"/>
    <cellStyle name="Percent 4 6 2 5 3 2" xfId="15009" xr:uid="{4B02BE18-E65C-4E48-8F07-9218DD442928}"/>
    <cellStyle name="Percent 4 6 2 5 4" xfId="1910" xr:uid="{6ABE6D05-0EA7-4E4D-942C-7E3B26DEBBE3}"/>
    <cellStyle name="Percent 4 6 2 5 4 2" xfId="1911" xr:uid="{262EDDB2-14A8-407B-99FE-11022EF59CEE}"/>
    <cellStyle name="Percent 4 6 2 5 4 3" xfId="1912" xr:uid="{3ECAC690-D31C-44B3-ABA6-69844DA40CB5}"/>
    <cellStyle name="Percent 4 6 2 5 4 3 2" xfId="1913" xr:uid="{4F60448B-865C-4493-8AB7-96B4FF5FD6E4}"/>
    <cellStyle name="Percent 4 6 2 5 4 3 2 2" xfId="1914" xr:uid="{9DB94557-C8E7-4398-92DB-5B1279B27C32}"/>
    <cellStyle name="Percent 4 6 2 5 4 3 2 2 10" xfId="18294" xr:uid="{6441F08A-18A2-4699-8BE4-C819922DCB44}"/>
    <cellStyle name="Percent 4 6 2 5 4 3 2 2 10 2" xfId="27785" xr:uid="{6DB15730-DE5C-4DEA-A68C-DA902EFA5DF2}"/>
    <cellStyle name="Percent 4 6 2 5 4 3 2 2 2" xfId="1915" xr:uid="{C2A83F29-F4C0-424A-92D2-0EC1FC20D31A}"/>
    <cellStyle name="Percent 4 6 2 5 4 3 2 2 2 2" xfId="15010" xr:uid="{B8154AF7-5B6B-4B22-849D-EF6B78D47F01}"/>
    <cellStyle name="Percent 4 6 2 5 4 3 2 2 2 3" xfId="15011" xr:uid="{4A716126-D63A-4C50-ADC0-62642AEAD1E4}"/>
    <cellStyle name="Percent 4 6 2 5 4 3 2 2 2 3 2" xfId="15012" xr:uid="{5CEFD279-3C10-4988-8A63-AF0B8D488AA5}"/>
    <cellStyle name="Percent 4 6 2 5 4 3 2 2 3" xfId="1916" xr:uid="{E3ED5459-709F-4631-BB22-76EA182EED85}"/>
    <cellStyle name="Percent 4 6 2 5 4 3 2 2 4" xfId="1917" xr:uid="{AD018FE3-17C2-448D-BDD8-FF9E3F69EB78}"/>
    <cellStyle name="Percent 4 6 2 5 4 3 2 2 5" xfId="1918" xr:uid="{475F2F67-58B6-4DF7-88C5-31C31F108C65}"/>
    <cellStyle name="Percent 4 6 2 5 4 3 2 2 5 2" xfId="1919" xr:uid="{22D96711-31E8-4612-B97B-A28A418DC6DC}"/>
    <cellStyle name="Percent 4 6 2 5 4 3 2 2 5 3" xfId="2707" xr:uid="{54BF3E50-8CFD-4B8A-856D-403835126EEE}"/>
    <cellStyle name="Percent 4 6 2 5 4 3 2 2 5 3 2" xfId="3302" xr:uid="{A99EDBE5-9921-47B2-A010-72A3B8A439A0}"/>
    <cellStyle name="Percent 4 6 2 5 4 3 2 2 5 3 3" xfId="4265" xr:uid="{22CD288F-2C73-42A2-BE56-24DB4F946C19}"/>
    <cellStyle name="Percent 4 6 2 5 4 3 2 2 5 3 3 2" xfId="4821" xr:uid="{DC7C15C4-F0DE-40C3-A3AD-27438A93F4C9}"/>
    <cellStyle name="Percent 4 6 2 5 4 3 2 2 5 3 3 3" xfId="4502" xr:uid="{0BA55B66-F836-4878-BFAA-2CDB191AA417}"/>
    <cellStyle name="Percent 4 6 2 5 4 3 2 2 5 3 3 4" xfId="8536" xr:uid="{B90B3D60-7F27-4BEB-BB39-AA51A2F94801}"/>
    <cellStyle name="Percent 4 6 2 5 4 3 2 2 5 3 3 4 2" xfId="6676" xr:uid="{B0C2569C-4EC4-4B7F-BC6E-1C5E536140C4}"/>
    <cellStyle name="Percent 4 6 2 5 4 3 2 2 5 3 3 4 2 2" xfId="10422" xr:uid="{BAE5739E-4923-4A8B-B800-D3A14FF196AD}"/>
    <cellStyle name="Percent 4 6 2 5 4 3 2 2 5 3 3 4 2 3" xfId="12421" xr:uid="{D42A4141-CD55-4D51-9856-41EDE4815DDD}"/>
    <cellStyle name="Percent 4 6 2 5 4 3 2 2 5 3 3 4 2 3 2" xfId="22862" xr:uid="{1B8EF2EA-3C8F-4C57-ABDD-2F9C61E7C2F5}"/>
    <cellStyle name="Percent 4 6 2 5 4 3 2 2 5 3 3 4 2 3 3" xfId="20987" xr:uid="{83617350-1506-4156-BCF5-DEC462BA5C9A}"/>
    <cellStyle name="Percent 4 6 2 5 4 3 2 2 5 3 3 4 2 3 3 2" xfId="26209" xr:uid="{5A6F76D1-E48B-47A4-88FF-461E0E2C8215}"/>
    <cellStyle name="Percent 4 6 2 5 4 3 2 2 5 3 3 5" xfId="6744" xr:uid="{6B27D6FD-31A9-43B2-B387-BBA3D070D256}"/>
    <cellStyle name="Percent 4 6 2 5 4 3 2 2 5 3 3 5 2" xfId="10488" xr:uid="{EF8AC09A-6794-4D85-A380-798487221C9C}"/>
    <cellStyle name="Percent 4 6 2 5 4 3 2 2 5 3 3 5 3" xfId="12611" xr:uid="{EFC41411-F768-44B5-AE23-0F09D7E86FC0}"/>
    <cellStyle name="Percent 4 6 2 5 4 3 2 2 5 3 3 5 3 2" xfId="23051" xr:uid="{C87FC5EB-AF56-465F-B45C-96AA0D9C4ACA}"/>
    <cellStyle name="Percent 4 6 2 5 4 3 2 2 5 3 3 5 3 3" xfId="21053" xr:uid="{0B5DB0BF-BF98-4207-B421-59317C86F151}"/>
    <cellStyle name="Percent 4 6 2 5 4 3 2 2 5 3 3 5 3 3 2" xfId="26275" xr:uid="{4A4C3891-A3BA-4F68-BC9E-6A226F341049}"/>
    <cellStyle name="Percent 4 6 2 5 4 3 2 2 5 3 3 6" xfId="19042" xr:uid="{B68BAAB2-19B9-4E4B-8D80-76CF3CF38F5B}"/>
    <cellStyle name="Percent 4 6 2 5 4 3 2 2 5 3 3 6 2" xfId="24264" xr:uid="{D2349BC8-A166-4951-A61E-364ADCA235FF}"/>
    <cellStyle name="Percent 4 6 2 5 4 3 2 2 5 3 4" xfId="7332" xr:uid="{CF0A9F67-4ABB-4A98-924B-BC14A1A727E6}"/>
    <cellStyle name="Percent 4 6 2 5 4 3 2 2 5 3 4 2" xfId="8291" xr:uid="{EFEE3BBD-343C-4565-A756-454E539E3C9F}"/>
    <cellStyle name="Percent 4 6 2 5 4 3 2 2 5 3 4 3" xfId="12913" xr:uid="{333C02E4-A1E8-4B68-B0C3-E9F3736B2DEE}"/>
    <cellStyle name="Percent 4 6 2 5 4 3 2 2 5 3 4 3 2" xfId="16382" xr:uid="{80FD1570-6D3B-4FA8-B461-EFF2DEA8BF35}"/>
    <cellStyle name="Percent 4 6 2 5 4 3 2 2 5 3 4 4" xfId="19634" xr:uid="{3DC5D93C-769E-41CD-BD13-C55E80D3BA2E}"/>
    <cellStyle name="Percent 4 6 2 5 4 3 2 2 5 3 4 4 2" xfId="24856" xr:uid="{0A8711F0-9D3B-4DA4-AE55-05D47E216FA3}"/>
    <cellStyle name="Percent 4 6 2 5 4 3 2 2 5 3 5" xfId="5875" xr:uid="{9741521E-FF22-4F5D-9172-A9FE0BDA6602}"/>
    <cellStyle name="Percent 4 6 2 5 4 3 2 2 5 3 5 2" xfId="9620" xr:uid="{B029B4AC-17DF-444D-B7D5-A06EAFF5F869}"/>
    <cellStyle name="Percent 4 6 2 5 4 3 2 2 5 3 5 3" xfId="12047" xr:uid="{FD4A7BE6-FD8B-4039-9626-4CBCF27E2339}"/>
    <cellStyle name="Percent 4 6 2 5 4 3 2 2 5 3 5 3 2" xfId="22495" xr:uid="{C14A3F52-C5F0-4477-A0A1-17AC5047FC08}"/>
    <cellStyle name="Percent 4 6 2 5 4 3 2 2 5 3 5 3 3" xfId="20411" xr:uid="{61FDD7BA-A9BF-447D-B25E-7849EE32803D}"/>
    <cellStyle name="Percent 4 6 2 5 4 3 2 2 5 3 5 3 3 2" xfId="25633" xr:uid="{A97E67D0-271B-4267-8DC4-4A518B41B19D}"/>
    <cellStyle name="Percent 4 6 2 5 4 3 2 2 5 4" xfId="5911" xr:uid="{3F8C1F99-CC36-43FC-BDC7-325019495A32}"/>
    <cellStyle name="Percent 4 6 2 5 4 3 2 2 5 4 2" xfId="9137" xr:uid="{0E696A8B-B7B6-4C6D-A187-170C91E76DE2}"/>
    <cellStyle name="Percent 4 6 2 5 4 3 2 2 5 4 3" xfId="12698" xr:uid="{0B58E99C-E839-4735-9DC3-FC15204C6A23}"/>
    <cellStyle name="Percent 4 6 2 5 4 3 2 2 5 4 3 2" xfId="23137" xr:uid="{13985536-B4AB-4116-819F-8BE267F10024}"/>
    <cellStyle name="Percent 4 6 2 5 4 3 2 2 5 4 3 3" xfId="20447" xr:uid="{D0BD6843-F006-46E3-8AAE-D7BD052AED9C}"/>
    <cellStyle name="Percent 4 6 2 5 4 3 2 2 5 4 3 3 2" xfId="25669" xr:uid="{4017A8E6-6236-4405-AF55-FB54DEBAA2E0}"/>
    <cellStyle name="Percent 4 6 2 5 4 3 2 2 5 5" xfId="15727" xr:uid="{9B7C114F-23F3-41C5-B962-A849F4015BFE}"/>
    <cellStyle name="Percent 4 6 2 5 4 3 2 2 5 6" xfId="17834" xr:uid="{4EC358C8-B9B5-430D-B00A-CBED19465CEA}"/>
    <cellStyle name="Percent 4 6 2 5 4 3 2 2 5 6 2" xfId="27444" xr:uid="{E31F70C0-BA9E-47C4-8E53-E79A43BE0E90}"/>
    <cellStyle name="Percent 4 6 2 5 4 3 2 2 5 6 3" xfId="28683" xr:uid="{110FCB5A-E5E5-4114-ADC3-91AECFB6AFD6}"/>
    <cellStyle name="Percent 4 6 2 5 4 3 2 2 5 6 4" xfId="28210" xr:uid="{69DE5281-3391-46D4-9951-FEE727C6A135}"/>
    <cellStyle name="Percent 4 6 2 5 4 3 2 2 5 7" xfId="18447" xr:uid="{353CF502-DE20-44AA-8B06-E0433AB48CFC}"/>
    <cellStyle name="Percent 4 6 2 5 4 3 2 2 5 7 2" xfId="28795" xr:uid="{4101AA1B-9064-486F-83F0-D459351FB5A5}"/>
    <cellStyle name="Percent 4 6 2 5 4 3 2 2 6" xfId="2554" xr:uid="{A4A140AF-DD78-417D-9C70-3273DA17D154}"/>
    <cellStyle name="Percent 4 6 2 5 4 3 2 2 6 2" xfId="3149" xr:uid="{0D6D3443-CD6E-41DF-B282-CDC2073528AA}"/>
    <cellStyle name="Percent 4 6 2 5 4 3 2 2 6 3" xfId="4112" xr:uid="{DF69A5EA-4CB2-4C38-97ED-60AF77E0A20B}"/>
    <cellStyle name="Percent 4 6 2 5 4 3 2 2 6 3 2" xfId="4740" xr:uid="{67464253-9EAE-4FF3-A44A-8CB68E2F8D6C}"/>
    <cellStyle name="Percent 4 6 2 5 4 3 2 2 6 3 3" xfId="3457" xr:uid="{958AE122-B216-42D9-851A-84FA322DBEB6}"/>
    <cellStyle name="Percent 4 6 2 5 4 3 2 2 6 3 4" xfId="7626" xr:uid="{2541657A-2806-491C-B78F-9A6485CC6B03}"/>
    <cellStyle name="Percent 4 6 2 5 4 3 2 2 6 3 4 2" xfId="7656" xr:uid="{85D2074A-EF59-4176-9E58-38B4BA021BA4}"/>
    <cellStyle name="Percent 4 6 2 5 4 3 2 2 6 3 4 2 2" xfId="10844" xr:uid="{51871400-94D4-4971-9539-5B31A4FBB8DA}"/>
    <cellStyle name="Percent 4 6 2 5 4 3 2 2 6 3 4 2 3" xfId="11947" xr:uid="{94CA64A3-634C-4A4E-8821-EA42776B791C}"/>
    <cellStyle name="Percent 4 6 2 5 4 3 2 2 6 3 4 2 3 2" xfId="22395" xr:uid="{DF78EE46-E76B-4415-9F29-FBA7D223D393}"/>
    <cellStyle name="Percent 4 6 2 5 4 3 2 2 6 3 4 2 3 3" xfId="21409" xr:uid="{ECE21B7F-F050-4477-A02B-6E22C796DC2A}"/>
    <cellStyle name="Percent 4 6 2 5 4 3 2 2 6 3 4 2 3 3 2" xfId="26631" xr:uid="{27F4CE95-BDF9-4065-97AC-533C74359FF2}"/>
    <cellStyle name="Percent 4 6 2 5 4 3 2 2 6 3 5" xfId="5339" xr:uid="{8A36E13A-988C-464D-94A4-CE3B0C40C035}"/>
    <cellStyle name="Percent 4 6 2 5 4 3 2 2 6 3 5 2" xfId="9799" xr:uid="{149E4E0A-3BAF-49CC-B32C-1C7D659C14AB}"/>
    <cellStyle name="Percent 4 6 2 5 4 3 2 2 6 3 5 3" xfId="11866" xr:uid="{1CA887CC-B5FD-4D4B-BF0B-BCF38213A40C}"/>
    <cellStyle name="Percent 4 6 2 5 4 3 2 2 6 3 5 3 2" xfId="22314" xr:uid="{763A2549-DDE9-4DA8-A506-6C68F862A5FC}"/>
    <cellStyle name="Percent 4 6 2 5 4 3 2 2 6 3 5 3 3" xfId="19879" xr:uid="{55DAE4EE-741B-40BA-AFB6-F014434EF661}"/>
    <cellStyle name="Percent 4 6 2 5 4 3 2 2 6 3 5 3 3 2" xfId="25101" xr:uid="{9168B84A-7ABE-4226-981A-1A77FB5EC3F4}"/>
    <cellStyle name="Percent 4 6 2 5 4 3 2 2 6 3 6" xfId="16131" xr:uid="{0F9BC4BA-8864-498A-8178-9C410C5606C6}"/>
    <cellStyle name="Percent 4 6 2 5 4 3 2 2 6 3 7" xfId="18889" xr:uid="{B777BD23-577C-42A5-B403-5CF01AAE96E8}"/>
    <cellStyle name="Percent 4 6 2 5 4 3 2 2 6 3 7 2" xfId="24111" xr:uid="{A31DBD82-F754-40FB-8710-89980F8A4435}"/>
    <cellStyle name="Percent 4 6 2 5 4 3 2 2 6 4" xfId="7095" xr:uid="{66A57B74-4FCA-4D85-BE98-8EF9DA4B0D45}"/>
    <cellStyle name="Percent 4 6 2 5 4 3 2 2 6 4 2" xfId="8054" xr:uid="{B9A0B64D-790B-4257-9DF8-5DC66037249B}"/>
    <cellStyle name="Percent 4 6 2 5 4 3 2 2 6 4 3" xfId="13316" xr:uid="{F0A2319E-77F6-47D7-8045-1A7AB3209F09}"/>
    <cellStyle name="Percent 4 6 2 5 4 3 2 2 6 4 3 2" xfId="16742" xr:uid="{67AC1B7D-3135-4B45-94BA-AB71F6A9702D}"/>
    <cellStyle name="Percent 4 6 2 5 4 3 2 2 6 4 4" xfId="19397" xr:uid="{A8F9DB79-09D4-4E83-B4CB-C3C09C5A665B}"/>
    <cellStyle name="Percent 4 6 2 5 4 3 2 2 6 4 4 2" xfId="24619" xr:uid="{E19FF7B7-6D40-461A-AC9E-B5D3C3888ABB}"/>
    <cellStyle name="Percent 4 6 2 5 4 3 2 2 6 5" xfId="6763" xr:uid="{9BE3EB79-8ED0-4964-92A8-2AF6A84BACBD}"/>
    <cellStyle name="Percent 4 6 2 5 4 3 2 2 6 5 2" xfId="10507" xr:uid="{A242A308-984F-4D6F-A57A-1197E5ED4E6F}"/>
    <cellStyle name="Percent 4 6 2 5 4 3 2 2 6 5 3" xfId="12777" xr:uid="{6BB932CA-D0FA-4120-8342-DFA535D64557}"/>
    <cellStyle name="Percent 4 6 2 5 4 3 2 2 6 5 3 2" xfId="23215" xr:uid="{1BB1E741-C51A-4E8A-A841-94E283285C08}"/>
    <cellStyle name="Percent 4 6 2 5 4 3 2 2 6 5 3 3" xfId="21072" xr:uid="{A0A5FC07-7632-478E-80B8-FF7023514E27}"/>
    <cellStyle name="Percent 4 6 2 5 4 3 2 2 6 5 3 3 2" xfId="26294" xr:uid="{28FD5C13-E8F8-48A1-92AA-C71A068C0B2E}"/>
    <cellStyle name="Percent 4 6 2 5 4 3 2 2 7" xfId="5910" xr:uid="{82D7C219-539B-4A65-9D9E-6D47557FF3CB}"/>
    <cellStyle name="Percent 4 6 2 5 4 3 2 2 7 2" xfId="9136" xr:uid="{B13B2C50-8439-4143-8D6B-6504DB649913}"/>
    <cellStyle name="Percent 4 6 2 5 4 3 2 2 7 3" xfId="16283" xr:uid="{B92332BF-9F3B-4ED6-BFE5-EF49EC0275E5}"/>
    <cellStyle name="Percent 4 6 2 5 4 3 2 2 7 3 2" xfId="17426" xr:uid="{4302C314-3519-4C03-B039-0AA0D8F072D5}"/>
    <cellStyle name="Percent 4 6 2 5 4 3 2 2 7 3 3" xfId="20446" xr:uid="{B3D4F6CE-A653-462B-A056-049183021FBF}"/>
    <cellStyle name="Percent 4 6 2 5 4 3 2 2 7 3 3 2" xfId="25668" xr:uid="{EEA38BC5-DC55-47B2-B4A8-DB25EF0544E7}"/>
    <cellStyle name="Percent 4 6 2 5 4 3 2 2 8" xfId="15726" xr:uid="{F0C0694D-DF2B-40E3-A675-D7FB9C403125}"/>
    <cellStyle name="Percent 4 6 2 5 4 3 2 2 9" xfId="17833" xr:uid="{C24C3C79-CE28-4D73-B37F-37C6620B1194}"/>
    <cellStyle name="Percent 4 6 2 5 4 3 2 2 9 2" xfId="27443" xr:uid="{E2D8A751-6F94-43FE-81CC-C7BB313A6FD6}"/>
    <cellStyle name="Percent 4 6 2 5 4 3 2 2 9 3" xfId="28682" xr:uid="{8B2B0A05-8A55-48FC-89A0-A4D204307920}"/>
    <cellStyle name="Percent 4 6 2 5 4 3 2 2 9 4" xfId="27805" xr:uid="{2662019C-4974-4601-B0E5-8DEE114ECE1C}"/>
    <cellStyle name="Percent 4 6 2 5 4 3 3" xfId="2394" xr:uid="{B3A9DCD9-669A-4E23-8E39-9676D7BE0E4F}"/>
    <cellStyle name="Percent 4 6 2 5 4 3 3 2" xfId="2989" xr:uid="{447F54CE-C7E7-4ACA-87B4-8C5C74C9C7A9}"/>
    <cellStyle name="Percent 4 6 2 5 4 3 3 3" xfId="3952" xr:uid="{DD4B0921-A79C-4A14-8703-5853130DB237}"/>
    <cellStyle name="Percent 4 6 2 5 4 3 3 3 2" xfId="4625" xr:uid="{4EFB2761-D201-496C-80BC-B8A68D778CEA}"/>
    <cellStyle name="Percent 4 6 2 5 4 3 3 3 3" xfId="3485" xr:uid="{4636B71F-9429-4D9F-AF2B-BE7378F273C5}"/>
    <cellStyle name="Percent 4 6 2 5 4 3 3 3 4" xfId="8526" xr:uid="{005AD164-CF93-4615-876C-14E478F353CC}"/>
    <cellStyle name="Percent 4 6 2 5 4 3 3 3 4 2" xfId="9495" xr:uid="{79C64982-A7A0-44EA-8A80-E5C6BBD3ECF2}"/>
    <cellStyle name="Percent 4 6 2 5 4 3 3 3 4 2 2" xfId="11208" xr:uid="{FF4E28F2-BB71-426B-AAB5-D42E69D4CD2C}"/>
    <cellStyle name="Percent 4 6 2 5 4 3 3 3 4 2 3" xfId="16892" xr:uid="{698915F2-FD64-4822-80E1-8D1B7F0FCF5C}"/>
    <cellStyle name="Percent 4 6 2 5 4 3 3 3 4 2 3 2" xfId="23365" xr:uid="{27E7B0FC-F1FA-466C-8497-2FE82D6885A3}"/>
    <cellStyle name="Percent 4 6 2 5 4 3 3 3 4 2 3 3" xfId="21773" xr:uid="{A3D1F24F-847B-4833-9644-C8E4CB473826}"/>
    <cellStyle name="Percent 4 6 2 5 4 3 3 3 4 2 3 3 2" xfId="26995" xr:uid="{E7824C9A-BA6E-4211-A769-3D7B68A2C5BE}"/>
    <cellStyle name="Percent 4 6 2 5 4 3 3 3 5" xfId="6921" xr:uid="{24FB0149-5AB1-4B50-ABEC-532C070D0AC4}"/>
    <cellStyle name="Percent 4 6 2 5 4 3 3 3 5 2" xfId="10665" xr:uid="{24F02BBE-E7F5-4B05-AB46-84DCFC91DE07}"/>
    <cellStyle name="Percent 4 6 2 5 4 3 3 3 5 3" xfId="12369" xr:uid="{A081BF41-102F-4A0D-8A89-7B99009F9512}"/>
    <cellStyle name="Percent 4 6 2 5 4 3 3 3 5 3 2" xfId="22810" xr:uid="{D7E88A5A-CE61-4FA6-B62A-21EF1757429C}"/>
    <cellStyle name="Percent 4 6 2 5 4 3 3 3 5 3 3" xfId="21230" xr:uid="{28DDF029-EE88-4B35-AC7A-349A4C24C78C}"/>
    <cellStyle name="Percent 4 6 2 5 4 3 3 3 5 3 3 2" xfId="26452" xr:uid="{04BF2184-3AF4-4841-97A9-CFF27A2357C5}"/>
    <cellStyle name="Percent 4 6 2 5 4 3 3 3 6" xfId="15975" xr:uid="{B7C435A5-C8C8-47EC-BAE4-FC824D87AA96}"/>
    <cellStyle name="Percent 4 6 2 5 4 3 3 3 7" xfId="18729" xr:uid="{91101349-AF49-4737-A36D-DCB8E6144B3F}"/>
    <cellStyle name="Percent 4 6 2 5 4 3 3 3 7 2" xfId="23951" xr:uid="{137328AD-99CE-4029-A636-E4C0203199F2}"/>
    <cellStyle name="Percent 4 6 2 5 4 3 3 4" xfId="6002" xr:uid="{7A6EEC7F-2DA9-4876-AFD1-185CAD2B78EA}"/>
    <cellStyle name="Percent 4 6 2 5 4 3 3 4 2" xfId="7760" xr:uid="{3AB94103-42D4-45BF-8E8C-C25361E0C27F}"/>
    <cellStyle name="Percent 4 6 2 5 4 3 3 4 3" xfId="13248" xr:uid="{45519A33-1E02-4E5D-AD5E-2F7E39FB4A11}"/>
    <cellStyle name="Percent 4 6 2 5 4 3 3 4 3 2" xfId="16681" xr:uid="{53C49515-821A-4C96-BEC3-DC8E67B141B1}"/>
    <cellStyle name="Percent 4 6 2 5 4 3 3 4 4" xfId="19095" xr:uid="{0A0B0DDF-3B8F-46DC-84F1-59F074B71FF0}"/>
    <cellStyle name="Percent 4 6 2 5 4 3 3 4 4 2" xfId="24317" xr:uid="{117A4950-64E5-4E9D-B2A8-926265D03682}"/>
    <cellStyle name="Percent 4 6 2 5 4 3 3 5" xfId="7429" xr:uid="{5ED0B7B2-C9F7-4141-8953-E5802CBD1C52}"/>
    <cellStyle name="Percent 4 6 2 5 4 3 3 5 2" xfId="10799" xr:uid="{CA6A0CEC-F042-4C86-A7A9-C90D1DBA51A4}"/>
    <cellStyle name="Percent 4 6 2 5 4 3 3 5 3" xfId="12780" xr:uid="{6B0980BD-A220-4761-8B9E-E4C7A4499F44}"/>
    <cellStyle name="Percent 4 6 2 5 4 3 3 5 3 2" xfId="23218" xr:uid="{7EA6E84A-7589-4332-9CD9-178638F443B5}"/>
    <cellStyle name="Percent 4 6 2 5 4 3 3 5 3 3" xfId="21364" xr:uid="{0D50E092-E67E-4C6E-8BD8-7AFC621DB38D}"/>
    <cellStyle name="Percent 4 6 2 5 4 3 3 5 3 3 2" xfId="26586" xr:uid="{2B3C8E9F-E058-4C9F-A751-1DDD26901256}"/>
    <cellStyle name="Percent 4 6 2 5 4 3 4" xfId="5909" xr:uid="{87EC3A42-FF61-4E42-A592-85EA39AD3689}"/>
    <cellStyle name="Percent 4 6 2 5 4 3 4 2" xfId="9135" xr:uid="{42401F05-42E1-4DB3-9254-ECC084921713}"/>
    <cellStyle name="Percent 4 6 2 5 4 3 4 3" xfId="15013" xr:uid="{E4321F26-4204-4EFA-8132-D2A0BC3C7FD8}"/>
    <cellStyle name="Percent 4 6 2 5 4 3 4 3 2" xfId="15014" xr:uid="{F719049C-E168-4921-A976-9F78A57B6665}"/>
    <cellStyle name="Percent 4 6 2 5 4 3 4 3 3" xfId="17286" xr:uid="{10A6CDF1-4D3A-4892-B95E-622E9AC1BDCE}"/>
    <cellStyle name="Percent 4 6 2 5 4 3 4 3 4" xfId="20445" xr:uid="{EAA55775-3E93-4968-B833-FCA46450E2D6}"/>
    <cellStyle name="Percent 4 6 2 5 4 3 4 3 4 2" xfId="25667" xr:uid="{FFFFFE89-66A3-4C44-8749-A9C5DE708AD2}"/>
    <cellStyle name="Percent 4 6 2 5 4 3 5" xfId="15315" xr:uid="{0D77F0E0-9F4C-4B4F-8D3E-EADC12EBB16F}"/>
    <cellStyle name="Percent 4 6 2 5 4 3 6" xfId="15725" xr:uid="{7B3A1B3F-67DE-4112-9377-2656EFE867A3}"/>
    <cellStyle name="Percent 4 6 2 5 4 3 7" xfId="17832" xr:uid="{C99C8C31-73A2-4E26-AA7A-B1419512BF6D}"/>
    <cellStyle name="Percent 4 6 2 5 4 3 7 2" xfId="27442" xr:uid="{DDDBCCE3-CD69-42BB-8DF7-81F441882A88}"/>
    <cellStyle name="Percent 4 6 2 5 4 3 7 3" xfId="28681" xr:uid="{AE4527AF-8B42-40C4-A8ED-0E78C063A9FC}"/>
    <cellStyle name="Percent 4 6 2 5 4 3 7 4" xfId="27806" xr:uid="{0910805E-D265-4F98-8F8D-CA3F0728F429}"/>
    <cellStyle name="Percent 4 6 2 5 4 3 8" xfId="18134" xr:uid="{CEC4CF14-7DDB-4723-9522-BCF2AD80EA17}"/>
    <cellStyle name="Percent 4 6 2 5 4 3 8 2" xfId="28845" xr:uid="{E0BC2DC6-AEF9-46BE-99EB-F92EA80434FA}"/>
    <cellStyle name="Percent 4 6 2 5 4 4" xfId="15015" xr:uid="{D26C8FF6-0C26-463E-A394-9447D1929FE1}"/>
    <cellStyle name="Percent 4 6 2 5 4 4 2" xfId="15016" xr:uid="{23616D4F-B747-43B5-BBCA-7A1B36BADADF}"/>
    <cellStyle name="Percent 4 6 2 5 5" xfId="2254" xr:uid="{8B3C3A56-E46B-4FDE-8912-F164A4949F12}"/>
    <cellStyle name="Percent 4 6 2 5 5 2" xfId="2849" xr:uid="{1E861F8A-023B-4F7A-A0EA-74CB6778933D}"/>
    <cellStyle name="Percent 4 6 2 5 5 3" xfId="3812" xr:uid="{3173560F-84D2-416D-9399-2E619E0D5689}"/>
    <cellStyle name="Percent 4 6 2 5 5 3 2" xfId="4763" xr:uid="{7FE41947-E9E4-42AD-9A5E-1014D8CF382A}"/>
    <cellStyle name="Percent 4 6 2 5 5 3 3" xfId="4370" xr:uid="{CD3290E3-8551-477E-9E01-DE65048758FB}"/>
    <cellStyle name="Percent 4 6 2 5 5 3 4" xfId="8386" xr:uid="{A0B30119-9D0A-47C2-A597-701A3142C624}"/>
    <cellStyle name="Percent 4 6 2 5 5 3 4 2" xfId="6528" xr:uid="{EC04FD6A-8462-4291-96D3-B8C7BF03C618}"/>
    <cellStyle name="Percent 4 6 2 5 5 3 4 2 2" xfId="10274" xr:uid="{132805B2-2FD6-453D-8F4F-31FCA86E0EE2}"/>
    <cellStyle name="Percent 4 6 2 5 5 3 4 2 3" xfId="11834" xr:uid="{6AD0F4F8-C6D2-422E-A3C4-CCCF4D387BA0}"/>
    <cellStyle name="Percent 4 6 2 5 5 3 4 2 3 2" xfId="22282" xr:uid="{4C2A3207-1865-427B-93E0-D37A81FDC773}"/>
    <cellStyle name="Percent 4 6 2 5 5 3 4 2 3 3" xfId="20839" xr:uid="{B41CBE49-7D6B-487D-8DDF-174532CF397B}"/>
    <cellStyle name="Percent 4 6 2 5 5 3 4 2 3 3 2" xfId="26061" xr:uid="{836C8032-3BEF-4CD5-823A-58D2DDCE7571}"/>
    <cellStyle name="Percent 4 6 2 5 5 3 5" xfId="5469" xr:uid="{0838B8B9-1D3A-4FFC-824D-890CEE74CA6F}"/>
    <cellStyle name="Percent 4 6 2 5 5 3 5 2" xfId="9698" xr:uid="{98EA27F1-2FEE-45C3-A737-922AE9343CB6}"/>
    <cellStyle name="Percent 4 6 2 5 5 3 5 3" xfId="11426" xr:uid="{29725BFA-0FD4-4477-9A8F-D9958EBF29B4}"/>
    <cellStyle name="Percent 4 6 2 5 5 3 5 3 2" xfId="21984" xr:uid="{EE2116F4-119E-4DFD-9C3A-5A5AC03019CF}"/>
    <cellStyle name="Percent 4 6 2 5 5 3 5 3 3" xfId="20009" xr:uid="{573D889B-F384-4E4C-870A-DD8A3C960A77}"/>
    <cellStyle name="Percent 4 6 2 5 5 3 5 3 3 2" xfId="25231" xr:uid="{8CE0FEEB-EC55-4752-8D1D-ED4FFFD05D90}"/>
    <cellStyle name="Percent 4 6 2 5 5 3 6" xfId="18589" xr:uid="{0E6CC32E-E383-45F9-B890-3A8C58485CE7}"/>
    <cellStyle name="Percent 4 6 2 5 5 3 6 2" xfId="23811" xr:uid="{62E037B4-5102-42EC-ABEA-85B6CFE8AFFC}"/>
    <cellStyle name="Percent 4 6 2 5 5 4" xfId="7220" xr:uid="{8DDAB8AA-5DDB-40C1-AE11-D2F44FCE848B}"/>
    <cellStyle name="Percent 4 6 2 5 5 4 2" xfId="8179" xr:uid="{DF8E7524-D4B8-411D-8D6F-D4F2A60EDCAA}"/>
    <cellStyle name="Percent 4 6 2 5 5 4 3" xfId="12948" xr:uid="{1104B7E4-D97B-4577-8071-711E4E7FE037}"/>
    <cellStyle name="Percent 4 6 2 5 5 4 3 2" xfId="16414" xr:uid="{9B4C0A50-A306-4C2B-96F9-106079D55B3C}"/>
    <cellStyle name="Percent 4 6 2 5 5 4 4" xfId="19522" xr:uid="{BA5BD804-02F8-422D-8DC8-D1010E0A762A}"/>
    <cellStyle name="Percent 4 6 2 5 5 4 4 2" xfId="24744" xr:uid="{415F81F8-D180-43FF-BBDA-1D468A5A58F4}"/>
    <cellStyle name="Percent 4 6 2 5 5 5" xfId="6768" xr:uid="{C26546BD-7475-424F-8765-1208F5E33AA1}"/>
    <cellStyle name="Percent 4 6 2 5 5 5 2" xfId="10512" xr:uid="{028DD1F7-63F2-4966-9330-AE858EF8777C}"/>
    <cellStyle name="Percent 4 6 2 5 5 5 3" xfId="12398" xr:uid="{274EF785-B0B9-4A63-A910-C0718C5CCD76}"/>
    <cellStyle name="Percent 4 6 2 5 5 5 3 2" xfId="22839" xr:uid="{CC5E22EC-F630-4CEC-ABF5-C9F273582AAF}"/>
    <cellStyle name="Percent 4 6 2 5 5 5 3 3" xfId="21077" xr:uid="{31A8C33A-A782-4063-97A7-1E5DC965864D}"/>
    <cellStyle name="Percent 4 6 2 5 5 5 3 3 2" xfId="26299" xr:uid="{4B1B8826-F106-41AF-86CD-448D133B5DBE}"/>
    <cellStyle name="Percent 4 6 2 5 6" xfId="17994" xr:uid="{59C36647-FE94-4C0C-94F7-10D79E16A8D4}"/>
    <cellStyle name="Percent 4 6 2 5 6 2" xfId="28216" xr:uid="{117FDD43-92C0-4D87-BAB7-11F10C5FA11A}"/>
    <cellStyle name="Percent 4 6 2 6" xfId="1920" xr:uid="{87F9D902-CD01-43A4-A195-53E2A4CAA194}"/>
    <cellStyle name="Percent 4 6 2 6 2" xfId="1921" xr:uid="{C4BE5A85-C6DB-4823-B27C-C7A51FE20836}"/>
    <cellStyle name="Percent 4 6 2 6 3" xfId="1922" xr:uid="{22B32269-6E66-4CC4-A799-79954924D324}"/>
    <cellStyle name="Percent 4 6 2 6 3 2" xfId="1923" xr:uid="{7E01C3D4-62AC-4BC2-8BD6-90CCF9AE6E0F}"/>
    <cellStyle name="Percent 4 6 2 6 3 2 2" xfId="1924" xr:uid="{F6F96433-A737-4D8D-AFFC-0F3E245DAB3C}"/>
    <cellStyle name="Percent 4 6 2 6 3 2 2 10" xfId="18295" xr:uid="{71413528-F609-47A7-A0F9-BC731FBAC774}"/>
    <cellStyle name="Percent 4 6 2 6 3 2 2 10 2" xfId="27754" xr:uid="{A1B9D671-3AA7-4DB5-82D8-37C342BBEDE1}"/>
    <cellStyle name="Percent 4 6 2 6 3 2 2 2" xfId="1925" xr:uid="{0DAE1D3D-A576-4747-9700-4822658A0A29}"/>
    <cellStyle name="Percent 4 6 2 6 3 2 2 2 2" xfId="15017" xr:uid="{F9709C02-1F86-4020-989B-14EBD07FEAC6}"/>
    <cellStyle name="Percent 4 6 2 6 3 2 2 2 3" xfId="15018" xr:uid="{0648444C-48D4-4DF9-B935-865BE763E459}"/>
    <cellStyle name="Percent 4 6 2 6 3 2 2 2 3 2" xfId="15019" xr:uid="{9DC136B4-7104-4E93-8E69-D24ECCF0C21A}"/>
    <cellStyle name="Percent 4 6 2 6 3 2 2 3" xfId="1926" xr:uid="{2D0D6EB9-3D6B-4B36-9542-E9020183D7D8}"/>
    <cellStyle name="Percent 4 6 2 6 3 2 2 4" xfId="1927" xr:uid="{8186CEB7-A280-45E7-AA22-FE2DAEE4B5DE}"/>
    <cellStyle name="Percent 4 6 2 6 3 2 2 5" xfId="1928" xr:uid="{76825BD7-D46C-4526-A061-8C8F2809C90D}"/>
    <cellStyle name="Percent 4 6 2 6 3 2 2 5 2" xfId="1929" xr:uid="{3603A880-D484-4B5D-800D-8F9CE41E6CD0}"/>
    <cellStyle name="Percent 4 6 2 6 3 2 2 5 3" xfId="2708" xr:uid="{363459E6-6C2C-45E6-B6F7-91A92E3AB4F4}"/>
    <cellStyle name="Percent 4 6 2 6 3 2 2 5 3 2" xfId="3303" xr:uid="{8DCC2829-1253-4688-B6AB-4D04C61142DE}"/>
    <cellStyle name="Percent 4 6 2 6 3 2 2 5 3 3" xfId="4266" xr:uid="{A7955184-A1DA-4A4F-95C8-99AC6D222697}"/>
    <cellStyle name="Percent 4 6 2 6 3 2 2 5 3 3 2" xfId="4725" xr:uid="{D249A8C5-E53B-4319-BC72-5AF5A37AF374}"/>
    <cellStyle name="Percent 4 6 2 6 3 2 2 5 3 3 3" xfId="4503" xr:uid="{24804328-7C1B-4FF7-97B8-A613997B6C21}"/>
    <cellStyle name="Percent 4 6 2 6 3 2 2 5 3 3 4" xfId="7518" xr:uid="{1607C9A1-488A-4AD1-B4F7-C844DAD14985}"/>
    <cellStyle name="Percent 4 6 2 6 3 2 2 5 3 3 4 2" xfId="9404" xr:uid="{594D9956-6AE1-4432-92C1-6202ACCD7A45}"/>
    <cellStyle name="Percent 4 6 2 6 3 2 2 5 3 3 4 2 2" xfId="11117" xr:uid="{FA4C38E1-AAF0-46AB-A4F9-6800F775AFA5}"/>
    <cellStyle name="Percent 4 6 2 6 3 2 2 5 3 3 4 2 3" xfId="12694" xr:uid="{1BD494CE-6A7E-4D84-A8BF-B65A7B5A01A9}"/>
    <cellStyle name="Percent 4 6 2 6 3 2 2 5 3 3 4 2 3 2" xfId="23133" xr:uid="{30DE664C-9580-4131-B27C-FCEE7AA6EDF5}"/>
    <cellStyle name="Percent 4 6 2 6 3 2 2 5 3 3 4 2 3 3" xfId="21682" xr:uid="{9CCE241C-4856-4E09-B591-600350DCA9DA}"/>
    <cellStyle name="Percent 4 6 2 6 3 2 2 5 3 3 4 2 3 3 2" xfId="26904" xr:uid="{6F8CB1C4-719F-4D33-BCC5-E26DC07033C7}"/>
    <cellStyle name="Percent 4 6 2 6 3 2 2 5 3 3 5" xfId="6484" xr:uid="{7EA651F1-E478-471F-A2C8-6F9D8DBAA6FE}"/>
    <cellStyle name="Percent 4 6 2 6 3 2 2 5 3 3 5 2" xfId="10230" xr:uid="{81936132-08BE-4F30-8903-1033EB5831C5}"/>
    <cellStyle name="Percent 4 6 2 6 3 2 2 5 3 3 5 3" xfId="12373" xr:uid="{526D17DB-051E-482D-9B00-F4CFFF4616CA}"/>
    <cellStyle name="Percent 4 6 2 6 3 2 2 5 3 3 5 3 2" xfId="22814" xr:uid="{97432805-1660-4FCF-A9E8-036D5E8FA3CC}"/>
    <cellStyle name="Percent 4 6 2 6 3 2 2 5 3 3 5 3 3" xfId="20795" xr:uid="{038B93B5-9528-46F8-AB15-74399F35658F}"/>
    <cellStyle name="Percent 4 6 2 6 3 2 2 5 3 3 5 3 3 2" xfId="26017" xr:uid="{0D581D11-FEC1-411D-9963-C5B680631804}"/>
    <cellStyle name="Percent 4 6 2 6 3 2 2 5 3 3 6" xfId="19043" xr:uid="{5212224E-C706-4B16-BEA1-D79DA7DA7D50}"/>
    <cellStyle name="Percent 4 6 2 6 3 2 2 5 3 3 6 2" xfId="24265" xr:uid="{CC666B49-852B-44C6-9CBE-9C194A2976A6}"/>
    <cellStyle name="Percent 4 6 2 6 3 2 2 5 3 4" xfId="7051" xr:uid="{0E14C163-EC39-4F7C-BFD2-BDAF25B1596E}"/>
    <cellStyle name="Percent 4 6 2 6 3 2 2 5 3 4 2" xfId="8010" xr:uid="{711F7BA2-DD4D-44D3-B029-BF07C4AE06EE}"/>
    <cellStyle name="Percent 4 6 2 6 3 2 2 5 3 4 3" xfId="11552" xr:uid="{B41A668C-6746-4157-8F13-CE1BA569EF89}"/>
    <cellStyle name="Percent 4 6 2 6 3 2 2 5 3 4 3 2" xfId="15812" xr:uid="{165725BE-624D-4E68-898C-7ED474A6BD26}"/>
    <cellStyle name="Percent 4 6 2 6 3 2 2 5 3 4 4" xfId="19353" xr:uid="{A2AB2A70-8B3F-48CB-9F2A-12C7EB19DC58}"/>
    <cellStyle name="Percent 4 6 2 6 3 2 2 5 3 4 4 2" xfId="24575" xr:uid="{4AE1E300-B68C-46DC-B9D5-09592657DAF7}"/>
    <cellStyle name="Percent 4 6 2 6 3 2 2 5 3 5" xfId="7946" xr:uid="{2B4AE9EF-20EA-4DE4-97DF-B9324A1FF00D}"/>
    <cellStyle name="Percent 4 6 2 6 3 2 2 5 3 5 2" xfId="10905" xr:uid="{3B4C68FA-3552-4349-9831-8B966D173A04}"/>
    <cellStyle name="Percent 4 6 2 6 3 2 2 5 3 5 3" xfId="11295" xr:uid="{5A33ECF0-295C-489A-BD9E-CEDAF9728D4A}"/>
    <cellStyle name="Percent 4 6 2 6 3 2 2 5 3 5 3 2" xfId="21853" xr:uid="{5EFFC3E5-4AD9-4895-BA07-E21788C5D7D8}"/>
    <cellStyle name="Percent 4 6 2 6 3 2 2 5 3 5 3 3" xfId="21470" xr:uid="{3A41148B-3308-4019-9142-1DC9D03EAA7D}"/>
    <cellStyle name="Percent 4 6 2 6 3 2 2 5 3 5 3 3 2" xfId="26692" xr:uid="{3ED9329C-550B-4B5D-AC30-6DB0539C6C1B}"/>
    <cellStyle name="Percent 4 6 2 6 3 2 2 5 4" xfId="5914" xr:uid="{78F910EF-0269-4689-B580-9EBC6B4C10A5}"/>
    <cellStyle name="Percent 4 6 2 6 3 2 2 5 4 2" xfId="9140" xr:uid="{BA54D3E2-54F6-4A0D-8512-0A0597695A36}"/>
    <cellStyle name="Percent 4 6 2 6 3 2 2 5 4 3" xfId="16809" xr:uid="{2DAC3317-9BE3-4308-8DB3-40443DD120C7}"/>
    <cellStyle name="Percent 4 6 2 6 3 2 2 5 4 3 2" xfId="23343" xr:uid="{561C89DF-B2E4-4D2E-8B7A-692B8918256A}"/>
    <cellStyle name="Percent 4 6 2 6 3 2 2 5 4 3 3" xfId="20450" xr:uid="{359FD6DE-4253-44DB-AB0E-7D59B0F4D5C9}"/>
    <cellStyle name="Percent 4 6 2 6 3 2 2 5 4 3 3 2" xfId="25672" xr:uid="{3DA7D021-DEC2-442E-BA69-FF18261FC48B}"/>
    <cellStyle name="Percent 4 6 2 6 3 2 2 5 5" xfId="15730" xr:uid="{F5AC2C3A-29E0-4FDB-8BFC-9582204C8F24}"/>
    <cellStyle name="Percent 4 6 2 6 3 2 2 5 6" xfId="17837" xr:uid="{0C58D678-8F9B-4633-A584-29105D4D2895}"/>
    <cellStyle name="Percent 4 6 2 6 3 2 2 5 6 2" xfId="27447" xr:uid="{82C33DBE-2FF2-40DD-A5A9-50B4FF1DACE3}"/>
    <cellStyle name="Percent 4 6 2 6 3 2 2 5 6 3" xfId="28686" xr:uid="{4B7F9CE6-496D-4DD2-A214-DE673C421B9B}"/>
    <cellStyle name="Percent 4 6 2 6 3 2 2 5 6 4" xfId="27804" xr:uid="{F677D1DD-18B0-4078-A852-020917D67F59}"/>
    <cellStyle name="Percent 4 6 2 6 3 2 2 5 7" xfId="18448" xr:uid="{A12D6206-5908-4AA9-ABBD-841433DD45E2}"/>
    <cellStyle name="Percent 4 6 2 6 3 2 2 5 7 2" xfId="27614" xr:uid="{B1A6312A-74D0-4529-BC36-01D2EC240181}"/>
    <cellStyle name="Percent 4 6 2 6 3 2 2 6" xfId="2555" xr:uid="{C8804207-06B4-4754-9195-EADAE21F65A2}"/>
    <cellStyle name="Percent 4 6 2 6 3 2 2 6 2" xfId="3150" xr:uid="{6BC49AD0-48EA-463B-9D54-9EAF9EF8F355}"/>
    <cellStyle name="Percent 4 6 2 6 3 2 2 6 3" xfId="4113" xr:uid="{65AD189F-4EB1-4ED4-A315-1A9A0B32500B}"/>
    <cellStyle name="Percent 4 6 2 6 3 2 2 6 3 2" xfId="4946" xr:uid="{FD3EFF3A-8F25-4BB4-98A5-20F29C1859F8}"/>
    <cellStyle name="Percent 4 6 2 6 3 2 2 6 3 3" xfId="4376" xr:uid="{59D33D6E-2237-4FEA-922E-3C73113A26C5}"/>
    <cellStyle name="Percent 4 6 2 6 3 2 2 6 3 4" xfId="7501" xr:uid="{1C18D470-3942-45BD-BFF9-876DF9FA5854}"/>
    <cellStyle name="Percent 4 6 2 6 3 2 2 6 3 4 2" xfId="6839" xr:uid="{0492ED1B-E58A-4418-A614-0EFB77E0CB62}"/>
    <cellStyle name="Percent 4 6 2 6 3 2 2 6 3 4 2 2" xfId="10583" xr:uid="{9708FB0B-115A-4B1A-BF47-E71242D5129A}"/>
    <cellStyle name="Percent 4 6 2 6 3 2 2 6 3 4 2 3" xfId="12685" xr:uid="{877CFAD5-BDE5-45DF-A53F-9879029C5338}"/>
    <cellStyle name="Percent 4 6 2 6 3 2 2 6 3 4 2 3 2" xfId="23124" xr:uid="{93411F8A-9F3A-47B8-A3D8-C8575F42C57D}"/>
    <cellStyle name="Percent 4 6 2 6 3 2 2 6 3 4 2 3 3" xfId="21148" xr:uid="{F2998B90-43A1-4109-898B-7C39FA6C3A12}"/>
    <cellStyle name="Percent 4 6 2 6 3 2 2 6 3 4 2 3 3 2" xfId="26370" xr:uid="{6073CDB2-BEE0-4AB0-8359-54DF93B49DC6}"/>
    <cellStyle name="Percent 4 6 2 6 3 2 2 6 3 5" xfId="5337" xr:uid="{9CE51E29-D127-49E4-A8D3-69D178E2F750}"/>
    <cellStyle name="Percent 4 6 2 6 3 2 2 6 3 5 2" xfId="9612" xr:uid="{4622A266-CAED-4DD1-9930-75EC626283AB}"/>
    <cellStyle name="Percent 4 6 2 6 3 2 2 6 3 5 3" xfId="12055" xr:uid="{00908DD8-6F3C-44AB-A019-25D7F02C9795}"/>
    <cellStyle name="Percent 4 6 2 6 3 2 2 6 3 5 3 2" xfId="22502" xr:uid="{FDE57FE3-5C45-480D-BAE0-EBE8F2D140BE}"/>
    <cellStyle name="Percent 4 6 2 6 3 2 2 6 3 5 3 3" xfId="19877" xr:uid="{0DA0F604-6051-4F83-9541-47964F714951}"/>
    <cellStyle name="Percent 4 6 2 6 3 2 2 6 3 5 3 3 2" xfId="25099" xr:uid="{71A5D1C3-8471-438C-8CC3-416B30E5B67A}"/>
    <cellStyle name="Percent 4 6 2 6 3 2 2 6 3 6" xfId="16132" xr:uid="{2A8C2C64-1BF7-4F2A-81C5-B7BAF2338187}"/>
    <cellStyle name="Percent 4 6 2 6 3 2 2 6 3 7" xfId="18890" xr:uid="{CEBA57AB-13FD-4117-A4FB-4B38E71BA781}"/>
    <cellStyle name="Percent 4 6 2 6 3 2 2 6 3 7 2" xfId="24112" xr:uid="{567FEB00-3795-428C-8248-CEFBDBA8152C}"/>
    <cellStyle name="Percent 4 6 2 6 3 2 2 6 4" xfId="6081" xr:uid="{8D5D6D73-82B6-4F7E-8F7B-D7D4D03FB52E}"/>
    <cellStyle name="Percent 4 6 2 6 3 2 2 6 4 2" xfId="7464" xr:uid="{5C07C5A7-4EFB-4D68-BBA5-029A21C0D66F}"/>
    <cellStyle name="Percent 4 6 2 6 3 2 2 6 4 3" xfId="13185" xr:uid="{ECB2315C-A85E-489B-91A3-202214FCCE00}"/>
    <cellStyle name="Percent 4 6 2 6 3 2 2 6 4 3 2" xfId="16626" xr:uid="{8159F61E-D749-4E0E-9E2C-034B996E4167}"/>
    <cellStyle name="Percent 4 6 2 6 3 2 2 6 4 4" xfId="19174" xr:uid="{4313763B-973F-41E2-8F2A-B2884000FD51}"/>
    <cellStyle name="Percent 4 6 2 6 3 2 2 6 4 4 2" xfId="24396" xr:uid="{F4AD2D4A-E90C-42FC-8893-4C6A48060A8D}"/>
    <cellStyle name="Percent 4 6 2 6 3 2 2 6 5" xfId="9398" xr:uid="{D0BAC07D-CA9B-4E26-83D2-4BCDE9CCDF0C}"/>
    <cellStyle name="Percent 4 6 2 6 3 2 2 6 5 2" xfId="11112" xr:uid="{45B8D6FC-F765-438B-B94F-990A82481971}"/>
    <cellStyle name="Percent 4 6 2 6 3 2 2 6 5 3" xfId="11794" xr:uid="{4FDC293A-D498-4D34-A626-35E1FC5130BC}"/>
    <cellStyle name="Percent 4 6 2 6 3 2 2 6 5 3 2" xfId="22242" xr:uid="{2DFB3B41-0955-4315-8D5A-C71E136DAEF0}"/>
    <cellStyle name="Percent 4 6 2 6 3 2 2 6 5 3 3" xfId="21677" xr:uid="{4D84F009-050D-48CC-9BA0-AFAAC09C3F87}"/>
    <cellStyle name="Percent 4 6 2 6 3 2 2 6 5 3 3 2" xfId="26899" xr:uid="{83BEA51E-9072-4508-9D1D-28BC1D79E111}"/>
    <cellStyle name="Percent 4 6 2 6 3 2 2 7" xfId="5913" xr:uid="{D9EAC2C0-4C37-40BC-8130-8676229B4D13}"/>
    <cellStyle name="Percent 4 6 2 6 3 2 2 7 2" xfId="9139" xr:uid="{38DF275B-E3DE-491C-A520-385308E04B27}"/>
    <cellStyle name="Percent 4 6 2 6 3 2 2 7 3" xfId="16284" xr:uid="{974648D5-2515-40E0-8BD7-38F5B9E20097}"/>
    <cellStyle name="Percent 4 6 2 6 3 2 2 7 3 2" xfId="17427" xr:uid="{940A1860-6AAA-4290-AED0-5D31BEE9E061}"/>
    <cellStyle name="Percent 4 6 2 6 3 2 2 7 3 3" xfId="20449" xr:uid="{C5CB7446-4450-4FE5-B62D-A29D904CB896}"/>
    <cellStyle name="Percent 4 6 2 6 3 2 2 7 3 3 2" xfId="25671" xr:uid="{D0FA42AA-C8FD-4F1B-891A-421DACEFA64E}"/>
    <cellStyle name="Percent 4 6 2 6 3 2 2 8" xfId="15729" xr:uid="{A4945DE9-2C56-41E5-989E-9B06DC452D36}"/>
    <cellStyle name="Percent 4 6 2 6 3 2 2 9" xfId="17836" xr:uid="{4A2BA8E4-5000-4D4E-8C3E-1BDBF6D6A147}"/>
    <cellStyle name="Percent 4 6 2 6 3 2 2 9 2" xfId="27446" xr:uid="{6E4C5460-C450-41C6-B384-F88EAC588212}"/>
    <cellStyle name="Percent 4 6 2 6 3 2 2 9 3" xfId="28685" xr:uid="{EF2600FC-3874-453A-8863-CE4052E782E2}"/>
    <cellStyle name="Percent 4 6 2 6 3 2 2 9 4" xfId="27803" xr:uid="{5584A282-C129-42DB-828E-07B725463CFA}"/>
    <cellStyle name="Percent 4 6 2 6 3 3" xfId="2325" xr:uid="{E16E34F4-4CF8-47B7-96D3-3068EBC7A9C2}"/>
    <cellStyle name="Percent 4 6 2 6 3 3 2" xfId="2920" xr:uid="{3ABEC02F-70CC-4A70-92BF-98D0867964A0}"/>
    <cellStyle name="Percent 4 6 2 6 3 3 3" xfId="3883" xr:uid="{ED0A30CE-B4FF-4F27-B6DC-1D2848CBC317}"/>
    <cellStyle name="Percent 4 6 2 6 3 3 3 2" xfId="4767" xr:uid="{4B03F1FB-0ADF-4487-A150-45E9B35405D4}"/>
    <cellStyle name="Percent 4 6 2 6 3 3 3 3" xfId="3667" xr:uid="{34E9AD80-9940-4E5D-9B1B-DF4DFCBEE007}"/>
    <cellStyle name="Percent 4 6 2 6 3 3 3 4" xfId="7874" xr:uid="{59E63BE5-CF7B-4CE9-B9FF-67404BA76B3F}"/>
    <cellStyle name="Percent 4 6 2 6 3 3 3 4 2" xfId="5682" xr:uid="{6D759526-4D5F-4976-8CA2-20F3CC828A95}"/>
    <cellStyle name="Percent 4 6 2 6 3 3 3 4 2 2" xfId="9864" xr:uid="{6D251765-8DF9-46D1-AFE9-1B01E27465E4}"/>
    <cellStyle name="Percent 4 6 2 6 3 3 3 4 2 3" xfId="12192" xr:uid="{6A136196-7EA9-4077-83BE-644618147C0D}"/>
    <cellStyle name="Percent 4 6 2 6 3 3 3 4 2 3 2" xfId="22639" xr:uid="{512C4454-0C31-4BFD-B0F6-E6123F3C80DD}"/>
    <cellStyle name="Percent 4 6 2 6 3 3 3 4 2 3 3" xfId="20222" xr:uid="{3754DB87-98BF-40FC-ADCD-8394A0C14986}"/>
    <cellStyle name="Percent 4 6 2 6 3 3 3 4 2 3 3 2" xfId="25444" xr:uid="{D2E6021B-B746-4A38-B2C6-DEF76D860331}"/>
    <cellStyle name="Percent 4 6 2 6 3 3 3 5" xfId="6437" xr:uid="{CABB00BF-488A-40C6-9A7A-8C0FAA33A315}"/>
    <cellStyle name="Percent 4 6 2 6 3 3 3 5 2" xfId="10183" xr:uid="{9D4103E3-E460-4B77-9152-E8CCE1EBF18A}"/>
    <cellStyle name="Percent 4 6 2 6 3 3 3 5 3" xfId="11410" xr:uid="{382B1C1F-0A59-42C0-86EA-33977A13D4AA}"/>
    <cellStyle name="Percent 4 6 2 6 3 3 3 5 3 2" xfId="21968" xr:uid="{98359429-57B8-4ABB-BF1A-392AE0B26A9C}"/>
    <cellStyle name="Percent 4 6 2 6 3 3 3 5 3 3" xfId="20748" xr:uid="{750451CB-8B84-4746-852B-1D9B629FEFD2}"/>
    <cellStyle name="Percent 4 6 2 6 3 3 3 5 3 3 2" xfId="25970" xr:uid="{A3CC98BA-386A-4F8F-9738-BFA6734B1AD9}"/>
    <cellStyle name="Percent 4 6 2 6 3 3 3 6" xfId="15906" xr:uid="{B1740BBF-C56F-43B9-9E15-DE690971B369}"/>
    <cellStyle name="Percent 4 6 2 6 3 3 3 7" xfId="18660" xr:uid="{F24FC8D8-A324-4FDA-BF3D-FA69F45E3546}"/>
    <cellStyle name="Percent 4 6 2 6 3 3 3 7 2" xfId="23882" xr:uid="{77CFECE9-B8F8-4579-916F-FA0BA2910E7F}"/>
    <cellStyle name="Percent 4 6 2 6 3 3 4" xfId="7167" xr:uid="{C7D50400-71CB-4F00-8C59-0A15012BC374}"/>
    <cellStyle name="Percent 4 6 2 6 3 3 4 2" xfId="8126" xr:uid="{952F2A48-54CD-4D85-8401-6CC6A61D9FAF}"/>
    <cellStyle name="Percent 4 6 2 6 3 3 4 3" xfId="13072" xr:uid="{AFAA1EB8-C437-42C6-B413-A2C078D1E532}"/>
    <cellStyle name="Percent 4 6 2 6 3 3 4 3 2" xfId="16523" xr:uid="{F593C33E-597B-44C8-8D62-92FF02B04B38}"/>
    <cellStyle name="Percent 4 6 2 6 3 3 4 4" xfId="19469" xr:uid="{BE924241-919B-4298-896A-B0114BBFCD76}"/>
    <cellStyle name="Percent 4 6 2 6 3 3 4 4 2" xfId="24691" xr:uid="{192600EA-D02E-442C-A966-7DA2AD1FADDF}"/>
    <cellStyle name="Percent 4 6 2 6 3 3 5" xfId="9459" xr:uid="{E2367CA4-66DE-48CF-B93B-6860FEAB20B2}"/>
    <cellStyle name="Percent 4 6 2 6 3 3 5 2" xfId="11172" xr:uid="{EFC38A76-1D8C-426D-9A86-278E6FF4CF3A}"/>
    <cellStyle name="Percent 4 6 2 6 3 3 5 3" xfId="12480" xr:uid="{A10B81C4-7E2B-4BAD-A8F3-621341F52331}"/>
    <cellStyle name="Percent 4 6 2 6 3 3 5 3 2" xfId="22921" xr:uid="{4FDF37D8-16E0-40B3-99B2-DC4E37F3ADBC}"/>
    <cellStyle name="Percent 4 6 2 6 3 3 5 3 3" xfId="21737" xr:uid="{CDC365C3-ABBF-473E-940A-AF990F69B23D}"/>
    <cellStyle name="Percent 4 6 2 6 3 3 5 3 3 2" xfId="26959" xr:uid="{56ED54BC-00BD-4C12-899E-20AF67EE93ED}"/>
    <cellStyle name="Percent 4 6 2 6 3 4" xfId="5912" xr:uid="{62BC7B33-29E2-4DBA-A632-2E6CDBD7208F}"/>
    <cellStyle name="Percent 4 6 2 6 3 4 2" xfId="9138" xr:uid="{7107A7F8-1ED9-46C8-B3E8-CE3994A4700A}"/>
    <cellStyle name="Percent 4 6 2 6 3 4 3" xfId="15020" xr:uid="{BA0425E8-D7DB-4BD6-B14B-A4CB7E73E232}"/>
    <cellStyle name="Percent 4 6 2 6 3 4 3 2" xfId="15021" xr:uid="{19EE3BFD-4870-40CC-8262-DF68571075FF}"/>
    <cellStyle name="Percent 4 6 2 6 3 4 3 3" xfId="17287" xr:uid="{59461A4D-681D-4C0E-969A-CC6929C2A3E7}"/>
    <cellStyle name="Percent 4 6 2 6 3 4 3 4" xfId="20448" xr:uid="{29ACFAE6-1DBF-4545-95EA-9A602762F2A9}"/>
    <cellStyle name="Percent 4 6 2 6 3 4 3 4 2" xfId="25670" xr:uid="{046825D8-68F7-43EF-8B1D-02531DF2BB81}"/>
    <cellStyle name="Percent 4 6 2 6 3 5" xfId="15316" xr:uid="{EA1B52FA-9FD3-48CC-8E91-EFED896FA8FD}"/>
    <cellStyle name="Percent 4 6 2 6 3 6" xfId="15728" xr:uid="{B6036BCD-AE97-4F13-A3C0-7F9CC0178FB6}"/>
    <cellStyle name="Percent 4 6 2 6 3 7" xfId="17835" xr:uid="{03242163-6817-4AC9-931F-11C26D13C3BA}"/>
    <cellStyle name="Percent 4 6 2 6 3 7 2" xfId="27445" xr:uid="{1BA02FF8-FD88-46DC-8BA0-73310121921A}"/>
    <cellStyle name="Percent 4 6 2 6 3 7 3" xfId="28684" xr:uid="{4D90827B-DA1F-4EED-92AC-8D45F0C9F30D}"/>
    <cellStyle name="Percent 4 6 2 6 3 7 4" xfId="27697" xr:uid="{FFA92FAE-C88B-4FE7-83DB-7587F8E9EC21}"/>
    <cellStyle name="Percent 4 6 2 6 3 8" xfId="18065" xr:uid="{5050CD4B-E320-4D89-A44B-514566E31C4B}"/>
    <cellStyle name="Percent 4 6 2 6 3 8 2" xfId="28790" xr:uid="{901B4960-FB97-46DD-98D2-95652DE28B15}"/>
    <cellStyle name="Percent 4 6 2 6 4" xfId="15022" xr:uid="{D84E4A2E-C119-48EB-BEEF-2F8F79548798}"/>
    <cellStyle name="Percent 4 6 2 6 4 2" xfId="15023" xr:uid="{E52F7544-ADC0-46BB-B394-E34FEC925DB1}"/>
    <cellStyle name="Percent 4 6 2 7" xfId="2185" xr:uid="{E25AD43A-7465-4392-AE97-6B201B36228B}"/>
    <cellStyle name="Percent 4 6 2 7 2" xfId="2780" xr:uid="{430572D2-717E-4378-B51F-112727F5EB71}"/>
    <cellStyle name="Percent 4 6 2 7 3" xfId="3743" xr:uid="{9B9A0B7E-446D-45F1-BCD0-D7AA75B4BF86}"/>
    <cellStyle name="Percent 4 6 2 7 3 2" xfId="4770" xr:uid="{230F6F77-374C-45ED-9D58-A2F8143A0BCB}"/>
    <cellStyle name="Percent 4 6 2 7 3 3" xfId="3487" xr:uid="{EE520422-9F86-465A-A4C8-36B6D29C0750}"/>
    <cellStyle name="Percent 4 6 2 7 3 4" xfId="8420" xr:uid="{3A5F4BC0-666C-4F7C-AC49-9449D93D416E}"/>
    <cellStyle name="Percent 4 6 2 7 3 4 2" xfId="5663" xr:uid="{499A65E3-9298-4B61-8D5F-3E1CCF6898B2}"/>
    <cellStyle name="Percent 4 6 2 7 3 4 2 2" xfId="9849" xr:uid="{C9D1944E-28FD-40D7-A94B-7FD1F34CBADF}"/>
    <cellStyle name="Percent 4 6 2 7 3 4 2 3" xfId="11957" xr:uid="{0C974913-BCA2-48FB-AFED-F9CFDB4780ED}"/>
    <cellStyle name="Percent 4 6 2 7 3 4 2 3 2" xfId="22405" xr:uid="{C0F9017E-9D99-4C71-83F3-054487471A42}"/>
    <cellStyle name="Percent 4 6 2 7 3 4 2 3 3" xfId="20203" xr:uid="{01144111-3366-467A-B4FD-CD69628E006B}"/>
    <cellStyle name="Percent 4 6 2 7 3 4 2 3 3 2" xfId="25425" xr:uid="{24C8EE15-710E-4B48-A36D-57929987B8C9}"/>
    <cellStyle name="Percent 4 6 2 7 3 5" xfId="5493" xr:uid="{BB4C2C96-3361-43D5-89BE-FF0FE8C1B6C8}"/>
    <cellStyle name="Percent 4 6 2 7 3 5 2" xfId="9936" xr:uid="{FFFA95D8-6ECF-47C3-A631-E391EFCD6FA8}"/>
    <cellStyle name="Percent 4 6 2 7 3 5 3" xfId="12720" xr:uid="{98B8B66F-BB4C-4E65-A7E6-0C506E0437C7}"/>
    <cellStyle name="Percent 4 6 2 7 3 5 3 2" xfId="23159" xr:uid="{7387804E-78BC-47DF-BF55-B8A3B3E7860E}"/>
    <cellStyle name="Percent 4 6 2 7 3 5 3 3" xfId="20033" xr:uid="{ADDB26C6-BBE4-47F1-9136-DFA4EE802E3B}"/>
    <cellStyle name="Percent 4 6 2 7 3 5 3 3 2" xfId="25255" xr:uid="{4DF8ADFB-E9B1-43BC-9E7C-697B7CACCECC}"/>
    <cellStyle name="Percent 4 6 2 7 3 6" xfId="18520" xr:uid="{90CAF9DC-73BB-4E68-9B1D-518B0F63E38A}"/>
    <cellStyle name="Percent 4 6 2 7 3 6 2" xfId="23742" xr:uid="{6E4CA1D5-B76C-4C69-B52D-9CCDBAD876C4}"/>
    <cellStyle name="Percent 4 6 2 7 4" xfId="7257" xr:uid="{271EAD33-964E-496E-92F1-6D2690CC2292}"/>
    <cellStyle name="Percent 4 6 2 7 4 2" xfId="8216" xr:uid="{506116DA-2CB7-4F59-9E9E-06976DE077AA}"/>
    <cellStyle name="Percent 4 6 2 7 4 3" xfId="11516" xr:uid="{5E218BFE-E7AC-4332-877A-EA8B85FAF786}"/>
    <cellStyle name="Percent 4 6 2 7 4 3 2" xfId="15783" xr:uid="{B17879E3-0B58-4BFA-BA31-DA118BF364B6}"/>
    <cellStyle name="Percent 4 6 2 7 4 4" xfId="19559" xr:uid="{1A4FFD03-67C8-4B86-8240-11A5AC9BF540}"/>
    <cellStyle name="Percent 4 6 2 7 4 4 2" xfId="24781" xr:uid="{083349CD-64E0-480A-BE37-BB67220317F1}"/>
    <cellStyle name="Percent 4 6 2 7 5" xfId="7447" xr:uid="{15237417-73F5-4840-B5C1-8BC521F06373}"/>
    <cellStyle name="Percent 4 6 2 7 5 2" xfId="10817" xr:uid="{32ACFC78-E713-4002-934D-E13D56767189}"/>
    <cellStyle name="Percent 4 6 2 7 5 3" xfId="12256" xr:uid="{9797CD28-C4B7-481C-B60A-8BA2F0E13B80}"/>
    <cellStyle name="Percent 4 6 2 7 5 3 2" xfId="22699" xr:uid="{E0DF4E3E-6A56-4FAC-847F-B7EFA44DD64F}"/>
    <cellStyle name="Percent 4 6 2 7 5 3 3" xfId="21382" xr:uid="{7FD041CA-7847-4085-9C8E-CF1D0A38B2C5}"/>
    <cellStyle name="Percent 4 6 2 7 5 3 3 2" xfId="26604" xr:uid="{0BB702B5-EACC-4E76-A955-5D055143C484}"/>
    <cellStyle name="Percent 4 6 2 8" xfId="17925" xr:uid="{37AD96C7-16A0-495B-983C-DA084127A217}"/>
    <cellStyle name="Percent 4 6 2 8 2" xfId="27550" xr:uid="{7D4E6370-A400-4076-93F7-434A5B6FC488}"/>
    <cellStyle name="Percent 4 6 3" xfId="1930" xr:uid="{A1B1BFE3-6132-47B8-B3C3-93685672FA62}"/>
    <cellStyle name="Percent 4 6 4" xfId="1931" xr:uid="{E2BF7C1D-B136-48C0-BB9C-D4B3DFC6826C}"/>
    <cellStyle name="Percent 4 6 4 2" xfId="1932" xr:uid="{9C42015D-E533-4043-BF01-C7C91DEFDD53}"/>
    <cellStyle name="Percent 4 6 4 3" xfId="1933" xr:uid="{B645A612-92D9-42F8-9F3B-592BFBF6796F}"/>
    <cellStyle name="Percent 4 6 4 3 2" xfId="15024" xr:uid="{410DA43D-97C0-4009-B895-ED3E0363CA67}"/>
    <cellStyle name="Percent 4 6 4 4" xfId="1934" xr:uid="{788EC0C5-BAB0-4B73-8808-38CF5106EDE2}"/>
    <cellStyle name="Percent 4 6 4 4 2" xfId="1935" xr:uid="{BB132BB6-A1FF-441B-A8A9-9CD7FF276624}"/>
    <cellStyle name="Percent 4 6 4 4 3" xfId="1936" xr:uid="{E0C85D15-A07D-4649-97FB-21A3660B3421}"/>
    <cellStyle name="Percent 4 6 4 4 3 2" xfId="1937" xr:uid="{6F422DFB-6CC0-4209-909F-0AE8504F0D45}"/>
    <cellStyle name="Percent 4 6 4 4 3 2 2" xfId="1938" xr:uid="{5DB2F98E-0781-4DA6-B464-33CE0E130E8E}"/>
    <cellStyle name="Percent 4 6 4 4 3 2 2 10" xfId="18296" xr:uid="{BA5C7389-C41D-4F8E-B157-37DC191BFC81}"/>
    <cellStyle name="Percent 4 6 4 4 3 2 2 10 2" xfId="27623" xr:uid="{1788959E-49A3-47D4-90B1-DE1EB06727AF}"/>
    <cellStyle name="Percent 4 6 4 4 3 2 2 2" xfId="1939" xr:uid="{1F91A569-56F9-4DFB-A3C5-331A1BBC7966}"/>
    <cellStyle name="Percent 4 6 4 4 3 2 2 2 2" xfId="15025" xr:uid="{4625A840-A3EA-4336-89CD-CCF4067BE158}"/>
    <cellStyle name="Percent 4 6 4 4 3 2 2 2 3" xfId="15026" xr:uid="{8BB33FBF-3C9B-4200-8BEA-9AE573E3865F}"/>
    <cellStyle name="Percent 4 6 4 4 3 2 2 2 3 2" xfId="15027" xr:uid="{1080A1A2-8409-440E-993B-D1A3921E9919}"/>
    <cellStyle name="Percent 4 6 4 4 3 2 2 3" xfId="1940" xr:uid="{97D03639-E4CB-4AF4-9EDA-F2933E46B335}"/>
    <cellStyle name="Percent 4 6 4 4 3 2 2 4" xfId="1941" xr:uid="{598537AA-5367-40A3-9176-9C58379AD04D}"/>
    <cellStyle name="Percent 4 6 4 4 3 2 2 5" xfId="1942" xr:uid="{95A7C9AF-019B-4F9D-B624-DA3C424F9730}"/>
    <cellStyle name="Percent 4 6 4 4 3 2 2 5 2" xfId="1943" xr:uid="{8F615A41-8FF0-441C-A192-432E6975AFD8}"/>
    <cellStyle name="Percent 4 6 4 4 3 2 2 5 3" xfId="2709" xr:uid="{47B5C7F8-7F75-409A-B1BA-FEDBC4FAEBCC}"/>
    <cellStyle name="Percent 4 6 4 4 3 2 2 5 3 2" xfId="3304" xr:uid="{BD840C7C-3E81-4F04-8EB4-D8F68E8E10C5}"/>
    <cellStyle name="Percent 4 6 4 4 3 2 2 5 3 3" xfId="4267" xr:uid="{E15B9A1F-3CAD-4DA6-AC04-3B962E9B849E}"/>
    <cellStyle name="Percent 4 6 4 4 3 2 2 5 3 3 2" xfId="4592" xr:uid="{3DF7BF3B-063B-499F-B19E-8DE92F330D7D}"/>
    <cellStyle name="Percent 4 6 4 4 3 2 2 5 3 3 3" xfId="4504" xr:uid="{18F7D23A-25D8-45E3-BA15-1758CE7745FB}"/>
    <cellStyle name="Percent 4 6 4 4 3 2 2 5 3 3 4" xfId="8435" xr:uid="{3DCE9ED0-DC46-44E0-A6DC-421B53A2CA90}"/>
    <cellStyle name="Percent 4 6 4 4 3 2 2 5 3 3 4 2" xfId="5636" xr:uid="{F155C6EC-FBBE-4463-BF7F-EEBDFBE86BBC}"/>
    <cellStyle name="Percent 4 6 4 4 3 2 2 5 3 3 4 2 2" xfId="9646" xr:uid="{808DE50C-2527-4976-B84E-800763DDBF72}"/>
    <cellStyle name="Percent 4 6 4 4 3 2 2 5 3 3 4 2 3" xfId="12839" xr:uid="{713F3B1D-3684-4683-BCFB-BF4E9B4ED3F7}"/>
    <cellStyle name="Percent 4 6 4 4 3 2 2 5 3 3 4 2 3 2" xfId="23277" xr:uid="{9B3C84EC-3173-4EDD-B44B-DE79CFDD9CE6}"/>
    <cellStyle name="Percent 4 6 4 4 3 2 2 5 3 3 4 2 3 3" xfId="20176" xr:uid="{2546831C-3708-4B6D-B05B-0B8607F1BD3B}"/>
    <cellStyle name="Percent 4 6 4 4 3 2 2 5 3 3 4 2 3 3 2" xfId="25398" xr:uid="{596775BB-F459-4C56-86FE-707FF5FD4CCF}"/>
    <cellStyle name="Percent 4 6 4 4 3 2 2 5 3 3 5" xfId="6330" xr:uid="{54095ED9-B5EC-450B-8992-73672F10FBC3}"/>
    <cellStyle name="Percent 4 6 4 4 3 2 2 5 3 3 5 2" xfId="10078" xr:uid="{4A3F9211-CD12-4ADC-8745-CE03CB8D0F58}"/>
    <cellStyle name="Percent 4 6 4 4 3 2 2 5 3 3 5 3" xfId="16974" xr:uid="{1F02107C-35D9-4606-812E-7F32DDA78DE5}"/>
    <cellStyle name="Percent 4 6 4 4 3 2 2 5 3 3 5 3 2" xfId="23447" xr:uid="{CCC39870-9E17-41FB-B15B-5CF37DB573CA}"/>
    <cellStyle name="Percent 4 6 4 4 3 2 2 5 3 3 5 3 3" xfId="20643" xr:uid="{16BA50D9-1505-405D-B5F5-7DCD5A7B58BA}"/>
    <cellStyle name="Percent 4 6 4 4 3 2 2 5 3 3 5 3 3 2" xfId="25865" xr:uid="{C5708744-EA43-4FF6-AAA9-4BBF17DD6799}"/>
    <cellStyle name="Percent 4 6 4 4 3 2 2 5 3 3 6" xfId="19044" xr:uid="{5AF0DEB3-A918-4507-8A2F-163964A1426E}"/>
    <cellStyle name="Percent 4 6 4 4 3 2 2 5 3 3 6 2" xfId="24266" xr:uid="{B516C4E8-15C1-49B8-B2CF-5125B52E14B9}"/>
    <cellStyle name="Percent 4 6 4 4 3 2 2 5 3 4" xfId="6184" xr:uid="{CA867D91-CF4C-4A33-B271-2E12BC4F8A3D}"/>
    <cellStyle name="Percent 4 6 4 4 3 2 2 5 3 4 2" xfId="7689" xr:uid="{5E755E0B-4B51-48F4-AE30-25D770C8BD7E}"/>
    <cellStyle name="Percent 4 6 4 4 3 2 2 5 3 4 3" xfId="13291" xr:uid="{6F4579F2-E3BC-419D-9417-891D340B2100}"/>
    <cellStyle name="Percent 4 6 4 4 3 2 2 5 3 4 3 2" xfId="16721" xr:uid="{DAF42C38-FC7D-40BC-B88F-0F2139C45D6C}"/>
    <cellStyle name="Percent 4 6 4 4 3 2 2 5 3 4 4" xfId="19277" xr:uid="{32818642-3103-439B-8C24-42CC4AE5F906}"/>
    <cellStyle name="Percent 4 6 4 4 3 2 2 5 3 4 4 2" xfId="24499" xr:uid="{EF6BE7BD-FE07-488C-8307-821CD8946F0A}"/>
    <cellStyle name="Percent 4 6 4 4 3 2 2 5 3 5" xfId="9500" xr:uid="{F697DF16-AE6C-4596-BB76-9E7F4AAD1911}"/>
    <cellStyle name="Percent 4 6 4 4 3 2 2 5 3 5 2" xfId="11213" xr:uid="{F56F8952-32C3-4364-809E-3C512CF1DA57}"/>
    <cellStyle name="Percent 4 6 4 4 3 2 2 5 3 5 3" xfId="12388" xr:uid="{18482D2F-3B81-4B85-9128-0520EE11211E}"/>
    <cellStyle name="Percent 4 6 4 4 3 2 2 5 3 5 3 2" xfId="22829" xr:uid="{A82D0BE7-9189-452E-B8E9-092F3AE8C066}"/>
    <cellStyle name="Percent 4 6 4 4 3 2 2 5 3 5 3 3" xfId="21778" xr:uid="{4F36148B-BF07-4EF2-BAA7-3928EA0092DA}"/>
    <cellStyle name="Percent 4 6 4 4 3 2 2 5 3 5 3 3 2" xfId="27000" xr:uid="{892E64C9-7B58-4C52-82CD-771786FF6C4B}"/>
    <cellStyle name="Percent 4 6 4 4 3 2 2 5 4" xfId="5919" xr:uid="{8A5A2B54-DD80-4D04-AE1A-1FC3B9DAC15F}"/>
    <cellStyle name="Percent 4 6 4 4 3 2 2 5 4 2" xfId="9143" xr:uid="{54119915-4692-4BFE-BE33-B47CBD911AD7}"/>
    <cellStyle name="Percent 4 6 4 4 3 2 2 5 4 3" xfId="11956" xr:uid="{C0756A49-DC22-4EBC-BF5F-8EAE1BF83398}"/>
    <cellStyle name="Percent 4 6 4 4 3 2 2 5 4 3 2" xfId="22404" xr:uid="{E5C43004-3198-43F5-84C9-550BA2B5F1F2}"/>
    <cellStyle name="Percent 4 6 4 4 3 2 2 5 4 3 3" xfId="20454" xr:uid="{BE958429-7265-4114-A898-363678174ADD}"/>
    <cellStyle name="Percent 4 6 4 4 3 2 2 5 4 3 3 2" xfId="25676" xr:uid="{DE6D1A80-2106-4821-95AA-BA9F86447E7F}"/>
    <cellStyle name="Percent 4 6 4 4 3 2 2 5 5" xfId="15733" xr:uid="{1C62EF5C-9D8C-4F24-9318-8E2E5A722FD8}"/>
    <cellStyle name="Percent 4 6 4 4 3 2 2 5 6" xfId="17840" xr:uid="{227F4A9D-15D5-4E10-9FE2-ED6D81427F5B}"/>
    <cellStyle name="Percent 4 6 4 4 3 2 2 5 6 2" xfId="27450" xr:uid="{B1812E6B-C96E-43EB-9ACA-CAA3911E4DA6}"/>
    <cellStyle name="Percent 4 6 4 4 3 2 2 5 6 3" xfId="28689" xr:uid="{F28B7B5B-5915-474B-ACF9-57CF266A47DB}"/>
    <cellStyle name="Percent 4 6 4 4 3 2 2 5 6 4" xfId="27801" xr:uid="{55F31C3D-98DE-468E-B80D-8493AE3C1DB7}"/>
    <cellStyle name="Percent 4 6 4 4 3 2 2 5 7" xfId="18449" xr:uid="{FD139D56-86E6-4801-8115-5BEF19711E3C}"/>
    <cellStyle name="Percent 4 6 4 4 3 2 2 5 7 2" xfId="28781" xr:uid="{AEAB602E-D829-4491-87A8-D7A8E1152BBE}"/>
    <cellStyle name="Percent 4 6 4 4 3 2 2 6" xfId="2556" xr:uid="{0C580F4C-0EE7-4FAC-A778-92A8CAB5DCA5}"/>
    <cellStyle name="Percent 4 6 4 4 3 2 2 6 2" xfId="3151" xr:uid="{7E5F6BB3-8B62-4684-81A7-4D3E6F084F3C}"/>
    <cellStyle name="Percent 4 6 4 4 3 2 2 6 3" xfId="4114" xr:uid="{98165C0A-84D8-4BD1-B4DA-811C1E33D37D}"/>
    <cellStyle name="Percent 4 6 4 4 3 2 2 6 3 2" xfId="5075" xr:uid="{5EA71133-B89F-4891-8227-7F0889FD8468}"/>
    <cellStyle name="Percent 4 6 4 4 3 2 2 6 3 3" xfId="3518" xr:uid="{3186AF87-9F2B-4C7A-807B-3BB380787450}"/>
    <cellStyle name="Percent 4 6 4 4 3 2 2 6 3 4" xfId="8556" xr:uid="{71C9235C-45FF-49AB-A8B4-31059DCCE92F}"/>
    <cellStyle name="Percent 4 6 4 4 3 2 2 6 3 4 2" xfId="6948" xr:uid="{3094380D-0AA4-410A-98E7-48AFDFC7FF8D}"/>
    <cellStyle name="Percent 4 6 4 4 3 2 2 6 3 4 2 2" xfId="10692" xr:uid="{2A967CBD-82F7-4EA0-8AFA-ED9C99779ACD}"/>
    <cellStyle name="Percent 4 6 4 4 3 2 2 6 3 4 2 3" xfId="17171" xr:uid="{8CB8BB41-BACF-47DF-80FA-7B2868CAF805}"/>
    <cellStyle name="Percent 4 6 4 4 3 2 2 6 3 4 2 3 2" xfId="23643" xr:uid="{B677A94C-F188-4DA5-A0A2-FF6C271D1A14}"/>
    <cellStyle name="Percent 4 6 4 4 3 2 2 6 3 4 2 3 3" xfId="21257" xr:uid="{7ED88424-E41C-46E0-B541-BF32FF869F26}"/>
    <cellStyle name="Percent 4 6 4 4 3 2 2 6 3 4 2 3 3 2" xfId="26479" xr:uid="{88B9C91E-F59B-4475-B57A-14E08E6BE89B}"/>
    <cellStyle name="Percent 4 6 4 4 3 2 2 6 3 5" xfId="5335" xr:uid="{C49A41AC-64E7-4D2E-8865-51258577A25C}"/>
    <cellStyle name="Percent 4 6 4 4 3 2 2 6 3 5 2" xfId="9860" xr:uid="{345F3C4D-1A40-4A2E-8448-9499BB851970}"/>
    <cellStyle name="Percent 4 6 4 4 3 2 2 6 3 5 3" xfId="17021" xr:uid="{EF13ED15-AB33-4C81-A42A-D8B5C65B5A50}"/>
    <cellStyle name="Percent 4 6 4 4 3 2 2 6 3 5 3 2" xfId="23494" xr:uid="{9A7D6893-157F-4F6D-832D-191D2EF57FB3}"/>
    <cellStyle name="Percent 4 6 4 4 3 2 2 6 3 5 3 3" xfId="19875" xr:uid="{9EEA2575-22D8-42A5-95ED-E919242544FA}"/>
    <cellStyle name="Percent 4 6 4 4 3 2 2 6 3 5 3 3 2" xfId="25097" xr:uid="{85189E7C-7668-465E-A483-54A0828C3953}"/>
    <cellStyle name="Percent 4 6 4 4 3 2 2 6 3 6" xfId="16133" xr:uid="{42A72CCD-8B40-4C16-AE9B-8B953854CD49}"/>
    <cellStyle name="Percent 4 6 4 4 3 2 2 6 3 7" xfId="18891" xr:uid="{1241F232-1B10-4634-BAEF-7161A0E4A49A}"/>
    <cellStyle name="Percent 4 6 4 4 3 2 2 6 3 7 2" xfId="24113" xr:uid="{A42EE0E8-DDB7-4540-96F7-3AD1884FDFCC}"/>
    <cellStyle name="Percent 4 6 4 4 3 2 2 6 4" xfId="7149" xr:uid="{50122AC6-E826-471D-B760-68AF5DB42F19}"/>
    <cellStyle name="Percent 4 6 4 4 3 2 2 6 4 2" xfId="8108" xr:uid="{A4196086-6011-4086-9B4A-EFC6B1F89DA8}"/>
    <cellStyle name="Percent 4 6 4 4 3 2 2 6 4 3" xfId="13143" xr:uid="{D45605A8-4ED6-453E-92F0-B6EF264BA735}"/>
    <cellStyle name="Percent 4 6 4 4 3 2 2 6 4 3 2" xfId="16589" xr:uid="{94FA13B4-7311-4A15-BA6C-49D4584884E0}"/>
    <cellStyle name="Percent 4 6 4 4 3 2 2 6 4 4" xfId="19451" xr:uid="{938B4968-C67C-4AC8-9672-EA9E7E167913}"/>
    <cellStyle name="Percent 4 6 4 4 3 2 2 6 4 4 2" xfId="24673" xr:uid="{44CB5ABB-446F-49DB-96F9-B4E5604D3932}"/>
    <cellStyle name="Percent 4 6 4 4 3 2 2 6 5" xfId="7402" xr:uid="{0A9E34F8-81B8-4FD4-A9A6-91850A41C8AD}"/>
    <cellStyle name="Percent 4 6 4 4 3 2 2 6 5 2" xfId="10772" xr:uid="{80E9A795-742D-4D89-9D3A-4D60D23F551D}"/>
    <cellStyle name="Percent 4 6 4 4 3 2 2 6 5 3" xfId="11900" xr:uid="{69B3193A-3700-465E-8632-96758E402675}"/>
    <cellStyle name="Percent 4 6 4 4 3 2 2 6 5 3 2" xfId="22348" xr:uid="{5FB31F50-FA06-4D7F-9863-6A8228FA9B82}"/>
    <cellStyle name="Percent 4 6 4 4 3 2 2 6 5 3 3" xfId="21337" xr:uid="{3F334646-3F12-4B68-8F5F-FCC88EFEB40B}"/>
    <cellStyle name="Percent 4 6 4 4 3 2 2 6 5 3 3 2" xfId="26559" xr:uid="{FBCBF8D5-A6F9-430C-91BA-5FEDF199B447}"/>
    <cellStyle name="Percent 4 6 4 4 3 2 2 7" xfId="5918" xr:uid="{48176F96-6C11-4D6A-AAFD-2C345D194FA6}"/>
    <cellStyle name="Percent 4 6 4 4 3 2 2 7 2" xfId="9142" xr:uid="{46EC0E34-D91D-49F3-AAC9-F7AF90D8774D}"/>
    <cellStyle name="Percent 4 6 4 4 3 2 2 7 3" xfId="16286" xr:uid="{9FAEFA3C-558C-4154-8EE8-CF6A8D4B2440}"/>
    <cellStyle name="Percent 4 6 4 4 3 2 2 7 3 2" xfId="17428" xr:uid="{E740DC92-585D-4C4D-9054-377FA15D61E5}"/>
    <cellStyle name="Percent 4 6 4 4 3 2 2 7 3 3" xfId="20453" xr:uid="{EC029A12-B6EA-4B74-BA03-3EA7E2C44859}"/>
    <cellStyle name="Percent 4 6 4 4 3 2 2 7 3 3 2" xfId="25675" xr:uid="{328BAA6C-7235-4EA4-97A0-C8A95AE038E6}"/>
    <cellStyle name="Percent 4 6 4 4 3 2 2 8" xfId="15732" xr:uid="{0D63DBB1-4089-466E-B199-02476C9C46B7}"/>
    <cellStyle name="Percent 4 6 4 4 3 2 2 9" xfId="17839" xr:uid="{CEC2048D-E5CC-4B33-B67F-5A196F4F7318}"/>
    <cellStyle name="Percent 4 6 4 4 3 2 2 9 2" xfId="27449" xr:uid="{5D232146-9986-460B-84EB-434D0F18990D}"/>
    <cellStyle name="Percent 4 6 4 4 3 2 2 9 3" xfId="28688" xr:uid="{F556BA13-E5EE-4FD1-89CA-05043FAFC3D2}"/>
    <cellStyle name="Percent 4 6 4 4 3 2 2 9 4" xfId="27802" xr:uid="{C771CBA9-F809-427E-B1B3-1761D2DCA90D}"/>
    <cellStyle name="Percent 4 6 4 4 3 3" xfId="2371" xr:uid="{A8241814-D35D-4C4B-A12D-CF638CC58A80}"/>
    <cellStyle name="Percent 4 6 4 4 3 3 2" xfId="2966" xr:uid="{8B1ADA2F-50F1-4645-B0D3-2493426ACAE7}"/>
    <cellStyle name="Percent 4 6 4 4 3 3 3" xfId="3929" xr:uid="{B5553221-2C36-4BBC-AE9B-205E0337063E}"/>
    <cellStyle name="Percent 4 6 4 4 3 3 3 2" xfId="5041" xr:uid="{92F388E3-E248-4499-81D1-1DE10A07582F}"/>
    <cellStyle name="Percent 4 6 4 4 3 3 3 3" xfId="3632" xr:uid="{2AA4C092-109D-45D0-AF15-F806A42B3596}"/>
    <cellStyle name="Percent 4 6 4 4 3 3 3 4" xfId="8715" xr:uid="{0E6AF0C2-05E1-4CA8-9133-DF738883B732}"/>
    <cellStyle name="Percent 4 6 4 4 3 3 3 4 2" xfId="7649" xr:uid="{25302DDD-AA7F-422E-97F7-F70099911512}"/>
    <cellStyle name="Percent 4 6 4 4 3 3 3 4 2 2" xfId="10837" xr:uid="{816DF360-840D-4D10-833A-D14E1B737310}"/>
    <cellStyle name="Percent 4 6 4 4 3 3 3 4 2 3" xfId="12029" xr:uid="{251AC77A-4375-4FAB-946E-8F453B58E1B1}"/>
    <cellStyle name="Percent 4 6 4 4 3 3 3 4 2 3 2" xfId="22477" xr:uid="{AC767579-94CF-4907-A456-06AF921AFBDB}"/>
    <cellStyle name="Percent 4 6 4 4 3 3 3 4 2 3 3" xfId="21402" xr:uid="{7D3333D2-80CA-4C36-8520-CA4FDA1A7D0C}"/>
    <cellStyle name="Percent 4 6 4 4 3 3 3 4 2 3 3 2" xfId="26624" xr:uid="{3905F775-F5E9-45C5-9C96-837F363724CD}"/>
    <cellStyle name="Percent 4 6 4 4 3 3 3 5" xfId="5421" xr:uid="{13CF62C6-1212-4EB9-B85E-B362F9A4AA8C}"/>
    <cellStyle name="Percent 4 6 4 4 3 3 3 5 2" xfId="9568" xr:uid="{34609002-2129-4AF3-A770-60FB6B805FA0}"/>
    <cellStyle name="Percent 4 6 4 4 3 3 3 5 3" xfId="11796" xr:uid="{65B8C48E-284F-417E-9A35-3D1ACFB00E51}"/>
    <cellStyle name="Percent 4 6 4 4 3 3 3 5 3 2" xfId="22244" xr:uid="{7F5EFF44-DF4F-425A-998C-F117CB6120C9}"/>
    <cellStyle name="Percent 4 6 4 4 3 3 3 5 3 3" xfId="19961" xr:uid="{6F27A886-A920-4AC0-A8BF-8984915F226A}"/>
    <cellStyle name="Percent 4 6 4 4 3 3 3 5 3 3 2" xfId="25183" xr:uid="{74534378-6063-4553-A830-45DFA338DF7F}"/>
    <cellStyle name="Percent 4 6 4 4 3 3 3 6" xfId="15952" xr:uid="{CC000DC1-7E07-4322-8CFD-CB80E8D61F19}"/>
    <cellStyle name="Percent 4 6 4 4 3 3 3 7" xfId="18706" xr:uid="{7B8A50FE-8D72-4B4C-8A64-6201F6A1B568}"/>
    <cellStyle name="Percent 4 6 4 4 3 3 3 7 2" xfId="23928" xr:uid="{A7D8FACB-DE1C-4F7B-8A0C-153DB9579865}"/>
    <cellStyle name="Percent 4 6 4 4 3 3 4" xfId="7212" xr:uid="{D97B1C40-7902-40A4-ACBA-1752ABD7D969}"/>
    <cellStyle name="Percent 4 6 4 4 3 3 4 2" xfId="8171" xr:uid="{8F6C054E-CE49-4907-8956-69F903C8EF0B}"/>
    <cellStyle name="Percent 4 6 4 4 3 3 4 3" xfId="13228" xr:uid="{EC00DD5E-CD95-492D-BE8D-A01DBC0E3861}"/>
    <cellStyle name="Percent 4 6 4 4 3 3 4 3 2" xfId="16662" xr:uid="{722C1EE1-8D04-4255-9CF8-F8344E453946}"/>
    <cellStyle name="Percent 4 6 4 4 3 3 4 4" xfId="19514" xr:uid="{A6267F99-66DB-4AA2-AE64-8EDCA5903B78}"/>
    <cellStyle name="Percent 4 6 4 4 3 3 4 4 2" xfId="24736" xr:uid="{EF18E3E7-C0A6-4C9B-AABE-AE3D4655EC71}"/>
    <cellStyle name="Percent 4 6 4 4 3 3 5" xfId="9529" xr:uid="{3CC4F6D0-1632-4A22-A4D2-557CD85C31B6}"/>
    <cellStyle name="Percent 4 6 4 4 3 3 5 2" xfId="11242" xr:uid="{E7C2388B-D99C-42D0-BF9F-76672A921DC9}"/>
    <cellStyle name="Percent 4 6 4 4 3 3 5 3" xfId="11639" xr:uid="{77B2720D-BF70-481A-8AEB-6853100093EA}"/>
    <cellStyle name="Percent 4 6 4 4 3 3 5 3 2" xfId="22088" xr:uid="{26FD1B2B-14B7-43BF-AE05-1CAB43886710}"/>
    <cellStyle name="Percent 4 6 4 4 3 3 5 3 3" xfId="21807" xr:uid="{99689DEF-0712-43BB-B25A-7FF2A55A075F}"/>
    <cellStyle name="Percent 4 6 4 4 3 3 5 3 3 2" xfId="27029" xr:uid="{05C790ED-D6FC-478A-805A-5FBA0D432AAD}"/>
    <cellStyle name="Percent 4 6 4 4 3 4" xfId="5917" xr:uid="{8D5F25A6-077F-490F-9454-9EC51C4F73C1}"/>
    <cellStyle name="Percent 4 6 4 4 3 4 2" xfId="9141" xr:uid="{D87DFAC5-796C-4ECD-B3C2-B3DE5112B4A3}"/>
    <cellStyle name="Percent 4 6 4 4 3 4 3" xfId="15028" xr:uid="{82297327-9AE9-4544-83E0-47C79EC59630}"/>
    <cellStyle name="Percent 4 6 4 4 3 4 3 2" xfId="15029" xr:uid="{E9806C66-DBAF-427C-BF87-B87E14933E74}"/>
    <cellStyle name="Percent 4 6 4 4 3 4 3 3" xfId="17288" xr:uid="{8B07088A-07BC-494B-B3FB-A5FAF75847FB}"/>
    <cellStyle name="Percent 4 6 4 4 3 4 3 4" xfId="20452" xr:uid="{CBB65D4D-7C47-49CB-ADBA-91B8C2F34C0F}"/>
    <cellStyle name="Percent 4 6 4 4 3 4 3 4 2" xfId="25674" xr:uid="{84868AF3-68A0-4182-9F1E-F245BEC21B70}"/>
    <cellStyle name="Percent 4 6 4 4 3 5" xfId="15317" xr:uid="{5B400A64-A708-417E-842E-701E8D5E7A5E}"/>
    <cellStyle name="Percent 4 6 4 4 3 6" xfId="15731" xr:uid="{0692AF43-B2E2-4D16-96E6-203AAA0998B2}"/>
    <cellStyle name="Percent 4 6 4 4 3 7" xfId="17838" xr:uid="{D7E827E0-5E6D-43FE-AC8E-F72914799C6B}"/>
    <cellStyle name="Percent 4 6 4 4 3 7 2" xfId="27448" xr:uid="{D6F76D73-2189-4FAB-850F-B56AA1FBF82F}"/>
    <cellStyle name="Percent 4 6 4 4 3 7 3" xfId="28687" xr:uid="{F3BDDC0F-1DFF-44E0-A42F-37947CF6B68D}"/>
    <cellStyle name="Percent 4 6 4 4 3 7 4" xfId="27498" xr:uid="{C4B3FB69-A916-4727-B62B-64B8CAB3692D}"/>
    <cellStyle name="Percent 4 6 4 4 3 8" xfId="18111" xr:uid="{7BA8B649-BCAF-41D1-94F7-2690651FE9F2}"/>
    <cellStyle name="Percent 4 6 4 4 3 8 2" xfId="27528" xr:uid="{0ED2F0B9-5CC4-49AF-BCD7-824BA46C80C3}"/>
    <cellStyle name="Percent 4 6 4 4 4" xfId="15030" xr:uid="{6427FC46-A2DD-408E-AB7D-DD2253616AB5}"/>
    <cellStyle name="Percent 4 6 4 4 4 2" xfId="15031" xr:uid="{721BF794-01C0-4989-AF20-3D45C707FF08}"/>
    <cellStyle name="Percent 4 6 4 4 5" xfId="15032" xr:uid="{936F6558-602F-4E12-A03D-CD44EA2C7325}"/>
    <cellStyle name="Percent 4 6 4 4 5 2" xfId="15033" xr:uid="{F777C82D-8B6F-4215-A664-86555181C84F}"/>
    <cellStyle name="Percent 4 6 4 5" xfId="2231" xr:uid="{1343F397-31B6-475A-ADDD-0D6CA6C861CA}"/>
    <cellStyle name="Percent 4 6 4 5 2" xfId="2826" xr:uid="{DDE4A28F-D732-4F15-A173-AB9A69D22156}"/>
    <cellStyle name="Percent 4 6 4 5 3" xfId="3789" xr:uid="{CDC45CBE-E22C-4908-AC86-861B55B36262}"/>
    <cellStyle name="Percent 4 6 4 5 3 2" xfId="4867" xr:uid="{F03BF1FD-22F0-4466-B95A-6AD7157B3F06}"/>
    <cellStyle name="Percent 4 6 4 5 3 3" xfId="3449" xr:uid="{F56140EB-0562-4780-91BB-A7FAEEADDE93}"/>
    <cellStyle name="Percent 4 6 4 5 3 4" xfId="8332" xr:uid="{514EDB02-9E73-4E4B-ABA7-F4DA58915FD6}"/>
    <cellStyle name="Percent 4 6 4 5 3 4 2" xfId="9219" xr:uid="{6DCEC3F9-B30B-4CB1-8F05-5F75207B870E}"/>
    <cellStyle name="Percent 4 6 4 5 3 4 2 2" xfId="10937" xr:uid="{A201366A-48E5-407A-9478-E4413F131655}"/>
    <cellStyle name="Percent 4 6 4 5 3 4 2 3" xfId="11896" xr:uid="{542F0AF4-1588-43AD-ABB3-2BFC2CDC53EB}"/>
    <cellStyle name="Percent 4 6 4 5 3 4 2 3 2" xfId="22344" xr:uid="{081F79A7-3FBB-433D-B925-5A50F956F4C8}"/>
    <cellStyle name="Percent 4 6 4 5 3 4 2 3 3" xfId="21502" xr:uid="{99B15786-A52D-4861-B9CD-8EF173D181D5}"/>
    <cellStyle name="Percent 4 6 4 5 3 4 2 3 3 2" xfId="26724" xr:uid="{1F9A7FC1-4237-4541-B04C-8BB2CAAD3CFA}"/>
    <cellStyle name="Percent 4 6 4 5 3 5" xfId="5473" xr:uid="{0571154C-872D-4933-9B75-318B2BDDA219}"/>
    <cellStyle name="Percent 4 6 4 5 3 5 2" xfId="9896" xr:uid="{D0C5B49C-68E1-48E5-8177-49C52629F7E7}"/>
    <cellStyle name="Percent 4 6 4 5 3 5 3" xfId="17110" xr:uid="{5E145971-C9DB-4E43-9907-0BC4DEFE5093}"/>
    <cellStyle name="Percent 4 6 4 5 3 5 3 2" xfId="23582" xr:uid="{800DE435-52CB-4A5D-9676-E9BB96C30DC0}"/>
    <cellStyle name="Percent 4 6 4 5 3 5 3 3" xfId="20013" xr:uid="{E1DF0BE7-A0E5-4875-BD37-9100F3787AAC}"/>
    <cellStyle name="Percent 4 6 4 5 3 5 3 3 2" xfId="25235" xr:uid="{0BC1CA5F-DF1B-4EC4-9F8E-EF74EEC4EEBF}"/>
    <cellStyle name="Percent 4 6 4 5 3 6" xfId="18566" xr:uid="{5F6E704A-9320-40A8-BF24-A7EB45520101}"/>
    <cellStyle name="Percent 4 6 4 5 3 6 2" xfId="23788" xr:uid="{0D4570CE-4FFA-4C87-BCD2-FE0D5679478C}"/>
    <cellStyle name="Percent 4 6 4 5 4" xfId="5989" xr:uid="{213B1889-DB32-4A9C-874C-6F83C57B86ED}"/>
    <cellStyle name="Percent 4 6 4 5 4 2" xfId="7690" xr:uid="{0797711C-FAD0-4FF5-8DAA-D423ABA013B3}"/>
    <cellStyle name="Percent 4 6 4 5 4 3" xfId="13262" xr:uid="{319B1CC4-DEEB-4FF9-B002-F4FB1087035C}"/>
    <cellStyle name="Percent 4 6 4 5 4 3 2" xfId="16694" xr:uid="{C2430DD8-3D94-4D91-BEF0-9A7EC60FB2F2}"/>
    <cellStyle name="Percent 4 6 4 5 4 4" xfId="19082" xr:uid="{57DA158F-0CA2-4C3E-8263-708124DF9014}"/>
    <cellStyle name="Percent 4 6 4 5 4 4 2" xfId="24304" xr:uid="{F843E323-9327-4017-932B-E7E87DFD1228}"/>
    <cellStyle name="Percent 4 6 4 5 5" xfId="6278" xr:uid="{0019B54C-4827-4CDC-92D3-C32CF0FDF0C2}"/>
    <cellStyle name="Percent 4 6 4 5 5 2" xfId="10027" xr:uid="{770FD956-E205-4BF6-9732-56AF5270E87E}"/>
    <cellStyle name="Percent 4 6 4 5 5 3" xfId="17230" xr:uid="{CF324663-48A0-4A77-9787-0296D665131D}"/>
    <cellStyle name="Percent 4 6 4 5 5 3 2" xfId="23701" xr:uid="{C65EA48B-D565-4DC5-84F3-B91EBF02E13F}"/>
    <cellStyle name="Percent 4 6 4 5 5 3 3" xfId="20592" xr:uid="{E5D60E12-9D31-4BC7-A497-0CB3B04CFB19}"/>
    <cellStyle name="Percent 4 6 4 5 5 3 3 2" xfId="25814" xr:uid="{EA19FCCA-565D-4FA8-AB45-7425D8A47F02}"/>
    <cellStyle name="Percent 4 6 4 6" xfId="17971" xr:uid="{C73C7497-88EE-4CFA-8EFD-4AB4D5048C6C}"/>
    <cellStyle name="Percent 4 6 4 6 2" xfId="27592" xr:uid="{E818E94C-3EAB-44AB-A6F2-023BC4B0A7F3}"/>
    <cellStyle name="Percent 4 6 5" xfId="1944" xr:uid="{B3E2316C-5356-4A86-910D-65EBC85912AA}"/>
    <cellStyle name="Percent 4 6 5 2" xfId="1945" xr:uid="{548C8903-1823-4397-B7E7-838552C21F6E}"/>
    <cellStyle name="Percent 4 6 5 3" xfId="1946" xr:uid="{40046555-9465-4E11-ABC5-DEDA36099542}"/>
    <cellStyle name="Percent 4 6 5 3 2" xfId="1947" xr:uid="{C2A9A7D7-48E7-4E8C-925F-57162F77C1A2}"/>
    <cellStyle name="Percent 4 6 5 3 2 2" xfId="1948" xr:uid="{5BBC5A26-C49D-4100-87B3-89F117B4E07A}"/>
    <cellStyle name="Percent 4 6 5 3 2 2 10" xfId="18297" xr:uid="{71A94814-4E8D-4967-B1DF-02FF5B97F758}"/>
    <cellStyle name="Percent 4 6 5 3 2 2 10 2" xfId="27632" xr:uid="{82770006-FF3F-4095-9454-6CA01D4DC7A8}"/>
    <cellStyle name="Percent 4 6 5 3 2 2 2" xfId="1949" xr:uid="{F31EE2E9-1D1D-45EF-BBD4-9CFEE95B9858}"/>
    <cellStyle name="Percent 4 6 5 3 2 2 2 2" xfId="15034" xr:uid="{67999194-EAC0-44DB-A8DF-06C43B3DAD6E}"/>
    <cellStyle name="Percent 4 6 5 3 2 2 2 3" xfId="15035" xr:uid="{B7612CF4-53DE-4A3E-AD2D-3FA3D4F417D7}"/>
    <cellStyle name="Percent 4 6 5 3 2 2 2 3 2" xfId="15036" xr:uid="{B11F3D57-475C-45B3-BE8F-1DF1FF1B9437}"/>
    <cellStyle name="Percent 4 6 5 3 2 2 3" xfId="1950" xr:uid="{DD8CF57F-D097-4F5B-8EC9-57AD162EE464}"/>
    <cellStyle name="Percent 4 6 5 3 2 2 4" xfId="1951" xr:uid="{CBEEA0B5-6258-4CEF-8733-347751894A65}"/>
    <cellStyle name="Percent 4 6 5 3 2 2 5" xfId="1952" xr:uid="{17031099-1EAA-4CE3-8C85-CA71B97CCC72}"/>
    <cellStyle name="Percent 4 6 5 3 2 2 5 2" xfId="1953" xr:uid="{A57B8686-4208-487E-A361-269243C5EADA}"/>
    <cellStyle name="Percent 4 6 5 3 2 2 5 3" xfId="2710" xr:uid="{396A3C6C-309D-4B5B-8AE0-C3762FDE71BA}"/>
    <cellStyle name="Percent 4 6 5 3 2 2 5 3 2" xfId="3305" xr:uid="{EE6AC179-2F15-4F36-B33C-4B9A7692D6B6}"/>
    <cellStyle name="Percent 4 6 5 3 2 2 5 3 3" xfId="4268" xr:uid="{76CADD4D-FD42-4DA2-8EB0-7A9A19797059}"/>
    <cellStyle name="Percent 4 6 5 3 2 2 5 3 3 2" xfId="4920" xr:uid="{78EC803E-85AB-454B-9254-FC8DB5494EE5}"/>
    <cellStyle name="Percent 4 6 5 3 2 2 5 3 3 3" xfId="4505" xr:uid="{BEB8A9EB-FEE2-4230-861A-E66A0B373CE1}"/>
    <cellStyle name="Percent 4 6 5 3 2 2 5 3 3 4" xfId="8555" xr:uid="{831EED03-8611-41CC-880E-42F9CA92CDA6}"/>
    <cellStyle name="Percent 4 6 5 3 2 2 5 3 3 4 2" xfId="6374" xr:uid="{08E82CF4-6FA8-4377-8472-06307005D2D0}"/>
    <cellStyle name="Percent 4 6 5 3 2 2 5 3 3 4 2 2" xfId="10120" xr:uid="{07F5E874-5006-4E36-92EB-C8E7A8184516}"/>
    <cellStyle name="Percent 4 6 5 3 2 2 5 3 3 4 2 3" xfId="12531" xr:uid="{E401FB17-488D-491E-A418-51D8A7EE6188}"/>
    <cellStyle name="Percent 4 6 5 3 2 2 5 3 3 4 2 3 2" xfId="22972" xr:uid="{42276264-E689-4F2E-9228-D5004C08E6FA}"/>
    <cellStyle name="Percent 4 6 5 3 2 2 5 3 3 4 2 3 3" xfId="20685" xr:uid="{388DC84E-6179-499B-9A4E-7E2BD48A4632}"/>
    <cellStyle name="Percent 4 6 5 3 2 2 5 3 3 4 2 3 3 2" xfId="25907" xr:uid="{5CC43FDA-7642-4FA0-BA32-D38172957390}"/>
    <cellStyle name="Percent 4 6 5 3 2 2 5 3 3 5" xfId="5278" xr:uid="{EC825962-234D-4835-BCBA-B69B8190A06E}"/>
    <cellStyle name="Percent 4 6 5 3 2 2 5 3 3 5 2" xfId="9676" xr:uid="{81E25198-406D-415D-BFAB-9850160A96CB}"/>
    <cellStyle name="Percent 4 6 5 3 2 2 5 3 3 5 3" xfId="17208" xr:uid="{5BCB9177-7B40-4DFE-B623-6D40590D716C}"/>
    <cellStyle name="Percent 4 6 5 3 2 2 5 3 3 5 3 2" xfId="23679" xr:uid="{5A6ED208-DF39-45E7-84FC-E49A856F5ABA}"/>
    <cellStyle name="Percent 4 6 5 3 2 2 5 3 3 5 3 3" xfId="19818" xr:uid="{430D58A9-A4F2-4E99-BBE0-E76D516D24C3}"/>
    <cellStyle name="Percent 4 6 5 3 2 2 5 3 3 5 3 3 2" xfId="25040" xr:uid="{504F9839-069C-4B07-A294-CB3D17B11DA9}"/>
    <cellStyle name="Percent 4 6 5 3 2 2 5 3 3 6" xfId="19045" xr:uid="{6D431645-49F9-487E-9086-BAD5AE96577F}"/>
    <cellStyle name="Percent 4 6 5 3 2 2 5 3 3 6 2" xfId="24267" xr:uid="{A9CEC17F-467F-49C2-92E5-30942F83CF8D}"/>
    <cellStyle name="Percent 4 6 5 3 2 2 5 3 4" xfId="7180" xr:uid="{0D83229A-AA72-4168-9625-7C2E023AF7D1}"/>
    <cellStyle name="Percent 4 6 5 3 2 2 5 3 4 2" xfId="8139" xr:uid="{8D6568C9-81B6-4F7C-94DC-308411BD7835}"/>
    <cellStyle name="Percent 4 6 5 3 2 2 5 3 4 3" xfId="13216" xr:uid="{55EB9B87-FDFE-4464-B274-92B0148FED17}"/>
    <cellStyle name="Percent 4 6 5 3 2 2 5 3 4 3 2" xfId="16651" xr:uid="{3C3C7555-6322-410C-8FCE-01A15D12D4DB}"/>
    <cellStyle name="Percent 4 6 5 3 2 2 5 3 4 4" xfId="19482" xr:uid="{7C9F56B0-AD21-4003-8210-BDBD171FEDED}"/>
    <cellStyle name="Percent 4 6 5 3 2 2 5 3 4 4 2" xfId="24704" xr:uid="{66D08218-DA26-48F6-A4DA-FF333FEFD6FC}"/>
    <cellStyle name="Percent 4 6 5 3 2 2 5 3 5" xfId="7393" xr:uid="{3274B768-4D76-4234-9C03-A4A3E95DF62B}"/>
    <cellStyle name="Percent 4 6 5 3 2 2 5 3 5 2" xfId="10763" xr:uid="{A2C69FC7-AA71-4DB8-8CBD-59CFA6923841}"/>
    <cellStyle name="Percent 4 6 5 3 2 2 5 3 5 3" xfId="11874" xr:uid="{D018DADD-214B-4AC7-91B1-8FBCF6BABF5B}"/>
    <cellStyle name="Percent 4 6 5 3 2 2 5 3 5 3 2" xfId="22322" xr:uid="{F7FF2C82-76D7-4699-90D1-469E8BFF6634}"/>
    <cellStyle name="Percent 4 6 5 3 2 2 5 3 5 3 3" xfId="21328" xr:uid="{8174361F-CB23-4741-BF4F-7D8036164D34}"/>
    <cellStyle name="Percent 4 6 5 3 2 2 5 3 5 3 3 2" xfId="26550" xr:uid="{AD2FCB99-E45B-4C9F-A386-C1DEC2407BF0}"/>
    <cellStyle name="Percent 4 6 5 3 2 2 5 4" xfId="5922" xr:uid="{5B74D2BB-09D0-44E1-96A2-4B6B9AB165AB}"/>
    <cellStyle name="Percent 4 6 5 3 2 2 5 4 2" xfId="9146" xr:uid="{40D00C2E-42E9-4BA0-A6D1-E3DF446FA995}"/>
    <cellStyle name="Percent 4 6 5 3 2 2 5 4 3" xfId="11695" xr:uid="{ECF2ABD8-881A-48F0-B8E6-83B7B04C6CA7}"/>
    <cellStyle name="Percent 4 6 5 3 2 2 5 4 3 2" xfId="22143" xr:uid="{C6C59101-543E-4A92-9BE1-E5FFFCB6A671}"/>
    <cellStyle name="Percent 4 6 5 3 2 2 5 4 3 3" xfId="20457" xr:uid="{9CD182EE-5237-43E8-9CDE-2C29420432C7}"/>
    <cellStyle name="Percent 4 6 5 3 2 2 5 4 3 3 2" xfId="25679" xr:uid="{67CC458A-EB3E-4A52-A0E8-21964C7CB0C2}"/>
    <cellStyle name="Percent 4 6 5 3 2 2 5 5" xfId="15736" xr:uid="{88B71D71-AEC6-4585-A84F-D438A59E1DA0}"/>
    <cellStyle name="Percent 4 6 5 3 2 2 5 6" xfId="17843" xr:uid="{300CFF15-581E-40D2-9655-A6DE722D712D}"/>
    <cellStyle name="Percent 4 6 5 3 2 2 5 6 2" xfId="27453" xr:uid="{1435075D-37FC-489D-A982-6CA32DE62787}"/>
    <cellStyle name="Percent 4 6 5 3 2 2 5 6 3" xfId="28692" xr:uid="{E686A3ED-343C-47BA-94C6-DFF29DA03977}"/>
    <cellStyle name="Percent 4 6 5 3 2 2 5 6 4" xfId="28246" xr:uid="{128F6B5D-C197-4B59-9D38-54E334CF2E16}"/>
    <cellStyle name="Percent 4 6 5 3 2 2 5 7" xfId="18450" xr:uid="{9301EB7D-CCCD-4BCF-9FBA-CEAFC4E21B24}"/>
    <cellStyle name="Percent 4 6 5 3 2 2 5 7 2" xfId="27689" xr:uid="{D7587662-5394-431A-B0D4-508CA5800482}"/>
    <cellStyle name="Percent 4 6 5 3 2 2 6" xfId="2557" xr:uid="{1901F0DA-F32E-49BC-BB9D-74C32B11D53A}"/>
    <cellStyle name="Percent 4 6 5 3 2 2 6 2" xfId="3152" xr:uid="{A510BE11-7B4C-43E4-8006-D79DBC4A1A8A}"/>
    <cellStyle name="Percent 4 6 5 3 2 2 6 3" xfId="4115" xr:uid="{A5ED3C91-93DF-4073-AECA-BD277807DF31}"/>
    <cellStyle name="Percent 4 6 5 3 2 2 6 3 2" xfId="5076" xr:uid="{925C70ED-2B6E-4C24-A370-73ADFF2E17E3}"/>
    <cellStyle name="Percent 4 6 5 3 2 2 6 3 3" xfId="3488" xr:uid="{BC0AD811-3C2A-40C2-B4FC-1E824475BF7C}"/>
    <cellStyle name="Percent 4 6 5 3 2 2 6 3 4" xfId="7711" xr:uid="{1F5109D9-49F0-4091-9BF0-207FBEA0BB6F}"/>
    <cellStyle name="Percent 4 6 5 3 2 2 6 3 4 2" xfId="9211" xr:uid="{99B39FB9-0424-478B-B314-01E3FD6C716B}"/>
    <cellStyle name="Percent 4 6 5 3 2 2 6 3 4 2 2" xfId="10929" xr:uid="{D2AA1F0C-8DBE-487F-A237-2BD01F5C410C}"/>
    <cellStyle name="Percent 4 6 5 3 2 2 6 3 4 2 3" xfId="11780" xr:uid="{B4FF01DA-F0C0-487B-9226-4185BD404E74}"/>
    <cellStyle name="Percent 4 6 5 3 2 2 6 3 4 2 3 2" xfId="22228" xr:uid="{1148473C-666E-490B-BDC8-D7CC5115A999}"/>
    <cellStyle name="Percent 4 6 5 3 2 2 6 3 4 2 3 3" xfId="21494" xr:uid="{1BDA945F-FEC5-415B-A61C-36520DAD9CB2}"/>
    <cellStyle name="Percent 4 6 5 3 2 2 6 3 4 2 3 3 2" xfId="26716" xr:uid="{69D6F9A3-242A-4742-AC81-6D82696D36BC}"/>
    <cellStyle name="Percent 4 6 5 3 2 2 6 3 5" xfId="5334" xr:uid="{59735666-F0B0-428C-B84E-D8473D03E99C}"/>
    <cellStyle name="Percent 4 6 5 3 2 2 6 3 5 2" xfId="9708" xr:uid="{92308085-CE73-422B-AB68-BF255EAD8C5E}"/>
    <cellStyle name="Percent 4 6 5 3 2 2 6 3 5 3" xfId="17056" xr:uid="{7F0A8C69-61B0-4C8A-9F28-A0034BC72A8E}"/>
    <cellStyle name="Percent 4 6 5 3 2 2 6 3 5 3 2" xfId="23529" xr:uid="{0B770F72-A47E-4D7C-A287-4496FC2797C9}"/>
    <cellStyle name="Percent 4 6 5 3 2 2 6 3 5 3 3" xfId="19874" xr:uid="{D63345B7-CCF8-4075-8AA3-80F3155FE29B}"/>
    <cellStyle name="Percent 4 6 5 3 2 2 6 3 5 3 3 2" xfId="25096" xr:uid="{B2DE1DA3-C147-413B-8E3D-61EFD8FA5165}"/>
    <cellStyle name="Percent 4 6 5 3 2 2 6 3 6" xfId="16134" xr:uid="{D57C0887-72AD-4896-93AC-BCD05519D367}"/>
    <cellStyle name="Percent 4 6 5 3 2 2 6 3 7" xfId="18892" xr:uid="{4502DA08-9AA8-4FD6-B053-36BBE849C6B9}"/>
    <cellStyle name="Percent 4 6 5 3 2 2 6 3 7 2" xfId="24114" xr:uid="{DCB8D611-712C-4F60-8B9B-929E04C05FEE}"/>
    <cellStyle name="Percent 4 6 5 3 2 2 6 4" xfId="6150" xr:uid="{6E3545D1-39AF-4207-A5A0-6E4B348A0D93}"/>
    <cellStyle name="Percent 4 6 5 3 2 2 6 4 2" xfId="7469" xr:uid="{F90106E8-82DF-4123-97BA-E786BBB60112}"/>
    <cellStyle name="Percent 4 6 5 3 2 2 6 4 3" xfId="13203" xr:uid="{7DCCBE4C-1D5E-4F0F-B924-208E92522D50}"/>
    <cellStyle name="Percent 4 6 5 3 2 2 6 4 3 2" xfId="16642" xr:uid="{46B0BDBB-1BEF-4B8E-AA19-5FC38B75E238}"/>
    <cellStyle name="Percent 4 6 5 3 2 2 6 4 4" xfId="19243" xr:uid="{E78FD5ED-3387-4B3F-82BC-606660E39298}"/>
    <cellStyle name="Percent 4 6 5 3 2 2 6 4 4 2" xfId="24465" xr:uid="{4796B4D0-DDB8-46D0-A10D-F991B6B020D6}"/>
    <cellStyle name="Percent 4 6 5 3 2 2 6 5" xfId="6318" xr:uid="{E271061C-1628-422C-982C-249260C16C57}"/>
    <cellStyle name="Percent 4 6 5 3 2 2 6 5 2" xfId="10066" xr:uid="{8993D39D-8210-4263-9FA5-E7F6AA59D927}"/>
    <cellStyle name="Percent 4 6 5 3 2 2 6 5 3" xfId="16977" xr:uid="{36CC2836-3984-4C0C-B6C9-A5CDC2308A16}"/>
    <cellStyle name="Percent 4 6 5 3 2 2 6 5 3 2" xfId="23450" xr:uid="{46CDEE2C-D2BD-4C9B-9D60-E6ABBE8D0B0B}"/>
    <cellStyle name="Percent 4 6 5 3 2 2 6 5 3 3" xfId="20631" xr:uid="{8E8FB9AF-0E39-4415-A44A-9F4DED864462}"/>
    <cellStyle name="Percent 4 6 5 3 2 2 6 5 3 3 2" xfId="25853" xr:uid="{11EE2182-0F8E-4A1F-B586-C31E09B476B6}"/>
    <cellStyle name="Percent 4 6 5 3 2 2 7" xfId="5921" xr:uid="{E3CFF969-312D-46B4-9DBF-07AF38B9DAE7}"/>
    <cellStyle name="Percent 4 6 5 3 2 2 7 2" xfId="9145" xr:uid="{E5197ACB-C18E-4750-8426-62C1375B9F4D}"/>
    <cellStyle name="Percent 4 6 5 3 2 2 7 3" xfId="16287" xr:uid="{30A2BC2E-9C46-42C9-B61A-31E2C3AAFC06}"/>
    <cellStyle name="Percent 4 6 5 3 2 2 7 3 2" xfId="17429" xr:uid="{B382A3E6-4407-4FD8-BF3A-58DA7448FA73}"/>
    <cellStyle name="Percent 4 6 5 3 2 2 7 3 3" xfId="20456" xr:uid="{8DE19471-79D2-497D-8B54-411A50A480A5}"/>
    <cellStyle name="Percent 4 6 5 3 2 2 7 3 3 2" xfId="25678" xr:uid="{50E4E12D-4608-40C9-BE7B-0070D1FC3589}"/>
    <cellStyle name="Percent 4 6 5 3 2 2 8" xfId="15735" xr:uid="{1F108DE3-5595-4AC7-A1C0-05477BE2F1C4}"/>
    <cellStyle name="Percent 4 6 5 3 2 2 9" xfId="17842" xr:uid="{E321D45A-B229-4EE6-B008-E001AF3BADE5}"/>
    <cellStyle name="Percent 4 6 5 3 2 2 9 2" xfId="27452" xr:uid="{E7827AD7-47CF-4466-897C-42000B9AFBE1}"/>
    <cellStyle name="Percent 4 6 5 3 2 2 9 3" xfId="28691" xr:uid="{B9D4EC35-5318-4904-9411-154625650BA3}"/>
    <cellStyle name="Percent 4 6 5 3 2 2 9 4" xfId="28245" xr:uid="{09FE635B-B285-4644-978D-A5A4EB257A75}"/>
    <cellStyle name="Percent 4 6 5 3 3" xfId="2302" xr:uid="{4CB9050A-CDD4-4988-9AF9-2A585714A4D5}"/>
    <cellStyle name="Percent 4 6 5 3 3 2" xfId="2897" xr:uid="{9601B6BC-F77D-4C67-86EF-28D21C17F9B7}"/>
    <cellStyle name="Percent 4 6 5 3 3 3" xfId="3860" xr:uid="{8698C6A2-CE53-4FF0-909A-EE055691AE9B}"/>
    <cellStyle name="Percent 4 6 5 3 3 3 2" xfId="4892" xr:uid="{01BE7945-9F85-4D39-A662-7F0C84796807}"/>
    <cellStyle name="Percent 4 6 5 3 3 3 3" xfId="3562" xr:uid="{DBDCCB20-EB08-4F33-B083-269A541CEC11}"/>
    <cellStyle name="Percent 4 6 5 3 3 3 4" xfId="7754" xr:uid="{1397619A-4ED6-4195-A32A-7F008909DFBA}"/>
    <cellStyle name="Percent 4 6 5 3 3 3 4 2" xfId="9471" xr:uid="{BE2B9584-CB7A-4B1A-9B63-ED318A3A77F9}"/>
    <cellStyle name="Percent 4 6 5 3 3 3 4 2 2" xfId="11184" xr:uid="{3874F8CC-F370-4AB5-9B92-7F2B8A23358A}"/>
    <cellStyle name="Percent 4 6 5 3 3 3 4 2 3" xfId="12456" xr:uid="{757C0376-32E2-47DF-A1B1-A6E174889C03}"/>
    <cellStyle name="Percent 4 6 5 3 3 3 4 2 3 2" xfId="22897" xr:uid="{03F09701-D839-45E7-8842-3488ED55DBF6}"/>
    <cellStyle name="Percent 4 6 5 3 3 3 4 2 3 3" xfId="21749" xr:uid="{0B7BE02D-5530-4CC3-BB54-C8709C6B1DD9}"/>
    <cellStyle name="Percent 4 6 5 3 3 3 4 2 3 3 2" xfId="26971" xr:uid="{71774C26-1FF5-4B68-B016-32282D628963}"/>
    <cellStyle name="Percent 4 6 5 3 3 3 5" xfId="6716" xr:uid="{25F36FB8-BFFA-490D-B463-EBC6B8A416A7}"/>
    <cellStyle name="Percent 4 6 5 3 3 3 5 2" xfId="10461" xr:uid="{6EB8E306-F87D-4476-93F8-830169289F35}"/>
    <cellStyle name="Percent 4 6 5 3 3 3 5 3" xfId="11768" xr:uid="{0FD399B0-CA1E-4EC1-8751-C5632FF071C7}"/>
    <cellStyle name="Percent 4 6 5 3 3 3 5 3 2" xfId="22216" xr:uid="{201A9C72-F222-4511-9366-025DD1FC4559}"/>
    <cellStyle name="Percent 4 6 5 3 3 3 5 3 3" xfId="21026" xr:uid="{3A4F6967-73E1-43F8-A2E9-4CB2955712E4}"/>
    <cellStyle name="Percent 4 6 5 3 3 3 5 3 3 2" xfId="26248" xr:uid="{2299CBBD-91DF-4A76-810C-321FFE51DA72}"/>
    <cellStyle name="Percent 4 6 5 3 3 3 6" xfId="15883" xr:uid="{12ABDB67-208B-4F35-B7DB-7145F4020E6E}"/>
    <cellStyle name="Percent 4 6 5 3 3 3 7" xfId="18637" xr:uid="{91CFD0D2-180C-430F-9AED-7897633F929C}"/>
    <cellStyle name="Percent 4 6 5 3 3 3 7 2" xfId="23859" xr:uid="{4573BFBF-3876-4D30-9F35-F51E38BDD002}"/>
    <cellStyle name="Percent 4 6 5 3 3 4" xfId="7264" xr:uid="{1EF6D650-AC85-436A-AF04-31ECCB145318}"/>
    <cellStyle name="Percent 4 6 5 3 3 4 2" xfId="8223" xr:uid="{5C3372D5-47FA-418E-ADD2-F50C81B456E5}"/>
    <cellStyle name="Percent 4 6 5 3 3 4 3" xfId="11587" xr:uid="{43C83EDA-B5EF-44BA-9AF1-DFCD348E10B8}"/>
    <cellStyle name="Percent 4 6 5 3 3 4 3 2" xfId="15843" xr:uid="{45218FEA-E0BA-4584-A959-66C654D8B466}"/>
    <cellStyle name="Percent 4 6 5 3 3 4 4" xfId="19566" xr:uid="{F9C21ECC-5037-4678-A3E6-3E3D2D78A30D}"/>
    <cellStyle name="Percent 4 6 5 3 3 4 4 2" xfId="24788" xr:uid="{26ABE838-E3CF-43C1-B318-368ABE8672A8}"/>
    <cellStyle name="Percent 4 6 5 3 3 5" xfId="6308" xr:uid="{5D98D661-A5AD-41ED-9940-E63C22017519}"/>
    <cellStyle name="Percent 4 6 5 3 3 5 2" xfId="10057" xr:uid="{FB43367A-C81C-43C0-8445-1AC44EEE224B}"/>
    <cellStyle name="Percent 4 6 5 3 3 5 3" xfId="12625" xr:uid="{01DF26AA-43F5-488C-8597-7D791E6F43C8}"/>
    <cellStyle name="Percent 4 6 5 3 3 5 3 2" xfId="23065" xr:uid="{D2A9BC4F-12FB-4C45-9613-F1E3C834C7ED}"/>
    <cellStyle name="Percent 4 6 5 3 3 5 3 3" xfId="20622" xr:uid="{CFBEC1E8-BEE5-4DB9-A12B-14C529D49A00}"/>
    <cellStyle name="Percent 4 6 5 3 3 5 3 3 2" xfId="25844" xr:uid="{A142627E-2B49-4B97-B306-E152EFEB26C7}"/>
    <cellStyle name="Percent 4 6 5 3 4" xfId="5920" xr:uid="{E78E01F0-2A68-4BE1-8111-41D4E6984DF9}"/>
    <cellStyle name="Percent 4 6 5 3 4 2" xfId="9144" xr:uid="{7108A0DC-82EA-4752-AE7D-AD39ACEDA17E}"/>
    <cellStyle name="Percent 4 6 5 3 4 3" xfId="15037" xr:uid="{27DC1649-BFF9-44A7-A145-058C0D4092C6}"/>
    <cellStyle name="Percent 4 6 5 3 4 3 2" xfId="15038" xr:uid="{56EC8042-8C11-460D-B293-7478FACF2D10}"/>
    <cellStyle name="Percent 4 6 5 3 4 3 3" xfId="17289" xr:uid="{A3BC1686-0B68-4DD5-892F-28E4854ACE07}"/>
    <cellStyle name="Percent 4 6 5 3 4 3 4" xfId="20455" xr:uid="{CEAF6C00-FEEE-4443-9F97-FC1B7F014A81}"/>
    <cellStyle name="Percent 4 6 5 3 4 3 4 2" xfId="25677" xr:uid="{80A9A982-A93A-4DFC-B48F-7DB238907AC2}"/>
    <cellStyle name="Percent 4 6 5 3 5" xfId="15318" xr:uid="{AF3C6D82-3C34-4880-AF9E-FE5E603892D7}"/>
    <cellStyle name="Percent 4 6 5 3 6" xfId="15734" xr:uid="{FD1F7CC8-5A4B-4C07-9A05-0489ED4BC1A3}"/>
    <cellStyle name="Percent 4 6 5 3 7" xfId="17841" xr:uid="{953537F9-9D49-4832-ABE4-405841254FE1}"/>
    <cellStyle name="Percent 4 6 5 3 7 2" xfId="27451" xr:uid="{57F743D8-A76E-4189-85BF-4ED7BDCF3368}"/>
    <cellStyle name="Percent 4 6 5 3 7 3" xfId="28690" xr:uid="{8D8051CA-090A-48BF-84F6-D59B4F09F549}"/>
    <cellStyle name="Percent 4 6 5 3 7 4" xfId="27800" xr:uid="{33978F81-777B-4F33-9ED6-FD56D2F91195}"/>
    <cellStyle name="Percent 4 6 5 3 8" xfId="18042" xr:uid="{DEBC7059-0ADB-43CA-B23D-1AFDE39EC74E}"/>
    <cellStyle name="Percent 4 6 5 3 8 2" xfId="28801" xr:uid="{1C10489F-1BD0-428F-B137-69A7BE23403A}"/>
    <cellStyle name="Percent 4 6 5 4" xfId="15039" xr:uid="{75D28996-5B75-49E2-8D1C-14187856B319}"/>
    <cellStyle name="Percent 4 6 5 4 2" xfId="15040" xr:uid="{6A64AA61-A7C7-4701-8623-24E3CB243DE7}"/>
    <cellStyle name="Percent 4 6 5 5" xfId="15041" xr:uid="{9286BC9B-7988-400A-936C-FBC7538110ED}"/>
    <cellStyle name="Percent 4 6 5 5 2" xfId="15042" xr:uid="{B6BD95FC-F443-4656-9AB6-9A8E46C55D5A}"/>
    <cellStyle name="Percent 4 6 6" xfId="2162" xr:uid="{DE0B9B8A-9A1D-4C29-A81F-516CCEFB5B48}"/>
    <cellStyle name="Percent 4 6 6 2" xfId="2757" xr:uid="{B1B4492E-B07D-4B5A-828E-9ABFB73E018F}"/>
    <cellStyle name="Percent 4 6 6 3" xfId="3720" xr:uid="{C13E852B-2E90-406C-8E84-15907FC550B2}"/>
    <cellStyle name="Percent 4 6 6 3 2" xfId="4886" xr:uid="{A46280DA-2B49-4484-BCAE-C1F9C7A57424}"/>
    <cellStyle name="Percent 4 6 6 3 3" xfId="3634" xr:uid="{0D643077-BF77-4FA4-9DC6-16BE2500E823}"/>
    <cellStyle name="Percent 4 6 6 3 4" xfId="8612" xr:uid="{E63F9271-561F-48CD-A1C7-A9BF8BE8B9E5}"/>
    <cellStyle name="Percent 4 6 6 3 4 2" xfId="6548" xr:uid="{33E11612-2BFA-435A-AEC0-06CF693EE2BC}"/>
    <cellStyle name="Percent 4 6 6 3 4 2 2" xfId="10294" xr:uid="{979E9A62-B0D1-4DA5-9BC9-571A2E2C92D4}"/>
    <cellStyle name="Percent 4 6 6 3 4 2 3" xfId="11649" xr:uid="{E53CA5A7-1D09-4EAF-AAFC-F949E229730B}"/>
    <cellStyle name="Percent 4 6 6 3 4 2 3 2" xfId="22098" xr:uid="{55F0A266-EE82-42FE-A69C-233BD7AC03C4}"/>
    <cellStyle name="Percent 4 6 6 3 4 2 3 3" xfId="20859" xr:uid="{1DE3E217-6D97-492B-B27E-6A9C2132A7D0}"/>
    <cellStyle name="Percent 4 6 6 3 4 2 3 3 2" xfId="26081" xr:uid="{EC864088-DD96-4DB2-BE6B-364ACD9032D9}"/>
    <cellStyle name="Percent 4 6 6 3 5" xfId="6372" xr:uid="{C3FBC76F-7350-4333-B34C-58B9DEEE51AF}"/>
    <cellStyle name="Percent 4 6 6 3 5 2" xfId="10118" xr:uid="{A9CD8C7F-EBAA-41A9-9246-1457F0979467}"/>
    <cellStyle name="Percent 4 6 6 3 5 3" xfId="11447" xr:uid="{41D2C413-1DCC-4351-8E5E-CF551560C775}"/>
    <cellStyle name="Percent 4 6 6 3 5 3 2" xfId="22005" xr:uid="{C30C8EB1-8EFD-4F5A-BDA4-5B2BADA657D8}"/>
    <cellStyle name="Percent 4 6 6 3 5 3 3" xfId="20683" xr:uid="{2757A27B-1C14-4012-813A-7A8AB8CCBEFA}"/>
    <cellStyle name="Percent 4 6 6 3 5 3 3 2" xfId="25905" xr:uid="{9D033381-1F28-4661-A670-FE48C2CD906F}"/>
    <cellStyle name="Percent 4 6 6 3 6" xfId="18497" xr:uid="{464E4AE2-1DBC-4945-9FF8-FD6A3904522D}"/>
    <cellStyle name="Percent 4 6 6 3 6 2" xfId="23719" xr:uid="{6398AC5F-5765-4A55-A348-16A2BF852167}"/>
    <cellStyle name="Percent 4 6 6 4" xfId="7108" xr:uid="{C682E152-2A91-47F0-95B6-11CA18A7D932}"/>
    <cellStyle name="Percent 4 6 6 4 2" xfId="8067" xr:uid="{A16AACF8-A8DC-4A6F-A4CF-58BAAA8072E4}"/>
    <cellStyle name="Percent 4 6 6 4 3" xfId="12961" xr:uid="{DBFBA119-40FC-4D4A-8746-F22DDB585320}"/>
    <cellStyle name="Percent 4 6 6 4 3 2" xfId="16427" xr:uid="{ABB88F1B-0793-4E03-A2B8-00E03631EEDB}"/>
    <cellStyle name="Percent 4 6 6 4 4" xfId="19410" xr:uid="{5735AECB-AC11-4FB2-94A6-F9155AB2355C}"/>
    <cellStyle name="Percent 4 6 6 4 4 2" xfId="24632" xr:uid="{096F4CED-7F13-4D74-AD22-A35A02B99C96}"/>
    <cellStyle name="Percent 4 6 6 5" xfId="6328" xr:uid="{29E9CD27-1ACD-4F67-ABBD-D61EA20B7BD3}"/>
    <cellStyle name="Percent 4 6 6 5 2" xfId="10076" xr:uid="{1FEC5CA6-7871-45AD-9C45-C47079049BDB}"/>
    <cellStyle name="Percent 4 6 6 5 3" xfId="12450" xr:uid="{0B36ECF9-2E08-4E9A-83A8-620C0446661E}"/>
    <cellStyle name="Percent 4 6 6 5 3 2" xfId="22891" xr:uid="{11BAAE34-909F-4956-AC5B-7B52E44E0913}"/>
    <cellStyle name="Percent 4 6 6 5 3 3" xfId="20641" xr:uid="{F9F75913-F6EB-47B7-BB48-5F2751D871AD}"/>
    <cellStyle name="Percent 4 6 6 5 3 3 2" xfId="25863" xr:uid="{84214303-281E-4A77-87BD-307459E7CB9E}"/>
    <cellStyle name="Percent 4 6 7" xfId="17902" xr:uid="{A34496E4-7195-4E8B-B630-8EFC3FCB7EB4}"/>
    <cellStyle name="Percent 4 6 7 2" xfId="28863" xr:uid="{3C1CFC69-B6CD-4C1D-858D-C51CC2BE7C37}"/>
    <cellStyle name="Percent 4 7" xfId="1954" xr:uid="{4A2843A9-73FE-4E44-BC1F-F840EBAF02D3}"/>
    <cellStyle name="Percent 4 7 2" xfId="1955" xr:uid="{58EA73F3-2EDA-4D68-ABD5-7E2185D72CE4}"/>
    <cellStyle name="Percent 4 7 2 2" xfId="1956" xr:uid="{E666CD16-57A9-4DCC-AF43-18567153F22A}"/>
    <cellStyle name="Percent 4 7 2 3" xfId="1957" xr:uid="{781B29A4-8B23-42CA-BDF8-C52088127200}"/>
    <cellStyle name="Percent 4 7 2 4" xfId="1958" xr:uid="{355C0E26-E716-4A6C-B839-2035B183D7D2}"/>
    <cellStyle name="Percent 4 7 2 4 2" xfId="1959" xr:uid="{957534EA-4002-4423-AEA8-43AB8E4B5F63}"/>
    <cellStyle name="Percent 4 7 2 4 3" xfId="1960" xr:uid="{2275031F-DB8D-4ACF-9A61-FAEB808F77DC}"/>
    <cellStyle name="Percent 4 7 2 4 3 2" xfId="15043" xr:uid="{33BFDEC7-E2C7-4393-92C8-6D850E7E8045}"/>
    <cellStyle name="Percent 4 7 2 4 4" xfId="1961" xr:uid="{431BFC72-2E2A-4EC2-BB07-C7621E4C1293}"/>
    <cellStyle name="Percent 4 7 2 4 4 2" xfId="1962" xr:uid="{DA13915A-CA73-4D66-9A3E-6477D8337875}"/>
    <cellStyle name="Percent 4 7 2 4 4 3" xfId="1963" xr:uid="{38015C87-B20E-42DF-8647-A946A09DB34A}"/>
    <cellStyle name="Percent 4 7 2 4 4 3 2" xfId="1964" xr:uid="{5CD132CA-0E51-4ACA-B54C-DB8CC3C414ED}"/>
    <cellStyle name="Percent 4 7 2 4 4 3 2 2" xfId="1965" xr:uid="{8DF4999A-8ACF-43C7-8B06-18F55454723A}"/>
    <cellStyle name="Percent 4 7 2 4 4 3 2 2 10" xfId="18298" xr:uid="{D5C205E9-CFB0-4E92-B4DE-B8A7E2F01412}"/>
    <cellStyle name="Percent 4 7 2 4 4 3 2 2 10 2" xfId="27524" xr:uid="{7D9C7F30-0660-459D-BF78-210C56936C8B}"/>
    <cellStyle name="Percent 4 7 2 4 4 3 2 2 2" xfId="1966" xr:uid="{D32FE21F-B668-4DC5-97B2-4E00D51D617A}"/>
    <cellStyle name="Percent 4 7 2 4 4 3 2 2 2 2" xfId="15044" xr:uid="{39EA5688-006E-4B1D-99C1-E65656B44B5F}"/>
    <cellStyle name="Percent 4 7 2 4 4 3 2 2 2 3" xfId="15045" xr:uid="{A4CE7FAD-EC17-4F83-BF6C-A8ACB8637166}"/>
    <cellStyle name="Percent 4 7 2 4 4 3 2 2 2 3 2" xfId="15046" xr:uid="{E6EF7817-B022-4C7B-B5A4-788AD6FB11C9}"/>
    <cellStyle name="Percent 4 7 2 4 4 3 2 2 3" xfId="1967" xr:uid="{B54573A9-9436-41B7-9061-2F0171CEF0A1}"/>
    <cellStyle name="Percent 4 7 2 4 4 3 2 2 4" xfId="1968" xr:uid="{C0477C2D-3A70-4C49-BDEF-18A1A835438D}"/>
    <cellStyle name="Percent 4 7 2 4 4 3 2 2 5" xfId="1969" xr:uid="{EAA28821-A9C5-47AA-928C-1AD5C4FFD2FD}"/>
    <cellStyle name="Percent 4 7 2 4 4 3 2 2 5 2" xfId="1970" xr:uid="{91D6C7C0-217D-458A-9755-8ABAD38395C5}"/>
    <cellStyle name="Percent 4 7 2 4 4 3 2 2 5 3" xfId="2711" xr:uid="{CAB4FB64-6062-4570-A845-2DB6E8AB7788}"/>
    <cellStyle name="Percent 4 7 2 4 4 3 2 2 5 3 2" xfId="3306" xr:uid="{EA62D0D1-0522-4C1A-AE90-3089F79CDD49}"/>
    <cellStyle name="Percent 4 7 2 4 4 3 2 2 5 3 3" xfId="4269" xr:uid="{19D95A5F-0E00-4F44-80A6-48F6925842BF}"/>
    <cellStyle name="Percent 4 7 2 4 4 3 2 2 5 3 3 2" xfId="4844" xr:uid="{2E4C0712-620C-424E-988D-9FD1DB54F108}"/>
    <cellStyle name="Percent 4 7 2 4 4 3 2 2 5 3 3 3" xfId="4506" xr:uid="{EB408BA0-CA45-4500-BF6B-CDC27D701ADD}"/>
    <cellStyle name="Percent 4 7 2 4 4 3 2 2 5 3 3 4" xfId="7576" xr:uid="{6FA1CFDC-BB76-4D0D-B0E8-DCE15CC024A1}"/>
    <cellStyle name="Percent 4 7 2 4 4 3 2 2 5 3 3 4 2" xfId="6771" xr:uid="{BD2BF166-BBC1-494B-AE31-DB2999A0F26C}"/>
    <cellStyle name="Percent 4 7 2 4 4 3 2 2 5 3 3 4 2 2" xfId="10515" xr:uid="{E1A18006-7CF1-4A97-A0A7-2D1E911D5F3B}"/>
    <cellStyle name="Percent 4 7 2 4 4 3 2 2 5 3 3 4 2 3" xfId="12124" xr:uid="{E446922D-EEBB-467C-9D18-4451E487C7A0}"/>
    <cellStyle name="Percent 4 7 2 4 4 3 2 2 5 3 3 4 2 3 2" xfId="22571" xr:uid="{A0736AFB-7EC7-4DC7-9D90-387C7BA1030C}"/>
    <cellStyle name="Percent 4 7 2 4 4 3 2 2 5 3 3 4 2 3 3" xfId="21080" xr:uid="{2C8BB12B-990F-4448-BDCF-6BAEB58B3C62}"/>
    <cellStyle name="Percent 4 7 2 4 4 3 2 2 5 3 3 4 2 3 3 2" xfId="26302" xr:uid="{9D1A6467-05AB-43AC-9DA2-4BEBC975BE1E}"/>
    <cellStyle name="Percent 4 7 2 4 4 3 2 2 5 3 3 5" xfId="5276" xr:uid="{585CBBD5-D295-43F2-8B90-82E3A4D1F9ED}"/>
    <cellStyle name="Percent 4 7 2 4 4 3 2 2 5 3 3 5 2" xfId="9661" xr:uid="{C6B8C484-E69D-4C94-8C88-2CBBC185A182}"/>
    <cellStyle name="Percent 4 7 2 4 4 3 2 2 5 3 3 5 3" xfId="13334" xr:uid="{E69866CE-CEEE-48B0-8FFC-1136A4A0136E}"/>
    <cellStyle name="Percent 4 7 2 4 4 3 2 2 5 3 3 5 3 2" xfId="23284" xr:uid="{A98DEF35-2451-437B-BDDE-7BD77D8A4739}"/>
    <cellStyle name="Percent 4 7 2 4 4 3 2 2 5 3 3 5 3 3" xfId="19816" xr:uid="{01E68928-B492-4F24-AFAA-B929628CEF76}"/>
    <cellStyle name="Percent 4 7 2 4 4 3 2 2 5 3 3 5 3 3 2" xfId="25038" xr:uid="{8222C34D-A252-4177-9C01-1E1546E90FF5}"/>
    <cellStyle name="Percent 4 7 2 4 4 3 2 2 5 3 3 6" xfId="19046" xr:uid="{C584CE54-8F21-44E1-AF2F-E12B3A5047A8}"/>
    <cellStyle name="Percent 4 7 2 4 4 3 2 2 5 3 3 6 2" xfId="24268" xr:uid="{B6CDA8EE-9CD6-4713-819F-BD8CF6B9B724}"/>
    <cellStyle name="Percent 4 7 2 4 4 3 2 2 5 3 4" xfId="7298" xr:uid="{05F0E0AE-7959-4BED-9F5E-DF2FB3A5FF4A}"/>
    <cellStyle name="Percent 4 7 2 4 4 3 2 2 5 3 4 2" xfId="8257" xr:uid="{1BC3996E-EB89-4243-81FB-6F80853ACD40}"/>
    <cellStyle name="Percent 4 7 2 4 4 3 2 2 5 3 4 3" xfId="12938" xr:uid="{87897250-B514-4996-A554-8DB9AE9F8903}"/>
    <cellStyle name="Percent 4 7 2 4 4 3 2 2 5 3 4 3 2" xfId="16405" xr:uid="{93417007-33F8-431B-8E2C-965E3FA3661A}"/>
    <cellStyle name="Percent 4 7 2 4 4 3 2 2 5 3 4 4" xfId="19600" xr:uid="{FC8801FF-217E-4BC8-A399-8E1ED975BCAB}"/>
    <cellStyle name="Percent 4 7 2 4 4 3 2 2 5 3 4 4 2" xfId="24822" xr:uid="{9E007744-A72F-4AC7-8C77-6242208E0E75}"/>
    <cellStyle name="Percent 4 7 2 4 4 3 2 2 5 3 5" xfId="6405" xr:uid="{D582F9E3-E67E-4D6A-8713-FC776D9417C7}"/>
    <cellStyle name="Percent 4 7 2 4 4 3 2 2 5 3 5 2" xfId="10151" xr:uid="{BFDF3EED-6593-4CAF-A267-B261EC6FFAC9}"/>
    <cellStyle name="Percent 4 7 2 4 4 3 2 2 5 3 5 3" xfId="12742" xr:uid="{4EC3570D-7D33-4112-A0F0-2FDDF91CAFB9}"/>
    <cellStyle name="Percent 4 7 2 4 4 3 2 2 5 3 5 3 2" xfId="23181" xr:uid="{3F3F432B-2265-4F68-9EEE-3ADEB4696F68}"/>
    <cellStyle name="Percent 4 7 2 4 4 3 2 2 5 3 5 3 3" xfId="20716" xr:uid="{B0C8AA10-4118-435E-B0E9-1664CF09E7ED}"/>
    <cellStyle name="Percent 4 7 2 4 4 3 2 2 5 3 5 3 3 2" xfId="25938" xr:uid="{DE69886A-FC4B-4689-B3AC-C1DC44A0A534}"/>
    <cellStyle name="Percent 4 7 2 4 4 3 2 2 5 4" xfId="5927" xr:uid="{2C793EEB-45EF-4194-B3BE-461AD92171E2}"/>
    <cellStyle name="Percent 4 7 2 4 4 3 2 2 5 4 2" xfId="9149" xr:uid="{37EBC4D7-138B-4C47-8FB1-6CABDEAAC49A}"/>
    <cellStyle name="Percent 4 7 2 4 4 3 2 2 5 4 3" xfId="11470" xr:uid="{8B30AB4F-AA17-40BD-B51B-1517FFC29AFA}"/>
    <cellStyle name="Percent 4 7 2 4 4 3 2 2 5 4 3 2" xfId="22028" xr:uid="{95873B9E-1ABE-4963-8947-73784611BEEA}"/>
    <cellStyle name="Percent 4 7 2 4 4 3 2 2 5 4 3 3" xfId="20462" xr:uid="{DB760CD5-0AB7-4A1B-BB00-2E7F1577D32E}"/>
    <cellStyle name="Percent 4 7 2 4 4 3 2 2 5 4 3 3 2" xfId="25684" xr:uid="{44D88111-197D-486E-9204-C41D7BFEBE3A}"/>
    <cellStyle name="Percent 4 7 2 4 4 3 2 2 5 5" xfId="15739" xr:uid="{4138B7B0-2006-4DCA-985A-4D099C9BE19F}"/>
    <cellStyle name="Percent 4 7 2 4 4 3 2 2 5 6" xfId="17846" xr:uid="{6F929E8B-3C33-4320-BE34-6CB591E4677A}"/>
    <cellStyle name="Percent 4 7 2 4 4 3 2 2 5 6 2" xfId="27456" xr:uid="{07142596-CC54-4E1E-BB4D-1B57DF228D6F}"/>
    <cellStyle name="Percent 4 7 2 4 4 3 2 2 5 6 3" xfId="28695" xr:uid="{664BBFB6-6151-4405-B65B-CA3A46CA26B1}"/>
    <cellStyle name="Percent 4 7 2 4 4 3 2 2 5 6 4" xfId="28249" xr:uid="{0D840928-FFC3-4B95-BBB4-FABF79AEA637}"/>
    <cellStyle name="Percent 4 7 2 4 4 3 2 2 5 7" xfId="18451" xr:uid="{572EF436-613E-40E1-9FA9-7F2D86A3A79D}"/>
    <cellStyle name="Percent 4 7 2 4 4 3 2 2 5 7 2" xfId="28776" xr:uid="{A15D7C7B-0E27-40C6-BD08-4D3F65E9ED32}"/>
    <cellStyle name="Percent 4 7 2 4 4 3 2 2 6" xfId="2558" xr:uid="{007FFFEA-9B5B-49D6-85BB-CC8698719460}"/>
    <cellStyle name="Percent 4 7 2 4 4 3 2 2 6 2" xfId="3153" xr:uid="{0F745543-6CFC-476F-BAEC-EF6B1FC90F9A}"/>
    <cellStyle name="Percent 4 7 2 4 4 3 2 2 6 3" xfId="4116" xr:uid="{BAC6C666-5B27-4882-B55F-887FFE54D4D1}"/>
    <cellStyle name="Percent 4 7 2 4 4 3 2 2 6 3 2" xfId="4950" xr:uid="{9509D711-CDDA-4AC8-8FC5-3BFFFF7092E1}"/>
    <cellStyle name="Percent 4 7 2 4 4 3 2 2 6 3 3" xfId="3373" xr:uid="{9262849D-626B-476D-90B5-195856A8F5F6}"/>
    <cellStyle name="Percent 4 7 2 4 4 3 2 2 6 3 4" xfId="8656" xr:uid="{0C8C6C3E-CE4F-4880-86D1-A0FDC3A2C50D}"/>
    <cellStyle name="Percent 4 7 2 4 4 3 2 2 6 3 4 2" xfId="6837" xr:uid="{9D9BDCAC-5119-4E45-97D0-DB5D1CDCB8BA}"/>
    <cellStyle name="Percent 4 7 2 4 4 3 2 2 6 3 4 2 2" xfId="10581" xr:uid="{D79E9C89-2884-4526-9467-36696D058DA2}"/>
    <cellStyle name="Percent 4 7 2 4 4 3 2 2 6 3 4 2 3" xfId="17224" xr:uid="{6DFB158A-72A5-434F-B9DA-D19C07600FCA}"/>
    <cellStyle name="Percent 4 7 2 4 4 3 2 2 6 3 4 2 3 2" xfId="23695" xr:uid="{649217F7-CCCF-445C-BF91-206FB37A6F18}"/>
    <cellStyle name="Percent 4 7 2 4 4 3 2 2 6 3 4 2 3 3" xfId="21146" xr:uid="{37451BF4-47F5-485B-B1D4-44089051314D}"/>
    <cellStyle name="Percent 4 7 2 4 4 3 2 2 6 3 4 2 3 3 2" xfId="26368" xr:uid="{E3CFAB0C-F41C-4703-BE98-BA25342CEFE3}"/>
    <cellStyle name="Percent 4 7 2 4 4 3 2 2 6 3 5" xfId="6798" xr:uid="{F0C1AC72-55BA-477D-9078-B5212354778E}"/>
    <cellStyle name="Percent 4 7 2 4 4 3 2 2 6 3 5 2" xfId="10542" xr:uid="{7B637199-139A-4A71-94B3-65A84A34B99E}"/>
    <cellStyle name="Percent 4 7 2 4 4 3 2 2 6 3 5 3" xfId="12445" xr:uid="{98ECB13C-FCBA-47DA-9976-44D8881544A3}"/>
    <cellStyle name="Percent 4 7 2 4 4 3 2 2 6 3 5 3 2" xfId="22886" xr:uid="{5968D16B-49C1-4020-AB69-6CE8ED5C5158}"/>
    <cellStyle name="Percent 4 7 2 4 4 3 2 2 6 3 5 3 3" xfId="21107" xr:uid="{B4AF78D6-96C5-4A29-97B6-54710CEF7454}"/>
    <cellStyle name="Percent 4 7 2 4 4 3 2 2 6 3 5 3 3 2" xfId="26329" xr:uid="{9E584DA9-BB31-4DC7-879D-710BA7CD290A}"/>
    <cellStyle name="Percent 4 7 2 4 4 3 2 2 6 3 6" xfId="16135" xr:uid="{6D5800CE-F48B-4351-9701-B66CD5F44746}"/>
    <cellStyle name="Percent 4 7 2 4 4 3 2 2 6 3 7" xfId="18893" xr:uid="{E97FFDA5-0FF6-48C7-8C6F-5ECA855A7D68}"/>
    <cellStyle name="Percent 4 7 2 4 4 3 2 2 6 3 7 2" xfId="24115" xr:uid="{93C0FB05-84DA-4701-B6C0-71B2E5088BD6}"/>
    <cellStyle name="Percent 4 7 2 4 4 3 2 2 6 4" xfId="6117" xr:uid="{2B1D1C8B-172E-41FB-B7F1-494AA8AA2E83}"/>
    <cellStyle name="Percent 4 7 2 4 4 3 2 2 6 4 2" xfId="7610" xr:uid="{E3CD4CDA-7E29-4C0F-98AD-05A77AA9C27D}"/>
    <cellStyle name="Percent 4 7 2 4 4 3 2 2 6 4 3" xfId="13097" xr:uid="{130C4BCA-4A28-4D36-A43B-B81B33DE0431}"/>
    <cellStyle name="Percent 4 7 2 4 4 3 2 2 6 4 3 2" xfId="16546" xr:uid="{EC7D245B-7349-431E-A3B5-589E36A785F5}"/>
    <cellStyle name="Percent 4 7 2 4 4 3 2 2 6 4 4" xfId="19210" xr:uid="{392882D9-BA3F-4CFF-9719-72DF4E2D59CA}"/>
    <cellStyle name="Percent 4 7 2 4 4 3 2 2 6 4 4 2" xfId="24432" xr:uid="{ECD3B976-90A5-416A-B8FC-B2DBDA946CEF}"/>
    <cellStyle name="Percent 4 7 2 4 4 3 2 2 6 5" xfId="7903" xr:uid="{38BD21F6-C3DD-4232-847D-F315170DCA97}"/>
    <cellStyle name="Percent 4 7 2 4 4 3 2 2 6 5 2" xfId="10863" xr:uid="{C6D9FF33-B6E2-41A9-8063-61B7BFB63642}"/>
    <cellStyle name="Percent 4 7 2 4 4 3 2 2 6 5 3" xfId="12594" xr:uid="{290D7166-6D1F-4779-9C55-D53376E44A4D}"/>
    <cellStyle name="Percent 4 7 2 4 4 3 2 2 6 5 3 2" xfId="23035" xr:uid="{DE4C9BF0-FD03-4FDC-B2D4-713198FAFA81}"/>
    <cellStyle name="Percent 4 7 2 4 4 3 2 2 6 5 3 3" xfId="21428" xr:uid="{295CABB7-5C44-4D89-8CB3-23D311F3E42C}"/>
    <cellStyle name="Percent 4 7 2 4 4 3 2 2 6 5 3 3 2" xfId="26650" xr:uid="{E079F89B-8B74-4DD3-B577-C6089889D760}"/>
    <cellStyle name="Percent 4 7 2 4 4 3 2 2 7" xfId="5925" xr:uid="{268F4CEC-1E1C-470F-821D-DA8223A17F67}"/>
    <cellStyle name="Percent 4 7 2 4 4 3 2 2 7 2" xfId="9148" xr:uid="{F7047E5A-D62E-4E64-9D77-6A674AB71F4E}"/>
    <cellStyle name="Percent 4 7 2 4 4 3 2 2 7 3" xfId="16288" xr:uid="{FFC027D0-B61C-462F-9532-166A5D9DB14B}"/>
    <cellStyle name="Percent 4 7 2 4 4 3 2 2 7 3 2" xfId="17430" xr:uid="{C7FA5D6F-AD88-41D3-9027-D339C97A4A09}"/>
    <cellStyle name="Percent 4 7 2 4 4 3 2 2 7 3 3" xfId="20460" xr:uid="{64686783-BCCF-4C41-BA61-164BF11B4B89}"/>
    <cellStyle name="Percent 4 7 2 4 4 3 2 2 7 3 3 2" xfId="25682" xr:uid="{DCAD03B7-7961-4212-9BF2-BD400EAE7847}"/>
    <cellStyle name="Percent 4 7 2 4 4 3 2 2 8" xfId="15738" xr:uid="{A9932ECC-BC0F-49D0-BD0D-E98055E56617}"/>
    <cellStyle name="Percent 4 7 2 4 4 3 2 2 9" xfId="17845" xr:uid="{FB52DBDB-30C2-4225-94C2-391F62D6C58C}"/>
    <cellStyle name="Percent 4 7 2 4 4 3 2 2 9 2" xfId="27455" xr:uid="{381D6CFA-43E1-4BD2-86EC-4206D4CF2012}"/>
    <cellStyle name="Percent 4 7 2 4 4 3 2 2 9 3" xfId="28694" xr:uid="{45F52C88-DDC0-49F5-B010-81C2F2BA2AED}"/>
    <cellStyle name="Percent 4 7 2 4 4 3 2 2 9 4" xfId="28248" xr:uid="{A1BF2311-D5C4-4A0E-880E-672ADAE22DB5}"/>
    <cellStyle name="Percent 4 7 2 4 4 3 3" xfId="2404" xr:uid="{205CCEED-DBD6-4D6D-9A45-DFE13742F2E0}"/>
    <cellStyle name="Percent 4 7 2 4 4 3 3 2" xfId="2999" xr:uid="{1AD67E31-C532-484D-8AB9-29293BBE469C}"/>
    <cellStyle name="Percent 4 7 2 4 4 3 3 3" xfId="3962" xr:uid="{545557B5-1ED2-4E8A-815D-215076D14D42}"/>
    <cellStyle name="Percent 4 7 2 4 4 3 3 3 2" xfId="4764" xr:uid="{B497DA33-FACB-41EE-AA22-76DBC448A0E8}"/>
    <cellStyle name="Percent 4 7 2 4 4 3 3 3 3" xfId="3539" xr:uid="{4DF3DA8D-3898-42B8-A485-B26CC7D2A135}"/>
    <cellStyle name="Percent 4 7 2 4 4 3 3 3 4" xfId="8428" xr:uid="{0536F5C2-FA96-4044-AD24-392C7F1AC453}"/>
    <cellStyle name="Percent 4 7 2 4 4 3 3 3 4 2" xfId="5777" xr:uid="{BA949203-925F-47B5-8635-19AF3C51C353}"/>
    <cellStyle name="Percent 4 7 2 4 4 3 3 3 4 2 2" xfId="9830" xr:uid="{50C829B8-8909-4EE9-A3D5-019890469108}"/>
    <cellStyle name="Percent 4 7 2 4 4 3 3 3 4 2 3" xfId="11698" xr:uid="{A5AB0099-FE30-4060-8D3F-DF3A0701A383}"/>
    <cellStyle name="Percent 4 7 2 4 4 3 3 3 4 2 3 2" xfId="22146" xr:uid="{A7DEA31D-6ACC-4237-B703-5950627FE0C2}"/>
    <cellStyle name="Percent 4 7 2 4 4 3 3 3 4 2 3 3" xfId="20316" xr:uid="{BF635DC3-DA25-4721-A632-55EE11A0A66F}"/>
    <cellStyle name="Percent 4 7 2 4 4 3 3 3 4 2 3 3 2" xfId="25538" xr:uid="{1FB30950-1BD9-4B8B-915E-90234B2009BF}"/>
    <cellStyle name="Percent 4 7 2 4 4 3 3 3 5" xfId="5402" xr:uid="{C936788E-EC43-4864-A279-01540EDF8FFA}"/>
    <cellStyle name="Percent 4 7 2 4 4 3 3 3 5 2" xfId="9741" xr:uid="{F056803D-84B7-4567-AE6E-3DB3D6532F97}"/>
    <cellStyle name="Percent 4 7 2 4 4 3 3 3 5 3" xfId="17018" xr:uid="{38E2CA75-F77C-4C46-9421-784B937DC6D4}"/>
    <cellStyle name="Percent 4 7 2 4 4 3 3 3 5 3 2" xfId="23491" xr:uid="{9B470674-28F7-4F20-AAE7-DE1511563E0A}"/>
    <cellStyle name="Percent 4 7 2 4 4 3 3 3 5 3 3" xfId="19942" xr:uid="{AB1D3797-B924-4353-96E3-8D9CDFF3FBC7}"/>
    <cellStyle name="Percent 4 7 2 4 4 3 3 3 5 3 3 2" xfId="25164" xr:uid="{DB48733F-1794-4BC1-8F64-DDBA94D786BA}"/>
    <cellStyle name="Percent 4 7 2 4 4 3 3 3 6" xfId="15985" xr:uid="{85A8D3E0-036A-4152-817D-4D16056A5F2D}"/>
    <cellStyle name="Percent 4 7 2 4 4 3 3 3 7" xfId="18739" xr:uid="{64AC4A33-7980-4049-B6E0-65EE4B81D95C}"/>
    <cellStyle name="Percent 4 7 2 4 4 3 3 3 7 2" xfId="23961" xr:uid="{67C4EEAC-B23F-4601-8FFD-62113A746DB1}"/>
    <cellStyle name="Percent 4 7 2 4 4 3 3 4" xfId="6139" xr:uid="{A341C24B-1916-48E1-9B39-55977701679B}"/>
    <cellStyle name="Percent 4 7 2 4 4 3 3 4 2" xfId="7616" xr:uid="{8F39739B-B615-4BE0-830C-80B09CB85160}"/>
    <cellStyle name="Percent 4 7 2 4 4 3 3 4 3" xfId="11594" xr:uid="{AB389E07-3B56-4549-AD79-66B125266B25}"/>
    <cellStyle name="Percent 4 7 2 4 4 3 3 4 3 2" xfId="15849" xr:uid="{F119B192-E964-4B71-8368-0FAB92B1940D}"/>
    <cellStyle name="Percent 4 7 2 4 4 3 3 4 4" xfId="19232" xr:uid="{49330411-4AE4-4EE5-9561-6B53D8653B4D}"/>
    <cellStyle name="Percent 4 7 2 4 4 3 3 4 4 2" xfId="24454" xr:uid="{F2071EF4-E4C5-404F-883D-5D4D523A2733}"/>
    <cellStyle name="Percent 4 7 2 4 4 3 3 5" xfId="9538" xr:uid="{EACAE1F9-FB70-418E-B8EA-806A31E4D1E5}"/>
    <cellStyle name="Percent 4 7 2 4 4 3 3 5 2" xfId="11251" xr:uid="{DF0B9B90-7FA9-43F8-B02A-EF1133F5A4AE}"/>
    <cellStyle name="Percent 4 7 2 4 4 3 3 5 3" xfId="11445" xr:uid="{7D9046BE-FB20-4FED-BF2F-44826F631251}"/>
    <cellStyle name="Percent 4 7 2 4 4 3 3 5 3 2" xfId="22003" xr:uid="{08870D10-13AD-4ABF-833C-4BC2D133A51D}"/>
    <cellStyle name="Percent 4 7 2 4 4 3 3 5 3 3" xfId="21816" xr:uid="{F65041E0-A269-4B3B-AB15-606B0E885D11}"/>
    <cellStyle name="Percent 4 7 2 4 4 3 3 5 3 3 2" xfId="27038" xr:uid="{5334AFE4-A28A-4034-8C86-96FEFE7A7D5B}"/>
    <cellStyle name="Percent 4 7 2 4 4 3 4" xfId="5923" xr:uid="{3D5CFDAD-A17A-4CE2-B8E2-93BBD51C1BFB}"/>
    <cellStyle name="Percent 4 7 2 4 4 3 4 2" xfId="9147" xr:uid="{C9431FA1-B03E-4F2A-BA14-1D5932A45274}"/>
    <cellStyle name="Percent 4 7 2 4 4 3 4 3" xfId="15047" xr:uid="{474F3C77-20ED-4DDB-8273-DE1A1E2CA80E}"/>
    <cellStyle name="Percent 4 7 2 4 4 3 4 3 2" xfId="15048" xr:uid="{361E5E56-BDB0-41AA-BF41-50E280E42A72}"/>
    <cellStyle name="Percent 4 7 2 4 4 3 4 3 3" xfId="17290" xr:uid="{1AE1C475-D8EB-4D39-881A-70C2DE74DD72}"/>
    <cellStyle name="Percent 4 7 2 4 4 3 4 3 4" xfId="20458" xr:uid="{4FCF8413-E90C-4270-B040-39C6CE307D5C}"/>
    <cellStyle name="Percent 4 7 2 4 4 3 4 3 4 2" xfId="25680" xr:uid="{B21B79B6-64E6-4C62-83C3-9C92F2573B05}"/>
    <cellStyle name="Percent 4 7 2 4 4 3 5" xfId="15319" xr:uid="{B02ED60C-F361-4567-B56A-DF31701B39E7}"/>
    <cellStyle name="Percent 4 7 2 4 4 3 6" xfId="15737" xr:uid="{15C138D0-6C65-4135-98AC-557693C92746}"/>
    <cellStyle name="Percent 4 7 2 4 4 3 7" xfId="17844" xr:uid="{A19658C4-5A19-486A-9423-7303DD6D6133}"/>
    <cellStyle name="Percent 4 7 2 4 4 3 7 2" xfId="27454" xr:uid="{4E881D2F-4B93-4782-8C14-C3415BC632B4}"/>
    <cellStyle name="Percent 4 7 2 4 4 3 7 3" xfId="28693" xr:uid="{65262BAB-A0F0-45A2-B33C-16C2580CF440}"/>
    <cellStyle name="Percent 4 7 2 4 4 3 7 4" xfId="28247" xr:uid="{CC8BA63B-0360-4FBD-99D9-7A744A46C5C6}"/>
    <cellStyle name="Percent 4 7 2 4 4 3 8" xfId="18144" xr:uid="{22FFFB5B-F951-4E45-A2BF-1E0790C66E27}"/>
    <cellStyle name="Percent 4 7 2 4 4 3 8 2" xfId="28872" xr:uid="{CB5A8D01-1ABB-46B6-8DC8-2329FE1BDB3B}"/>
    <cellStyle name="Percent 4 7 2 4 4 4" xfId="15049" xr:uid="{972DFE4F-33EA-4B30-A4CD-75A2BA93AD5F}"/>
    <cellStyle name="Percent 4 7 2 4 4 4 2" xfId="15050" xr:uid="{68CFFAF2-C6E8-4511-BC98-5F02B4875561}"/>
    <cellStyle name="Percent 4 7 2 4 5" xfId="2264" xr:uid="{DC58D272-1E85-425E-9E7E-8CB4A8CA0114}"/>
    <cellStyle name="Percent 4 7 2 4 5 2" xfId="2859" xr:uid="{27247357-3890-4481-A3FF-0CA2CC2B2650}"/>
    <cellStyle name="Percent 4 7 2 4 5 3" xfId="3822" xr:uid="{1313D19A-886D-432F-89FB-55A2926735EA}"/>
    <cellStyle name="Percent 4 7 2 4 5 3 2" xfId="4969" xr:uid="{B88E4CE7-9B47-475E-9D1A-1D872020E4B6}"/>
    <cellStyle name="Percent 4 7 2 4 5 3 3" xfId="3663" xr:uid="{3D06A706-2A2E-4AD9-8DFD-043CB87D9EC5}"/>
    <cellStyle name="Percent 4 7 2 4 5 3 4" xfId="8499" xr:uid="{64B0D4A3-FAFD-4EE4-B7D0-D52AA890BB23}"/>
    <cellStyle name="Percent 4 7 2 4 5 3 4 2" xfId="9332" xr:uid="{26E3A682-75D4-4D0A-A3E7-33695DA00D0E}"/>
    <cellStyle name="Percent 4 7 2 4 5 3 4 2 2" xfId="11047" xr:uid="{2631B3FE-0B19-45E8-B89A-3C863665B38F}"/>
    <cellStyle name="Percent 4 7 2 4 5 3 4 2 3" xfId="12471" xr:uid="{FE0E2957-8E2D-4F0F-908E-2665FB518497}"/>
    <cellStyle name="Percent 4 7 2 4 5 3 4 2 3 2" xfId="22912" xr:uid="{53CF0299-A85D-42D9-81B3-F8E839E3CC2A}"/>
    <cellStyle name="Percent 4 7 2 4 5 3 4 2 3 3" xfId="21612" xr:uid="{D36B6D36-280E-48D5-B566-0CB268923F80}"/>
    <cellStyle name="Percent 4 7 2 4 5 3 4 2 3 3 2" xfId="26834" xr:uid="{D1DF63C4-2AA5-4F57-B7EE-1EE3C719CAEB}"/>
    <cellStyle name="Percent 4 7 2 4 5 3 5" xfId="6569" xr:uid="{DA232691-A7C0-46C1-8F47-404C1011902B}"/>
    <cellStyle name="Percent 4 7 2 4 5 3 5 2" xfId="10315" xr:uid="{B564A7FD-B028-4665-A0D3-1A8F37D749BD}"/>
    <cellStyle name="Percent 4 7 2 4 5 3 5 3" xfId="11824" xr:uid="{8386524B-3A45-4C5A-AAD3-92BE9A01B9BE}"/>
    <cellStyle name="Percent 4 7 2 4 5 3 5 3 2" xfId="22272" xr:uid="{F75AC052-21D2-4B7C-8259-880D68FD646D}"/>
    <cellStyle name="Percent 4 7 2 4 5 3 5 3 3" xfId="20880" xr:uid="{74AA9FCE-8448-4ED0-95A5-ADAFAAC7AE4B}"/>
    <cellStyle name="Percent 4 7 2 4 5 3 5 3 3 2" xfId="26102" xr:uid="{F382281D-1806-456C-A498-4AD12B592018}"/>
    <cellStyle name="Percent 4 7 2 4 5 3 6" xfId="18599" xr:uid="{AA9C2F75-FB05-472B-98CE-113603BD9A94}"/>
    <cellStyle name="Percent 4 7 2 4 5 3 6 2" xfId="23821" xr:uid="{1DF701C3-5D63-486A-AC0C-2485A948DAFF}"/>
    <cellStyle name="Percent 4 7 2 4 5 4" xfId="7247" xr:uid="{7D68B3C7-6451-48B6-89DE-2A18ECD68A8B}"/>
    <cellStyle name="Percent 4 7 2 4 5 4 2" xfId="8206" xr:uid="{B7BE895A-B242-4844-BEF8-C5F3AB9D2CD3}"/>
    <cellStyle name="Percent 4 7 2 4 5 4 3" xfId="13190" xr:uid="{C7FE0C41-2B91-4CF6-B84F-80F6E2F99D69}"/>
    <cellStyle name="Percent 4 7 2 4 5 4 3 2" xfId="16631" xr:uid="{0EE4B85C-D065-489B-8C3E-3C48E3883353}"/>
    <cellStyle name="Percent 4 7 2 4 5 4 4" xfId="19549" xr:uid="{9D4B3D84-29BA-4BE5-94C6-9AB307CBF427}"/>
    <cellStyle name="Percent 4 7 2 4 5 4 4 2" xfId="24771" xr:uid="{4610EC8F-4CA5-4062-B17F-098CAC14C888}"/>
    <cellStyle name="Percent 4 7 2 4 5 5" xfId="6577" xr:uid="{6CFF52A6-6E62-4F83-A5D8-56BE763BAB95}"/>
    <cellStyle name="Percent 4 7 2 4 5 5 2" xfId="10323" xr:uid="{41EB417A-4A71-4C22-B51B-EFC600D100AE}"/>
    <cellStyle name="Percent 4 7 2 4 5 5 3" xfId="11869" xr:uid="{D86BB331-F435-4D6B-A800-2A5831FC8CC6}"/>
    <cellStyle name="Percent 4 7 2 4 5 5 3 2" xfId="22317" xr:uid="{8881ED7F-05E2-4267-9398-8AD493FDD6C2}"/>
    <cellStyle name="Percent 4 7 2 4 5 5 3 3" xfId="20888" xr:uid="{0C8EDCEA-55C0-4D07-A1DB-E64990DDA4CD}"/>
    <cellStyle name="Percent 4 7 2 4 5 5 3 3 2" xfId="26110" xr:uid="{B32D12EE-0C54-434C-A216-302508C73627}"/>
    <cellStyle name="Percent 4 7 2 4 6" xfId="18004" xr:uid="{82699081-F0DE-4224-9F3A-340B2F9A6BB8}"/>
    <cellStyle name="Percent 4 7 2 4 6 2" xfId="28189" xr:uid="{DA080E68-A454-4922-B0EF-E0BC4A07FD11}"/>
    <cellStyle name="Percent 4 7 2 5" xfId="1971" xr:uid="{72FEFCAD-9CEC-4471-8479-1E7A63BC6AD9}"/>
    <cellStyle name="Percent 4 7 2 5 2" xfId="1972" xr:uid="{101B5BFF-7A4E-4ACA-869E-8F8FF7258976}"/>
    <cellStyle name="Percent 4 7 2 5 3" xfId="1973" xr:uid="{5AD705FC-29A1-4A7E-99D8-25FF600ADB10}"/>
    <cellStyle name="Percent 4 7 2 5 3 2" xfId="1974" xr:uid="{A02F10B0-1BAB-49EF-A2F6-D701197EBED7}"/>
    <cellStyle name="Percent 4 7 2 5 3 2 2" xfId="1975" xr:uid="{CB05BD08-1DB0-4BA8-A0D3-4E0124E00E57}"/>
    <cellStyle name="Percent 4 7 2 5 3 2 2 10" xfId="18299" xr:uid="{B43C4E96-8CAC-412D-8579-23C1C6176A8A}"/>
    <cellStyle name="Percent 4 7 2 5 3 2 2 10 2" xfId="28747" xr:uid="{2F3A7E0C-D655-45FE-B23C-0D0692090BDD}"/>
    <cellStyle name="Percent 4 7 2 5 3 2 2 2" xfId="1976" xr:uid="{90930619-F232-4D79-9B75-9DB4914953BF}"/>
    <cellStyle name="Percent 4 7 2 5 3 2 2 2 2" xfId="15051" xr:uid="{A09F0B9B-1628-4EB7-BDAE-0F553A6B6512}"/>
    <cellStyle name="Percent 4 7 2 5 3 2 2 2 3" xfId="15052" xr:uid="{D4F6DD52-E770-40EF-AD7D-1C336C0408A1}"/>
    <cellStyle name="Percent 4 7 2 5 3 2 2 2 3 2" xfId="15053" xr:uid="{100D4B33-20AF-4CCC-AB6E-76548DA5F7BB}"/>
    <cellStyle name="Percent 4 7 2 5 3 2 2 3" xfId="1977" xr:uid="{DA9CF863-1E86-4D4D-988B-A38985CE9563}"/>
    <cellStyle name="Percent 4 7 2 5 3 2 2 4" xfId="1978" xr:uid="{26A98268-93B7-4F57-BF99-C3CA089562FD}"/>
    <cellStyle name="Percent 4 7 2 5 3 2 2 5" xfId="1979" xr:uid="{F34FB993-DC41-4115-A7F5-C42C7998012D}"/>
    <cellStyle name="Percent 4 7 2 5 3 2 2 5 2" xfId="1980" xr:uid="{C813F78E-6049-4E1C-A15A-8AB4383DC79E}"/>
    <cellStyle name="Percent 4 7 2 5 3 2 2 5 3" xfId="2712" xr:uid="{ABBDE843-A932-4108-BB8E-7A574A01C0E2}"/>
    <cellStyle name="Percent 4 7 2 5 3 2 2 5 3 2" xfId="3307" xr:uid="{3A3ED5CD-60DD-4AF3-B97C-DD3C380B1425}"/>
    <cellStyle name="Percent 4 7 2 5 3 2 2 5 3 3" xfId="4270" xr:uid="{58C4E016-E662-4AE8-B9E5-5D6DB49C25A9}"/>
    <cellStyle name="Percent 4 7 2 5 3 2 2 5 3 3 2" xfId="4680" xr:uid="{54FE914B-6F5F-45AD-B6FD-8AFFAE4714F0}"/>
    <cellStyle name="Percent 4 7 2 5 3 2 2 5 3 3 3" xfId="4507" xr:uid="{E4A48B3F-A8B6-4674-BBD4-2E9CE4AF2D25}"/>
    <cellStyle name="Percent 4 7 2 5 3 2 2 5 3 3 4" xfId="8727" xr:uid="{64E4C571-32A2-4768-8B3C-B08B561660C0}"/>
    <cellStyle name="Percent 4 7 2 5 3 2 2 5 3 3 4 2" xfId="6653" xr:uid="{98C43556-E2C6-43BE-B75F-F39B11F3CEEF}"/>
    <cellStyle name="Percent 4 7 2 5 3 2 2 5 3 3 4 2 2" xfId="10399" xr:uid="{C12D8194-EB6C-48ED-A9DF-07AB4C145D85}"/>
    <cellStyle name="Percent 4 7 2 5 3 2 2 5 3 3 4 2 3" xfId="16955" xr:uid="{A2993963-8370-414B-9FB5-4F8914F8692F}"/>
    <cellStyle name="Percent 4 7 2 5 3 2 2 5 3 3 4 2 3 2" xfId="23428" xr:uid="{A32E0D10-5616-4127-B7D0-11A8D2A6DC6D}"/>
    <cellStyle name="Percent 4 7 2 5 3 2 2 5 3 3 4 2 3 3" xfId="20964" xr:uid="{578647CF-4516-4851-994A-ADBF4508278E}"/>
    <cellStyle name="Percent 4 7 2 5 3 2 2 5 3 3 4 2 3 3 2" xfId="26186" xr:uid="{FB566D0D-8880-4DE8-9674-3132AA973266}"/>
    <cellStyle name="Percent 4 7 2 5 3 2 2 5 3 3 5" xfId="5275" xr:uid="{F761DC76-2DF0-4F2A-8FFC-901BB4D25400}"/>
    <cellStyle name="Percent 4 7 2 5 3 2 2 5 3 3 5 2" xfId="9813" xr:uid="{E2C4C9CC-E7B4-4302-857A-8223ADF6C005}"/>
    <cellStyle name="Percent 4 7 2 5 3 2 2 5 3 3 5 3" xfId="11933" xr:uid="{05F3736B-0C7E-4646-AF66-1F4E2EB7B8BA}"/>
    <cellStyle name="Percent 4 7 2 5 3 2 2 5 3 3 5 3 2" xfId="22381" xr:uid="{C88C07C1-E1CC-4A48-99BB-E8E317AE916B}"/>
    <cellStyle name="Percent 4 7 2 5 3 2 2 5 3 3 5 3 3" xfId="19815" xr:uid="{29DF1AEF-909F-467F-99BE-1135CFEAE35F}"/>
    <cellStyle name="Percent 4 7 2 5 3 2 2 5 3 3 5 3 3 2" xfId="25037" xr:uid="{D56492EC-CEEF-475E-8C06-ECFED7AA816B}"/>
    <cellStyle name="Percent 4 7 2 5 3 2 2 5 3 3 6" xfId="19047" xr:uid="{208565CC-E023-48C8-81AC-0914BC63C9B2}"/>
    <cellStyle name="Percent 4 7 2 5 3 2 2 5 3 3 6 2" xfId="24269" xr:uid="{FEEA2061-160F-40E9-A99F-2782BCF3A9AC}"/>
    <cellStyle name="Percent 4 7 2 5 3 2 2 5 3 4" xfId="6162" xr:uid="{7503C5DC-6C15-44EB-862B-A08C5CA6FDF8}"/>
    <cellStyle name="Percent 4 7 2 5 3 2 2 5 3 4 2" xfId="7683" xr:uid="{0E1AD920-DBBC-494E-AD83-640D817936D4}"/>
    <cellStyle name="Percent 4 7 2 5 3 2 2 5 3 4 3" xfId="12976" xr:uid="{EB430A4C-78BC-495D-A7CE-E3D8190BE0B8}"/>
    <cellStyle name="Percent 4 7 2 5 3 2 2 5 3 4 3 2" xfId="16436" xr:uid="{24641733-6CFC-4EDC-B0AF-CE80620888F3}"/>
    <cellStyle name="Percent 4 7 2 5 3 2 2 5 3 4 4" xfId="19255" xr:uid="{BF9DFBC2-CF1D-4C41-9104-B5F11930B8A8}"/>
    <cellStyle name="Percent 4 7 2 5 3 2 2 5 3 4 4 2" xfId="24477" xr:uid="{54978639-92EE-4349-8155-627E9A73FDA0}"/>
    <cellStyle name="Percent 4 7 2 5 3 2 2 5 3 5" xfId="7920" xr:uid="{55C85A49-0950-4E75-B3F0-41A340B197C4}"/>
    <cellStyle name="Percent 4 7 2 5 3 2 2 5 3 5 2" xfId="10879" xr:uid="{98293114-61C5-4E92-9E30-4B8D86E2299E}"/>
    <cellStyle name="Percent 4 7 2 5 3 2 2 5 3 5 3" xfId="12735" xr:uid="{2B38A731-59D5-4659-9670-299AA1733638}"/>
    <cellStyle name="Percent 4 7 2 5 3 2 2 5 3 5 3 2" xfId="23174" xr:uid="{5B76A125-F09E-4C65-9A55-401E4122C732}"/>
    <cellStyle name="Percent 4 7 2 5 3 2 2 5 3 5 3 3" xfId="21444" xr:uid="{4F27A895-89FA-4A08-B39A-288D4582C3E7}"/>
    <cellStyle name="Percent 4 7 2 5 3 2 2 5 3 5 3 3 2" xfId="26666" xr:uid="{7895D1DC-6942-487B-8446-5F2F95E5A3F3}"/>
    <cellStyle name="Percent 4 7 2 5 3 2 2 5 4" xfId="5930" xr:uid="{BF9E4182-0F83-4B6F-B6E7-3D0CC78975FB}"/>
    <cellStyle name="Percent 4 7 2 5 3 2 2 5 4 2" xfId="9152" xr:uid="{D69A4379-7592-4136-ABBD-B1E7D4D1A6F4}"/>
    <cellStyle name="Percent 4 7 2 5 3 2 2 5 4 3" xfId="16989" xr:uid="{729823EE-1FBE-4C9A-A187-8AEBABAAE657}"/>
    <cellStyle name="Percent 4 7 2 5 3 2 2 5 4 3 2" xfId="23462" xr:uid="{9ADCD0D4-8EDB-4DDC-9338-E94CDA00C1D9}"/>
    <cellStyle name="Percent 4 7 2 5 3 2 2 5 4 3 3" xfId="20465" xr:uid="{55650F45-8D04-4CB2-BE24-082BD2ACF3CA}"/>
    <cellStyle name="Percent 4 7 2 5 3 2 2 5 4 3 3 2" xfId="25687" xr:uid="{41129CC5-A096-48E4-91C9-23E1FF047BED}"/>
    <cellStyle name="Percent 4 7 2 5 3 2 2 5 5" xfId="15742" xr:uid="{91DB5A5E-4912-420B-A239-115799406713}"/>
    <cellStyle name="Percent 4 7 2 5 3 2 2 5 6" xfId="17849" xr:uid="{0425BD5B-590F-4FBE-9FE6-14AFD6920A27}"/>
    <cellStyle name="Percent 4 7 2 5 3 2 2 5 6 2" xfId="27459" xr:uid="{3EEF19AF-E739-4DF4-9C6D-F834DD2B19B1}"/>
    <cellStyle name="Percent 4 7 2 5 3 2 2 5 6 3" xfId="28698" xr:uid="{5227C25D-4E18-4E44-BAF5-F793F5500900}"/>
    <cellStyle name="Percent 4 7 2 5 3 2 2 5 6 4" xfId="28252" xr:uid="{5D8C6025-B2F8-41B4-A78C-1D212150D340}"/>
    <cellStyle name="Percent 4 7 2 5 3 2 2 5 7" xfId="18452" xr:uid="{94EFE437-FE39-4EB4-A7B1-2B4A4EAA5003}"/>
    <cellStyle name="Percent 4 7 2 5 3 2 2 5 7 2" xfId="27597" xr:uid="{02DA1EDD-081D-4CD5-90F9-F3B6E6F17759}"/>
    <cellStyle name="Percent 4 7 2 5 3 2 2 6" xfId="2559" xr:uid="{4634EC0D-C0E7-482F-A3A5-D5588506E049}"/>
    <cellStyle name="Percent 4 7 2 5 3 2 2 6 2" xfId="3154" xr:uid="{47067077-53B4-4444-82AB-DE6F932164B1}"/>
    <cellStyle name="Percent 4 7 2 5 3 2 2 6 3" xfId="4117" xr:uid="{A7AB2EB5-D66D-455C-8965-444BAE42E872}"/>
    <cellStyle name="Percent 4 7 2 5 3 2 2 6 3 2" xfId="4977" xr:uid="{C5D09B92-FDD6-4E4A-BACF-F5C7BF52B5E1}"/>
    <cellStyle name="Percent 4 7 2 5 3 2 2 6 3 3" xfId="3556" xr:uid="{FD622EC0-53E2-49A7-A2CC-F37613B2D35B}"/>
    <cellStyle name="Percent 4 7 2 5 3 2 2 6 3 4" xfId="8634" xr:uid="{FE3327FD-418B-4EC4-BC3A-12AC0766B9C8}"/>
    <cellStyle name="Percent 4 7 2 5 3 2 2 6 3 4 2" xfId="9390" xr:uid="{BC2FADBF-02AF-47B0-9302-2CB394071096}"/>
    <cellStyle name="Percent 4 7 2 5 3 2 2 6 3 4 2 2" xfId="11104" xr:uid="{A56B19DD-B8A0-4918-BF06-5DFB0B19F07A}"/>
    <cellStyle name="Percent 4 7 2 5 3 2 2 6 3 4 2 3" xfId="12828" xr:uid="{AD145564-B2C1-4509-BB56-4C71A2E369BE}"/>
    <cellStyle name="Percent 4 7 2 5 3 2 2 6 3 4 2 3 2" xfId="23266" xr:uid="{4139EC4C-9174-4E38-A381-E856D454D7F8}"/>
    <cellStyle name="Percent 4 7 2 5 3 2 2 6 3 4 2 3 3" xfId="21669" xr:uid="{E47E1D6A-699E-4470-9080-DEF9A7668964}"/>
    <cellStyle name="Percent 4 7 2 5 3 2 2 6 3 4 2 3 3 2" xfId="26891" xr:uid="{9059F6CD-E63D-4472-BB25-555976B17CC6}"/>
    <cellStyle name="Percent 4 7 2 5 3 2 2 6 3 5" xfId="6958" xr:uid="{8CD6F84C-234C-4952-9903-BEE30B475ECB}"/>
    <cellStyle name="Percent 4 7 2 5 3 2 2 6 3 5 2" xfId="10702" xr:uid="{E27A3995-434A-47AB-80E0-A94C9790D85C}"/>
    <cellStyle name="Percent 4 7 2 5 3 2 2 6 3 5 3" xfId="12557" xr:uid="{F90174A5-04B4-42A5-97B8-57492C06E407}"/>
    <cellStyle name="Percent 4 7 2 5 3 2 2 6 3 5 3 2" xfId="22998" xr:uid="{9512F60B-9EA4-49D2-9F33-0483E96D7B49}"/>
    <cellStyle name="Percent 4 7 2 5 3 2 2 6 3 5 3 3" xfId="21267" xr:uid="{BC24732E-FD5F-4506-B226-2C0CCA59AB67}"/>
    <cellStyle name="Percent 4 7 2 5 3 2 2 6 3 5 3 3 2" xfId="26489" xr:uid="{A8E143ED-4235-4BD9-8181-58895F43E0AC}"/>
    <cellStyle name="Percent 4 7 2 5 3 2 2 6 3 6" xfId="16136" xr:uid="{1C15D503-596F-46CE-84ED-200F1A8E6237}"/>
    <cellStyle name="Percent 4 7 2 5 3 2 2 6 3 7" xfId="18894" xr:uid="{D2F38B03-6B5E-419F-B407-A18FFBE0B477}"/>
    <cellStyle name="Percent 4 7 2 5 3 2 2 6 3 7 2" xfId="24116" xr:uid="{F2FF0F6F-3A32-4DDA-A29E-2DD1200FE6F0}"/>
    <cellStyle name="Percent 4 7 2 5 3 2 2 6 4" xfId="7139" xr:uid="{32651DEA-D1EF-42D4-B748-9B0376C433B5}"/>
    <cellStyle name="Percent 4 7 2 5 3 2 2 6 4 2" xfId="8098" xr:uid="{E7CFA9D4-4622-42DA-AE81-DD765FD44DA0}"/>
    <cellStyle name="Percent 4 7 2 5 3 2 2 6 4 3" xfId="11532" xr:uid="{4C096C09-9DBB-45C7-AB1D-6EE215B59952}"/>
    <cellStyle name="Percent 4 7 2 5 3 2 2 6 4 3 2" xfId="15797" xr:uid="{3E140C78-E2FC-45EA-8E35-CD3BC42DCA39}"/>
    <cellStyle name="Percent 4 7 2 5 3 2 2 6 4 4" xfId="19441" xr:uid="{64C33475-46C7-4C43-989C-6ECD819FECF7}"/>
    <cellStyle name="Percent 4 7 2 5 3 2 2 6 4 4 2" xfId="24663" xr:uid="{2A0EE271-E223-465B-83FD-2392CF471520}"/>
    <cellStyle name="Percent 4 7 2 5 3 2 2 6 5" xfId="9196" xr:uid="{035877FB-AB55-4C32-B9EA-7CBF495DCA2B}"/>
    <cellStyle name="Percent 4 7 2 5 3 2 2 6 5 2" xfId="10914" xr:uid="{17ADF6BE-1209-4E95-8C79-C5BE9C95764E}"/>
    <cellStyle name="Percent 4 7 2 5 3 2 2 6 5 3" xfId="17169" xr:uid="{30EB6C8F-92E0-4ED4-A037-56993B2F8D2B}"/>
    <cellStyle name="Percent 4 7 2 5 3 2 2 6 5 3 2" xfId="23641" xr:uid="{11733B68-1896-4AA5-AE92-9D0EE1DEC504}"/>
    <cellStyle name="Percent 4 7 2 5 3 2 2 6 5 3 3" xfId="21479" xr:uid="{F65F0402-4EDD-4146-AD29-18461D30988A}"/>
    <cellStyle name="Percent 4 7 2 5 3 2 2 6 5 3 3 2" xfId="26701" xr:uid="{4FCE3C9B-680F-48BE-BC56-DC9B645E9E51}"/>
    <cellStyle name="Percent 4 7 2 5 3 2 2 7" xfId="5929" xr:uid="{FFBEA20E-48A9-4B3D-859A-30B128617B21}"/>
    <cellStyle name="Percent 4 7 2 5 3 2 2 7 2" xfId="9151" xr:uid="{1F3588A8-841E-4B60-AF87-7226822E2900}"/>
    <cellStyle name="Percent 4 7 2 5 3 2 2 7 3" xfId="16289" xr:uid="{15E94DE0-EE2B-4907-A9A0-EBE64C7E8546}"/>
    <cellStyle name="Percent 4 7 2 5 3 2 2 7 3 2" xfId="17431" xr:uid="{FD0BF061-32BF-43AA-B924-44D495F1E9F8}"/>
    <cellStyle name="Percent 4 7 2 5 3 2 2 7 3 3" xfId="20464" xr:uid="{215CC29D-C5F1-49A2-8A20-4414D1AD43DC}"/>
    <cellStyle name="Percent 4 7 2 5 3 2 2 7 3 3 2" xfId="25686" xr:uid="{4AA1C81E-E434-4FC5-93BA-CFD71A8E4569}"/>
    <cellStyle name="Percent 4 7 2 5 3 2 2 8" xfId="15741" xr:uid="{FB93CFA0-C399-44F2-9AE8-FD0FE13A6E89}"/>
    <cellStyle name="Percent 4 7 2 5 3 2 2 9" xfId="17848" xr:uid="{C86CE9F0-3928-40FF-8248-E9C76E3DE8FD}"/>
    <cellStyle name="Percent 4 7 2 5 3 2 2 9 2" xfId="27458" xr:uid="{4696FE47-24DF-408D-B0B2-08E093C4E842}"/>
    <cellStyle name="Percent 4 7 2 5 3 2 2 9 3" xfId="28697" xr:uid="{8F678DD2-2F00-4D3E-AFAF-DEE35860F753}"/>
    <cellStyle name="Percent 4 7 2 5 3 2 2 9 4" xfId="28251" xr:uid="{807E3793-62F3-43A6-A574-F960410D11A0}"/>
    <cellStyle name="Percent 4 7 2 5 3 3" xfId="2335" xr:uid="{F8A55DDD-E37D-4645-85FD-C3EC9D49248F}"/>
    <cellStyle name="Percent 4 7 2 5 3 3 2" xfId="2930" xr:uid="{D8E4A06E-7BAC-4F74-9707-39CC3EE3C462}"/>
    <cellStyle name="Percent 4 7 2 5 3 3 3" xfId="3893" xr:uid="{8999B1FE-9DCC-4044-BA54-C81838FBCADD}"/>
    <cellStyle name="Percent 4 7 2 5 3 3 3 2" xfId="4557" xr:uid="{5439C83E-CBE7-41F3-AFB4-F754911F7D77}"/>
    <cellStyle name="Percent 4 7 2 5 3 3 3 3" xfId="3702" xr:uid="{F07C44A7-E46F-4273-8EED-E0DB9397CDDC}"/>
    <cellStyle name="Percent 4 7 2 5 3 3 3 4" xfId="7887" xr:uid="{1CCDDC51-AF79-4477-999D-B34D1CE995E6}"/>
    <cellStyle name="Percent 4 7 2 5 3 3 3 4 2" xfId="5885" xr:uid="{4A6D3429-DBDB-4AC1-B02C-FA7EB9AE7CC2}"/>
    <cellStyle name="Percent 4 7 2 5 3 3 3 4 2 2" xfId="9749" xr:uid="{FAA71ABB-A436-4E66-9F6A-CF16496736D7}"/>
    <cellStyle name="Percent 4 7 2 5 3 3 3 4 2 3" xfId="11486" xr:uid="{581E29ED-BF7F-4FC9-A824-01DD9EE71815}"/>
    <cellStyle name="Percent 4 7 2 5 3 3 3 4 2 3 2" xfId="22044" xr:uid="{E1EDC96D-0755-4228-B62F-BC3C4DC444AA}"/>
    <cellStyle name="Percent 4 7 2 5 3 3 3 4 2 3 3" xfId="20421" xr:uid="{6008A2B0-1080-4E67-833B-6D3EC7795695}"/>
    <cellStyle name="Percent 4 7 2 5 3 3 3 4 2 3 3 2" xfId="25643" xr:uid="{C48169A6-FF16-41AB-8758-61E0D6467F55}"/>
    <cellStyle name="Percent 4 7 2 5 3 3 3 5" xfId="6496" xr:uid="{8C2AA35C-5531-46DF-9B8E-0899A2DF34DC}"/>
    <cellStyle name="Percent 4 7 2 5 3 3 3 5 2" xfId="10242" xr:uid="{71D4CEFF-516C-4AD6-ADD5-23917CDBF83A}"/>
    <cellStyle name="Percent 4 7 2 5 3 3 3 5 3" xfId="12533" xr:uid="{F97F2B3F-245B-46DE-B05E-FE19D77DB30B}"/>
    <cellStyle name="Percent 4 7 2 5 3 3 3 5 3 2" xfId="22974" xr:uid="{4C7490F1-4F4B-4B0A-85C3-115597796DA2}"/>
    <cellStyle name="Percent 4 7 2 5 3 3 3 5 3 3" xfId="20807" xr:uid="{7BA62AB6-C781-4AE6-9005-98C8D182350A}"/>
    <cellStyle name="Percent 4 7 2 5 3 3 3 5 3 3 2" xfId="26029" xr:uid="{B14D225D-E662-4B25-9F70-E5715E44ABB5}"/>
    <cellStyle name="Percent 4 7 2 5 3 3 3 6" xfId="15916" xr:uid="{B36F44EB-0B57-4898-BDC9-106BC6F1BCED}"/>
    <cellStyle name="Percent 4 7 2 5 3 3 3 7" xfId="18670" xr:uid="{D9FFB392-A9A6-430B-8F84-0EFC3A07C49D}"/>
    <cellStyle name="Percent 4 7 2 5 3 3 3 7 2" xfId="23892" xr:uid="{D736177A-5A35-4E9A-926A-1955EF5B8E82}"/>
    <cellStyle name="Percent 4 7 2 5 3 3 4" xfId="7294" xr:uid="{34E0A977-55F0-4CCE-B5B0-C285444BFE6F}"/>
    <cellStyle name="Percent 4 7 2 5 3 3 4 2" xfId="8253" xr:uid="{86B889B0-594B-4DBB-9A73-8B756921FD8A}"/>
    <cellStyle name="Percent 4 7 2 5 3 3 4 3" xfId="13052" xr:uid="{FE2CF445-9605-4FA9-9B23-CA671131F9C1}"/>
    <cellStyle name="Percent 4 7 2 5 3 3 4 3 2" xfId="16504" xr:uid="{0EC1F5B3-5AFB-4010-8C9B-8164F226EEFD}"/>
    <cellStyle name="Percent 4 7 2 5 3 3 4 4" xfId="19596" xr:uid="{197DD9D8-A4D5-4BC0-99A2-192B4143E1DF}"/>
    <cellStyle name="Percent 4 7 2 5 3 3 4 4 2" xfId="24818" xr:uid="{712C4BD7-BA61-4FFF-BAD3-46C770AF3AB1}"/>
    <cellStyle name="Percent 4 7 2 5 3 3 5" xfId="7407" xr:uid="{8C1C29EE-3DB2-45DC-8176-338FF21B8686}"/>
    <cellStyle name="Percent 4 7 2 5 3 3 5 2" xfId="10777" xr:uid="{14C40D06-5244-44C9-BDE8-C5789BDE361C}"/>
    <cellStyle name="Percent 4 7 2 5 3 3 5 3" xfId="12668" xr:uid="{E41E3063-1B2E-48D6-8554-AA913481184E}"/>
    <cellStyle name="Percent 4 7 2 5 3 3 5 3 2" xfId="23107" xr:uid="{6B29465A-9DF8-41A5-81FF-13B3857F657B}"/>
    <cellStyle name="Percent 4 7 2 5 3 3 5 3 3" xfId="21342" xr:uid="{852A3FDA-4E90-407E-ACCA-04885A6605F4}"/>
    <cellStyle name="Percent 4 7 2 5 3 3 5 3 3 2" xfId="26564" xr:uid="{5859E777-0018-45E4-90CA-E58ABC34E674}"/>
    <cellStyle name="Percent 4 7 2 5 3 4" xfId="5928" xr:uid="{8094E2B8-B193-4979-842B-04207DD9E203}"/>
    <cellStyle name="Percent 4 7 2 5 3 4 2" xfId="9150" xr:uid="{06E3338A-8034-438A-A7AC-44C56B8B0486}"/>
    <cellStyle name="Percent 4 7 2 5 3 4 3" xfId="15054" xr:uid="{DD443337-CDB2-46EC-B7D6-C1D8C25347BB}"/>
    <cellStyle name="Percent 4 7 2 5 3 4 3 2" xfId="15055" xr:uid="{8DE7197B-D952-4920-BB23-2C8251B2AD25}"/>
    <cellStyle name="Percent 4 7 2 5 3 4 3 3" xfId="17291" xr:uid="{DE1B1298-DBFD-4A79-9D31-4ADBC09C024F}"/>
    <cellStyle name="Percent 4 7 2 5 3 4 3 4" xfId="20463" xr:uid="{EB6FA360-1C0D-4202-9FE2-5F8B3A2CB05F}"/>
    <cellStyle name="Percent 4 7 2 5 3 4 3 4 2" xfId="25685" xr:uid="{95692E51-C812-4494-B314-E12950111DBF}"/>
    <cellStyle name="Percent 4 7 2 5 3 5" xfId="15320" xr:uid="{82868357-BCFC-4324-AD0E-DBA1EABD6F41}"/>
    <cellStyle name="Percent 4 7 2 5 3 6" xfId="15740" xr:uid="{8ABC626B-C653-498A-8477-30AC93D49450}"/>
    <cellStyle name="Percent 4 7 2 5 3 7" xfId="17847" xr:uid="{87290521-D6D6-4A18-ADE7-A872F0F5D420}"/>
    <cellStyle name="Percent 4 7 2 5 3 7 2" xfId="27457" xr:uid="{C7E0EFA3-E821-4460-9FA0-774939984809}"/>
    <cellStyle name="Percent 4 7 2 5 3 7 3" xfId="28696" xr:uid="{9F8D7F5F-A898-476B-AB6D-B643A8D89863}"/>
    <cellStyle name="Percent 4 7 2 5 3 7 4" xfId="28250" xr:uid="{B937909A-EDC1-4715-BB01-A11FBB094E31}"/>
    <cellStyle name="Percent 4 7 2 5 3 8" xfId="18075" xr:uid="{562715B6-2FDF-4478-A65D-9F4283FC9BE4}"/>
    <cellStyle name="Percent 4 7 2 5 3 8 2" xfId="28804" xr:uid="{225CFF7B-7A5A-4F62-92B6-0CAA6FFC74C9}"/>
    <cellStyle name="Percent 4 7 2 5 4" xfId="15056" xr:uid="{4E8186B9-A32A-463B-8A75-CE6A63DD8E44}"/>
    <cellStyle name="Percent 4 7 2 5 4 2" xfId="15057" xr:uid="{EEB60F4C-D9B1-4ACD-A738-2C81581AA918}"/>
    <cellStyle name="Percent 4 7 2 6" xfId="2195" xr:uid="{5B41C1D5-E8DD-4C3E-9C1A-350876A1CB8B}"/>
    <cellStyle name="Percent 4 7 2 6 2" xfId="2790" xr:uid="{6C2AF732-22DB-4A22-A284-D601676F4B9C}"/>
    <cellStyle name="Percent 4 7 2 6 3" xfId="3753" xr:uid="{19CDCB1D-5974-4294-96DA-0832C4BD48E2}"/>
    <cellStyle name="Percent 4 7 2 6 3 2" xfId="4608" xr:uid="{5EC93846-8481-4CFE-A065-B0DD87BDE869}"/>
    <cellStyle name="Percent 4 7 2 6 3 3" xfId="3359" xr:uid="{D40FE3EC-0334-4F9D-A39A-BEFCA19DC295}"/>
    <cellStyle name="Percent 4 7 2 6 3 4" xfId="8692" xr:uid="{F4BE580D-D8FB-4249-918F-5F8F42963630}"/>
    <cellStyle name="Percent 4 7 2 6 3 4 2" xfId="6477" xr:uid="{2A7F9981-E838-4390-813C-7A15BDF62C8F}"/>
    <cellStyle name="Percent 4 7 2 6 3 4 2 2" xfId="10223" xr:uid="{3503856C-FBED-42EC-893F-56DC9FCBB996}"/>
    <cellStyle name="Percent 4 7 2 6 3 4 2 3" xfId="12167" xr:uid="{5C5C50AE-06F4-4FAD-AB91-4624108FC34D}"/>
    <cellStyle name="Percent 4 7 2 6 3 4 2 3 2" xfId="22614" xr:uid="{07F77C00-64F7-4A52-8698-1F117A854E2E}"/>
    <cellStyle name="Percent 4 7 2 6 3 4 2 3 3" xfId="20788" xr:uid="{FDF77EF4-89C4-4D39-B7FB-E4996939F519}"/>
    <cellStyle name="Percent 4 7 2 6 3 4 2 3 3 2" xfId="26010" xr:uid="{7842ABF1-6FC4-4DA1-937C-DD067C01608D}"/>
    <cellStyle name="Percent 4 7 2 6 3 5" xfId="6257" xr:uid="{DDA48C79-18AD-42ED-92C7-8D7CCE7573D5}"/>
    <cellStyle name="Percent 4 7 2 6 3 5 2" xfId="10006" xr:uid="{B9E599DF-4498-48C8-AA16-4C5CCEA75A3B}"/>
    <cellStyle name="Percent 4 7 2 6 3 5 3" xfId="17199" xr:uid="{A50E60AD-14F7-40AB-802E-B7D2292E0CE1}"/>
    <cellStyle name="Percent 4 7 2 6 3 5 3 2" xfId="23670" xr:uid="{631B78C0-2FF5-467E-9BFE-FD4A507B8A3D}"/>
    <cellStyle name="Percent 4 7 2 6 3 5 3 3" xfId="20571" xr:uid="{3DAC4776-5FDB-467D-B4CD-71CA0048F1B7}"/>
    <cellStyle name="Percent 4 7 2 6 3 5 3 3 2" xfId="25793" xr:uid="{632AB0D5-0FB6-4384-A312-14B70B2261FC}"/>
    <cellStyle name="Percent 4 7 2 6 3 6" xfId="18530" xr:uid="{EB93F1B9-F293-42CC-802E-801AB0F2AA99}"/>
    <cellStyle name="Percent 4 7 2 6 3 6 2" xfId="23752" xr:uid="{EEDB42A3-7A13-420E-B2C4-52870D9462EA}"/>
    <cellStyle name="Percent 4 7 2 6 4" xfId="7267" xr:uid="{FC7B5532-19FC-4B36-8221-2DB95263C0D4}"/>
    <cellStyle name="Percent 4 7 2 6 4 2" xfId="8226" xr:uid="{3E56AEDB-633F-41D9-A80C-9900DB829A34}"/>
    <cellStyle name="Percent 4 7 2 6 4 3" xfId="13268" xr:uid="{27CA1D58-EC90-4195-91A0-2F756EE90162}"/>
    <cellStyle name="Percent 4 7 2 6 4 3 2" xfId="16700" xr:uid="{8BADCC21-C257-47B2-92E3-0A1A25257DA5}"/>
    <cellStyle name="Percent 4 7 2 6 4 4" xfId="19569" xr:uid="{B214FFAA-6ADD-4477-9675-0C88C4B77098}"/>
    <cellStyle name="Percent 4 7 2 6 4 4 2" xfId="24791" xr:uid="{9F9D257F-C48B-40EE-933C-6269C8FA68C6}"/>
    <cellStyle name="Percent 4 7 2 6 5" xfId="9521" xr:uid="{690A681B-7976-4EF8-B697-AA23084628C7}"/>
    <cellStyle name="Percent 4 7 2 6 5 2" xfId="11234" xr:uid="{82918D08-FB10-478E-BE47-A6EDD7633988}"/>
    <cellStyle name="Percent 4 7 2 6 5 3" xfId="17060" xr:uid="{03B0824A-C891-4F52-A87B-82C329AB6907}"/>
    <cellStyle name="Percent 4 7 2 6 5 3 2" xfId="23533" xr:uid="{CEA5A679-0FB6-400C-B4FD-6EA71D3CB539}"/>
    <cellStyle name="Percent 4 7 2 6 5 3 3" xfId="21799" xr:uid="{A125D315-EB19-4D87-A27D-47A4D4519DD0}"/>
    <cellStyle name="Percent 4 7 2 6 5 3 3 2" xfId="27021" xr:uid="{158DB772-C3A5-4C66-831B-BEC617688F50}"/>
    <cellStyle name="Percent 4 7 2 7" xfId="17935" xr:uid="{5E83D0F6-2B34-46AA-88E7-3509BE582E6E}"/>
    <cellStyle name="Percent 4 7 2 7 2" xfId="27720" xr:uid="{A17A965B-B6D4-4335-958F-E2BC2A464B49}"/>
    <cellStyle name="Percent 4 7 3" xfId="1981" xr:uid="{EB2792D1-C01A-48D5-B2CC-6EDE3A95A783}"/>
    <cellStyle name="Percent 4 7 4" xfId="1982" xr:uid="{17D06AF9-FCBE-4E3E-830D-A80783C630C3}"/>
    <cellStyle name="Percent 4 7 4 2" xfId="1983" xr:uid="{750568DA-8A5D-4147-B6CB-62F9EEC41849}"/>
    <cellStyle name="Percent 4 7 4 3" xfId="1984" xr:uid="{1CE2D284-B435-4093-B7E8-0AC54B69D47B}"/>
    <cellStyle name="Percent 4 7 4 3 2" xfId="15058" xr:uid="{98706528-9EE2-447F-A70F-F4AC9B1EFE50}"/>
    <cellStyle name="Percent 4 7 4 3 2 2" xfId="15059" xr:uid="{B3A0BD46-4A34-49E6-BFEF-F07CA0966AF3}"/>
    <cellStyle name="Percent 4 7 4 3 3" xfId="15060" xr:uid="{8D18748F-2451-42F1-ACFB-0D5355639F25}"/>
    <cellStyle name="Percent 4 7 4 4" xfId="1985" xr:uid="{1BA5984A-5403-4C42-97D7-9082C2626035}"/>
    <cellStyle name="Percent 4 7 4 4 2" xfId="1986" xr:uid="{113B658E-21F8-4C19-A8A1-C875869D51A3}"/>
    <cellStyle name="Percent 4 7 4 4 3" xfId="1987" xr:uid="{52D6F395-53C0-4EA5-972C-4FB589273482}"/>
    <cellStyle name="Percent 4 7 4 4 3 2" xfId="1988" xr:uid="{584A2530-1709-4062-96BC-287712452E3F}"/>
    <cellStyle name="Percent 4 7 4 4 3 2 2" xfId="1989" xr:uid="{84CB4963-3814-4A67-9D36-E0273A0FC2EF}"/>
    <cellStyle name="Percent 4 7 4 4 3 2 2 10" xfId="18300" xr:uid="{F9C279BE-DC18-4A5D-B3F5-5F956C544060}"/>
    <cellStyle name="Percent 4 7 4 4 3 2 2 10 2" xfId="27586" xr:uid="{DD54E510-C535-4947-9590-8690BB70B1C9}"/>
    <cellStyle name="Percent 4 7 4 4 3 2 2 2" xfId="1990" xr:uid="{71F60F97-5B8F-4945-915D-3BDA1C09E72A}"/>
    <cellStyle name="Percent 4 7 4 4 3 2 2 2 2" xfId="15061" xr:uid="{B4168A97-101A-4CAD-8402-9F9E14ADC79A}"/>
    <cellStyle name="Percent 4 7 4 4 3 2 2 2 3" xfId="15062" xr:uid="{0862108E-E68D-41EB-986D-D6603938CF73}"/>
    <cellStyle name="Percent 4 7 4 4 3 2 2 2 3 2" xfId="15063" xr:uid="{8B8BF8A3-D7FD-4FF3-BBFC-08CFCE08868A}"/>
    <cellStyle name="Percent 4 7 4 4 3 2 2 3" xfId="1991" xr:uid="{3EF926BA-6FC0-477E-A95B-1B1AB15135B8}"/>
    <cellStyle name="Percent 4 7 4 4 3 2 2 4" xfId="1992" xr:uid="{CBAF8ABA-2169-45A0-A8A5-8EB0BC8E82B6}"/>
    <cellStyle name="Percent 4 7 4 4 3 2 2 5" xfId="1993" xr:uid="{3E3F30D4-979C-4016-99B7-37CAE5888F25}"/>
    <cellStyle name="Percent 4 7 4 4 3 2 2 5 2" xfId="1994" xr:uid="{5EDBB4A5-493D-411F-B87C-879244EE5138}"/>
    <cellStyle name="Percent 4 7 4 4 3 2 2 5 3" xfId="2713" xr:uid="{B3CF63ED-3875-4D86-B26B-12CB18ED8FB4}"/>
    <cellStyle name="Percent 4 7 4 4 3 2 2 5 3 2" xfId="3308" xr:uid="{95B980CC-7D25-4270-A93F-3BE80A58D020}"/>
    <cellStyle name="Percent 4 7 4 4 3 2 2 5 3 3" xfId="4271" xr:uid="{7BB3A46C-A1DB-4DEA-84FE-7A6A2C238A5C}"/>
    <cellStyle name="Percent 4 7 4 4 3 2 2 5 3 3 2" xfId="5062" xr:uid="{A4C5B0C6-2CD4-494D-A7C3-4E7668455C50}"/>
    <cellStyle name="Percent 4 7 4 4 3 2 2 5 3 3 3" xfId="4508" xr:uid="{F42012AA-4F83-41A0-9A1F-1A9ECB2E08D0}"/>
    <cellStyle name="Percent 4 7 4 4 3 2 2 5 3 3 4" xfId="8422" xr:uid="{C4C31A96-BB83-4F4B-802F-FD2998C8B936}"/>
    <cellStyle name="Percent 4 7 4 4 3 2 2 5 3 3 4 2" xfId="9412" xr:uid="{173C36E5-1979-4B98-8086-0A63FA192B01}"/>
    <cellStyle name="Percent 4 7 4 4 3 2 2 5 3 3 4 2 2" xfId="11125" xr:uid="{4C3F9E5B-2491-481C-B063-FB222877617D}"/>
    <cellStyle name="Percent 4 7 4 4 3 2 2 5 3 3 4 2 3" xfId="12126" xr:uid="{A8F63E88-C84D-40A1-837D-3BC83BF16470}"/>
    <cellStyle name="Percent 4 7 4 4 3 2 2 5 3 3 4 2 3 2" xfId="22573" xr:uid="{3E7CA1A4-2D31-497C-8637-391899A03E32}"/>
    <cellStyle name="Percent 4 7 4 4 3 2 2 5 3 3 4 2 3 3" xfId="21690" xr:uid="{48A7609E-84F9-4D60-83EB-8176D326F598}"/>
    <cellStyle name="Percent 4 7 4 4 3 2 2 5 3 3 4 2 3 3 2" xfId="26912" xr:uid="{EDA12333-4CFA-4289-8BD9-F5A3095AC851}"/>
    <cellStyle name="Percent 4 7 4 4 3 2 2 5 3 3 5" xfId="5274" xr:uid="{E1E1BF16-2E06-4A1F-8144-D5AD1740728C}"/>
    <cellStyle name="Percent 4 7 4 4 3 2 2 5 3 3 5 2" xfId="9724" xr:uid="{25F03302-D065-44F4-9B55-2862E13483A8}"/>
    <cellStyle name="Percent 4 7 4 4 3 2 2 5 3 3 5 3" xfId="12016" xr:uid="{B423351A-2ACC-4D52-8693-6DFB10D4F5D9}"/>
    <cellStyle name="Percent 4 7 4 4 3 2 2 5 3 3 5 3 2" xfId="22464" xr:uid="{3359C4DA-624A-4952-9CCC-F4D1BEAE535C}"/>
    <cellStyle name="Percent 4 7 4 4 3 2 2 5 3 3 5 3 3" xfId="19814" xr:uid="{A44D1BAE-E94B-4F46-8D0D-C1A57D99E646}"/>
    <cellStyle name="Percent 4 7 4 4 3 2 2 5 3 3 5 3 3 2" xfId="25036" xr:uid="{F2CC0127-6CEC-4A3C-BC8D-FFB2079EB278}"/>
    <cellStyle name="Percent 4 7 4 4 3 2 2 5 3 3 6" xfId="19048" xr:uid="{76A38B3F-6092-448D-94FE-966E661E082A}"/>
    <cellStyle name="Percent 4 7 4 4 3 2 2 5 3 3 6 2" xfId="24270" xr:uid="{0771C996-E6E4-4D10-A938-1DFE769FA798}"/>
    <cellStyle name="Percent 4 7 4 4 3 2 2 5 3 4" xfId="7227" xr:uid="{BA088F63-FC46-479B-9BFD-C517543A029B}"/>
    <cellStyle name="Percent 4 7 4 4 3 2 2 5 3 4 2" xfId="8186" xr:uid="{51EE6F8A-69DB-483F-AEA2-BFDFFC231F5C}"/>
    <cellStyle name="Percent 4 7 4 4 3 2 2 5 3 4 3" xfId="13277" xr:uid="{2AF0D089-CB57-4561-A988-CC2406240858}"/>
    <cellStyle name="Percent 4 7 4 4 3 2 2 5 3 4 3 2" xfId="16708" xr:uid="{DBB8A89D-8FFF-4400-8F3F-AF9397050A78}"/>
    <cellStyle name="Percent 4 7 4 4 3 2 2 5 3 4 4" xfId="19529" xr:uid="{AC6E6106-E080-46F0-AC4B-707AAA70F628}"/>
    <cellStyle name="Percent 4 7 4 4 3 2 2 5 3 4 4 2" xfId="24751" xr:uid="{E874F898-7872-4DC8-B66C-16AEE1A290DA}"/>
    <cellStyle name="Percent 4 7 4 4 3 2 2 5 3 5" xfId="9435" xr:uid="{1E52BE03-3C26-41E3-83CF-DFE7C4B282E4}"/>
    <cellStyle name="Percent 4 7 4 4 3 2 2 5 3 5 2" xfId="11148" xr:uid="{82754390-AB17-4ABE-897A-A8AD9F5A6D7B}"/>
    <cellStyle name="Percent 4 7 4 4 3 2 2 5 3 5 3" xfId="16896" xr:uid="{E6161CE7-CD25-4270-B60A-1130EE5F692A}"/>
    <cellStyle name="Percent 4 7 4 4 3 2 2 5 3 5 3 2" xfId="23369" xr:uid="{272D8B49-218D-4ED6-9DB1-CA181713929D}"/>
    <cellStyle name="Percent 4 7 4 4 3 2 2 5 3 5 3 3" xfId="21713" xr:uid="{90196E47-82A9-4388-BA99-D911F213070F}"/>
    <cellStyle name="Percent 4 7 4 4 3 2 2 5 3 5 3 3 2" xfId="26935" xr:uid="{372E3E96-5646-4B99-8E22-73738F491342}"/>
    <cellStyle name="Percent 4 7 4 4 3 2 2 5 4" xfId="5933" xr:uid="{F3BAF0BE-6DC0-4F72-99D1-09B30C92347F}"/>
    <cellStyle name="Percent 4 7 4 4 3 2 2 5 4 2" xfId="9155" xr:uid="{6BD8C289-22B5-4413-B049-D58F247E2074}"/>
    <cellStyle name="Percent 4 7 4 4 3 2 2 5 4 3" xfId="17052" xr:uid="{A10F2FBE-12DF-47F2-B6DF-3AF0823BE85B}"/>
    <cellStyle name="Percent 4 7 4 4 3 2 2 5 4 3 2" xfId="23525" xr:uid="{9239E951-A710-491A-8451-4CE0808C0CFC}"/>
    <cellStyle name="Percent 4 7 4 4 3 2 2 5 4 3 3" xfId="20468" xr:uid="{D2CB0DFC-1533-4A8C-8B27-5692F134FD1B}"/>
    <cellStyle name="Percent 4 7 4 4 3 2 2 5 4 3 3 2" xfId="25690" xr:uid="{2103E904-8DD7-499B-8CEE-C80E3163C3AD}"/>
    <cellStyle name="Percent 4 7 4 4 3 2 2 5 5" xfId="15745" xr:uid="{588C14D7-282A-4F5A-A43D-12B0BB8CF178}"/>
    <cellStyle name="Percent 4 7 4 4 3 2 2 5 6" xfId="17852" xr:uid="{837AC501-2E0A-41C5-AC8B-FF9FD3AC3D85}"/>
    <cellStyle name="Percent 4 7 4 4 3 2 2 5 6 2" xfId="27462" xr:uid="{03EFD28E-77EB-4196-8990-1EF914E7BEC3}"/>
    <cellStyle name="Percent 4 7 4 4 3 2 2 5 6 3" xfId="28701" xr:uid="{0B59528E-B030-4E16-B539-E3D17A8CAE2E}"/>
    <cellStyle name="Percent 4 7 4 4 3 2 2 5 6 4" xfId="28255" xr:uid="{47961418-B6B6-409A-85ED-A9E7A148AA90}"/>
    <cellStyle name="Percent 4 7 4 4 3 2 2 5 7" xfId="18453" xr:uid="{4462DE1D-2310-45CA-9158-A6CA07C73364}"/>
    <cellStyle name="Percent 4 7 4 4 3 2 2 5 7 2" xfId="27718" xr:uid="{438D0266-453B-4010-9E7C-7D6037862B5F}"/>
    <cellStyle name="Percent 4 7 4 4 3 2 2 6" xfId="2560" xr:uid="{9D3E3943-4C5F-4A38-9B99-0767CF102842}"/>
    <cellStyle name="Percent 4 7 4 4 3 2 2 6 2" xfId="3155" xr:uid="{41090251-9CDE-49FB-A76E-BA5E9EC10BC2}"/>
    <cellStyle name="Percent 4 7 4 4 3 2 2 6 3" xfId="4118" xr:uid="{69F3BB04-351C-46EF-A61D-07CA10C112E9}"/>
    <cellStyle name="Percent 4 7 4 4 3 2 2 6 3 2" xfId="4635" xr:uid="{AA9E50AD-E17D-4BE5-A333-BB66A8B63ABA}"/>
    <cellStyle name="Percent 4 7 4 4 3 2 2 6 3 3" xfId="3649" xr:uid="{74A276EE-EFC7-4833-AC75-5C6FA8FC7E6D}"/>
    <cellStyle name="Percent 4 7 4 4 3 2 2 6 3 4" xfId="8574" xr:uid="{006875B3-84F6-46B6-8EC1-8AE7381BD4FC}"/>
    <cellStyle name="Percent 4 7 4 4 3 2 2 6 3 4 2" xfId="6349" xr:uid="{D1A95127-C2D0-41F5-8907-7ECF51A363DA}"/>
    <cellStyle name="Percent 4 7 4 4 3 2 2 6 3 4 2 2" xfId="10097" xr:uid="{D6333867-3DDC-4FE8-80E6-481D7D52D98C}"/>
    <cellStyle name="Percent 4 7 4 4 3 2 2 6 3 4 2 3" xfId="16972" xr:uid="{A3A00FFE-D886-4187-92F4-2D7E68B33572}"/>
    <cellStyle name="Percent 4 7 4 4 3 2 2 6 3 4 2 3 2" xfId="23445" xr:uid="{EEC0FD96-05DB-44FE-90ED-0D0F183F78DC}"/>
    <cellStyle name="Percent 4 7 4 4 3 2 2 6 3 4 2 3 3" xfId="20662" xr:uid="{7144AC35-DBF9-4E07-B7C1-8B739516C8DC}"/>
    <cellStyle name="Percent 4 7 4 4 3 2 2 6 3 4 2 3 3 2" xfId="25884" xr:uid="{80D30E5A-888C-42A9-9BAC-E0E8CFCA70CE}"/>
    <cellStyle name="Percent 4 7 4 4 3 2 2 6 3 5" xfId="6643" xr:uid="{9DD00D1B-07F1-4F4A-BE8E-12B503236027}"/>
    <cellStyle name="Percent 4 7 4 4 3 2 2 6 3 5 2" xfId="10389" xr:uid="{D2F074E4-7236-4613-8E8A-5F3802C015AE}"/>
    <cellStyle name="Percent 4 7 4 4 3 2 2 6 3 5 3" xfId="12652" xr:uid="{1E5EE882-9B7E-4522-AA8D-54B8654C35E8}"/>
    <cellStyle name="Percent 4 7 4 4 3 2 2 6 3 5 3 2" xfId="23092" xr:uid="{C6796357-4225-414C-94B9-38B8D3EC12B4}"/>
    <cellStyle name="Percent 4 7 4 4 3 2 2 6 3 5 3 3" xfId="20954" xr:uid="{06B2E29D-5438-4E9C-AF73-657B9FCAC10F}"/>
    <cellStyle name="Percent 4 7 4 4 3 2 2 6 3 5 3 3 2" xfId="26176" xr:uid="{468490A5-DCB1-45BE-84AD-F49987855271}"/>
    <cellStyle name="Percent 4 7 4 4 3 2 2 6 3 6" xfId="16137" xr:uid="{BFAFB034-1173-4006-BDBE-C5490D62C6B3}"/>
    <cellStyle name="Percent 4 7 4 4 3 2 2 6 3 7" xfId="18895" xr:uid="{D3FFE732-BB98-4DB0-959D-332BAA40D51F}"/>
    <cellStyle name="Percent 4 7 4 4 3 2 2 6 3 7 2" xfId="24117" xr:uid="{6A736164-634B-4702-9101-EBFF819D97EE}"/>
    <cellStyle name="Percent 4 7 4 4 3 2 2 6 4" xfId="7239" xr:uid="{C190FB28-178A-4C98-99CC-E5769E48AD1E}"/>
    <cellStyle name="Percent 4 7 4 4 3 2 2 6 4 2" xfId="8198" xr:uid="{EE84173E-5C37-4AB2-8DED-7BE192C53951}"/>
    <cellStyle name="Percent 4 7 4 4 3 2 2 6 4 3" xfId="11547" xr:uid="{7288F68D-6B59-4DE2-9613-C65FFE6C4E1C}"/>
    <cellStyle name="Percent 4 7 4 4 3 2 2 6 4 3 2" xfId="15807" xr:uid="{46B699CC-041B-4164-9B57-09A5E37FAD92}"/>
    <cellStyle name="Percent 4 7 4 4 3 2 2 6 4 4" xfId="19541" xr:uid="{CDAEF903-0C33-4E0C-8045-A05AD1D63CB1}"/>
    <cellStyle name="Percent 4 7 4 4 3 2 2 6 4 4 2" xfId="24763" xr:uid="{9C07F8D8-6C87-47F8-A4E7-57BD17E508A2}"/>
    <cellStyle name="Percent 4 7 4 4 3 2 2 6 5" xfId="9477" xr:uid="{A76E6BA0-E6F5-4977-8C6B-BB5FBF5FBEB5}"/>
    <cellStyle name="Percent 4 7 4 4 3 2 2 6 5 2" xfId="11190" xr:uid="{A3A9C9FE-02C0-4D50-BC30-9AA486C25D21}"/>
    <cellStyle name="Percent 4 7 4 4 3 2 2 6 5 3" xfId="12718" xr:uid="{49EBF919-53BF-496D-AF52-C8C2F590BF44}"/>
    <cellStyle name="Percent 4 7 4 4 3 2 2 6 5 3 2" xfId="23157" xr:uid="{AC3A653B-0E9C-4E55-BA14-66538F003DEA}"/>
    <cellStyle name="Percent 4 7 4 4 3 2 2 6 5 3 3" xfId="21755" xr:uid="{193B2226-6389-4DA8-87FF-1B4368DDCE46}"/>
    <cellStyle name="Percent 4 7 4 4 3 2 2 6 5 3 3 2" xfId="26977" xr:uid="{25596AD5-7FFB-4190-9A84-E4A71655498D}"/>
    <cellStyle name="Percent 4 7 4 4 3 2 2 7" xfId="5932" xr:uid="{AD294C5F-A47A-4C7C-BB2E-11ED2C08ECB5}"/>
    <cellStyle name="Percent 4 7 4 4 3 2 2 7 2" xfId="9154" xr:uid="{5E0FA85B-6B44-48BD-9A8A-0DFFD133B323}"/>
    <cellStyle name="Percent 4 7 4 4 3 2 2 7 3" xfId="16290" xr:uid="{4A9AB159-6A8F-4D10-B981-4745CEA12BBC}"/>
    <cellStyle name="Percent 4 7 4 4 3 2 2 7 3 2" xfId="17432" xr:uid="{CB6F95B7-6829-4D19-8E90-338595BA44D0}"/>
    <cellStyle name="Percent 4 7 4 4 3 2 2 7 3 3" xfId="20467" xr:uid="{59197919-6A06-4F35-96BF-D2E323114159}"/>
    <cellStyle name="Percent 4 7 4 4 3 2 2 7 3 3 2" xfId="25689" xr:uid="{CE4552C6-514F-4070-B84A-96194573A893}"/>
    <cellStyle name="Percent 4 7 4 4 3 2 2 8" xfId="15744" xr:uid="{63726AA2-4843-4F22-83B4-0CC954269DBA}"/>
    <cellStyle name="Percent 4 7 4 4 3 2 2 9" xfId="17851" xr:uid="{9A3FD2E2-1AF2-4BC5-8BA3-9FCC9A37C783}"/>
    <cellStyle name="Percent 4 7 4 4 3 2 2 9 2" xfId="27461" xr:uid="{9322D121-72C1-474E-8D81-CB88409DBADC}"/>
    <cellStyle name="Percent 4 7 4 4 3 2 2 9 3" xfId="28700" xr:uid="{97AC6CB3-BCE5-46A2-8222-C4B6B78BBCF4}"/>
    <cellStyle name="Percent 4 7 4 4 3 2 2 9 4" xfId="28254" xr:uid="{33EEB6FC-CF2F-4584-92D4-8E273A61EAC1}"/>
    <cellStyle name="Percent 4 7 4 4 3 3" xfId="2381" xr:uid="{029606F2-50B0-4838-A111-E615EA08F4C7}"/>
    <cellStyle name="Percent 4 7 4 4 3 3 2" xfId="2976" xr:uid="{0A7D3EC4-6A47-42C9-A018-8E1A548073ED}"/>
    <cellStyle name="Percent 4 7 4 4 3 3 3" xfId="3939" xr:uid="{18FEFB27-A46D-4F94-A493-160F162E80A0}"/>
    <cellStyle name="Percent 4 7 4 4 3 3 3 2" xfId="4781" xr:uid="{D2A02248-2A0C-439B-AF76-2590DB7DFD65}"/>
    <cellStyle name="Percent 4 7 4 4 3 3 3 3" xfId="3434" xr:uid="{8462F08D-0DFA-44CD-B70A-85C048CD0008}"/>
    <cellStyle name="Percent 4 7 4 4 3 3 3 4" xfId="7674" xr:uid="{869248DC-B7EF-4836-8500-222DE6BF8361}"/>
    <cellStyle name="Percent 4 7 4 4 3 3 3 4 2" xfId="6310" xr:uid="{51FD61BC-E7F2-4834-AFF7-E3275E15C023}"/>
    <cellStyle name="Percent 4 7 4 4 3 3 3 4 2 2" xfId="10059" xr:uid="{8582EDD9-7D7D-4050-AD12-FAE307D628D6}"/>
    <cellStyle name="Percent 4 7 4 4 3 3 3 4 2 3" xfId="12527" xr:uid="{28ED439C-4E88-421D-A814-41C50AD7BFD9}"/>
    <cellStyle name="Percent 4 7 4 4 3 3 3 4 2 3 2" xfId="22968" xr:uid="{6D191145-8CE8-41E7-8F48-A5EE450A1929}"/>
    <cellStyle name="Percent 4 7 4 4 3 3 3 4 2 3 3" xfId="20624" xr:uid="{AC354831-96EE-4533-9680-9FEC19204FD5}"/>
    <cellStyle name="Percent 4 7 4 4 3 3 3 4 2 3 3 2" xfId="25846" xr:uid="{3CD29429-4F26-417F-8CDF-056DCB466517}"/>
    <cellStyle name="Percent 4 7 4 4 3 3 3 5" xfId="6392" xr:uid="{26BC1572-202C-418D-A190-2D83DBB9510D}"/>
    <cellStyle name="Percent 4 7 4 4 3 3 3 5 2" xfId="10138" xr:uid="{07C0F179-0B01-480C-A208-65B2CD87E694}"/>
    <cellStyle name="Percent 4 7 4 4 3 3 3 5 3" xfId="11687" xr:uid="{DE2F4AE8-9139-4818-9A70-A083F3EE7845}"/>
    <cellStyle name="Percent 4 7 4 4 3 3 3 5 3 2" xfId="22136" xr:uid="{0860D6A0-DD17-4AA3-86EE-2CBB8428B0EA}"/>
    <cellStyle name="Percent 4 7 4 4 3 3 3 5 3 3" xfId="20703" xr:uid="{113B706E-2611-4AEA-87D3-E70428652677}"/>
    <cellStyle name="Percent 4 7 4 4 3 3 3 5 3 3 2" xfId="25925" xr:uid="{4A0F578C-E42F-4074-85F1-74CAE8BDE15A}"/>
    <cellStyle name="Percent 4 7 4 4 3 3 3 6" xfId="15962" xr:uid="{5AC0012C-ADCC-4A23-A0A5-4E283AB1D5B1}"/>
    <cellStyle name="Percent 4 7 4 4 3 3 3 7" xfId="18716" xr:uid="{3D31E216-BF53-4DF5-9AC1-DC2768AA9E09}"/>
    <cellStyle name="Percent 4 7 4 4 3 3 3 7 2" xfId="23938" xr:uid="{52573906-598D-409B-8E83-E7E4896A2D9E}"/>
    <cellStyle name="Percent 4 7 4 4 3 3 4" xfId="7347" xr:uid="{7D8531F1-D503-4B41-ABBA-B07EE7972908}"/>
    <cellStyle name="Percent 4 7 4 4 3 3 4 2" xfId="8306" xr:uid="{48B2F8EC-7B4F-44C1-B78A-4D332FF5FFA7}"/>
    <cellStyle name="Percent 4 7 4 4 3 3 4 3" xfId="13111" xr:uid="{4DBB7661-75E6-4893-BE07-EE924C114CDF}"/>
    <cellStyle name="Percent 4 7 4 4 3 3 4 3 2" xfId="16558" xr:uid="{3FF37FB7-B0B1-4F04-9203-9414C2952589}"/>
    <cellStyle name="Percent 4 7 4 4 3 3 4 4" xfId="19649" xr:uid="{123BD0EB-1CD1-4D7E-AC17-4045B2A0C13E}"/>
    <cellStyle name="Percent 4 7 4 4 3 3 4 4 2" xfId="24871" xr:uid="{0D5A5859-D532-4687-9219-FBFACAF94850}"/>
    <cellStyle name="Percent 4 7 4 4 3 3 5" xfId="9472" xr:uid="{627DB0FA-48F7-4267-8B3B-350A4B0AA719}"/>
    <cellStyle name="Percent 4 7 4 4 3 3 5 2" xfId="11185" xr:uid="{FD130201-A09D-488D-B4FE-B2ADB8A78F24}"/>
    <cellStyle name="Percent 4 7 4 4 3 3 5 3" xfId="12704" xr:uid="{636DA6B2-E3B3-43BB-873A-F5F6F7950892}"/>
    <cellStyle name="Percent 4 7 4 4 3 3 5 3 2" xfId="23143" xr:uid="{FA58B7E1-4F15-47B0-98A9-5AF8CBCB6987}"/>
    <cellStyle name="Percent 4 7 4 4 3 3 5 3 3" xfId="21750" xr:uid="{53BB5E1D-0AA0-4101-9F7C-D1C54348240F}"/>
    <cellStyle name="Percent 4 7 4 4 3 3 5 3 3 2" xfId="26972" xr:uid="{F86273E8-DA0D-4FED-91E4-4CE0BE3856FD}"/>
    <cellStyle name="Percent 4 7 4 4 3 4" xfId="5931" xr:uid="{9376CBDB-B3DF-4D26-AC54-099DAD291A81}"/>
    <cellStyle name="Percent 4 7 4 4 3 4 2" xfId="9153" xr:uid="{B0DA5368-59BF-4BD9-A95E-FC545D4FA8C3}"/>
    <cellStyle name="Percent 4 7 4 4 3 4 3" xfId="15064" xr:uid="{7D89CDC9-1D48-40B6-A720-BA77AC437BAD}"/>
    <cellStyle name="Percent 4 7 4 4 3 4 3 2" xfId="15065" xr:uid="{0748713B-36D3-43FA-9919-C1E133CBA4D6}"/>
    <cellStyle name="Percent 4 7 4 4 3 4 3 3" xfId="17292" xr:uid="{61A6EB4A-A1D6-4272-8057-E9C8D0D8BB0E}"/>
    <cellStyle name="Percent 4 7 4 4 3 4 3 4" xfId="20466" xr:uid="{F6BD48E1-CE38-477B-A76C-F2E70574FA08}"/>
    <cellStyle name="Percent 4 7 4 4 3 4 3 4 2" xfId="25688" xr:uid="{75322F06-7DE6-4A20-853B-DA17D9536724}"/>
    <cellStyle name="Percent 4 7 4 4 3 5" xfId="15321" xr:uid="{FB7192FD-D21C-4B6E-879B-B1635DDA17AB}"/>
    <cellStyle name="Percent 4 7 4 4 3 6" xfId="15743" xr:uid="{9ED62559-3514-4CD9-907D-CD5FAC9EAA25}"/>
    <cellStyle name="Percent 4 7 4 4 3 7" xfId="17850" xr:uid="{F70DBCDB-B5C8-4F16-9FD6-27065E7F0901}"/>
    <cellStyle name="Percent 4 7 4 4 3 7 2" xfId="27460" xr:uid="{E156DB58-F640-42E6-8518-E1FFC40E6E9B}"/>
    <cellStyle name="Percent 4 7 4 4 3 7 3" xfId="28699" xr:uid="{1A987667-3297-4705-80FE-3672C960CDD1}"/>
    <cellStyle name="Percent 4 7 4 4 3 7 4" xfId="28253" xr:uid="{1F138808-5C48-4B4A-969E-E910BE56CCB6}"/>
    <cellStyle name="Percent 4 7 4 4 3 8" xfId="18121" xr:uid="{04E566C2-4046-4E66-8DC4-C36793BAC415}"/>
    <cellStyle name="Percent 4 7 4 4 3 8 2" xfId="28792" xr:uid="{039DF7F6-323C-4890-A0E4-4816FE9344E4}"/>
    <cellStyle name="Percent 4 7 4 4 4" xfId="15066" xr:uid="{BDAD10D0-EC95-45C0-BC7D-6FCC3D9995D8}"/>
    <cellStyle name="Percent 4 7 4 4 4 2" xfId="15067" xr:uid="{9D58CB2E-BC87-418D-9EAF-DC251973A69D}"/>
    <cellStyle name="Percent 4 7 4 5" xfId="2241" xr:uid="{4A1C552B-CB3F-4695-BB99-ED33933613F0}"/>
    <cellStyle name="Percent 4 7 4 5 2" xfId="2836" xr:uid="{0C1E7F8C-6FEA-4CA9-A7BC-C77A5E622714}"/>
    <cellStyle name="Percent 4 7 4 5 3" xfId="3799" xr:uid="{7AC45BC0-168E-46C4-9C6C-BFA97796D179}"/>
    <cellStyle name="Percent 4 7 4 5 3 2" xfId="4799" xr:uid="{D7575E41-0C8A-4797-A9CB-87A163D3DDFA}"/>
    <cellStyle name="Percent 4 7 4 5 3 3" xfId="3526" xr:uid="{0D8CB424-A11C-425F-8AC9-152BC3EC0DAD}"/>
    <cellStyle name="Percent 4 7 4 5 3 4" xfId="8636" xr:uid="{4B126AAE-7B5A-4624-8481-408992E5529F}"/>
    <cellStyle name="Percent 4 7 4 5 3 4 2" xfId="6765" xr:uid="{A9190C66-EF35-4AB9-A5EB-8C9946E46DE2}"/>
    <cellStyle name="Percent 4 7 4 5 3 4 2 2" xfId="10509" xr:uid="{364FABF3-624D-4199-A05D-314CB44F5A18}"/>
    <cellStyle name="Percent 4 7 4 5 3 4 2 3" xfId="16944" xr:uid="{CC5D6876-B7D2-4996-857B-38EE6697BABE}"/>
    <cellStyle name="Percent 4 7 4 5 3 4 2 3 2" xfId="23417" xr:uid="{4D74C6F5-1A39-47DF-8429-507D030D7C36}"/>
    <cellStyle name="Percent 4 7 4 5 3 4 2 3 3" xfId="21074" xr:uid="{5FF52D4D-922E-4837-907E-6494B7A1D441}"/>
    <cellStyle name="Percent 4 7 4 5 3 4 2 3 3 2" xfId="26296" xr:uid="{EA61BC50-0CED-4553-B160-495694D12E81}"/>
    <cellStyle name="Percent 4 7 4 5 3 5" xfId="6245" xr:uid="{F6DEC5A1-5D2C-415B-98D5-055E47BED9E4}"/>
    <cellStyle name="Percent 4 7 4 5 3 5 2" xfId="9994" xr:uid="{452BAEAF-6A8B-4E50-A43B-4E32DA6CEBB3}"/>
    <cellStyle name="Percent 4 7 4 5 3 5 3" xfId="16984" xr:uid="{39673A0A-2E9E-40A2-8014-DE11C0B68853}"/>
    <cellStyle name="Percent 4 7 4 5 3 5 3 2" xfId="23457" xr:uid="{D6BBE4E8-6EF9-43EA-9150-370236244800}"/>
    <cellStyle name="Percent 4 7 4 5 3 5 3 3" xfId="20559" xr:uid="{0A5AD285-E3F2-4DCC-992F-044EF40CC000}"/>
    <cellStyle name="Percent 4 7 4 5 3 5 3 3 2" xfId="25781" xr:uid="{6A13069D-823D-49CC-9B8D-F67A5656038D}"/>
    <cellStyle name="Percent 4 7 4 5 3 6" xfId="18576" xr:uid="{96E7A551-232B-4EEE-BC17-A5DC67ACB84D}"/>
    <cellStyle name="Percent 4 7 4 5 3 6 2" xfId="23798" xr:uid="{338A87AB-2BF7-48D3-8982-767FDD432EE9}"/>
    <cellStyle name="Percent 4 7 4 5 4" xfId="7268" xr:uid="{C5F3362F-BE22-45BA-B1F5-EC58FD8D3B07}"/>
    <cellStyle name="Percent 4 7 4 5 4 2" xfId="8227" xr:uid="{21BB4BA5-0A71-4677-BF3B-D8F6AE8E1169}"/>
    <cellStyle name="Percent 4 7 4 5 4 3" xfId="13218" xr:uid="{5E8B50AA-CB7C-481F-871F-2E0AB04706E2}"/>
    <cellStyle name="Percent 4 7 4 5 4 3 2" xfId="16653" xr:uid="{94CD2573-C6C8-4117-9A6D-DB6100F6E9E6}"/>
    <cellStyle name="Percent 4 7 4 5 4 4" xfId="19570" xr:uid="{57777860-4122-43DE-B272-9853D0234ACB}"/>
    <cellStyle name="Percent 4 7 4 5 4 4 2" xfId="24792" xr:uid="{64984744-6FD5-4F74-949C-551941C794E3}"/>
    <cellStyle name="Percent 4 7 4 5 5" xfId="7922" xr:uid="{59BC4B24-C240-41DC-AA3B-7F8B8689CE4F}"/>
    <cellStyle name="Percent 4 7 4 5 5 2" xfId="10881" xr:uid="{F53C887B-68B4-4F2E-BC6E-DF6486D3D8DD}"/>
    <cellStyle name="Percent 4 7 4 5 5 3" xfId="11283" xr:uid="{F5E12106-A807-4030-BACB-5AEDFBE0D9ED}"/>
    <cellStyle name="Percent 4 7 4 5 5 3 2" xfId="21841" xr:uid="{207F0BC9-904A-4314-A6A4-C95585DE6812}"/>
    <cellStyle name="Percent 4 7 4 5 5 3 3" xfId="21446" xr:uid="{281DA812-2147-4075-AA17-2A6BD77441C3}"/>
    <cellStyle name="Percent 4 7 4 5 5 3 3 2" xfId="26668" xr:uid="{6B0AB6D7-B20D-4326-864D-FBF41FDE543C}"/>
    <cellStyle name="Percent 4 7 4 6" xfId="17981" xr:uid="{5280B8AD-9E5A-46F8-A3D8-66438E00F7A8}"/>
    <cellStyle name="Percent 4 7 4 6 2" xfId="28174" xr:uid="{D60505A4-8268-4CF2-AB06-5C496BFFD83D}"/>
    <cellStyle name="Percent 4 7 5" xfId="1995" xr:uid="{523E0B8B-A2DC-419E-AAE2-60CCB654D583}"/>
    <cellStyle name="Percent 4 7 5 2" xfId="1996" xr:uid="{B37DD0B4-2FC2-45C1-9F6B-96C69EC1ACDE}"/>
    <cellStyle name="Percent 4 7 5 3" xfId="1997" xr:uid="{7EA7663B-17F6-4E3B-A363-F8E08C935F34}"/>
    <cellStyle name="Percent 4 7 5 3 2" xfId="1998" xr:uid="{E5CCE417-8B0A-465E-84A9-889DAA2E6469}"/>
    <cellStyle name="Percent 4 7 5 3 2 2" xfId="1999" xr:uid="{6B69F2BF-C409-4E6A-AD19-2B1748F88A7B}"/>
    <cellStyle name="Percent 4 7 5 3 2 2 10" xfId="18301" xr:uid="{B00BEC94-5FB9-4AEC-B43D-766F4CA1D025}"/>
    <cellStyle name="Percent 4 7 5 3 2 2 10 2" xfId="28184" xr:uid="{E9ECBEFA-61E8-486F-87A8-08E3C9533989}"/>
    <cellStyle name="Percent 4 7 5 3 2 2 2" xfId="2000" xr:uid="{E3BEEA50-B296-466D-8821-4D1838FF2462}"/>
    <cellStyle name="Percent 4 7 5 3 2 2 2 2" xfId="15068" xr:uid="{097C18E2-E79D-4F23-A3C2-C19F5B99393B}"/>
    <cellStyle name="Percent 4 7 5 3 2 2 2 3" xfId="15069" xr:uid="{13BA1101-77D0-4CBB-BE65-AB5C38F054DB}"/>
    <cellStyle name="Percent 4 7 5 3 2 2 2 3 2" xfId="15070" xr:uid="{B883C13C-E5E8-4F43-B0FC-ACEE521E77AD}"/>
    <cellStyle name="Percent 4 7 5 3 2 2 3" xfId="2001" xr:uid="{579CC2B5-C037-4AE9-8F11-F374C858ED3A}"/>
    <cellStyle name="Percent 4 7 5 3 2 2 4" xfId="2002" xr:uid="{D51EA8BD-D21C-461F-AEAA-EAE1BAA4EE57}"/>
    <cellStyle name="Percent 4 7 5 3 2 2 5" xfId="2003" xr:uid="{47065D23-6C24-4667-A3CB-F2E85B42E731}"/>
    <cellStyle name="Percent 4 7 5 3 2 2 5 2" xfId="2004" xr:uid="{F13B3D30-62AF-4713-9CD1-A005A71C2B75}"/>
    <cellStyle name="Percent 4 7 5 3 2 2 5 3" xfId="2714" xr:uid="{56AE90FE-3CAB-45AC-A6FE-4FD115CBAF59}"/>
    <cellStyle name="Percent 4 7 5 3 2 2 5 3 2" xfId="3309" xr:uid="{089C1A9B-D2B9-4BF5-A22B-89029CB7733A}"/>
    <cellStyle name="Percent 4 7 5 3 2 2 5 3 3" xfId="4272" xr:uid="{9A365129-84F0-4836-B244-375BA27EF258}"/>
    <cellStyle name="Percent 4 7 5 3 2 2 5 3 3 2" xfId="4679" xr:uid="{58883E64-295F-4646-971F-B5514B9EC2BA}"/>
    <cellStyle name="Percent 4 7 5 3 2 2 5 3 3 3" xfId="4509" xr:uid="{4F722C2E-3716-4069-8B05-F121978AED35}"/>
    <cellStyle name="Percent 4 7 5 3 2 2 5 3 3 4" xfId="7478" xr:uid="{EB1F07DC-A0D0-4C85-B5CD-E225D420E6D3}"/>
    <cellStyle name="Percent 4 7 5 3 2 2 5 3 3 4 2" xfId="6435" xr:uid="{F776786D-6AD5-4AEF-A225-249DC860810C}"/>
    <cellStyle name="Percent 4 7 5 3 2 2 5 3 3 4 2 2" xfId="10181" xr:uid="{5DE01B0D-316B-418A-A82E-E9B17883DFD8}"/>
    <cellStyle name="Percent 4 7 5 3 2 2 5 3 3 4 2 3" xfId="12001" xr:uid="{E1A44E43-FE84-4CAC-9641-9B31BB5C5183}"/>
    <cellStyle name="Percent 4 7 5 3 2 2 5 3 3 4 2 3 2" xfId="22449" xr:uid="{E2772FDB-E0B2-4E07-AA2F-57C0327E49E0}"/>
    <cellStyle name="Percent 4 7 5 3 2 2 5 3 3 4 2 3 3" xfId="20746" xr:uid="{85D1EA14-3A26-4CE6-9CEF-D50DED88E770}"/>
    <cellStyle name="Percent 4 7 5 3 2 2 5 3 3 4 2 3 3 2" xfId="25968" xr:uid="{281C5A5C-E885-4C06-904E-5B5E1C8B9652}"/>
    <cellStyle name="Percent 4 7 5 3 2 2 5 3 3 5" xfId="5272" xr:uid="{6A52E194-D6BB-4BC7-8E6E-2CB4033342DE}"/>
    <cellStyle name="Percent 4 7 5 3 2 2 5 3 3 5 2" xfId="9880" xr:uid="{BA311134-8609-46A8-AF94-4F5455F7CF7A}"/>
    <cellStyle name="Percent 4 7 5 3 2 2 5 3 3 5 3" xfId="12255" xr:uid="{FF19D3A2-54AC-4B7A-9CB3-E805AF9D0D0D}"/>
    <cellStyle name="Percent 4 7 5 3 2 2 5 3 3 5 3 2" xfId="22698" xr:uid="{84E61ABD-5B55-44DD-8555-F6C05A0396B9}"/>
    <cellStyle name="Percent 4 7 5 3 2 2 5 3 3 5 3 3" xfId="19812" xr:uid="{1205DCC7-8057-466C-8860-245EF5F07B5C}"/>
    <cellStyle name="Percent 4 7 5 3 2 2 5 3 3 5 3 3 2" xfId="25034" xr:uid="{FD41A3D7-2D73-4F09-8C74-E0234D7B31B5}"/>
    <cellStyle name="Percent 4 7 5 3 2 2 5 3 3 6" xfId="19049" xr:uid="{9298AAB8-73C0-4C8A-B2FA-5C971E3BEC9F}"/>
    <cellStyle name="Percent 4 7 5 3 2 2 5 3 3 6 2" xfId="24271" xr:uid="{CE47C4C0-81C6-440D-9495-6C8C07746190}"/>
    <cellStyle name="Percent 4 7 5 3 2 2 5 3 4" xfId="7231" xr:uid="{B6822FE7-C83F-4325-B8B1-923CB3CDB895}"/>
    <cellStyle name="Percent 4 7 5 3 2 2 5 3 4 2" xfId="8190" xr:uid="{3972235B-7656-4616-AB9E-635E481D1A28}"/>
    <cellStyle name="Percent 4 7 5 3 2 2 5 3 4 3" xfId="12939" xr:uid="{8F5BD6CF-E3FD-41B9-AB0E-09B318C85759}"/>
    <cellStyle name="Percent 4 7 5 3 2 2 5 3 4 3 2" xfId="16406" xr:uid="{09F9A3B3-F053-423F-BE5E-A4E3B666126B}"/>
    <cellStyle name="Percent 4 7 5 3 2 2 5 3 4 4" xfId="19533" xr:uid="{1CFB99E4-556D-4997-A4B4-CF9CB7039516}"/>
    <cellStyle name="Percent 4 7 5 3 2 2 5 3 4 4 2" xfId="24755" xr:uid="{F2679494-8DFA-4B5C-99CC-59ECFE6CCCEB}"/>
    <cellStyle name="Percent 4 7 5 3 2 2 5 3 5" xfId="5955" xr:uid="{92BAE938-A017-4853-BF6B-68624E0C5FC9}"/>
    <cellStyle name="Percent 4 7 5 3 2 2 5 3 5 2" xfId="9595" xr:uid="{266AAE91-20B3-4160-904A-AA530EC0D25A}"/>
    <cellStyle name="Percent 4 7 5 3 2 2 5 3 5 3" xfId="17101" xr:uid="{C5D31002-E8EC-4C55-8A20-1F3F7AF7D841}"/>
    <cellStyle name="Percent 4 7 5 3 2 2 5 3 5 3 2" xfId="23573" xr:uid="{BE08A0E4-5499-4A1F-A3EA-D35013CA0D2F}"/>
    <cellStyle name="Percent 4 7 5 3 2 2 5 3 5 3 3" xfId="20490" xr:uid="{AA8B48C7-4FF1-4069-88AD-EA08F20ABFA5}"/>
    <cellStyle name="Percent 4 7 5 3 2 2 5 3 5 3 3 2" xfId="25712" xr:uid="{F6F0F5F4-9327-477F-B8F8-B412664B2A47}"/>
    <cellStyle name="Percent 4 7 5 3 2 2 5 4" xfId="5937" xr:uid="{4056BC83-044C-4198-B983-2980FE3C4DB7}"/>
    <cellStyle name="Percent 4 7 5 3 2 2 5 4 2" xfId="9158" xr:uid="{64E18C72-873D-4A7B-A412-46C5B29CBA81}"/>
    <cellStyle name="Percent 4 7 5 3 2 2 5 4 3" xfId="11641" xr:uid="{1185BBF8-4075-407B-9DEC-54F0D087210E}"/>
    <cellStyle name="Percent 4 7 5 3 2 2 5 4 3 2" xfId="22090" xr:uid="{F891D629-328E-42E5-9CA9-F1D8BF362DAC}"/>
    <cellStyle name="Percent 4 7 5 3 2 2 5 4 3 3" xfId="20472" xr:uid="{6B1CE271-F882-4378-888D-AB09E9B3CDA7}"/>
    <cellStyle name="Percent 4 7 5 3 2 2 5 4 3 3 2" xfId="25694" xr:uid="{0F1265B7-31A6-47A1-9BF4-E22AB4A00708}"/>
    <cellStyle name="Percent 4 7 5 3 2 2 5 5" xfId="15748" xr:uid="{03611985-AFB0-4DA8-99AC-BDDE5DC11086}"/>
    <cellStyle name="Percent 4 7 5 3 2 2 5 6" xfId="17855" xr:uid="{CD6E1F90-9718-43BE-9866-D1E63CE1EEDA}"/>
    <cellStyle name="Percent 4 7 5 3 2 2 5 6 2" xfId="27465" xr:uid="{71A95442-A5A8-4BE2-B32E-1E05D5FEE042}"/>
    <cellStyle name="Percent 4 7 5 3 2 2 5 6 3" xfId="28704" xr:uid="{6AB01D88-D9FE-4489-83BD-4E4C6E29F096}"/>
    <cellStyle name="Percent 4 7 5 3 2 2 5 6 4" xfId="28258" xr:uid="{FAE55140-A80F-4875-B68A-66E0FE6DD84F}"/>
    <cellStyle name="Percent 4 7 5 3 2 2 5 7" xfId="18454" xr:uid="{4A89ECDE-5CA5-48CF-9E78-3461B78D9061}"/>
    <cellStyle name="Percent 4 7 5 3 2 2 5 7 2" xfId="27668" xr:uid="{01ADCB1B-E430-4AA0-94EB-C1891D1166F1}"/>
    <cellStyle name="Percent 4 7 5 3 2 2 6" xfId="2561" xr:uid="{E247A210-BBB6-449E-B8BD-8F915CDCADE4}"/>
    <cellStyle name="Percent 4 7 5 3 2 2 6 2" xfId="3156" xr:uid="{41DF7352-77A9-4679-A59F-7EBC7FF2F448}"/>
    <cellStyle name="Percent 4 7 5 3 2 2 6 3" xfId="4119" xr:uid="{1002B21F-37AE-4355-A8CE-44C7E6CB3A07}"/>
    <cellStyle name="Percent 4 7 5 3 2 2 6 3 2" xfId="4659" xr:uid="{37D1C66B-C901-403F-8CE9-4352C83FED63}"/>
    <cellStyle name="Percent 4 7 5 3 2 2 6 3 3" xfId="3603" xr:uid="{F5C01740-C3E4-43BE-BC4F-39370C576CD9}"/>
    <cellStyle name="Percent 4 7 5 3 2 2 6 3 4" xfId="8353" xr:uid="{1E9089EF-8579-4CC7-9211-404B89F1BCA6}"/>
    <cellStyle name="Percent 4 7 5 3 2 2 6 3 4 2" xfId="6329" xr:uid="{215E0AF9-9F80-4BDC-A0E4-1F355CA9D229}"/>
    <cellStyle name="Percent 4 7 5 3 2 2 6 3 4 2 2" xfId="10077" xr:uid="{13DDD030-3CFD-49A1-BC48-7F389DECABB3}"/>
    <cellStyle name="Percent 4 7 5 3 2 2 6 3 4 2 3" xfId="12562" xr:uid="{61ABBB78-13FB-4500-895D-E82A441AACF1}"/>
    <cellStyle name="Percent 4 7 5 3 2 2 6 3 4 2 3 2" xfId="23003" xr:uid="{A38A00EF-C4B2-4AEF-ABA2-BC649BF1C074}"/>
    <cellStyle name="Percent 4 7 5 3 2 2 6 3 4 2 3 3" xfId="20642" xr:uid="{69B8E37C-95BD-4B73-98CC-332944D66C85}"/>
    <cellStyle name="Percent 4 7 5 3 2 2 6 3 4 2 3 3 2" xfId="25864" xr:uid="{FFE29C4A-07E3-4951-980C-1252BAF8FA14}"/>
    <cellStyle name="Percent 4 7 5 3 2 2 6 3 5" xfId="6391" xr:uid="{1D227132-E098-4F06-AD61-CC7455853D29}"/>
    <cellStyle name="Percent 4 7 5 3 2 2 6 3 5 2" xfId="10137" xr:uid="{3E66D023-A808-4212-B589-13BDCC655BE1}"/>
    <cellStyle name="Percent 4 7 5 3 2 2 6 3 5 3" xfId="12623" xr:uid="{207ED8B2-FAF9-499D-B2DE-C5AA66C977D1}"/>
    <cellStyle name="Percent 4 7 5 3 2 2 6 3 5 3 2" xfId="23063" xr:uid="{914079EE-B37B-4B5E-97A6-B1558E189ED5}"/>
    <cellStyle name="Percent 4 7 5 3 2 2 6 3 5 3 3" xfId="20702" xr:uid="{58615DB3-7D32-47B3-A827-43A0AC57173C}"/>
    <cellStyle name="Percent 4 7 5 3 2 2 6 3 5 3 3 2" xfId="25924" xr:uid="{E3B30147-8FE1-478F-BF31-9D3186C481E4}"/>
    <cellStyle name="Percent 4 7 5 3 2 2 6 3 6" xfId="16138" xr:uid="{4ACD6134-364B-47A8-9F56-E9E7E423C099}"/>
    <cellStyle name="Percent 4 7 5 3 2 2 6 3 7" xfId="18896" xr:uid="{35133A19-DAB8-4BAF-B6AF-3BB3F614DDE7}"/>
    <cellStyle name="Percent 4 7 5 3 2 2 6 3 7 2" xfId="24118" xr:uid="{8A1F5DD0-A108-4664-980E-6C52F3505BC1}"/>
    <cellStyle name="Percent 4 7 5 3 2 2 6 4" xfId="6176" xr:uid="{F0EC5EA6-0872-4424-9298-2DF3294129DB}"/>
    <cellStyle name="Percent 4 7 5 3 2 2 6 4 2" xfId="7510" xr:uid="{D93345F8-AC68-4F34-8E4B-7A38CF33EFF2}"/>
    <cellStyle name="Percent 4 7 5 3 2 2 6 4 3" xfId="11537" xr:uid="{BDFBE1FA-BF7A-49F3-9C9A-7EB2019AFD56}"/>
    <cellStyle name="Percent 4 7 5 3 2 2 6 4 3 2" xfId="15799" xr:uid="{BE40C595-6610-4C5B-A450-D4E3FB457A6C}"/>
    <cellStyle name="Percent 4 7 5 3 2 2 6 4 4" xfId="19269" xr:uid="{C09B0012-67E3-4C0B-8A4D-68A6780CCE40}"/>
    <cellStyle name="Percent 4 7 5 3 2 2 6 4 4 2" xfId="24491" xr:uid="{E7BB1CD3-109D-4C50-BB17-6604117FC5E6}"/>
    <cellStyle name="Percent 4 7 5 3 2 2 6 5" xfId="7657" xr:uid="{B35DE6D1-9F20-4577-B1B6-E2AF0F1B44F0}"/>
    <cellStyle name="Percent 4 7 5 3 2 2 6 5 2" xfId="10845" xr:uid="{2D8814DE-F24C-434F-B68B-7F6018F688B8}"/>
    <cellStyle name="Percent 4 7 5 3 2 2 6 5 3" xfId="12000" xr:uid="{6514BE6B-2963-4582-81F0-AADCDCA966F8}"/>
    <cellStyle name="Percent 4 7 5 3 2 2 6 5 3 2" xfId="22448" xr:uid="{D1EB74C0-DF54-4E12-BD30-14696106392B}"/>
    <cellStyle name="Percent 4 7 5 3 2 2 6 5 3 3" xfId="21410" xr:uid="{4D04AF78-A001-4FBB-904B-47C1BD90A957}"/>
    <cellStyle name="Percent 4 7 5 3 2 2 6 5 3 3 2" xfId="26632" xr:uid="{B34678B4-7C01-44C7-A6B9-5106A0CBB873}"/>
    <cellStyle name="Percent 4 7 5 3 2 2 7" xfId="5936" xr:uid="{D8DB9BCD-0AE4-4E56-9745-837E22934A05}"/>
    <cellStyle name="Percent 4 7 5 3 2 2 7 2" xfId="9157" xr:uid="{019D3676-A449-430D-82C8-9552A31D9D7B}"/>
    <cellStyle name="Percent 4 7 5 3 2 2 7 3" xfId="16291" xr:uid="{1544F38C-0E5E-40E5-8984-7F8012957CD7}"/>
    <cellStyle name="Percent 4 7 5 3 2 2 7 3 2" xfId="17433" xr:uid="{0D64E3A4-8A2E-41F3-8D7C-6E70B457181C}"/>
    <cellStyle name="Percent 4 7 5 3 2 2 7 3 3" xfId="20471" xr:uid="{01EEEC56-2A20-4E57-AD55-3E2007D106E6}"/>
    <cellStyle name="Percent 4 7 5 3 2 2 7 3 3 2" xfId="25693" xr:uid="{9B5C4F74-4220-4841-9D10-86AB46407C1E}"/>
    <cellStyle name="Percent 4 7 5 3 2 2 8" xfId="15747" xr:uid="{63F0DD6C-3BF9-4B30-B285-A4CB6FF8FA92}"/>
    <cellStyle name="Percent 4 7 5 3 2 2 9" xfId="17854" xr:uid="{A8105C8F-5D6F-4414-B957-FA12E02A5DFB}"/>
    <cellStyle name="Percent 4 7 5 3 2 2 9 2" xfId="27464" xr:uid="{07166EA2-9842-4AF9-A085-E09F90F5A001}"/>
    <cellStyle name="Percent 4 7 5 3 2 2 9 3" xfId="28703" xr:uid="{761F12C0-2230-4830-9DDF-615B4F730506}"/>
    <cellStyle name="Percent 4 7 5 3 2 2 9 4" xfId="28257" xr:uid="{7330D0F3-C598-4955-AB58-DD5D7799A6FB}"/>
    <cellStyle name="Percent 4 7 5 3 3" xfId="2312" xr:uid="{14C8F69C-ED36-42BC-A191-A4B910C2BFA0}"/>
    <cellStyle name="Percent 4 7 5 3 3 2" xfId="2907" xr:uid="{236B1986-C5DF-40A6-95BC-FFDC25DAD27B}"/>
    <cellStyle name="Percent 4 7 5 3 3 3" xfId="3870" xr:uid="{A82AF232-1B93-409E-BB6A-9D999DAC299A}"/>
    <cellStyle name="Percent 4 7 5 3 3 3 2" xfId="4596" xr:uid="{FB59051B-9658-49F5-B303-83DDD929F27D}"/>
    <cellStyle name="Percent 4 7 5 3 3 3 3" xfId="3610" xr:uid="{9A497534-1561-404F-8429-F51506E5ECEA}"/>
    <cellStyle name="Percent 4 7 5 3 3 3 4" xfId="8641" xr:uid="{BE8FF740-03BF-4C75-A1DA-30F130ED2828}"/>
    <cellStyle name="Percent 4 7 5 3 3 3 4 2" xfId="5926" xr:uid="{A4BE2C05-3728-42D8-AC63-D314C50B1D0D}"/>
    <cellStyle name="Percent 4 7 5 3 3 3 4 2 2" xfId="9736" xr:uid="{213F8E42-E5E4-478B-AE7E-25CC5A2888D8}"/>
    <cellStyle name="Percent 4 7 5 3 3 3 4 2 3" xfId="12300" xr:uid="{3E5CC2DD-9072-4801-8256-081ED7A39E66}"/>
    <cellStyle name="Percent 4 7 5 3 3 3 4 2 3 2" xfId="22742" xr:uid="{B417EC49-1408-4776-9184-50C1535F1232}"/>
    <cellStyle name="Percent 4 7 5 3 3 3 4 2 3 3" xfId="20461" xr:uid="{28108AFB-86A8-45EF-B8A8-0AD32B0E6837}"/>
    <cellStyle name="Percent 4 7 5 3 3 3 4 2 3 3 2" xfId="25683" xr:uid="{5E9D5EC9-33CA-40EA-AD95-0D183E9E53DA}"/>
    <cellStyle name="Percent 4 7 5 3 3 3 5" xfId="5445" xr:uid="{85A7E5C4-8F0D-4345-A5F1-7569CE47F54F}"/>
    <cellStyle name="Percent 4 7 5 3 3 3 5 2" xfId="9835" xr:uid="{094A6459-E973-4252-BB40-61A36ADDF27F}"/>
    <cellStyle name="Percent 4 7 5 3 3 3 5 3" xfId="12789" xr:uid="{A5B1C627-5B8E-4754-864F-7F59F1BF7BF6}"/>
    <cellStyle name="Percent 4 7 5 3 3 3 5 3 2" xfId="23227" xr:uid="{D3D19FEC-4347-4854-998E-5DD811C8DF92}"/>
    <cellStyle name="Percent 4 7 5 3 3 3 5 3 3" xfId="19985" xr:uid="{5DB54BB4-ABC6-4D28-8DDA-65297F1CE529}"/>
    <cellStyle name="Percent 4 7 5 3 3 3 5 3 3 2" xfId="25207" xr:uid="{04614FA3-600A-4020-9B4E-540A9A17A878}"/>
    <cellStyle name="Percent 4 7 5 3 3 3 6" xfId="15893" xr:uid="{054C9519-A6D3-4BC4-A2EF-07A6A532CE22}"/>
    <cellStyle name="Percent 4 7 5 3 3 3 7" xfId="18647" xr:uid="{94E7E03D-2DFA-4F2A-9B64-B8BE29C4E17D}"/>
    <cellStyle name="Percent 4 7 5 3 3 3 7 2" xfId="23869" xr:uid="{0106FC82-6D5A-4C8E-BD5F-9A906B901C2E}"/>
    <cellStyle name="Percent 4 7 5 3 3 4" xfId="6203" xr:uid="{6C292894-59BA-401C-8156-27D3692555DF}"/>
    <cellStyle name="Percent 4 7 5 3 3 4 2" xfId="7620" xr:uid="{F4EE6805-B2C8-43F7-86DF-EC5F3D140D0F}"/>
    <cellStyle name="Percent 4 7 5 3 3 4 3" xfId="13095" xr:uid="{5452E384-6C9D-4423-9404-DBB0635E9349}"/>
    <cellStyle name="Percent 4 7 5 3 3 4 3 2" xfId="16544" xr:uid="{97AF2E43-C0D6-47D3-8CBE-3901245A47D6}"/>
    <cellStyle name="Percent 4 7 5 3 3 4 4" xfId="19296" xr:uid="{FD8A1751-6653-46F3-AE90-C1541649B402}"/>
    <cellStyle name="Percent 4 7 5 3 3 4 4 2" xfId="24518" xr:uid="{1A3609F9-FB74-4192-9E2F-2DE26962F483}"/>
    <cellStyle name="Percent 4 7 5 3 3 5" xfId="9518" xr:uid="{3D0A1886-3681-4890-8D63-334484C1BC87}"/>
    <cellStyle name="Percent 4 7 5 3 3 5 2" xfId="11231" xr:uid="{09CB36F5-08C1-4BFD-A61A-A4ADD37A97E1}"/>
    <cellStyle name="Percent 4 7 5 3 3 5 3" xfId="16888" xr:uid="{A7C05F3F-D0D3-42CF-A07F-ECA2E7E007BB}"/>
    <cellStyle name="Percent 4 7 5 3 3 5 3 2" xfId="23361" xr:uid="{BDEE5185-4811-4851-8017-B5EBFA9E1C46}"/>
    <cellStyle name="Percent 4 7 5 3 3 5 3 3" xfId="21796" xr:uid="{2E8FD108-4AC9-4317-A9BA-02FD1D53EE90}"/>
    <cellStyle name="Percent 4 7 5 3 3 5 3 3 2" xfId="27018" xr:uid="{9E404A75-35A8-45E6-8BBB-3792341A1362}"/>
    <cellStyle name="Percent 4 7 5 3 4" xfId="5934" xr:uid="{C4DFAF49-AF9B-4FB2-9A65-B8C80D7B9B6B}"/>
    <cellStyle name="Percent 4 7 5 3 4 2" xfId="9156" xr:uid="{A22B132B-4CCF-465A-BFA2-0091E9333871}"/>
    <cellStyle name="Percent 4 7 5 3 4 3" xfId="15071" xr:uid="{37BE8782-B6F0-4641-9EF2-C3DBD2BA6B47}"/>
    <cellStyle name="Percent 4 7 5 3 4 3 2" xfId="15072" xr:uid="{28769D5C-B4F5-44EB-A680-F8BE56BE68CD}"/>
    <cellStyle name="Percent 4 7 5 3 4 3 3" xfId="17293" xr:uid="{426E0B81-9434-4FDE-BA02-BC7B7A901095}"/>
    <cellStyle name="Percent 4 7 5 3 4 3 4" xfId="20469" xr:uid="{D8258D69-A539-400F-8181-BBADBF094FB5}"/>
    <cellStyle name="Percent 4 7 5 3 4 3 4 2" xfId="25691" xr:uid="{6528B01A-174B-4A4F-A349-0D9C41A301CA}"/>
    <cellStyle name="Percent 4 7 5 3 5" xfId="15322" xr:uid="{9EAD5300-ABC6-4558-A0DF-BD9F283AFBF8}"/>
    <cellStyle name="Percent 4 7 5 3 6" xfId="15746" xr:uid="{64BCED1E-BB89-4FD3-B429-3474928E9305}"/>
    <cellStyle name="Percent 4 7 5 3 7" xfId="17853" xr:uid="{8AC7BDDC-773C-473F-B01E-1548987F834F}"/>
    <cellStyle name="Percent 4 7 5 3 7 2" xfId="27463" xr:uid="{80A1F238-2843-4547-98E7-6B2B3BF1E3F3}"/>
    <cellStyle name="Percent 4 7 5 3 7 3" xfId="28702" xr:uid="{C2E5A205-DE69-4B20-A828-A315989F6792}"/>
    <cellStyle name="Percent 4 7 5 3 7 4" xfId="28256" xr:uid="{0A01785B-695B-4DAB-B202-B978AA4E4A7E}"/>
    <cellStyle name="Percent 4 7 5 3 8" xfId="18052" xr:uid="{2961D1FD-FA6B-4B0D-A350-8CEC7D74B348}"/>
    <cellStyle name="Percent 4 7 5 3 8 2" xfId="27667" xr:uid="{DFDCDD06-C710-4758-82A5-E4DC0E59FC81}"/>
    <cellStyle name="Percent 4 7 5 4" xfId="15073" xr:uid="{BBEF0ED7-069A-41D8-8091-9AD648FCF914}"/>
    <cellStyle name="Percent 4 7 5 4 2" xfId="15074" xr:uid="{76AB89F9-91AC-430E-BE16-D608FCA8A841}"/>
    <cellStyle name="Percent 4 7 6" xfId="2172" xr:uid="{6EE50C0F-2133-465C-8F89-836D35CEF870}"/>
    <cellStyle name="Percent 4 7 6 2" xfId="2767" xr:uid="{D795D271-064B-45FE-861A-0D92B86E3F54}"/>
    <cellStyle name="Percent 4 7 6 3" xfId="3730" xr:uid="{B353FDA3-24C3-4CAE-B86A-9E7C8C442E3C}"/>
    <cellStyle name="Percent 4 7 6 3 2" xfId="4788" xr:uid="{FE42129F-B95F-4A72-B49A-B520E8DB51A9}"/>
    <cellStyle name="Percent 4 7 6 3 3" xfId="3459" xr:uid="{F88E3F37-96F3-4CA6-8BD2-5CAB7BAAF00B}"/>
    <cellStyle name="Percent 4 7 6 3 4" xfId="7539" xr:uid="{DA22BC6B-99BA-4BEC-A4A2-5029E564B01B}"/>
    <cellStyle name="Percent 4 7 6 3 4 2" xfId="9291" xr:uid="{D7AF6624-C06E-464C-AE7C-6566C84B5ABC}"/>
    <cellStyle name="Percent 4 7 6 3 4 2 2" xfId="11008" xr:uid="{A3DAE14F-EC61-43AE-81F6-E8E65CF98CAC}"/>
    <cellStyle name="Percent 4 7 6 3 4 2 3" xfId="11397" xr:uid="{78949F68-DD97-46E4-A22D-81D8D50981DB}"/>
    <cellStyle name="Percent 4 7 6 3 4 2 3 2" xfId="21955" xr:uid="{33277190-422E-45E6-9247-97CBC68840E7}"/>
    <cellStyle name="Percent 4 7 6 3 4 2 3 3" xfId="21573" xr:uid="{CB8A21A2-351D-4C13-BD36-F6B69438A41D}"/>
    <cellStyle name="Percent 4 7 6 3 4 2 3 3 2" xfId="26795" xr:uid="{8536FA97-2DE2-45A5-9D98-E70E91A00072}"/>
    <cellStyle name="Percent 4 7 6 3 5" xfId="6462" xr:uid="{D64DFFC3-2304-4678-8735-98E15CE055BC}"/>
    <cellStyle name="Percent 4 7 6 3 5 2" xfId="10208" xr:uid="{48E69CC6-C130-4258-A849-EB0D288E83D2}"/>
    <cellStyle name="Percent 4 7 6 3 5 3" xfId="12239" xr:uid="{42E9444B-4F53-4508-861B-408CA4010FBA}"/>
    <cellStyle name="Percent 4 7 6 3 5 3 2" xfId="22683" xr:uid="{607294C8-5B6A-46D3-9E89-A91BCABFBEF4}"/>
    <cellStyle name="Percent 4 7 6 3 5 3 3" xfId="20773" xr:uid="{1325359E-12DF-4822-BC4E-7ED020D19010}"/>
    <cellStyle name="Percent 4 7 6 3 5 3 3 2" xfId="25995" xr:uid="{0896AC10-CE8D-4844-8F2D-75F8D808E43E}"/>
    <cellStyle name="Percent 4 7 6 3 6" xfId="18507" xr:uid="{E56F5A0C-D34C-46BB-AF3B-59748CDE5387}"/>
    <cellStyle name="Percent 4 7 6 3 6 2" xfId="23729" xr:uid="{BADD1D58-DCC7-46DD-9418-B960807CCBC0}"/>
    <cellStyle name="Percent 4 7 6 4" xfId="7275" xr:uid="{7DE59BAB-011B-4770-A483-ABAB19A7E6C1}"/>
    <cellStyle name="Percent 4 7 6 4 2" xfId="8234" xr:uid="{B567A7AF-3CAC-403D-9098-60995F485309}"/>
    <cellStyle name="Percent 4 7 6 4 3" xfId="13310" xr:uid="{0689009C-F4B5-468C-B830-7203E4134659}"/>
    <cellStyle name="Percent 4 7 6 4 3 2" xfId="16736" xr:uid="{8CA8CF3F-1B9C-43A0-88D7-5A817BE7E726}"/>
    <cellStyle name="Percent 4 7 6 4 4" xfId="19577" xr:uid="{1AC2010C-1279-448C-BC04-E003B5A75288}"/>
    <cellStyle name="Percent 4 7 6 4 4 2" xfId="24799" xr:uid="{2207C695-BED1-45D1-974A-32EA47169923}"/>
    <cellStyle name="Percent 4 7 6 5" xfId="9397" xr:uid="{38E185DC-99B0-46BA-AD7C-40E88AF6EC0B}"/>
    <cellStyle name="Percent 4 7 6 5 2" xfId="11111" xr:uid="{DF1BF112-03D8-4C54-9AE2-99773895EC37}"/>
    <cellStyle name="Percent 4 7 6 5 3" xfId="12517" xr:uid="{9AB4278D-068B-410C-831A-974A740B66DB}"/>
    <cellStyle name="Percent 4 7 6 5 3 2" xfId="22958" xr:uid="{952A3EA5-AD42-480D-9713-778B2E0D1D29}"/>
    <cellStyle name="Percent 4 7 6 5 3 3" xfId="21676" xr:uid="{653F5B25-FC79-46E7-BF79-3B2097710E7A}"/>
    <cellStyle name="Percent 4 7 6 5 3 3 2" xfId="26898" xr:uid="{377F8016-491A-46EA-88C5-F7F6F7AF17C2}"/>
    <cellStyle name="Percent 4 7 7" xfId="17912" xr:uid="{7F3AD7D1-9E77-4666-B905-60B12B25D9A0}"/>
    <cellStyle name="Percent 4 7 7 2" xfId="27780" xr:uid="{3E65ED18-8A6D-4415-81F6-65F27131410E}"/>
    <cellStyle name="Percent 4 8" xfId="2005" xr:uid="{47A23975-D812-49D1-8D4A-3961B9D4E6B0}"/>
    <cellStyle name="Percent 4 8 2" xfId="2006" xr:uid="{F3609AEC-751A-4DA9-913F-7B5C6AA0779D}"/>
    <cellStyle name="Percent 4 8 3" xfId="2007" xr:uid="{9140ABBD-F93E-4791-8143-677CCFCD7EEE}"/>
    <cellStyle name="Percent 4 8 3 2" xfId="2008" xr:uid="{262EA854-A151-4914-8B47-B1AD6DDC1C14}"/>
    <cellStyle name="Percent 4 8 3 3" xfId="2009" xr:uid="{C8417C13-9D27-466A-8D0E-E6B076EB9659}"/>
    <cellStyle name="Percent 4 8 3 3 2" xfId="2010" xr:uid="{68ED2D6D-FE8E-484D-B957-871748C119BC}"/>
    <cellStyle name="Percent 4 8 3 3 3" xfId="2011" xr:uid="{FDD398EF-696C-42ED-95CA-FA94E926B691}"/>
    <cellStyle name="Percent 4 8 3 3 4" xfId="2012" xr:uid="{5245DB83-8F20-44F5-97A6-28A307A72D7F}"/>
    <cellStyle name="Percent 4 8 3 3 5" xfId="2013" xr:uid="{8D2FC809-9B49-4EE0-9E25-462A55668269}"/>
    <cellStyle name="Percent 4 8 3 3 5 2" xfId="2014" xr:uid="{01DCFD87-8C05-4941-AD8F-D4DD4BC3A856}"/>
    <cellStyle name="Percent 4 8 3 3 5 3" xfId="2724" xr:uid="{E4DDF9F7-E21F-408C-8404-4916F4CEBAD7}"/>
    <cellStyle name="Percent 4 8 3 3 5 3 2" xfId="3319" xr:uid="{4BEB2515-AB74-4292-8C1D-D89EFC811C3B}"/>
    <cellStyle name="Percent 4 8 3 3 5 3 3" xfId="4282" xr:uid="{E1AA08A4-D085-4761-B8DD-E708D90C66D4}"/>
    <cellStyle name="Percent 4 8 3 3 5 3 3 2" xfId="4614" xr:uid="{23C72C7D-96FA-4CD3-8779-6EB5AAE475F1}"/>
    <cellStyle name="Percent 4 8 3 3 5 3 3 3" xfId="4519" xr:uid="{4F60E66F-D401-4EC1-9D21-8EC54AF97B9A}"/>
    <cellStyle name="Percent 4 8 3 3 5 3 3 4" xfId="8553" xr:uid="{A202ECA0-2CD4-4FBD-B687-7BCF7486AC87}"/>
    <cellStyle name="Percent 4 8 3 3 5 3 3 4 2" xfId="6413" xr:uid="{79AD359D-89DE-4DDA-8E76-A5AA1BF21195}"/>
    <cellStyle name="Percent 4 8 3 3 5 3 3 4 2 2" xfId="10159" xr:uid="{838F5833-CD92-4C67-8330-BB3763CDE348}"/>
    <cellStyle name="Percent 4 8 3 3 5 3 3 4 2 3" xfId="11647" xr:uid="{E3A8DBB0-2451-4D0D-992E-F2E6B736EF00}"/>
    <cellStyle name="Percent 4 8 3 3 5 3 3 4 2 3 2" xfId="22096" xr:uid="{5DE8469E-7ABA-41FD-AEF2-447943ED683A}"/>
    <cellStyle name="Percent 4 8 3 3 5 3 3 4 2 3 3" xfId="20724" xr:uid="{ABA39377-3FA0-4B20-939F-A0DC535D2688}"/>
    <cellStyle name="Percent 4 8 3 3 5 3 3 4 2 3 3 2" xfId="25946" xr:uid="{40FB5DA6-A247-427C-AB11-5E664E61131D}"/>
    <cellStyle name="Percent 4 8 3 3 5 3 3 5" xfId="5261" xr:uid="{FD56CADC-7D54-4A14-B0FD-254CEF56CCEB}"/>
    <cellStyle name="Percent 4 8 3 3 5 3 3 5 2" xfId="9574" xr:uid="{A2B8058A-8EF7-4C72-9E3A-B9ED3CE96F1D}"/>
    <cellStyle name="Percent 4 8 3 3 5 3 3 5 3" xfId="12363" xr:uid="{49B3760D-76FA-4EF1-8116-70E76217C715}"/>
    <cellStyle name="Percent 4 8 3 3 5 3 3 5 3 2" xfId="22804" xr:uid="{F8CF71A6-58A3-49AA-96D0-C82255A38E7C}"/>
    <cellStyle name="Percent 4 8 3 3 5 3 3 5 3 3" xfId="19801" xr:uid="{553013F7-A89C-4BCB-B8C7-024070F28578}"/>
    <cellStyle name="Percent 4 8 3 3 5 3 3 5 3 3 2" xfId="25023" xr:uid="{E5EB0CCA-F2EB-4F66-A331-4C657CEEDDA4}"/>
    <cellStyle name="Percent 4 8 3 3 5 3 3 6" xfId="19059" xr:uid="{8DAC92F9-E6EB-4D21-A7E3-4094D82F4F87}"/>
    <cellStyle name="Percent 4 8 3 3 5 3 3 6 2" xfId="24281" xr:uid="{8ACA5901-A914-47B9-9DD4-B6661E24CCAF}"/>
    <cellStyle name="Percent 4 8 3 3 5 3 4" xfId="7099" xr:uid="{E98B0C5C-87E9-494A-AFEC-C9F4698637A1}"/>
    <cellStyle name="Percent 4 8 3 3 5 3 4 2" xfId="8058" xr:uid="{3FD6F169-00CA-447E-B478-E2EF87CD538F}"/>
    <cellStyle name="Percent 4 8 3 3 5 3 4 3" xfId="11607" xr:uid="{B27AB9D4-B4BB-44A9-9F9E-94BF13F944DB}"/>
    <cellStyle name="Percent 4 8 3 3 5 3 4 3 2" xfId="15856" xr:uid="{1BEBBE88-4C07-404B-80EC-A81FF1216973}"/>
    <cellStyle name="Percent 4 8 3 3 5 3 4 4" xfId="19401" xr:uid="{637839D4-BE6F-47B8-BFBA-CDC67EE49CB3}"/>
    <cellStyle name="Percent 4 8 3 3 5 3 4 4 2" xfId="24623" xr:uid="{25CDF319-6B92-4187-B7EA-E012072BA95D}"/>
    <cellStyle name="Percent 4 8 3 3 5 3 5" xfId="6418" xr:uid="{FAD265A0-E808-4A77-9834-969808AE4C03}"/>
    <cellStyle name="Percent 4 8 3 3 5 3 5 2" xfId="10164" xr:uid="{1051E647-5AA7-47CF-9759-3FCFD3E916C0}"/>
    <cellStyle name="Percent 4 8 3 3 5 3 5 3" xfId="12409" xr:uid="{728B72D4-06BA-4FA6-A728-31BA8D856D11}"/>
    <cellStyle name="Percent 4 8 3 3 5 3 5 3 2" xfId="22850" xr:uid="{3BCB40DD-33CF-4E34-A714-EC86A651EC0B}"/>
    <cellStyle name="Percent 4 8 3 3 5 3 5 3 3" xfId="20729" xr:uid="{D8D072D6-8EA1-4F03-BC47-B63694532C97}"/>
    <cellStyle name="Percent 4 8 3 3 5 3 5 3 3 2" xfId="25951" xr:uid="{43E11383-6CAC-4C86-ACBC-28D1911EA0EE}"/>
    <cellStyle name="Percent 4 8 3 3 5 4" xfId="5938" xr:uid="{9CB0B172-27B1-49B7-8CE2-6ECD4BD9CDE9}"/>
    <cellStyle name="Percent 4 8 3 3 5 4 2" xfId="9159" xr:uid="{7A338548-D99C-4493-88CE-A5AC3B7F1D54}"/>
    <cellStyle name="Percent 4 8 3 3 5 4 3" xfId="12188" xr:uid="{746FFE9B-6D50-4678-A7A1-50B8329E7FDE}"/>
    <cellStyle name="Percent 4 8 3 3 5 4 3 2" xfId="22635" xr:uid="{ABFA29AC-4DD7-481D-B342-FD86F634E957}"/>
    <cellStyle name="Percent 4 8 3 3 5 4 3 3" xfId="20473" xr:uid="{8973F571-14DD-4955-82BA-A492E297A4E1}"/>
    <cellStyle name="Percent 4 8 3 3 5 4 3 3 2" xfId="25695" xr:uid="{2A6EBF64-E304-425B-94D1-AE3725BAF831}"/>
    <cellStyle name="Percent 4 8 3 3 5 5" xfId="15749" xr:uid="{4234B500-8645-47BC-98EB-FCB1037D037E}"/>
    <cellStyle name="Percent 4 8 3 3 5 6" xfId="17856" xr:uid="{8F088EE5-5CC5-420C-AF67-89549435960B}"/>
    <cellStyle name="Percent 4 8 3 3 5 6 2" xfId="27466" xr:uid="{0F916F1E-BB5A-4A1D-8BF9-561C3B1D7D1F}"/>
    <cellStyle name="Percent 4 8 3 3 5 6 3" xfId="28705" xr:uid="{EEBA3F9A-C7CC-48E3-95EE-93636ABF5316}"/>
    <cellStyle name="Percent 4 8 3 3 5 6 4" xfId="28259" xr:uid="{7CD16B17-77D3-4E1C-AFA1-EC58F4F6F282}"/>
    <cellStyle name="Percent 4 8 3 3 5 7" xfId="18464" xr:uid="{024D5CF6-FFE0-4C04-9B06-D9E8AE57850F}"/>
    <cellStyle name="Percent 4 8 3 3 5 7 2" xfId="27564" xr:uid="{5BC55797-9B38-4283-A1CD-AACD0A57FF1E}"/>
    <cellStyle name="Percent 4 8 3 3 6" xfId="2571" xr:uid="{3AB9D60D-15E3-4358-A04C-D88C41D62340}"/>
    <cellStyle name="Percent 4 8 3 3 6 2" xfId="3166" xr:uid="{45FEB13A-EE1A-4859-B796-A1A4EFB620E0}"/>
    <cellStyle name="Percent 4 8 3 3 6 3" xfId="4129" xr:uid="{0DCF6391-B29E-4358-A1CA-9D30E45E7905}"/>
    <cellStyle name="Percent 4 8 3 3 6 3 2" xfId="4891" xr:uid="{6578B780-C03C-4411-A655-BD83F83B9E18}"/>
    <cellStyle name="Percent 4 8 3 3 6 3 3" xfId="3597" xr:uid="{146BD4AE-25FE-4561-BD9E-79EB093A5820}"/>
    <cellStyle name="Percent 4 8 3 3 6 3 4" xfId="8538" xr:uid="{EC1A4093-8FFF-421C-93F3-C258B3654D7A}"/>
    <cellStyle name="Percent 4 8 3 3 6 3 4 2" xfId="7389" xr:uid="{A28BDA7C-8E7B-4D73-A8CB-D2DBE4992835}"/>
    <cellStyle name="Percent 4 8 3 3 6 3 4 2 2" xfId="10759" xr:uid="{F636006A-CD94-45B9-B1A6-0EBDD73798FC}"/>
    <cellStyle name="Percent 4 8 3 3 6 3 4 2 3" xfId="11503" xr:uid="{4975D94F-F366-4D80-A5B4-F9096B01334D}"/>
    <cellStyle name="Percent 4 8 3 3 6 3 4 2 3 2" xfId="22061" xr:uid="{7740A325-4DC9-4BB5-B771-6B57BE8F9AE9}"/>
    <cellStyle name="Percent 4 8 3 3 6 3 4 2 3 3" xfId="21324" xr:uid="{0798F06B-498E-43A9-AA2C-231198D497BB}"/>
    <cellStyle name="Percent 4 8 3 3 6 3 4 2 3 3 2" xfId="26546" xr:uid="{DEC795D0-4B9F-4B4F-8643-6AA056BA966E}"/>
    <cellStyle name="Percent 4 8 3 3 6 3 5" xfId="6449" xr:uid="{E9AEECA7-7E75-4EB0-9366-C4139015A9AB}"/>
    <cellStyle name="Percent 4 8 3 3 6 3 5 2" xfId="10195" xr:uid="{CDF2CE38-728A-4EE8-820B-13B2AF2DCC63}"/>
    <cellStyle name="Percent 4 8 3 3 6 3 5 3" xfId="16963" xr:uid="{8EDFC09E-9D71-4764-992F-0CF36E361FDF}"/>
    <cellStyle name="Percent 4 8 3 3 6 3 5 3 2" xfId="23436" xr:uid="{4E26E3DE-EF18-4A7E-8FED-CEDE04039F7C}"/>
    <cellStyle name="Percent 4 8 3 3 6 3 5 3 3" xfId="20760" xr:uid="{F324F04C-DF7D-4646-A953-CF4A75272838}"/>
    <cellStyle name="Percent 4 8 3 3 6 3 5 3 3 2" xfId="25982" xr:uid="{970BD6C5-FA49-420A-B4C1-97411863FAAD}"/>
    <cellStyle name="Percent 4 8 3 3 6 3 6" xfId="18906" xr:uid="{D59996AE-1FE1-4DDA-B425-0E337044D9ED}"/>
    <cellStyle name="Percent 4 8 3 3 6 3 6 2" xfId="24128" xr:uid="{60BC9760-E804-4F62-819E-E087D01F029A}"/>
    <cellStyle name="Percent 4 8 3 3 6 4" xfId="7300" xr:uid="{41D81E8C-10E5-4EB6-8A44-826AC0668444}"/>
    <cellStyle name="Percent 4 8 3 3 6 4 2" xfId="8259" xr:uid="{AC937500-A59B-43C4-81DA-7ABA417884BD}"/>
    <cellStyle name="Percent 4 8 3 3 6 4 3" xfId="12902" xr:uid="{A3343032-F9B1-4470-9FE4-47B6A243BF9C}"/>
    <cellStyle name="Percent 4 8 3 3 6 4 3 2" xfId="16371" xr:uid="{25040C47-671D-47CA-A3C2-5532A1E4652D}"/>
    <cellStyle name="Percent 4 8 3 3 6 4 4" xfId="19602" xr:uid="{F337C359-92F0-4119-9FCF-0C17C1D505EF}"/>
    <cellStyle name="Percent 4 8 3 3 6 4 4 2" xfId="24824" xr:uid="{169AAEB0-2B8B-427B-981F-DF145AA56953}"/>
    <cellStyle name="Percent 4 8 3 3 6 5" xfId="9470" xr:uid="{ABBD411B-4563-4A2F-90FB-2FC7E92F5F2E}"/>
    <cellStyle name="Percent 4 8 3 3 6 5 2" xfId="11183" xr:uid="{93743AD4-78E3-4DDB-A7DF-A40E1D337CBB}"/>
    <cellStyle name="Percent 4 8 3 3 6 5 3" xfId="12154" xr:uid="{ED2C5FD6-C098-4873-AFA7-E22DABB65E8B}"/>
    <cellStyle name="Percent 4 8 3 3 6 5 3 2" xfId="22601" xr:uid="{B62E0614-EBE4-4534-9630-D9C6604CA569}"/>
    <cellStyle name="Percent 4 8 3 3 6 5 3 3" xfId="21748" xr:uid="{9E21C11B-F8FC-434A-8DA4-8695315E6398}"/>
    <cellStyle name="Percent 4 8 3 3 6 5 3 3 2" xfId="26970" xr:uid="{9DECC69F-7B7E-44EE-83F4-CD3D7546F370}"/>
    <cellStyle name="Percent 4 8 3 3 7" xfId="18311" xr:uid="{34AC5EBC-79FF-4914-9DAC-F523834320DA}"/>
    <cellStyle name="Percent 4 8 3 3 7 2" xfId="28738" xr:uid="{618149C4-6B14-40BB-AEBE-6EDF61D4C4DF}"/>
    <cellStyle name="Percent 4 8 4" xfId="2015" xr:uid="{26684D64-554D-4AED-A29B-72614E46AFB4}"/>
    <cellStyle name="Percent 4 8 4 2" xfId="2016" xr:uid="{5A0B48EA-819C-4396-8928-B1BB1931DF41}"/>
    <cellStyle name="Percent 4 8 4 3" xfId="2017" xr:uid="{4E1746F5-815F-4A4E-8EEC-36BA099472C2}"/>
    <cellStyle name="Percent 4 8 4 3 2" xfId="2018" xr:uid="{0E57CFDE-8C2C-4D1D-9826-386F9B2019C9}"/>
    <cellStyle name="Percent 4 8 4 3 2 2" xfId="2019" xr:uid="{28DFEA5E-60E3-418C-962E-0690DA702E15}"/>
    <cellStyle name="Percent 4 8 4 3 2 2 10" xfId="18302" xr:uid="{A0FBD9FA-3909-4EE3-AC93-A6A50FF20690}"/>
    <cellStyle name="Percent 4 8 4 3 2 2 10 2" xfId="27534" xr:uid="{D1C52346-1AB0-472A-ADD9-692FEFABE1A1}"/>
    <cellStyle name="Percent 4 8 4 3 2 2 2" xfId="2020" xr:uid="{9D1EBBF3-8E09-4179-8819-DC998C5D3A2F}"/>
    <cellStyle name="Percent 4 8 4 3 2 2 2 2" xfId="15075" xr:uid="{00567EEE-F26B-4A45-8022-B272816105BB}"/>
    <cellStyle name="Percent 4 8 4 3 2 2 2 3" xfId="15076" xr:uid="{729CF626-3913-41CC-964E-0A4867AF10A8}"/>
    <cellStyle name="Percent 4 8 4 3 2 2 2 3 2" xfId="15077" xr:uid="{7EFE8DAC-8CAC-4F89-92CC-654EB5BA1DED}"/>
    <cellStyle name="Percent 4 8 4 3 2 2 3" xfId="2021" xr:uid="{86B8F02F-A45A-4B84-B02D-9A580874F540}"/>
    <cellStyle name="Percent 4 8 4 3 2 2 4" xfId="2022" xr:uid="{AC7B8DD0-3AA2-4588-8599-732AD81D0D41}"/>
    <cellStyle name="Percent 4 8 4 3 2 2 5" xfId="2023" xr:uid="{D7373476-A517-4A30-B378-5C7919DE271F}"/>
    <cellStyle name="Percent 4 8 4 3 2 2 5 2" xfId="2024" xr:uid="{58A9C551-D5BA-4F75-AD1B-2F2863486F12}"/>
    <cellStyle name="Percent 4 8 4 3 2 2 5 3" xfId="2715" xr:uid="{71714955-2B8F-4EFE-8242-7CD0A8692D1C}"/>
    <cellStyle name="Percent 4 8 4 3 2 2 5 3 2" xfId="3310" xr:uid="{F818D326-4A67-415C-BB75-CD79A86C548A}"/>
    <cellStyle name="Percent 4 8 4 3 2 2 5 3 3" xfId="4273" xr:uid="{20DB721A-14BB-436A-A3BD-7342ECCFBD10}"/>
    <cellStyle name="Percent 4 8 4 3 2 2 5 3 3 2" xfId="5057" xr:uid="{EBF0FE78-E356-4F49-BAA1-2E053C999CBC}"/>
    <cellStyle name="Percent 4 8 4 3 2 2 5 3 3 3" xfId="4510" xr:uid="{25CEC726-FA01-4FAB-81FD-D43B9DE8BCB4}"/>
    <cellStyle name="Percent 4 8 4 3 2 2 5 3 3 4" xfId="7718" xr:uid="{74DDDF65-69CF-4DD4-80F4-60E92D71E427}"/>
    <cellStyle name="Percent 4 8 4 3 2 2 5 3 3 4 2" xfId="6799" xr:uid="{8D9E155E-5007-47F6-8B9D-6557110942BB}"/>
    <cellStyle name="Percent 4 8 4 3 2 2 5 3 3 4 2 2" xfId="10543" xr:uid="{5C6776CC-5A38-4F13-914F-8F0D81AB86DC}"/>
    <cellStyle name="Percent 4 8 4 3 2 2 5 3 3 4 2 3" xfId="12751" xr:uid="{C9C504E1-D8CA-4230-82E5-733E48227FF1}"/>
    <cellStyle name="Percent 4 8 4 3 2 2 5 3 3 4 2 3 2" xfId="23190" xr:uid="{5B8DAF7A-4848-4557-B239-1453EF86BFF5}"/>
    <cellStyle name="Percent 4 8 4 3 2 2 5 3 3 4 2 3 3" xfId="21108" xr:uid="{865C2855-4ADA-45B5-9025-21F4DD377603}"/>
    <cellStyle name="Percent 4 8 4 3 2 2 5 3 3 4 2 3 3 2" xfId="26330" xr:uid="{3CC33F33-C2BD-495B-BFD1-D610A2DD9568}"/>
    <cellStyle name="Percent 4 8 4 3 2 2 5 3 3 5" xfId="5270" xr:uid="{50241B86-2868-429E-B403-EEFAF245AE1E}"/>
    <cellStyle name="Percent 4 8 4 3 2 2 5 3 3 5 2" xfId="9552" xr:uid="{AA6928C8-EC32-46DA-B3EF-DCF69F1F1D57}"/>
    <cellStyle name="Percent 4 8 4 3 2 2 5 3 3 5 3" xfId="12027" xr:uid="{C9C50A0A-EECD-43C1-905A-885907493D5B}"/>
    <cellStyle name="Percent 4 8 4 3 2 2 5 3 3 5 3 2" xfId="22475" xr:uid="{8170CB23-4E46-4CF4-8BDC-9C76C1B18012}"/>
    <cellStyle name="Percent 4 8 4 3 2 2 5 3 3 5 3 3" xfId="19810" xr:uid="{95397AFD-B0A6-4006-9FB9-F4522C287940}"/>
    <cellStyle name="Percent 4 8 4 3 2 2 5 3 3 5 3 3 2" xfId="25032" xr:uid="{F069608A-EFD0-4D2F-A7EE-2511A9009546}"/>
    <cellStyle name="Percent 4 8 4 3 2 2 5 3 3 6" xfId="19050" xr:uid="{A944FF41-6E00-4E53-87CE-14B9246F5337}"/>
    <cellStyle name="Percent 4 8 4 3 2 2 5 3 3 6 2" xfId="24272" xr:uid="{4212008E-DEB7-4343-907F-18729C442662}"/>
    <cellStyle name="Percent 4 8 4 3 2 2 5 3 4" xfId="7245" xr:uid="{B4B4A6D4-EAEC-4AB9-A50F-617088B0EC44}"/>
    <cellStyle name="Percent 4 8 4 3 2 2 5 3 4 2" xfId="8204" xr:uid="{9217017B-6267-4188-A0C7-58CB02773E2E}"/>
    <cellStyle name="Percent 4 8 4 3 2 2 5 3 4 3" xfId="12849" xr:uid="{83F1055B-3584-42B2-A399-646FD9A8819B}"/>
    <cellStyle name="Percent 4 8 4 3 2 2 5 3 4 3 2" xfId="16324" xr:uid="{C0529A5E-A1D1-4E58-93E6-2282887556F6}"/>
    <cellStyle name="Percent 4 8 4 3 2 2 5 3 4 4" xfId="19547" xr:uid="{D9E98942-BAD4-47A8-8772-E8C0AAA7E148}"/>
    <cellStyle name="Percent 4 8 4 3 2 2 5 3 4 4 2" xfId="24769" xr:uid="{D06F197C-8418-4F97-BCB6-F3CF4C3D1B7F}"/>
    <cellStyle name="Percent 4 8 4 3 2 2 5 3 5" xfId="6444" xr:uid="{AA8E94DD-B78A-4ED2-9CCC-DB9E2BD1544E}"/>
    <cellStyle name="Percent 4 8 4 3 2 2 5 3 5 2" xfId="10190" xr:uid="{4928B63B-67AE-49EE-B076-251434F9B111}"/>
    <cellStyle name="Percent 4 8 4 3 2 2 5 3 5 3" xfId="16966" xr:uid="{EE21AA12-55EF-4B2E-B3DC-7AE85E9CFADB}"/>
    <cellStyle name="Percent 4 8 4 3 2 2 5 3 5 3 2" xfId="23439" xr:uid="{BB621A69-FC8C-4F05-AFC5-61AA348C6B22}"/>
    <cellStyle name="Percent 4 8 4 3 2 2 5 3 5 3 3" xfId="20755" xr:uid="{6F1C8F80-A0CF-4519-9619-BDE08B4177DF}"/>
    <cellStyle name="Percent 4 8 4 3 2 2 5 3 5 3 3 2" xfId="25977" xr:uid="{C86401B2-866E-48AA-AF2F-4BBE84A3183B}"/>
    <cellStyle name="Percent 4 8 4 3 2 2 5 4" xfId="5943" xr:uid="{DFC2D12B-9863-4C1C-8383-05CBB9B7403E}"/>
    <cellStyle name="Percent 4 8 4 3 2 2 5 4 2" xfId="9162" xr:uid="{ECBA1E51-BB36-4F1D-828A-AC21311E36FB}"/>
    <cellStyle name="Percent 4 8 4 3 2 2 5 4 3" xfId="11852" xr:uid="{648389DB-5962-4200-AAAB-660E85823914}"/>
    <cellStyle name="Percent 4 8 4 3 2 2 5 4 3 2" xfId="22300" xr:uid="{06D7735D-7DBC-4AC1-9C25-FF8B0BAF394C}"/>
    <cellStyle name="Percent 4 8 4 3 2 2 5 4 3 3" xfId="20478" xr:uid="{F6FF7346-0A05-4406-9BE9-695856BA4675}"/>
    <cellStyle name="Percent 4 8 4 3 2 2 5 4 3 3 2" xfId="25700" xr:uid="{34F122EF-E7BF-4248-AEC3-1C27763F5A67}"/>
    <cellStyle name="Percent 4 8 4 3 2 2 5 5" xfId="15752" xr:uid="{7EA0F3B2-FCCD-45A9-9F99-873E059AD019}"/>
    <cellStyle name="Percent 4 8 4 3 2 2 5 6" xfId="17859" xr:uid="{5CA737F0-707F-4AEE-AF0F-2EF80C825B21}"/>
    <cellStyle name="Percent 4 8 4 3 2 2 5 6 2" xfId="27469" xr:uid="{9E6D69B9-A73C-416E-9C87-2B822880F48F}"/>
    <cellStyle name="Percent 4 8 4 3 2 2 5 6 3" xfId="28708" xr:uid="{6AB2299D-EBD2-4F18-A5EB-436E5FBDDA92}"/>
    <cellStyle name="Percent 4 8 4 3 2 2 5 6 4" xfId="28262" xr:uid="{401BAD17-8BE0-431E-8890-94AA8327105A}"/>
    <cellStyle name="Percent 4 8 4 3 2 2 5 7" xfId="18455" xr:uid="{0034767A-62B2-4AB1-AD8F-7CF9002A664C}"/>
    <cellStyle name="Percent 4 8 4 3 2 2 5 7 2" xfId="27763" xr:uid="{B2C3F3A6-3D35-402F-B04C-6E68EF9F5DB6}"/>
    <cellStyle name="Percent 4 8 4 3 2 2 6" xfId="2562" xr:uid="{9C59E7DC-D14C-4FD8-8F15-2B6DBF919393}"/>
    <cellStyle name="Percent 4 8 4 3 2 2 6 2" xfId="3157" xr:uid="{BF195C99-A3AA-4F43-95EE-9BC19E664A3A}"/>
    <cellStyle name="Percent 4 8 4 3 2 2 6 3" xfId="4120" xr:uid="{65B8B696-9411-4F10-B8F4-D02B7FD48DD4}"/>
    <cellStyle name="Percent 4 8 4 3 2 2 6 3 2" xfId="5096" xr:uid="{231BEC8A-4D1F-4896-8011-266D8DCDE439}"/>
    <cellStyle name="Percent 4 8 4 3 2 2 6 3 3" xfId="3366" xr:uid="{D267CD6A-6460-4B2D-B832-310056F58A07}"/>
    <cellStyle name="Percent 4 8 4 3 2 2 6 3 4" xfId="8654" xr:uid="{D8407B56-2F4E-47CB-84AF-4E6FFE2E0BEA}"/>
    <cellStyle name="Percent 4 8 4 3 2 2 6 3 4 2" xfId="9534" xr:uid="{9FE2E0C3-1EA9-4F6E-894D-0139D3BF53A0}"/>
    <cellStyle name="Percent 4 8 4 3 2 2 6 3 4 2 2" xfId="11247" xr:uid="{7450C689-CA41-4707-BE17-CCCCF6BAF4F8}"/>
    <cellStyle name="Percent 4 8 4 3 2 2 6 3 4 2 3" xfId="11725" xr:uid="{434DB776-44AD-4589-B925-56F7A6E2AA4C}"/>
    <cellStyle name="Percent 4 8 4 3 2 2 6 3 4 2 3 2" xfId="22173" xr:uid="{FF030F8E-9A67-41AD-9CF9-A7AD918581C6}"/>
    <cellStyle name="Percent 4 8 4 3 2 2 6 3 4 2 3 3" xfId="21812" xr:uid="{71A51A63-548C-4B0C-8740-80E0FDB36EA9}"/>
    <cellStyle name="Percent 4 8 4 3 2 2 6 3 4 2 3 3 2" xfId="27034" xr:uid="{C2902B9A-0688-4B9C-941A-E1C46AB21A63}"/>
    <cellStyle name="Percent 4 8 4 3 2 2 6 3 5" xfId="6223" xr:uid="{DFFB9439-3494-452B-8504-680025211A2D}"/>
    <cellStyle name="Percent 4 8 4 3 2 2 6 3 5 2" xfId="9972" xr:uid="{8A714039-0E09-4AAC-B274-5CDCA8970729}"/>
    <cellStyle name="Percent 4 8 4 3 2 2 6 3 5 3" xfId="11819" xr:uid="{D1805022-D649-444A-8F95-B08493D4BDC2}"/>
    <cellStyle name="Percent 4 8 4 3 2 2 6 3 5 3 2" xfId="22267" xr:uid="{7D997965-293F-4329-B353-EDA7A2E89572}"/>
    <cellStyle name="Percent 4 8 4 3 2 2 6 3 5 3 3" xfId="20537" xr:uid="{C4FC82A1-31D9-43DB-B45D-E108B695237F}"/>
    <cellStyle name="Percent 4 8 4 3 2 2 6 3 5 3 3 2" xfId="25759" xr:uid="{F976DFC1-CF7C-476C-9134-2FA0F35E7953}"/>
    <cellStyle name="Percent 4 8 4 3 2 2 6 3 6" xfId="16139" xr:uid="{66AF56E3-CBDE-4FA7-8FF2-E46C485FCAD7}"/>
    <cellStyle name="Percent 4 8 4 3 2 2 6 3 7" xfId="18897" xr:uid="{62AF7EC4-6F71-420A-9A32-77620C288516}"/>
    <cellStyle name="Percent 4 8 4 3 2 2 6 3 7 2" xfId="24119" xr:uid="{8D9DDD8E-0B38-4745-BD5D-79E84F94C6D2}"/>
    <cellStyle name="Percent 4 8 4 3 2 2 6 4" xfId="7175" xr:uid="{135468F4-8D12-4757-B0AF-DD1778252162}"/>
    <cellStyle name="Percent 4 8 4 3 2 2 6 4 2" xfId="8134" xr:uid="{DB9F2BE0-030F-4F83-BA75-F056B49AFC3D}"/>
    <cellStyle name="Percent 4 8 4 3 2 2 6 4 3" xfId="13041" xr:uid="{4B6AC691-B06F-4120-8666-1B33BEE8CA69}"/>
    <cellStyle name="Percent 4 8 4 3 2 2 6 4 3 2" xfId="16493" xr:uid="{F13DCA7B-EE78-4AB9-80E0-74548F48DC15}"/>
    <cellStyle name="Percent 4 8 4 3 2 2 6 4 4" xfId="19477" xr:uid="{717412FF-5AA1-4450-ACDE-044F346221E9}"/>
    <cellStyle name="Percent 4 8 4 3 2 2 6 4 4 2" xfId="24699" xr:uid="{705E678C-822E-42AE-914E-F45F20BC7F17}"/>
    <cellStyle name="Percent 4 8 4 3 2 2 6 5" xfId="5136" xr:uid="{D92A5391-3D41-4655-A93A-41708299F7D0}"/>
    <cellStyle name="Percent 4 8 4 3 2 2 6 5 2" xfId="9673" xr:uid="{C7DC61F5-9D83-43C0-A6CD-7AA7CBF16B47}"/>
    <cellStyle name="Percent 4 8 4 3 2 2 6 5 3" xfId="17035" xr:uid="{593DB5B8-AAA5-4027-984C-A002309883AA}"/>
    <cellStyle name="Percent 4 8 4 3 2 2 6 5 3 2" xfId="23508" xr:uid="{CDB27AA8-85AE-445F-AED0-D72D3E240143}"/>
    <cellStyle name="Percent 4 8 4 3 2 2 6 5 3 3" xfId="19676" xr:uid="{8E254FE9-19FA-4019-8614-EC29BC084472}"/>
    <cellStyle name="Percent 4 8 4 3 2 2 6 5 3 3 2" xfId="24898" xr:uid="{0889D6DF-DC68-4026-A84E-B000078A627D}"/>
    <cellStyle name="Percent 4 8 4 3 2 2 7" xfId="5941" xr:uid="{4C122AEB-2CD3-4C83-B7DD-C6588BC14A4C}"/>
    <cellStyle name="Percent 4 8 4 3 2 2 7 2" xfId="9161" xr:uid="{A8460DC3-179E-4BB1-B5A0-A50F65E5E122}"/>
    <cellStyle name="Percent 4 8 4 3 2 2 7 3" xfId="16292" xr:uid="{3227A031-3DF9-4BC8-93B1-E59773786913}"/>
    <cellStyle name="Percent 4 8 4 3 2 2 7 3 2" xfId="17434" xr:uid="{FD1C62B2-D2EE-4717-9129-529C45D98169}"/>
    <cellStyle name="Percent 4 8 4 3 2 2 7 3 3" xfId="20476" xr:uid="{1A2F5CE3-6B41-4C3B-98FD-9743D1AFDAC0}"/>
    <cellStyle name="Percent 4 8 4 3 2 2 7 3 3 2" xfId="25698" xr:uid="{63257E6F-880C-44BE-A219-E0B2A378CDA9}"/>
    <cellStyle name="Percent 4 8 4 3 2 2 8" xfId="15751" xr:uid="{744C8E4D-BDC0-479F-A64F-0CC7FF8F7CF0}"/>
    <cellStyle name="Percent 4 8 4 3 2 2 9" xfId="17858" xr:uid="{9E9189B8-30D3-486A-987D-4C7EEF5F218D}"/>
    <cellStyle name="Percent 4 8 4 3 2 2 9 2" xfId="27468" xr:uid="{07597F0D-78BF-4719-AACE-6F3DB6453E65}"/>
    <cellStyle name="Percent 4 8 4 3 2 2 9 3" xfId="28707" xr:uid="{1E36572E-2C8E-4A22-8753-7A7F5ECDFAB0}"/>
    <cellStyle name="Percent 4 8 4 3 2 2 9 4" xfId="28261" xr:uid="{092F904A-966F-43C9-B47C-61CD34E2FFCA}"/>
    <cellStyle name="Percent 4 8 4 3 3" xfId="2358" xr:uid="{8F831509-F0F9-42A9-9748-D8E202F2F383}"/>
    <cellStyle name="Percent 4 8 4 3 3 2" xfId="2953" xr:uid="{40A1DCB4-6F11-4ECE-86DA-B18DEF525244}"/>
    <cellStyle name="Percent 4 8 4 3 3 3" xfId="3916" xr:uid="{25685F08-F1D1-4608-81B2-80F2D0CD4256}"/>
    <cellStyle name="Percent 4 8 4 3 3 3 2" xfId="5123" xr:uid="{F88DE141-1CC6-445F-AACB-26579385FD1F}"/>
    <cellStyle name="Percent 4 8 4 3 3 3 3" xfId="3655" xr:uid="{EB9E577B-B946-4E42-BCA6-DC9C2EB75C19}"/>
    <cellStyle name="Percent 4 8 4 3 3 3 4" xfId="7829" xr:uid="{6AFA8584-BCDD-41E3-BBB0-313AD5CEBA06}"/>
    <cellStyle name="Percent 4 8 4 3 3 3 4 2" xfId="6504" xr:uid="{CF8D278E-4894-4D0E-864C-04593E4A7B49}"/>
    <cellStyle name="Percent 4 8 4 3 3 3 4 2 2" xfId="10250" xr:uid="{867613F3-C0BC-4C30-BAFB-BF6B0CE11C11}"/>
    <cellStyle name="Percent 4 8 4 3 3 3 4 2 3" xfId="11771" xr:uid="{828003F1-73F3-46E9-B298-9BFCD3B3912B}"/>
    <cellStyle name="Percent 4 8 4 3 3 3 4 2 3 2" xfId="22219" xr:uid="{BADDBFA8-5E33-40FF-82A2-2CC944805F94}"/>
    <cellStyle name="Percent 4 8 4 3 3 3 4 2 3 3" xfId="20815" xr:uid="{D1435113-F44B-4713-8E2E-74D3C58689D7}"/>
    <cellStyle name="Percent 4 8 4 3 3 3 4 2 3 3 2" xfId="26037" xr:uid="{0D0EB050-A6E4-4FB9-B665-AFC48A0B93C1}"/>
    <cellStyle name="Percent 4 8 4 3 3 3 5" xfId="6667" xr:uid="{A34FB511-B524-418D-8381-FE3FD7D640F1}"/>
    <cellStyle name="Percent 4 8 4 3 3 3 5 2" xfId="10413" xr:uid="{46642799-A9CF-4F1F-9A4C-14FC2282B031}"/>
    <cellStyle name="Percent 4 8 4 3 3 3 5 3" xfId="11786" xr:uid="{9E4FA995-EDE9-4129-A5B9-1D747BE4F40B}"/>
    <cellStyle name="Percent 4 8 4 3 3 3 5 3 2" xfId="22234" xr:uid="{2B827951-307F-453C-8C3B-BFECED5DE348}"/>
    <cellStyle name="Percent 4 8 4 3 3 3 5 3 3" xfId="20978" xr:uid="{C4E1171C-1346-450B-811A-D6B0ECBE192F}"/>
    <cellStyle name="Percent 4 8 4 3 3 3 5 3 3 2" xfId="26200" xr:uid="{BDA2F67E-CA15-4F56-9693-9F43C386F364}"/>
    <cellStyle name="Percent 4 8 4 3 3 3 6" xfId="15939" xr:uid="{4B6884C3-53AE-4190-82CF-FDD542115ABE}"/>
    <cellStyle name="Percent 4 8 4 3 3 3 7" xfId="18693" xr:uid="{73AE808A-4954-4A11-9669-2B47D4CFBC1F}"/>
    <cellStyle name="Percent 4 8 4 3 3 3 7 2" xfId="23915" xr:uid="{DF946BB1-E0D6-4A4A-95F8-7B486B185F96}"/>
    <cellStyle name="Percent 4 8 4 3 3 4" xfId="6028" xr:uid="{CC294B44-D968-4F59-A91F-AD30A69041FE}"/>
    <cellStyle name="Percent 4 8 4 3 3 4 2" xfId="7726" xr:uid="{F3AF9007-71D9-4983-8F4E-795895391D84}"/>
    <cellStyle name="Percent 4 8 4 3 3 4 3" xfId="13115" xr:uid="{FE187780-995A-4A05-93B9-8115062959A2}"/>
    <cellStyle name="Percent 4 8 4 3 3 4 3 2" xfId="16562" xr:uid="{FC952FCE-D8F9-4A70-A897-1FD86C881F3E}"/>
    <cellStyle name="Percent 4 8 4 3 3 4 4" xfId="19121" xr:uid="{0B846266-B60A-4835-91B6-86FCE10FE841}"/>
    <cellStyle name="Percent 4 8 4 3 3 4 4 2" xfId="24343" xr:uid="{4D59FB58-69EC-459A-BFD4-0318FECB1A0A}"/>
    <cellStyle name="Percent 4 8 4 3 3 5" xfId="9369" xr:uid="{56BFE050-0342-497D-94E8-599AA6ACFA9B}"/>
    <cellStyle name="Percent 4 8 4 3 3 5 2" xfId="11083" xr:uid="{D5EDFB5A-9444-46D7-A9E2-878BDB385D19}"/>
    <cellStyle name="Percent 4 8 4 3 3 5 3" xfId="11901" xr:uid="{CBF4AC32-C64C-4743-AC61-3E2BD2A270DC}"/>
    <cellStyle name="Percent 4 8 4 3 3 5 3 2" xfId="22349" xr:uid="{34FD24D3-A43F-4B0F-9475-9DDCD4B599A4}"/>
    <cellStyle name="Percent 4 8 4 3 3 5 3 3" xfId="21648" xr:uid="{603D1AE5-1992-43E9-AA21-7D319788E62B}"/>
    <cellStyle name="Percent 4 8 4 3 3 5 3 3 2" xfId="26870" xr:uid="{18D360A1-88AB-4C87-84DF-76BB3A7CF977}"/>
    <cellStyle name="Percent 4 8 4 3 4" xfId="5940" xr:uid="{46D3B2DA-49C6-4E66-9AB1-C2E3183A434B}"/>
    <cellStyle name="Percent 4 8 4 3 4 2" xfId="9160" xr:uid="{0108F897-69A8-4DB3-9AC6-2E4D54271D21}"/>
    <cellStyle name="Percent 4 8 4 3 4 3" xfId="15078" xr:uid="{9BAFCC60-B66A-475C-B5AE-D8E0367DD227}"/>
    <cellStyle name="Percent 4 8 4 3 4 3 2" xfId="15079" xr:uid="{F78DCC4F-6F71-4022-A879-F073CB520785}"/>
    <cellStyle name="Percent 4 8 4 3 4 3 3" xfId="17294" xr:uid="{E729741A-0F2D-40A6-AF88-EE5627FA7FC3}"/>
    <cellStyle name="Percent 4 8 4 3 4 3 4" xfId="20475" xr:uid="{F76C99A4-5B46-49E9-ABC8-CDA9BD0F62E4}"/>
    <cellStyle name="Percent 4 8 4 3 4 3 4 2" xfId="25697" xr:uid="{918B7347-C945-4719-A71D-96C5E465C8BF}"/>
    <cellStyle name="Percent 4 8 4 3 5" xfId="15323" xr:uid="{3AD9308A-68D4-4700-BAE3-D9A00569C76C}"/>
    <cellStyle name="Percent 4 8 4 3 6" xfId="15750" xr:uid="{B9D795DA-02E0-43C0-A9A3-1CE00229DAD5}"/>
    <cellStyle name="Percent 4 8 4 3 7" xfId="17857" xr:uid="{62A7C80F-CD24-460E-9B41-CCCF7F7C1104}"/>
    <cellStyle name="Percent 4 8 4 3 7 2" xfId="27467" xr:uid="{02CBA4B9-C090-4E1D-BA20-EBB0FD513EEB}"/>
    <cellStyle name="Percent 4 8 4 3 7 3" xfId="28706" xr:uid="{21D7CF53-65F3-42A3-9F4F-80C965E4B247}"/>
    <cellStyle name="Percent 4 8 4 3 7 4" xfId="28260" xr:uid="{8111F6C0-28CB-4F4B-BF99-6A544BDF0DB9}"/>
    <cellStyle name="Percent 4 8 4 3 8" xfId="18098" xr:uid="{A7065F0E-7071-457D-9A84-0594B4D2FD5B}"/>
    <cellStyle name="Percent 4 8 4 3 8 2" xfId="27659" xr:uid="{FA9F14C1-D106-4E50-BF3E-1474CE116B84}"/>
    <cellStyle name="Percent 4 8 4 4" xfId="15080" xr:uid="{38C1F959-99E0-4829-8F83-05708FADE117}"/>
    <cellStyle name="Percent 4 8 4 4 2" xfId="15081" xr:uid="{AB4423E0-5A73-443F-8925-1A3CB70F5599}"/>
    <cellStyle name="Percent 4 8 4 5" xfId="15082" xr:uid="{DCAA9272-0D6B-4291-949E-72EB6EE3583F}"/>
    <cellStyle name="Percent 4 8 4 5 2" xfId="15083" xr:uid="{A64A598D-7D8D-4D77-A659-4D484821FFE5}"/>
    <cellStyle name="Percent 4 8 5" xfId="2218" xr:uid="{4B53F2D8-C264-47CC-B517-F436E21A146D}"/>
    <cellStyle name="Percent 4 8 5 2" xfId="2813" xr:uid="{77BF3693-7574-438B-A306-A37040AB6812}"/>
    <cellStyle name="Percent 4 8 5 3" xfId="3776" xr:uid="{D6AA8FCA-017B-4C87-A0F4-A2DD96F9F3EB}"/>
    <cellStyle name="Percent 4 8 5 3 2" xfId="5033" xr:uid="{9F7C2B43-B41B-4F4D-94E7-42FF0F156BFE}"/>
    <cellStyle name="Percent 4 8 5 3 3" xfId="4360" xr:uid="{4F96B5DD-CD40-4F7F-8B9D-816C837725BE}"/>
    <cellStyle name="Percent 4 8 5 3 4" xfId="8668" xr:uid="{CD59B47B-22EF-4C37-B327-143B5BB8AB03}"/>
    <cellStyle name="Percent 4 8 5 3 4 2" xfId="5221" xr:uid="{1A45A1AF-C996-408F-996E-D2EB5F776857}"/>
    <cellStyle name="Percent 4 8 5 3 4 2 2" xfId="9695" xr:uid="{2D55CB6A-8704-4592-8F6A-C66B02B26837}"/>
    <cellStyle name="Percent 4 8 5 3 4 2 3" xfId="11666" xr:uid="{BBD2A555-A8D6-42B8-8BAE-2FFC68E32EA3}"/>
    <cellStyle name="Percent 4 8 5 3 4 2 3 2" xfId="22115" xr:uid="{51D79338-48D7-4AB9-9B5F-DFEA189D664B}"/>
    <cellStyle name="Percent 4 8 5 3 4 2 3 3" xfId="19761" xr:uid="{0F2805CE-C971-4158-82C2-FBD27D6876D0}"/>
    <cellStyle name="Percent 4 8 5 3 4 2 3 3 2" xfId="24983" xr:uid="{D5612F30-5595-4448-BC29-FA8DE3662D1A}"/>
    <cellStyle name="Percent 4 8 5 3 5" xfId="6850" xr:uid="{E5E6A223-7E4F-421C-BEDA-58546E7C4720}"/>
    <cellStyle name="Percent 4 8 5 3 5 2" xfId="10594" xr:uid="{177875A1-37BB-4974-BC68-980A1CD675EF}"/>
    <cellStyle name="Percent 4 8 5 3 5 3" xfId="12627" xr:uid="{58767773-C877-428E-9B52-B9E08971BF05}"/>
    <cellStyle name="Percent 4 8 5 3 5 3 2" xfId="23067" xr:uid="{D39ACC03-E821-414F-B678-109219867162}"/>
    <cellStyle name="Percent 4 8 5 3 5 3 3" xfId="21159" xr:uid="{080AE566-337D-4253-84D7-4625CDD1655A}"/>
    <cellStyle name="Percent 4 8 5 3 5 3 3 2" xfId="26381" xr:uid="{6B7D685E-82B2-4959-802E-1DEEAC553605}"/>
    <cellStyle name="Percent 4 8 5 3 6" xfId="18553" xr:uid="{AF5D4EC1-B68D-4356-B1B7-F8B9581D8151}"/>
    <cellStyle name="Percent 4 8 5 3 6 2" xfId="23775" xr:uid="{C30630E3-415A-4326-BFCC-F22E3733A8C9}"/>
    <cellStyle name="Percent 4 8 5 4" xfId="7083" xr:uid="{802597B4-71BA-45BB-A662-B5F35CD3DA8B}"/>
    <cellStyle name="Percent 4 8 5 4 2" xfId="8042" xr:uid="{665D2CEA-F373-4CB3-B647-E3BBC024E6A3}"/>
    <cellStyle name="Percent 4 8 5 4 3" xfId="11546" xr:uid="{D3C7B121-1093-4472-874E-EA8841583D7E}"/>
    <cellStyle name="Percent 4 8 5 4 3 2" xfId="15806" xr:uid="{54E6D846-174C-4FB3-8B77-FF4FD8126901}"/>
    <cellStyle name="Percent 4 8 5 4 4" xfId="19385" xr:uid="{D3E7B808-9B0D-4F0F-BB01-4574FC19A8B0}"/>
    <cellStyle name="Percent 4 8 5 4 4 2" xfId="24607" xr:uid="{8E6CBED5-8C02-44F4-B020-9B791B20EA88}"/>
    <cellStyle name="Percent 4 8 5 5" xfId="6604" xr:uid="{46764495-9687-4C77-8D2B-FDBE95F9E2C8}"/>
    <cellStyle name="Percent 4 8 5 5 2" xfId="10350" xr:uid="{97EE88C0-D80D-4598-AA96-9FA6FD16835E}"/>
    <cellStyle name="Percent 4 8 5 5 3" xfId="11443" xr:uid="{284C0C6C-58FC-4A1E-B59F-65BD6C89D2BA}"/>
    <cellStyle name="Percent 4 8 5 5 3 2" xfId="22001" xr:uid="{2D354BD3-D08D-47FD-BE8E-B7E02AF1B6D1}"/>
    <cellStyle name="Percent 4 8 5 5 3 3" xfId="20915" xr:uid="{7B1DA50C-C58A-45B5-85B7-E076A1DC0361}"/>
    <cellStyle name="Percent 4 8 5 5 3 3 2" xfId="26137" xr:uid="{4BCA1647-4754-4F0D-BC7D-52317DBBB5B9}"/>
    <cellStyle name="Percent 4 8 6" xfId="17958" xr:uid="{C902F86D-4CD7-47E9-8C69-7D628100C810}"/>
    <cellStyle name="Percent 4 8 6 2" xfId="28866" xr:uid="{24620C27-3659-4246-9B2E-A9728C7A64E0}"/>
    <cellStyle name="Percent 4 9" xfId="2025" xr:uid="{BDD392BE-FB1A-4E87-AABE-8B0340C69A4D}"/>
    <cellStyle name="Percent 4 9 2" xfId="2026" xr:uid="{CF8817FE-14B0-4761-8FD7-F1247431679E}"/>
    <cellStyle name="Percent 4 9 3" xfId="2027" xr:uid="{5E9F9401-4A01-44C6-91B8-4D7866AA4C87}"/>
    <cellStyle name="Percent 4 9 3 2" xfId="2028" xr:uid="{F9B60520-5380-45D5-9B54-73792F3F9A69}"/>
    <cellStyle name="Percent 4 9 3 2 2" xfId="2029" xr:uid="{26A43F7A-551D-45E1-B956-E0FF955327EE}"/>
    <cellStyle name="Percent 4 9 3 2 2 10" xfId="18303" xr:uid="{3F7250A2-363E-472C-929C-36A51473CE0A}"/>
    <cellStyle name="Percent 4 9 3 2 2 10 2" xfId="27775" xr:uid="{40BB044E-6C9A-4757-AB27-98C7B2A89B43}"/>
    <cellStyle name="Percent 4 9 3 2 2 2" xfId="2030" xr:uid="{B4975B7C-04A7-4867-A80A-64F2C4DFFC26}"/>
    <cellStyle name="Percent 4 9 3 2 2 2 2" xfId="15084" xr:uid="{E8515BD0-50F8-4C2B-B8EF-C822E2536BD0}"/>
    <cellStyle name="Percent 4 9 3 2 2 2 3" xfId="15085" xr:uid="{872EC5D0-CB91-4CED-BAF3-EF0411EC9931}"/>
    <cellStyle name="Percent 4 9 3 2 2 2 3 2" xfId="15086" xr:uid="{EE824B0A-8C1E-4F3D-B642-8D3FD4730BB4}"/>
    <cellStyle name="Percent 4 9 3 2 2 3" xfId="2031" xr:uid="{7709018C-2B26-4243-BCF7-1735695D2731}"/>
    <cellStyle name="Percent 4 9 3 2 2 4" xfId="2032" xr:uid="{8277C4EC-7332-4A0B-90D1-027065BF1289}"/>
    <cellStyle name="Percent 4 9 3 2 2 5" xfId="2033" xr:uid="{8A17529B-A68F-48F1-946B-22C9408E1E7A}"/>
    <cellStyle name="Percent 4 9 3 2 2 5 2" xfId="2034" xr:uid="{72837D47-8FC2-4E51-9EF8-58D5E74002F3}"/>
    <cellStyle name="Percent 4 9 3 2 2 5 3" xfId="2716" xr:uid="{BAAAEFDD-FD13-4FFE-A684-8C4E934ECA67}"/>
    <cellStyle name="Percent 4 9 3 2 2 5 3 2" xfId="3311" xr:uid="{3E4CF963-DEC3-4161-8AAE-4DE3BD056615}"/>
    <cellStyle name="Percent 4 9 3 2 2 5 3 3" xfId="4274" xr:uid="{AA72CA4A-8E5B-4CF4-9A67-CC6429CB32C2}"/>
    <cellStyle name="Percent 4 9 3 2 2 5 3 3 2" xfId="4640" xr:uid="{1B767321-A9FE-4EA2-B532-2F0F0CA09C91}"/>
    <cellStyle name="Percent 4 9 3 2 2 5 3 3 3" xfId="4511" xr:uid="{ABE6FA7A-6252-482D-9C2D-546128716D55}"/>
    <cellStyle name="Percent 4 9 3 2 2 5 3 3 4" xfId="8517" xr:uid="{CBCD65E4-5A5E-4E30-9106-3AF32FE4084E}"/>
    <cellStyle name="Percent 4 9 3 2 2 5 3 3 4 2" xfId="9323" xr:uid="{22BAF135-34F8-43DA-8E86-AB98E2DF41DA}"/>
    <cellStyle name="Percent 4 9 3 2 2 5 3 3 4 2 2" xfId="11039" xr:uid="{84042B55-6FBC-47BB-AF45-3AC7B30DA41B}"/>
    <cellStyle name="Percent 4 9 3 2 2 5 3 3 4 2 3" xfId="16907" xr:uid="{73449043-FDFF-43F4-9E5D-77AA3F506105}"/>
    <cellStyle name="Percent 4 9 3 2 2 5 3 3 4 2 3 2" xfId="23380" xr:uid="{4509A6B8-6D1F-447F-B021-ADC36904BB28}"/>
    <cellStyle name="Percent 4 9 3 2 2 5 3 3 4 2 3 3" xfId="21604" xr:uid="{036C6017-264D-4CFE-9AA2-5E807B633B96}"/>
    <cellStyle name="Percent 4 9 3 2 2 5 3 3 4 2 3 3 2" xfId="26826" xr:uid="{8E31DDA8-494B-4A2E-9E6F-F05905E4D5EF}"/>
    <cellStyle name="Percent 4 9 3 2 2 5 3 3 5" xfId="5269" xr:uid="{7540FAD1-6679-453B-9AE3-06BF94EE3457}"/>
    <cellStyle name="Percent 4 9 3 2 2 5 3 3 5 2" xfId="9932" xr:uid="{22047683-5A8E-4E15-A02D-45CDAE07A447}"/>
    <cellStyle name="Percent 4 9 3 2 2 5 3 3 5 3" xfId="12091" xr:uid="{C9E65DBC-2E7B-44EF-A687-F443111BF4C3}"/>
    <cellStyle name="Percent 4 9 3 2 2 5 3 3 5 3 2" xfId="22538" xr:uid="{53294B2A-D176-4E0E-9EEF-64FC696CEEF1}"/>
    <cellStyle name="Percent 4 9 3 2 2 5 3 3 5 3 3" xfId="19809" xr:uid="{A6323077-A086-4E6D-AFD4-4941C8CF6F83}"/>
    <cellStyle name="Percent 4 9 3 2 2 5 3 3 5 3 3 2" xfId="25031" xr:uid="{F7295BF3-9F31-4F29-92BD-46C9C304925F}"/>
    <cellStyle name="Percent 4 9 3 2 2 5 3 3 6" xfId="19051" xr:uid="{FC3FA60B-5108-43B3-9A10-49BF5AE1EE61}"/>
    <cellStyle name="Percent 4 9 3 2 2 5 3 3 6 2" xfId="24273" xr:uid="{09C0DFF3-D50B-4A09-9957-D1168C0852E3}"/>
    <cellStyle name="Percent 4 9 3 2 2 5 3 4" xfId="7163" xr:uid="{4CE2B2CA-7B29-4117-9680-D89BB5BDE7E9}"/>
    <cellStyle name="Percent 4 9 3 2 2 5 3 4 2" xfId="8122" xr:uid="{BFC9F015-9855-4785-9359-446AC6568F43}"/>
    <cellStyle name="Percent 4 9 3 2 2 5 3 4 3" xfId="13164" xr:uid="{88EC8A94-EEAD-4FAE-8AAF-107378E674B5}"/>
    <cellStyle name="Percent 4 9 3 2 2 5 3 4 3 2" xfId="16607" xr:uid="{539AB99A-26C1-44C9-A784-6743501B229C}"/>
    <cellStyle name="Percent 4 9 3 2 2 5 3 4 4" xfId="19465" xr:uid="{D9DFA498-6801-4277-88D9-AADEEB267874}"/>
    <cellStyle name="Percent 4 9 3 2 2 5 3 4 4 2" xfId="24687" xr:uid="{4CF823FB-0BD1-452B-A31B-BE647B25B608}"/>
    <cellStyle name="Percent 4 9 3 2 2 5 3 5" xfId="6251" xr:uid="{E3ED69FF-9A4F-40EA-8DDC-CCF181F5F8A6}"/>
    <cellStyle name="Percent 4 9 3 2 2 5 3 5 2" xfId="10000" xr:uid="{CB96E935-15FA-468A-9319-16CEDE71CAF8}"/>
    <cellStyle name="Percent 4 9 3 2 2 5 3 5 3" xfId="16980" xr:uid="{4247A807-B82D-4804-BC6A-06D73C325EF7}"/>
    <cellStyle name="Percent 4 9 3 2 2 5 3 5 3 2" xfId="23453" xr:uid="{2657B976-3194-4CF2-BE4D-721D228AF89B}"/>
    <cellStyle name="Percent 4 9 3 2 2 5 3 5 3 3" xfId="20565" xr:uid="{80F8A031-140E-4501-A8E0-8BECC96C0C7A}"/>
    <cellStyle name="Percent 4 9 3 2 2 5 3 5 3 3 2" xfId="25787" xr:uid="{5914E855-E178-4BF2-BDE4-9885FAE642CB}"/>
    <cellStyle name="Percent 4 9 3 2 2 5 4" xfId="5947" xr:uid="{AF80A5C1-9FC7-455A-95CD-2C987F23DBEA}"/>
    <cellStyle name="Percent 4 9 3 2 2 5 4 2" xfId="9165" xr:uid="{903224D6-C544-4B7A-977B-0F65088C5753}"/>
    <cellStyle name="Percent 4 9 3 2 2 5 4 3" xfId="11279" xr:uid="{437A10A2-2F6B-4F43-BF60-4EFD15751243}"/>
    <cellStyle name="Percent 4 9 3 2 2 5 4 3 2" xfId="21837" xr:uid="{2839BCD4-11F7-495C-A44E-CA1FC1879388}"/>
    <cellStyle name="Percent 4 9 3 2 2 5 4 3 3" xfId="20482" xr:uid="{C9581868-6131-4996-BF40-0A4DC5F33292}"/>
    <cellStyle name="Percent 4 9 3 2 2 5 4 3 3 2" xfId="25704" xr:uid="{2017BC62-A4B9-4B82-9F21-953CEF3C04C7}"/>
    <cellStyle name="Percent 4 9 3 2 2 5 5" xfId="15755" xr:uid="{69BBF910-3F1B-4FD0-B091-25229C07986D}"/>
    <cellStyle name="Percent 4 9 3 2 2 5 6" xfId="17862" xr:uid="{99F488E4-B2C1-4A4D-AFC0-29C4257CF938}"/>
    <cellStyle name="Percent 4 9 3 2 2 5 6 2" xfId="27472" xr:uid="{F1CB1A3D-683E-46A4-8B86-E9A57C31589A}"/>
    <cellStyle name="Percent 4 9 3 2 2 5 6 3" xfId="28711" xr:uid="{37D59989-54F2-46C2-8966-D83762A70F67}"/>
    <cellStyle name="Percent 4 9 3 2 2 5 6 4" xfId="28265" xr:uid="{0DDE1EFB-E71C-4E57-9B7C-723EBC6F3F66}"/>
    <cellStyle name="Percent 4 9 3 2 2 5 7" xfId="18456" xr:uid="{3CB6E900-DC7D-4461-A29D-D99FA104ACAC}"/>
    <cellStyle name="Percent 4 9 3 2 2 5 7 2" xfId="27543" xr:uid="{AAFA153C-F626-4C23-884D-503E88574D55}"/>
    <cellStyle name="Percent 4 9 3 2 2 6" xfId="2563" xr:uid="{5CA91104-010E-4118-8567-EA5A74E6A1C8}"/>
    <cellStyle name="Percent 4 9 3 2 2 6 2" xfId="3158" xr:uid="{CEC34E74-8A15-4F44-B0BD-C23335D25943}"/>
    <cellStyle name="Percent 4 9 3 2 2 6 3" xfId="4121" xr:uid="{F6AE6223-048F-442D-A219-616DE6ED5EFE}"/>
    <cellStyle name="Percent 4 9 3 2 2 6 3 2" xfId="4800" xr:uid="{E4723A3E-7EE2-437E-BB31-6B9ED927ECFF}"/>
    <cellStyle name="Percent 4 9 3 2 2 6 3 3" xfId="3574" xr:uid="{38F94FBD-35AD-4EDA-BEB9-F09C3080F597}"/>
    <cellStyle name="Percent 4 9 3 2 2 6 3 4" xfId="8642" xr:uid="{6BDC42D1-E97F-4819-BEE0-8830EC43B1D3}"/>
    <cellStyle name="Percent 4 9 3 2 2 6 3 4 2" xfId="9251" xr:uid="{A3B67E49-8B7C-4838-8758-367E313CEB8A}"/>
    <cellStyle name="Percent 4 9 3 2 2 6 3 4 2 2" xfId="10968" xr:uid="{58FA1804-9073-4C1B-8342-E4B9905352C4}"/>
    <cellStyle name="Percent 4 9 3 2 2 6 3 4 2 3" xfId="11402" xr:uid="{E68A8955-E7B2-43DD-901F-F8866D9BD4D7}"/>
    <cellStyle name="Percent 4 9 3 2 2 6 3 4 2 3 2" xfId="21960" xr:uid="{726146AE-EE35-441F-931E-46DA98D40FFD}"/>
    <cellStyle name="Percent 4 9 3 2 2 6 3 4 2 3 3" xfId="21533" xr:uid="{9B3EBE34-125E-40EA-B551-2142CFFB7783}"/>
    <cellStyle name="Percent 4 9 3 2 2 6 3 4 2 3 3 2" xfId="26755" xr:uid="{48F5461C-338A-45F8-835A-4B312A26112C}"/>
    <cellStyle name="Percent 4 9 3 2 2 6 3 5" xfId="6597" xr:uid="{E8888611-44AA-4634-907C-F22BBD171435}"/>
    <cellStyle name="Percent 4 9 3 2 2 6 3 5 2" xfId="10343" xr:uid="{6FB74976-E06A-4B0C-B9C5-C39902A68719}"/>
    <cellStyle name="Percent 4 9 3 2 2 6 3 5 3" xfId="12407" xr:uid="{F246C0F2-276A-4596-8FDB-4616C47490A3}"/>
    <cellStyle name="Percent 4 9 3 2 2 6 3 5 3 2" xfId="22848" xr:uid="{029068B4-FCEE-45DA-9E47-766B6F2B5670}"/>
    <cellStyle name="Percent 4 9 3 2 2 6 3 5 3 3" xfId="20908" xr:uid="{D43B74C1-42CC-4E74-AE1F-AA0CCA38CE16}"/>
    <cellStyle name="Percent 4 9 3 2 2 6 3 5 3 3 2" xfId="26130" xr:uid="{ECDD297B-7BA4-4233-837E-57F5AB2AACF6}"/>
    <cellStyle name="Percent 4 9 3 2 2 6 3 6" xfId="16140" xr:uid="{EFAC3E76-E43E-42EE-B304-ADF897107008}"/>
    <cellStyle name="Percent 4 9 3 2 2 6 3 7" xfId="18898" xr:uid="{8E8FFF8B-D1EC-41D2-9CA2-277E5BEDC002}"/>
    <cellStyle name="Percent 4 9 3 2 2 6 3 7 2" xfId="24120" xr:uid="{0C5178BB-0A78-4599-82E2-94A2B9744970}"/>
    <cellStyle name="Percent 4 9 3 2 2 6 4" xfId="7320" xr:uid="{C2ED7623-33C9-4A7B-BCF2-3DDA6837F152}"/>
    <cellStyle name="Percent 4 9 3 2 2 6 4 2" xfId="8279" xr:uid="{7DC8C0BC-5C3A-43F2-9349-942BAE60F573}"/>
    <cellStyle name="Percent 4 9 3 2 2 6 4 3" xfId="12853" xr:uid="{E8E7E3D9-8B49-4127-95E2-40B3EBBDCBB8}"/>
    <cellStyle name="Percent 4 9 3 2 2 6 4 3 2" xfId="16328" xr:uid="{35D276EF-3B84-45BE-96CA-BFC65135AF25}"/>
    <cellStyle name="Percent 4 9 3 2 2 6 4 4" xfId="19622" xr:uid="{DF4B7DD8-DA97-432F-8F25-E26C67624762}"/>
    <cellStyle name="Percent 4 9 3 2 2 6 4 4 2" xfId="24844" xr:uid="{29EA7262-B06A-4E13-B61C-A2D19B8B13FB}"/>
    <cellStyle name="Percent 4 9 3 2 2 6 5" xfId="9330" xr:uid="{33F1450E-7707-4C6B-8147-A05C05599C44}"/>
    <cellStyle name="Percent 4 9 3 2 2 6 5 2" xfId="11045" xr:uid="{71FE9661-7E56-4AB5-89D1-60D5CD19380F}"/>
    <cellStyle name="Percent 4 9 3 2 2 6 5 3" xfId="12102" xr:uid="{0677FFE8-0B05-42F4-BDE6-A3DD5A8730CE}"/>
    <cellStyle name="Percent 4 9 3 2 2 6 5 3 2" xfId="22549" xr:uid="{6CAF85EE-879D-45C6-A261-8C80F932F1C5}"/>
    <cellStyle name="Percent 4 9 3 2 2 6 5 3 3" xfId="21610" xr:uid="{434F610D-C4BB-4028-B897-4C49A9392880}"/>
    <cellStyle name="Percent 4 9 3 2 2 6 5 3 3 2" xfId="26832" xr:uid="{4CC844B4-8F81-4CBA-8F64-37ECB75DF832}"/>
    <cellStyle name="Percent 4 9 3 2 2 7" xfId="5946" xr:uid="{6A088268-0652-4321-9F47-F48530156B4D}"/>
    <cellStyle name="Percent 4 9 3 2 2 7 2" xfId="9164" xr:uid="{70E3A0CD-9E7E-4E95-8CEA-F7D0E049CD80}"/>
    <cellStyle name="Percent 4 9 3 2 2 7 3" xfId="16293" xr:uid="{1A77704D-5B3C-4349-AC46-B1FC3787E0F3}"/>
    <cellStyle name="Percent 4 9 3 2 2 7 3 2" xfId="17435" xr:uid="{9AEE5A11-6BB6-41B1-A712-9A4268AA95A9}"/>
    <cellStyle name="Percent 4 9 3 2 2 7 3 3" xfId="20481" xr:uid="{70F3A213-49DB-407B-9907-35E7750F8F8E}"/>
    <cellStyle name="Percent 4 9 3 2 2 7 3 3 2" xfId="25703" xr:uid="{41A17FD9-A60B-4437-81A8-D81E3B5C8F09}"/>
    <cellStyle name="Percent 4 9 3 2 2 8" xfId="15754" xr:uid="{5241131B-6403-4004-8521-E3D6BC61C5B8}"/>
    <cellStyle name="Percent 4 9 3 2 2 9" xfId="17861" xr:uid="{5D1DE74C-4252-4CA3-B034-6D7E20231B2D}"/>
    <cellStyle name="Percent 4 9 3 2 2 9 2" xfId="27471" xr:uid="{2A16BCD7-6423-4DF2-AE95-A69FFA9263E5}"/>
    <cellStyle name="Percent 4 9 3 2 2 9 3" xfId="28710" xr:uid="{BF29AB6F-1B13-4063-A7F3-558AD4C9B812}"/>
    <cellStyle name="Percent 4 9 3 2 2 9 4" xfId="28264" xr:uid="{8CEB0E11-7A5B-4C19-9287-4B38D1F8BCCE}"/>
    <cellStyle name="Percent 4 9 3 3" xfId="2289" xr:uid="{0D3F4BE0-9B63-4EAF-ACF5-E8A20BD34053}"/>
    <cellStyle name="Percent 4 9 3 3 2" xfId="2884" xr:uid="{2523F7F6-4066-4C57-838D-F6AFB46C51E0}"/>
    <cellStyle name="Percent 4 9 3 3 3" xfId="3847" xr:uid="{91194CBB-2634-4AB8-B492-DD2C2E4D2BE8}"/>
    <cellStyle name="Percent 4 9 3 3 3 2" xfId="4802" xr:uid="{0CB50945-6B65-478F-88A2-56710D34FC50}"/>
    <cellStyle name="Percent 4 9 3 3 3 3" xfId="3527" xr:uid="{02DC8A92-408E-4EC0-8912-EC5E125F4C40}"/>
    <cellStyle name="Percent 4 9 3 3 3 4" xfId="7516" xr:uid="{2AA412CB-FD6A-40E8-B0A7-33031C3B5028}"/>
    <cellStyle name="Percent 4 9 3 3 3 4 2" xfId="7433" xr:uid="{03D0AC40-7A9C-4873-8EAA-527F2602B483}"/>
    <cellStyle name="Percent 4 9 3 3 3 4 2 2" xfId="10803" xr:uid="{F26828F8-7BB2-4DE8-8F5E-209064C53E1A}"/>
    <cellStyle name="Percent 4 9 3 3 3 4 2 3" xfId="11428" xr:uid="{03DE69EA-580D-44BC-A541-CB3FFAB80A89}"/>
    <cellStyle name="Percent 4 9 3 3 3 4 2 3 2" xfId="21986" xr:uid="{BFF0FA4F-E700-41BC-88B9-BEB4E4C3F89F}"/>
    <cellStyle name="Percent 4 9 3 3 3 4 2 3 3" xfId="21368" xr:uid="{F0C74523-1F97-42C9-860F-A18E93C11632}"/>
    <cellStyle name="Percent 4 9 3 3 3 4 2 3 3 2" xfId="26590" xr:uid="{09492F05-547A-4FFB-A0D1-8F8D4F9CBB60}"/>
    <cellStyle name="Percent 4 9 3 3 3 5" xfId="5449" xr:uid="{1D785519-7411-486E-8F83-B93902C78628}"/>
    <cellStyle name="Percent 4 9 3 3 3 5 2" xfId="9806" xr:uid="{CCECD13F-2A9B-4072-A436-B2D59C1D5CB8}"/>
    <cellStyle name="Percent 4 9 3 3 3 5 3" xfId="11949" xr:uid="{7DA656CF-29F9-47FC-ACCA-54A2BA622E93}"/>
    <cellStyle name="Percent 4 9 3 3 3 5 3 2" xfId="22397" xr:uid="{9535AE75-CDEF-4300-A12B-67C588FA17CC}"/>
    <cellStyle name="Percent 4 9 3 3 3 5 3 3" xfId="19989" xr:uid="{4CEE89E3-57FF-4975-845F-87C3E836AF21}"/>
    <cellStyle name="Percent 4 9 3 3 3 5 3 3 2" xfId="25211" xr:uid="{90F491CA-F321-4ABE-9AEA-62131DA0187D}"/>
    <cellStyle name="Percent 4 9 3 3 3 6" xfId="15871" xr:uid="{5C621FDF-EF27-4C8E-A9A7-3461CEBA2377}"/>
    <cellStyle name="Percent 4 9 3 3 3 7" xfId="18624" xr:uid="{11775F85-0D16-497B-AA90-50E3B76FD7B2}"/>
    <cellStyle name="Percent 4 9 3 3 3 7 2" xfId="23846" xr:uid="{E74BA355-0D71-4AC7-9D6F-2634693E3BA5}"/>
    <cellStyle name="Percent 4 9 3 3 4" xfId="7004" xr:uid="{8FA88381-F143-439A-A097-FCE0CF183702}"/>
    <cellStyle name="Percent 4 9 3 3 4 2" xfId="7963" xr:uid="{AB530142-D355-4AF7-9308-AF897CD93A4F}"/>
    <cellStyle name="Percent 4 9 3 3 4 3" xfId="12960" xr:uid="{7FCD821E-3AC5-477D-B284-BAD9865C2BE5}"/>
    <cellStyle name="Percent 4 9 3 3 4 3 2" xfId="16426" xr:uid="{A854F8E3-3010-4F76-9192-462825AB7124}"/>
    <cellStyle name="Percent 4 9 3 3 4 4" xfId="19306" xr:uid="{4AD0C365-3992-4C44-8F5A-B410576F7FCD}"/>
    <cellStyle name="Percent 4 9 3 3 4 4 2" xfId="24528" xr:uid="{F3F77142-B44A-4BBD-8DAC-0725AB837C2E}"/>
    <cellStyle name="Percent 4 9 3 3 5" xfId="7915" xr:uid="{15A561EC-AEDF-4563-955F-6C0E479F829D}"/>
    <cellStyle name="Percent 4 9 3 3 5 2" xfId="10874" xr:uid="{E5698410-4648-4AA2-BBE5-37077C19090D}"/>
    <cellStyle name="Percent 4 9 3 3 5 3" xfId="12128" xr:uid="{2D39D5F2-2DAC-4B86-AD49-2D9D443596B6}"/>
    <cellStyle name="Percent 4 9 3 3 5 3 2" xfId="22575" xr:uid="{B7662776-56C5-49F3-8A47-36D37F50B348}"/>
    <cellStyle name="Percent 4 9 3 3 5 3 3" xfId="21439" xr:uid="{3C6BFFF1-8A25-47FD-B7FC-1DD2B6E7D715}"/>
    <cellStyle name="Percent 4 9 3 3 5 3 3 2" xfId="26661" xr:uid="{75B30177-43C6-4307-AAD4-9C39048D14FA}"/>
    <cellStyle name="Percent 4 9 3 4" xfId="5945" xr:uid="{E51B64F7-C56A-470F-BBD4-F626962D2057}"/>
    <cellStyle name="Percent 4 9 3 4 2" xfId="9163" xr:uid="{97B6AA2A-552F-4012-AAD5-2CCB0D771C9B}"/>
    <cellStyle name="Percent 4 9 3 4 3" xfId="15087" xr:uid="{6EB9D9E3-D0A5-46EE-953C-C5232F5D9DA1}"/>
    <cellStyle name="Percent 4 9 3 4 3 2" xfId="15088" xr:uid="{F82CFEC5-D79C-4ED6-815B-E2FA0744291A}"/>
    <cellStyle name="Percent 4 9 3 4 3 3" xfId="17295" xr:uid="{6C599B39-2AAF-4887-BD0A-FFA68E92BBB9}"/>
    <cellStyle name="Percent 4 9 3 4 3 4" xfId="20480" xr:uid="{3FE435A2-AE9A-4CBD-8897-BD86DE376516}"/>
    <cellStyle name="Percent 4 9 3 4 3 4 2" xfId="25702" xr:uid="{8524D70C-32D7-4FFA-80F4-BE7B28E7F13B}"/>
    <cellStyle name="Percent 4 9 3 5" xfId="15324" xr:uid="{80BE0FAD-CD26-4AF0-BB48-10CFDAB4D56C}"/>
    <cellStyle name="Percent 4 9 3 6" xfId="15753" xr:uid="{A7B2A52C-BCCA-4A3D-954B-240303B6F0D3}"/>
    <cellStyle name="Percent 4 9 3 7" xfId="17860" xr:uid="{1D518916-6EFF-44E6-8870-5B97A5C9943D}"/>
    <cellStyle name="Percent 4 9 3 7 2" xfId="27470" xr:uid="{BC891B8F-D467-41AE-B602-E1C4D0E4EA46}"/>
    <cellStyle name="Percent 4 9 3 7 3" xfId="28709" xr:uid="{70DFE0F9-6A78-413D-B179-C58148EAB8BE}"/>
    <cellStyle name="Percent 4 9 3 7 4" xfId="28263" xr:uid="{C9699C6E-7592-4921-B60D-71003ABF1DFA}"/>
    <cellStyle name="Percent 4 9 3 8" xfId="18029" xr:uid="{1C3267B9-46DB-46DB-9BDA-4DCD71E3AA16}"/>
    <cellStyle name="Percent 4 9 3 8 2" xfId="27583" xr:uid="{452BA272-4F5B-49B2-BCAD-D71DFEA5F164}"/>
    <cellStyle name="Percent 4 9 4" xfId="15089" xr:uid="{5FC8D71D-DABE-4F30-94F2-CB6B6CB91F56}"/>
    <cellStyle name="Percent 4 9 4 2" xfId="15090" xr:uid="{4362F6CA-BF43-4355-8DF4-24126B954353}"/>
    <cellStyle name="Percent 5" xfId="2035" xr:uid="{0192CD4C-BD31-4F68-8376-8CF2E03275FD}"/>
    <cellStyle name="Percent 5 10" xfId="15091" xr:uid="{FB8E45F2-BF4C-47D1-A094-F94CF5870043}"/>
    <cellStyle name="Percent 5 11" xfId="17900" xr:uid="{880ABBA9-242E-4D05-9133-A524061C01BD}"/>
    <cellStyle name="Percent 5 11 2" xfId="27715" xr:uid="{2764ABA0-CBAE-4E85-AC9E-C0CA0EB9A0C0}"/>
    <cellStyle name="Percent 5 2" xfId="2036" xr:uid="{A0181915-CC7E-47AC-99F4-B60D02E35A3D}"/>
    <cellStyle name="Percent 5 2 2" xfId="15093" xr:uid="{56E03255-D8F3-40D1-8C59-5AC1EFD7B360}"/>
    <cellStyle name="Percent 5 2 3" xfId="15092" xr:uid="{B566BB4B-CDA4-42DD-A237-5CC8388764E4}"/>
    <cellStyle name="Percent 5 3" xfId="2037" xr:uid="{E3581F7C-03AE-4B0E-9662-81234724B21F}"/>
    <cellStyle name="Percent 5 3 2" xfId="2038" xr:uid="{AE407797-446B-4949-BE01-84D9CB0ED14E}"/>
    <cellStyle name="Percent 5 3 2 2" xfId="15094" xr:uid="{4E98AF33-FE0F-4C55-81CF-D9D32BCA44B8}"/>
    <cellStyle name="Percent 5 3 3" xfId="2039" xr:uid="{4F6A4E31-172F-455E-AA3A-7F9DA9F45CB1}"/>
    <cellStyle name="Percent 5 3 3 2" xfId="2040" xr:uid="{3DA2960F-3324-4FA9-B8A6-8E567E5F2801}"/>
    <cellStyle name="Percent 5 3 3 3" xfId="2041" xr:uid="{F007145D-8DC3-4329-BFFF-BB0D1222F05E}"/>
    <cellStyle name="Percent 5 3 3 4" xfId="2042" xr:uid="{FC1CA1BD-83A1-4EE0-85F9-9D6FA6F37D92}"/>
    <cellStyle name="Percent 5 3 3 4 2" xfId="2043" xr:uid="{DF095ECF-F23E-48BC-88FD-BD68E3AD6869}"/>
    <cellStyle name="Percent 5 3 3 4 3" xfId="2044" xr:uid="{BDA9CAEA-7856-4036-A4CC-168DE574896A}"/>
    <cellStyle name="Percent 5 3 3 4 3 2" xfId="15095" xr:uid="{24567394-A274-4B9B-A989-842666A9893B}"/>
    <cellStyle name="Percent 5 3 3 4 4" xfId="2045" xr:uid="{ED2D4299-9EBD-44B2-A70E-87AD0573A122}"/>
    <cellStyle name="Percent 5 3 3 4 4 2" xfId="2046" xr:uid="{A4308400-BADF-43D6-BEA6-D02C2FC6940C}"/>
    <cellStyle name="Percent 5 3 3 4 4 3" xfId="2047" xr:uid="{80F47E3A-29C6-43BE-8872-AE7219F82428}"/>
    <cellStyle name="Percent 5 3 3 4 4 3 2" xfId="2048" xr:uid="{56DB728F-3D50-475E-9419-C30B98993349}"/>
    <cellStyle name="Percent 5 3 3 4 4 3 2 2" xfId="2049" xr:uid="{555FE8BB-DE8D-46EE-A41B-F71C9E1F62C7}"/>
    <cellStyle name="Percent 5 3 3 4 4 3 2 2 10" xfId="18304" xr:uid="{A404D582-495A-430A-8433-3BA18DCF18B0}"/>
    <cellStyle name="Percent 5 3 3 4 4 3 2 2 10 2" xfId="27579" xr:uid="{DB7B3E66-6754-483C-A416-F95324ED0479}"/>
    <cellStyle name="Percent 5 3 3 4 4 3 2 2 2" xfId="2050" xr:uid="{29A97C87-CDED-4D1D-A130-2CFE8A827625}"/>
    <cellStyle name="Percent 5 3 3 4 4 3 2 2 2 2" xfId="15096" xr:uid="{AA2A09F4-5D9E-4C0D-84E3-DA381FD707CA}"/>
    <cellStyle name="Percent 5 3 3 4 4 3 2 2 2 3" xfId="15097" xr:uid="{95F1272C-8C5C-42FF-B4F3-F66EEBEB61C0}"/>
    <cellStyle name="Percent 5 3 3 4 4 3 2 2 2 3 2" xfId="15098" xr:uid="{A7E14692-6250-482D-ABE1-D9E432967EBC}"/>
    <cellStyle name="Percent 5 3 3 4 4 3 2 2 3" xfId="2051" xr:uid="{835EA1B2-CE49-45C9-9FEC-51F65F004D03}"/>
    <cellStyle name="Percent 5 3 3 4 4 3 2 2 4" xfId="2052" xr:uid="{1EE46389-90F2-4FAF-B8D1-1B7BBA8DA1D6}"/>
    <cellStyle name="Percent 5 3 3 4 4 3 2 2 5" xfId="2053" xr:uid="{FD9FAE13-D9EA-4D4C-9DC1-7CC0EF53141E}"/>
    <cellStyle name="Percent 5 3 3 4 4 3 2 2 5 2" xfId="2054" xr:uid="{0BAB8417-9218-42D8-B778-1F9647B679F9}"/>
    <cellStyle name="Percent 5 3 3 4 4 3 2 2 5 3" xfId="2717" xr:uid="{DF147824-4EEC-4E11-A8DC-8F86A466BC1A}"/>
    <cellStyle name="Percent 5 3 3 4 4 3 2 2 5 3 2" xfId="3312" xr:uid="{64B99669-0C6B-4A19-B681-1517432BC0EA}"/>
    <cellStyle name="Percent 5 3 3 4 4 3 2 2 5 3 3" xfId="4275" xr:uid="{EB97EB67-80DB-4152-A792-DFAE3696706F}"/>
    <cellStyle name="Percent 5 3 3 4 4 3 2 2 5 3 3 2" xfId="4729" xr:uid="{4854F9F9-9B77-4B66-B006-86A501A2516D}"/>
    <cellStyle name="Percent 5 3 3 4 4 3 2 2 5 3 3 3" xfId="4512" xr:uid="{2066548B-3D47-4475-A938-46C3DCDE8648}"/>
    <cellStyle name="Percent 5 3 3 4 4 3 2 2 5 3 3 4" xfId="8601" xr:uid="{D836E09F-C77C-49A2-B4B9-A601CF4272F6}"/>
    <cellStyle name="Percent 5 3 3 4 4 3 2 2 5 3 3 4 2" xfId="9215" xr:uid="{AF300F58-E785-4142-AE47-997AE3B98C5A}"/>
    <cellStyle name="Percent 5 3 3 4 4 3 2 2 5 3 3 4 2 2" xfId="10933" xr:uid="{9F4DD11B-8AD7-422A-AFD1-3D4E5C39B19E}"/>
    <cellStyle name="Percent 5 3 3 4 4 3 2 2 5 3 3 4 2 3" xfId="11423" xr:uid="{63F7A9BA-BF5E-4B1F-B59D-8B163EB370E2}"/>
    <cellStyle name="Percent 5 3 3 4 4 3 2 2 5 3 3 4 2 3 2" xfId="21981" xr:uid="{858B1A2E-3D22-4264-84EE-EFBB670A457D}"/>
    <cellStyle name="Percent 5 3 3 4 4 3 2 2 5 3 3 4 2 3 3" xfId="21498" xr:uid="{D6FFE98A-2D68-4BE1-973F-853D5AC3510E}"/>
    <cellStyle name="Percent 5 3 3 4 4 3 2 2 5 3 3 4 2 3 3 2" xfId="26720" xr:uid="{7AB0C162-1B60-40C8-8A7F-E3EA818D3C2B}"/>
    <cellStyle name="Percent 5 3 3 4 4 3 2 2 5 3 3 5" xfId="5268" xr:uid="{1C69F405-C228-4DA5-849E-E18B76B30B38}"/>
    <cellStyle name="Percent 5 3 3 4 4 3 2 2 5 3 3 5 2" xfId="9613" xr:uid="{51D7B0AC-9E3A-41AF-906D-FA842A972CE9}"/>
    <cellStyle name="Percent 5 3 3 4 4 3 2 2 5 3 3 5 3" xfId="12592" xr:uid="{B26ADAF3-DCF2-42EE-A56A-BB02EC06D414}"/>
    <cellStyle name="Percent 5 3 3 4 4 3 2 2 5 3 3 5 3 2" xfId="23033" xr:uid="{AC8E598F-0365-4D4F-B682-AF496016215A}"/>
    <cellStyle name="Percent 5 3 3 4 4 3 2 2 5 3 3 5 3 3" xfId="19808" xr:uid="{DEB5BCD2-ADE8-477C-AC8B-EB07615DE298}"/>
    <cellStyle name="Percent 5 3 3 4 4 3 2 2 5 3 3 5 3 3 2" xfId="25030" xr:uid="{E1547ECD-F32C-45AA-A03B-26CC1B399293}"/>
    <cellStyle name="Percent 5 3 3 4 4 3 2 2 5 3 3 6" xfId="19052" xr:uid="{E5301495-A42F-4FC2-BC7E-A1F299EDDB4D}"/>
    <cellStyle name="Percent 5 3 3 4 4 3 2 2 5 3 3 6 2" xfId="24274" xr:uid="{18FCC7D6-0448-46A5-B8D4-4799A6A19A79}"/>
    <cellStyle name="Percent 5 3 3 4 4 3 2 2 5 3 4" xfId="7242" xr:uid="{948F0E71-61DB-4DFA-A496-72B2D3E2722E}"/>
    <cellStyle name="Percent 5 3 3 4 4 3 2 2 5 3 4 2" xfId="8201" xr:uid="{F40E205E-CAA4-4D54-94C9-9191AFDECC6C}"/>
    <cellStyle name="Percent 5 3 3 4 4 3 2 2 5 3 4 3" xfId="13280" xr:uid="{1D1D6230-C0FA-4A33-8EA2-F9AB0EE05ED8}"/>
    <cellStyle name="Percent 5 3 3 4 4 3 2 2 5 3 4 3 2" xfId="16711" xr:uid="{BA96DED7-74E3-40C1-958D-03313456EE22}"/>
    <cellStyle name="Percent 5 3 3 4 4 3 2 2 5 3 4 4" xfId="19544" xr:uid="{5CA73AB1-0F82-4C54-9743-5A4304F3B144}"/>
    <cellStyle name="Percent 5 3 3 4 4 3 2 2 5 3 4 4 2" xfId="24766" xr:uid="{A7DFB19F-E739-4260-AD1F-B35E1ABDA322}"/>
    <cellStyle name="Percent 5 3 3 4 4 3 2 2 5 3 5" xfId="7896" xr:uid="{19735CB8-5924-45D7-8372-33A704DC7B38}"/>
    <cellStyle name="Percent 5 3 3 4 4 3 2 2 5 3 5 2" xfId="10857" xr:uid="{FF345672-BFF1-40DF-AA1C-D20F8F4A02E3}"/>
    <cellStyle name="Percent 5 3 3 4 4 3 2 2 5 3 5 3" xfId="11357" xr:uid="{B2FB8920-3496-4845-BC62-F1C4C2A2B07E}"/>
    <cellStyle name="Percent 5 3 3 4 4 3 2 2 5 3 5 3 2" xfId="21915" xr:uid="{D32ECE5C-E7D6-4603-9CDA-B4AEFF99E484}"/>
    <cellStyle name="Percent 5 3 3 4 4 3 2 2 5 3 5 3 3" xfId="21422" xr:uid="{7E9B2BDE-F1CF-44CD-BE51-A8D5948ACF00}"/>
    <cellStyle name="Percent 5 3 3 4 4 3 2 2 5 3 5 3 3 2" xfId="26644" xr:uid="{61FC6DA7-E029-4857-A655-62343D284258}"/>
    <cellStyle name="Percent 5 3 3 4 4 3 2 2 5 4" xfId="5951" xr:uid="{DDF7C6FD-B85C-429E-8080-C387989C6DD1}"/>
    <cellStyle name="Percent 5 3 3 4 4 3 2 2 5 4 2" xfId="9168" xr:uid="{22FDF857-327A-43F8-901D-4BF7B444B382}"/>
    <cellStyle name="Percent 5 3 3 4 4 3 2 2 5 4 3" xfId="12243" xr:uid="{2206B591-11CB-4E0E-86A1-2246CCEA3177}"/>
    <cellStyle name="Percent 5 3 3 4 4 3 2 2 5 4 3 2" xfId="22687" xr:uid="{8C5CDAF3-D3AC-4CF3-90D5-78D077844AD1}"/>
    <cellStyle name="Percent 5 3 3 4 4 3 2 2 5 4 3 3" xfId="20486" xr:uid="{04ABFCBA-0BE3-4EA3-9CCA-75B135E70AB7}"/>
    <cellStyle name="Percent 5 3 3 4 4 3 2 2 5 4 3 3 2" xfId="25708" xr:uid="{7856C849-A909-480E-9E03-7EE43313C166}"/>
    <cellStyle name="Percent 5 3 3 4 4 3 2 2 5 5" xfId="15758" xr:uid="{DC8036FC-B661-4618-B42D-1CCB1F67AECA}"/>
    <cellStyle name="Percent 5 3 3 4 4 3 2 2 5 6" xfId="17865" xr:uid="{F0743434-957C-4E6E-A42A-FF7291AAABA1}"/>
    <cellStyle name="Percent 5 3 3 4 4 3 2 2 5 6 2" xfId="27475" xr:uid="{2BD15929-733E-43C7-B0E2-DACA0C9FE78D}"/>
    <cellStyle name="Percent 5 3 3 4 4 3 2 2 5 6 3" xfId="28714" xr:uid="{0890EB7A-1C40-4B65-8B38-4D65447BA4B0}"/>
    <cellStyle name="Percent 5 3 3 4 4 3 2 2 5 6 4" xfId="28268" xr:uid="{8FA54C76-AD12-47C6-955E-989A1B895199}"/>
    <cellStyle name="Percent 5 3 3 4 4 3 2 2 5 7" xfId="18457" xr:uid="{AEA2A0E3-258C-4106-87DD-E2B41C26077F}"/>
    <cellStyle name="Percent 5 3 3 4 4 3 2 2 5 7 2" xfId="28972" xr:uid="{1A9B3C3C-1298-46C0-BF89-C2E24F2E3164}"/>
    <cellStyle name="Percent 5 3 3 4 4 3 2 2 6" xfId="2564" xr:uid="{068DC79B-592B-483D-A04F-C1721B3C8193}"/>
    <cellStyle name="Percent 5 3 3 4 4 3 2 2 6 2" xfId="3159" xr:uid="{92323057-AEC1-4093-A6D2-A2A4AAEBE2BF}"/>
    <cellStyle name="Percent 5 3 3 4 4 3 2 2 6 3" xfId="4122" xr:uid="{FEA664D7-22F6-48BD-BF80-E3F3D9CF2530}"/>
    <cellStyle name="Percent 5 3 3 4 4 3 2 2 6 3 2" xfId="4940" xr:uid="{758122DC-1241-4BFE-8970-D59890FB2578}"/>
    <cellStyle name="Percent 5 3 3 4 4 3 2 2 6 3 3" xfId="3576" xr:uid="{735E04DC-92EE-45C4-AD80-DDFE4336715A}"/>
    <cellStyle name="Percent 5 3 3 4 4 3 2 2 6 3 4" xfId="8381" xr:uid="{DF96FA2B-8A1E-46C5-9B47-FAFAB6E5009A}"/>
    <cellStyle name="Percent 5 3 3 4 4 3 2 2 6 3 4 2" xfId="6855" xr:uid="{97B12699-DE5D-41C6-BE72-857AEBE10258}"/>
    <cellStyle name="Percent 5 3 3 4 4 3 2 2 6 3 4 2 2" xfId="10599" xr:uid="{A2EDBBDF-6D77-4817-83B0-206811D93A8C}"/>
    <cellStyle name="Percent 5 3 3 4 4 3 2 2 6 3 4 2 3" xfId="12781" xr:uid="{03E8B763-2B73-47D2-A1AC-13885E5E54B5}"/>
    <cellStyle name="Percent 5 3 3 4 4 3 2 2 6 3 4 2 3 2" xfId="23219" xr:uid="{5027576D-8EC1-4B89-8787-A13FEAE8CCC6}"/>
    <cellStyle name="Percent 5 3 3 4 4 3 2 2 6 3 4 2 3 3" xfId="21164" xr:uid="{1F8527BE-0EF9-4582-9465-2CFD17F7ABEE}"/>
    <cellStyle name="Percent 5 3 3 4 4 3 2 2 6 3 4 2 3 3 2" xfId="26386" xr:uid="{B5058218-6434-48A2-B1CA-02496252CB94}"/>
    <cellStyle name="Percent 5 3 3 4 4 3 2 2 6 3 5" xfId="6876" xr:uid="{CC132D33-03ED-4733-BAA1-61C6A8F02170}"/>
    <cellStyle name="Percent 5 3 3 4 4 3 2 2 6 3 5 2" xfId="10620" xr:uid="{C10DB0A9-6FE0-46BA-BA05-F7B3683DF99C}"/>
    <cellStyle name="Percent 5 3 3 4 4 3 2 2 6 3 5 3" xfId="11326" xr:uid="{DB3373FF-4AA8-4D86-AEFA-2144AD4E8004}"/>
    <cellStyle name="Percent 5 3 3 4 4 3 2 2 6 3 5 3 2" xfId="21884" xr:uid="{A00325A8-3EF3-43CD-BEFD-CF2535A8BDA6}"/>
    <cellStyle name="Percent 5 3 3 4 4 3 2 2 6 3 5 3 3" xfId="21185" xr:uid="{1F7B29B4-431D-422E-AEED-F2FDE86D68C3}"/>
    <cellStyle name="Percent 5 3 3 4 4 3 2 2 6 3 5 3 3 2" xfId="26407" xr:uid="{8F5F809A-F8AD-452E-A3C5-13CD32F98E1A}"/>
    <cellStyle name="Percent 5 3 3 4 4 3 2 2 6 3 6" xfId="16141" xr:uid="{03249943-4CE5-4BC3-BF52-77FABB3F1C09}"/>
    <cellStyle name="Percent 5 3 3 4 4 3 2 2 6 3 7" xfId="18899" xr:uid="{26DC6BBA-956E-4005-ADC8-9EBB9BCB3890}"/>
    <cellStyle name="Percent 5 3 3 4 4 3 2 2 6 3 7 2" xfId="24121" xr:uid="{9E278FA6-F8AF-4CEA-ABA3-9E8CC72F00A0}"/>
    <cellStyle name="Percent 5 3 3 4 4 3 2 2 6 4" xfId="6178" xr:uid="{A74BAEDB-D8BD-4E3F-A6F9-5F8B8BB14021}"/>
    <cellStyle name="Percent 5 3 3 4 4 3 2 2 6 4 2" xfId="7843" xr:uid="{8C3902D0-03E2-41AA-9291-BFD2844A7F07}"/>
    <cellStyle name="Percent 5 3 3 4 4 3 2 2 6 4 3" xfId="13149" xr:uid="{7D4DFC03-F47B-40E3-B996-B71D9F669208}"/>
    <cellStyle name="Percent 5 3 3 4 4 3 2 2 6 4 3 2" xfId="16593" xr:uid="{A573D1B3-6DB5-406C-BAB2-612B76DBCDF1}"/>
    <cellStyle name="Percent 5 3 3 4 4 3 2 2 6 4 4" xfId="19271" xr:uid="{4A306011-B8F0-40CA-A466-B9599743863D}"/>
    <cellStyle name="Percent 5 3 3 4 4 3 2 2 6 4 4 2" xfId="24493" xr:uid="{C7898750-2B93-4B2A-AF56-084068DF52C2}"/>
    <cellStyle name="Percent 5 3 3 4 4 3 2 2 6 5" xfId="6358" xr:uid="{29B4E0CC-8BC4-4015-9DCE-5068D7C7F284}"/>
    <cellStyle name="Percent 5 3 3 4 4 3 2 2 6 5 2" xfId="10105" xr:uid="{AAD025FD-BEAB-41CE-B35A-762D14FC6E3E}"/>
    <cellStyle name="Percent 5 3 3 4 4 3 2 2 6 5 3" xfId="11734" xr:uid="{E092D57E-2FEF-4D98-B592-F416D9B0E145}"/>
    <cellStyle name="Percent 5 3 3 4 4 3 2 2 6 5 3 2" xfId="22182" xr:uid="{6D64E945-DFA3-4BEF-B860-561616576E07}"/>
    <cellStyle name="Percent 5 3 3 4 4 3 2 2 6 5 3 3" xfId="20670" xr:uid="{0C86CD8A-7828-4A7B-AEAE-7A61075E2F36}"/>
    <cellStyle name="Percent 5 3 3 4 4 3 2 2 6 5 3 3 2" xfId="25892" xr:uid="{176910A7-BC4F-4F14-8D8D-8F529BF6C99C}"/>
    <cellStyle name="Percent 5 3 3 4 4 3 2 2 7" xfId="5950" xr:uid="{DA6C1142-F07D-4B1D-8E4A-BE28DCE5568F}"/>
    <cellStyle name="Percent 5 3 3 4 4 3 2 2 7 2" xfId="9167" xr:uid="{43FB6535-A634-4817-8CA7-53220BC848C2}"/>
    <cellStyle name="Percent 5 3 3 4 4 3 2 2 7 3" xfId="16294" xr:uid="{35440815-BFF1-45A9-B283-BAD28154A648}"/>
    <cellStyle name="Percent 5 3 3 4 4 3 2 2 7 3 2" xfId="17436" xr:uid="{961E72FA-C0AE-4CB8-8625-084D1B4F5375}"/>
    <cellStyle name="Percent 5 3 3 4 4 3 2 2 7 3 3" xfId="20485" xr:uid="{8A45B9EB-B944-4CE0-B1A5-E710F5ECA1CE}"/>
    <cellStyle name="Percent 5 3 3 4 4 3 2 2 7 3 3 2" xfId="25707" xr:uid="{3F458EA9-7716-4036-AED3-CEB3C0DBD8E4}"/>
    <cellStyle name="Percent 5 3 3 4 4 3 2 2 8" xfId="15757" xr:uid="{5722315F-DFF6-423A-B27F-74818245B2AD}"/>
    <cellStyle name="Percent 5 3 3 4 4 3 2 2 9" xfId="17864" xr:uid="{11190583-179E-4F55-9B69-3A023CDF0891}"/>
    <cellStyle name="Percent 5 3 3 4 4 3 2 2 9 2" xfId="27474" xr:uid="{CA201C16-17F0-4E99-8262-15ADC4A04C84}"/>
    <cellStyle name="Percent 5 3 3 4 4 3 2 2 9 3" xfId="28713" xr:uid="{45F9D80E-4B69-4AC1-B6D0-24D3B0FE4CF1}"/>
    <cellStyle name="Percent 5 3 3 4 4 3 2 2 9 4" xfId="28267" xr:uid="{85E579D5-BB6C-40DB-9C5D-87A30F98D443}"/>
    <cellStyle name="Percent 5 3 3 4 4 3 3" xfId="2415" xr:uid="{CAB5DC95-C3CE-4EE9-821C-A4F50D25073E}"/>
    <cellStyle name="Percent 5 3 3 4 4 3 3 2" xfId="3010" xr:uid="{7AF4FE61-3433-4660-AAF9-1C4573D0E67E}"/>
    <cellStyle name="Percent 5 3 3 4 4 3 3 3" xfId="3973" xr:uid="{FABBCE28-248D-4760-B7CB-816C0CCA1C61}"/>
    <cellStyle name="Percent 5 3 3 4 4 3 3 3 2" xfId="4934" xr:uid="{A6FECFE7-C226-4D72-9320-EB707FEAFE2F}"/>
    <cellStyle name="Percent 5 3 3 4 4 3 3 3 3" xfId="3381" xr:uid="{C5C0355F-6B5C-49BB-868B-779B1BE70287}"/>
    <cellStyle name="Percent 5 3 3 4 4 3 3 3 4" xfId="8575" xr:uid="{0AEFA147-F6A8-41B2-8E8C-93767AC2575E}"/>
    <cellStyle name="Percent 5 3 3 4 4 3 3 3 4 2" xfId="6989" xr:uid="{B28BE884-1E8D-4CE4-844C-73F7A650A4AB}"/>
    <cellStyle name="Percent 5 3 3 4 4 3 3 3 4 2 2" xfId="10733" xr:uid="{EA88DFEA-F0DC-4C16-B412-788CDC5E71F0}"/>
    <cellStyle name="Percent 5 3 3 4 4 3 3 3 4 2 3" xfId="11375" xr:uid="{B885EFCB-AD7A-4AB4-9AB1-23F48DFFDF89}"/>
    <cellStyle name="Percent 5 3 3 4 4 3 3 3 4 2 3 2" xfId="21933" xr:uid="{4F065728-4C67-4EDA-9855-A51B302905FB}"/>
    <cellStyle name="Percent 5 3 3 4 4 3 3 3 4 2 3 3" xfId="21298" xr:uid="{ED62849C-621A-49F8-8F46-463A8FDA74D4}"/>
    <cellStyle name="Percent 5 3 3 4 4 3 3 3 4 2 3 3 2" xfId="26520" xr:uid="{0EF8A499-B480-49E7-8677-22C07E825756}"/>
    <cellStyle name="Percent 5 3 3 4 4 3 3 3 5" xfId="6880" xr:uid="{1A9009E9-9A91-42EA-B3CB-6DDF757C17DF}"/>
    <cellStyle name="Percent 5 3 3 4 4 3 3 3 5 2" xfId="10624" xr:uid="{2A405250-328C-46C9-BBA8-08F2405C8498}"/>
    <cellStyle name="Percent 5 3 3 4 4 3 3 3 5 3" xfId="11992" xr:uid="{654F4052-1284-4088-A8D2-9DC1F5AA8A6D}"/>
    <cellStyle name="Percent 5 3 3 4 4 3 3 3 5 3 2" xfId="22440" xr:uid="{8419C829-AED0-4D92-B8D9-5513F5ECF435}"/>
    <cellStyle name="Percent 5 3 3 4 4 3 3 3 5 3 3" xfId="21189" xr:uid="{627D113E-26D2-4062-BB40-D70F2BDE5F7D}"/>
    <cellStyle name="Percent 5 3 3 4 4 3 3 3 5 3 3 2" xfId="26411" xr:uid="{A2702328-C9A7-4DA5-A458-1E289AC47737}"/>
    <cellStyle name="Percent 5 3 3 4 4 3 3 3 6" xfId="15996" xr:uid="{5FBEB5E0-A073-4AFF-9EBB-64B9BE435D3E}"/>
    <cellStyle name="Percent 5 3 3 4 4 3 3 3 7" xfId="18750" xr:uid="{72DFF6C7-5AA8-483E-9734-8FEA84D24159}"/>
    <cellStyle name="Percent 5 3 3 4 4 3 3 3 7 2" xfId="23972" xr:uid="{D98FC073-41D7-4998-A962-36A450C92BB5}"/>
    <cellStyle name="Percent 5 3 3 4 4 3 3 4" xfId="7225" xr:uid="{350F1A4C-6576-4474-B76F-ADF26B597FEC}"/>
    <cellStyle name="Percent 5 3 3 4 4 3 3 4 2" xfId="8184" xr:uid="{C78F6A63-3A3C-4C34-9A6F-088D1C9AB28C}"/>
    <cellStyle name="Percent 5 3 3 4 4 3 3 4 3" xfId="12973" xr:uid="{58E18B12-8FC9-4C18-8129-E558C39DCDCB}"/>
    <cellStyle name="Percent 5 3 3 4 4 3 3 4 3 2" xfId="16435" xr:uid="{6229E761-F4D1-456B-BF95-9B9532C8E3BC}"/>
    <cellStyle name="Percent 5 3 3 4 4 3 3 4 4" xfId="19527" xr:uid="{504219CC-DA51-42EF-9A6D-E8F79220B6B1}"/>
    <cellStyle name="Percent 5 3 3 4 4 3 3 4 4 2" xfId="24749" xr:uid="{07AB0206-433F-459E-B532-CEAA449E7E3A}"/>
    <cellStyle name="Percent 5 3 3 4 4 3 3 5" xfId="7406" xr:uid="{7D6312A5-F043-4DE3-B2F1-3E759DFC0378}"/>
    <cellStyle name="Percent 5 3 3 4 4 3 3 5 2" xfId="10776" xr:uid="{F7C3B843-915F-4BE5-823E-61CDDDDD2BFF}"/>
    <cellStyle name="Percent 5 3 3 4 4 3 3 5 3" xfId="11812" xr:uid="{17681C63-B406-4931-85D4-CECC92642B60}"/>
    <cellStyle name="Percent 5 3 3 4 4 3 3 5 3 2" xfId="22260" xr:uid="{398D66A7-8616-41CC-9286-BF25D6881CEE}"/>
    <cellStyle name="Percent 5 3 3 4 4 3 3 5 3 3" xfId="21341" xr:uid="{7CDD9FF8-97FD-4DAE-AB8F-CCC789E66D25}"/>
    <cellStyle name="Percent 5 3 3 4 4 3 3 5 3 3 2" xfId="26563" xr:uid="{47431BD5-3014-43F7-8AF2-E54994C4289D}"/>
    <cellStyle name="Percent 5 3 3 4 4 3 4" xfId="5949" xr:uid="{FFF90565-2EF8-41A0-885A-DB6B212F730E}"/>
    <cellStyle name="Percent 5 3 3 4 4 3 4 2" xfId="9166" xr:uid="{B484D94E-1CFB-4B82-A5CC-552AB1ACCA1D}"/>
    <cellStyle name="Percent 5 3 3 4 4 3 4 3" xfId="15099" xr:uid="{AFC953F2-E747-4B23-9C32-E790352062C3}"/>
    <cellStyle name="Percent 5 3 3 4 4 3 4 3 2" xfId="15100" xr:uid="{7ABE2D68-898C-4374-9A56-3B9D6C2373B9}"/>
    <cellStyle name="Percent 5 3 3 4 4 3 4 3 3" xfId="17296" xr:uid="{0B2C6C66-616D-4811-8A70-225166D0B653}"/>
    <cellStyle name="Percent 5 3 3 4 4 3 4 3 4" xfId="20484" xr:uid="{587CF174-6F95-4618-A442-9B365374F65D}"/>
    <cellStyle name="Percent 5 3 3 4 4 3 4 3 4 2" xfId="25706" xr:uid="{34A672E2-9B1B-403D-B936-6952D078F125}"/>
    <cellStyle name="Percent 5 3 3 4 4 3 5" xfId="15325" xr:uid="{DC2CBB56-EC9B-439A-B097-97042EA4EA2C}"/>
    <cellStyle name="Percent 5 3 3 4 4 3 6" xfId="15756" xr:uid="{C25CB72F-3C2D-4129-8310-EBD3465DC60C}"/>
    <cellStyle name="Percent 5 3 3 4 4 3 7" xfId="17863" xr:uid="{4AE3DC1D-404E-408E-9EAF-FD2B345B8343}"/>
    <cellStyle name="Percent 5 3 3 4 4 3 7 2" xfId="27473" xr:uid="{3F4F3B2C-61E6-4AE4-A394-A62D58A2C89B}"/>
    <cellStyle name="Percent 5 3 3 4 4 3 7 3" xfId="28712" xr:uid="{D0908482-5801-49CB-9A99-1EE2A340B7C5}"/>
    <cellStyle name="Percent 5 3 3 4 4 3 7 4" xfId="28266" xr:uid="{0407EB8A-FFF1-4F88-9B79-EEE3E1555D31}"/>
    <cellStyle name="Percent 5 3 3 4 4 3 8" xfId="18155" xr:uid="{4C6C113B-FE14-4D1D-9F1E-E9DE5FDB0CB0}"/>
    <cellStyle name="Percent 5 3 3 4 4 3 8 2" xfId="27576" xr:uid="{24F31A17-4F93-43C2-A9E4-6E2B999E400F}"/>
    <cellStyle name="Percent 5 3 3 4 4 4" xfId="15101" xr:uid="{7A13CA4C-A20A-4F15-82B1-C37CF282301F}"/>
    <cellStyle name="Percent 5 3 3 4 4 4 2" xfId="15102" xr:uid="{707D9F3E-A48A-4A6F-83FC-891125DB5C5A}"/>
    <cellStyle name="Percent 5 3 3 4 5" xfId="2275" xr:uid="{472A94DF-B6DB-4196-B3FA-8A2C358724E4}"/>
    <cellStyle name="Percent 5 3 3 4 5 2" xfId="2870" xr:uid="{F206452C-E516-4E21-8E4B-73EBD9BE0449}"/>
    <cellStyle name="Percent 5 3 3 4 5 3" xfId="3833" xr:uid="{6C9DB377-D1D6-43A2-91D9-18AEEF3A96D1}"/>
    <cellStyle name="Percent 5 3 3 4 5 3 2" xfId="4594" xr:uid="{DF4594E5-CE12-4A68-BB23-96A64D07B563}"/>
    <cellStyle name="Percent 5 3 3 4 5 3 3" xfId="3599" xr:uid="{76FAD935-2D40-4427-829B-76DE43626ECB}"/>
    <cellStyle name="Percent 5 3 3 4 5 3 4" xfId="8436" xr:uid="{056FD028-CD06-40A7-9C9D-B927E9CBFC92}"/>
    <cellStyle name="Percent 5 3 3 4 5 3 4 2" xfId="6207" xr:uid="{A35682BD-B9BC-49D7-B2BD-218F11FB0C73}"/>
    <cellStyle name="Percent 5 3 3 4 5 3 4 2 2" xfId="9956" xr:uid="{2F3C060D-EBB3-4347-A5F8-5F10B671A1A3}"/>
    <cellStyle name="Percent 5 3 3 4 5 3 4 2 3" xfId="12814" xr:uid="{0C285414-9B65-4384-9332-283D83CB6552}"/>
    <cellStyle name="Percent 5 3 3 4 5 3 4 2 3 2" xfId="23252" xr:uid="{C294CF8B-8A4B-4CC5-B4CE-80401AFB1EEA}"/>
    <cellStyle name="Percent 5 3 3 4 5 3 4 2 3 3" xfId="20521" xr:uid="{6977407E-5805-47CA-A579-9D7D9E73A450}"/>
    <cellStyle name="Percent 5 3 3 4 5 3 4 2 3 3 2" xfId="25743" xr:uid="{3EA4E669-26F2-4966-BC13-08325C25A7B1}"/>
    <cellStyle name="Percent 5 3 3 4 5 3 5" xfId="6910" xr:uid="{144A4A7F-4C25-47CC-92C3-040D02D837CB}"/>
    <cellStyle name="Percent 5 3 3 4 5 3 5 2" xfId="10654" xr:uid="{DFE7D106-98B2-46CB-B268-277A2E072537}"/>
    <cellStyle name="Percent 5 3 3 4 5 3 5 3" xfId="11322" xr:uid="{E10050D1-AB84-442A-9DAD-F65FCFFAD13F}"/>
    <cellStyle name="Percent 5 3 3 4 5 3 5 3 2" xfId="21880" xr:uid="{8D3D48E1-FB63-4F73-914E-642333FE4374}"/>
    <cellStyle name="Percent 5 3 3 4 5 3 5 3 3" xfId="21219" xr:uid="{99239EE6-A711-422F-A896-184560E8CF7F}"/>
    <cellStyle name="Percent 5 3 3 4 5 3 5 3 3 2" xfId="26441" xr:uid="{81D08DB6-9C18-43FB-A171-7259956B74E1}"/>
    <cellStyle name="Percent 5 3 3 4 5 3 6" xfId="18610" xr:uid="{0CC9BFE3-9528-4D9D-BAAB-53E8172CBD9A}"/>
    <cellStyle name="Percent 5 3 3 4 5 3 6 2" xfId="23832" xr:uid="{46E25126-6ED1-48FF-B96D-AD1BD790E979}"/>
    <cellStyle name="Percent 5 3 3 4 5 4" xfId="7290" xr:uid="{6F9733D1-0F97-4F74-BDF8-D6323FF3F0D9}"/>
    <cellStyle name="Percent 5 3 3 4 5 4 2" xfId="8249" xr:uid="{E19DFF76-90EF-4103-8276-5D0653898ADB}"/>
    <cellStyle name="Percent 5 3 3 4 5 4 3" xfId="12965" xr:uid="{F2B16424-4517-4C2B-8D57-18F36EE8513F}"/>
    <cellStyle name="Percent 5 3 3 4 5 4 3 2" xfId="16430" xr:uid="{235E5F16-203A-4497-89A5-442480CF4EC6}"/>
    <cellStyle name="Percent 5 3 3 4 5 4 4" xfId="19592" xr:uid="{6C9D572F-B082-4863-B1A0-FD0F065FC6E6}"/>
    <cellStyle name="Percent 5 3 3 4 5 4 4 2" xfId="24814" xr:uid="{82B15E87-AB48-4AAD-A0E7-588B924967E4}"/>
    <cellStyle name="Percent 5 3 3 4 5 5" xfId="9545" xr:uid="{09C347E1-A95D-40F5-8AA5-197F07D7FFC0}"/>
    <cellStyle name="Percent 5 3 3 4 5 5 2" xfId="11258" xr:uid="{B83009F2-56D1-4C46-83B2-B3A527CB8F2D}"/>
    <cellStyle name="Percent 5 3 3 4 5 5 3" xfId="12424" xr:uid="{3F945081-9676-4A05-9E23-BED853177CF0}"/>
    <cellStyle name="Percent 5 3 3 4 5 5 3 2" xfId="22865" xr:uid="{2954CEA5-D29E-48D0-BDFE-2B1D8AA866B6}"/>
    <cellStyle name="Percent 5 3 3 4 5 5 3 3" xfId="21823" xr:uid="{BAB36605-E063-43D7-B17E-F9AA7F8CD011}"/>
    <cellStyle name="Percent 5 3 3 4 5 5 3 3 2" xfId="27045" xr:uid="{B386BD73-7687-4DFB-A462-944907FCC307}"/>
    <cellStyle name="Percent 5 3 3 4 6" xfId="18015" xr:uid="{6981C051-E044-4852-A4B2-672F81AFF241}"/>
    <cellStyle name="Percent 5 3 3 4 6 2" xfId="28817" xr:uid="{71F84AD4-BFC5-4AE9-AF82-CA1AB75A5520}"/>
    <cellStyle name="Percent 5 3 3 5" xfId="2055" xr:uid="{5CEF78DE-4F87-40D5-955B-A3760922F930}"/>
    <cellStyle name="Percent 5 3 3 5 2" xfId="2056" xr:uid="{705BFCCC-8BBB-4426-9DEE-48617D2EBE00}"/>
    <cellStyle name="Percent 5 3 3 5 3" xfId="2057" xr:uid="{2AC37788-0CCC-41DA-9BAD-DDE26B0188D4}"/>
    <cellStyle name="Percent 5 3 3 5 3 2" xfId="2058" xr:uid="{2DA13403-6282-42D4-8E2A-D7121883AF76}"/>
    <cellStyle name="Percent 5 3 3 5 3 2 2" xfId="2059" xr:uid="{0B156E50-2B2D-498B-BE47-50882EA13313}"/>
    <cellStyle name="Percent 5 3 3 5 3 2 2 10" xfId="18305" xr:uid="{64FC8007-21B5-4960-8897-1CD5F04390CD}"/>
    <cellStyle name="Percent 5 3 3 5 3 2 2 10 2" xfId="28798" xr:uid="{B35B3245-ED3B-45EA-AED6-F51A8039A4C8}"/>
    <cellStyle name="Percent 5 3 3 5 3 2 2 2" xfId="2060" xr:uid="{CA55550A-BE69-4C83-96BB-284848617C9F}"/>
    <cellStyle name="Percent 5 3 3 5 3 2 2 2 2" xfId="15103" xr:uid="{F27AA10F-35CB-45EA-8950-C433DF251528}"/>
    <cellStyle name="Percent 5 3 3 5 3 2 2 2 3" xfId="15104" xr:uid="{954D1544-A375-45FC-99B2-7436249785C0}"/>
    <cellStyle name="Percent 5 3 3 5 3 2 2 2 3 2" xfId="15105" xr:uid="{055BBA0D-2D6A-4087-ACCA-DE40834CA00C}"/>
    <cellStyle name="Percent 5 3 3 5 3 2 2 3" xfId="2061" xr:uid="{7026D094-BEED-48A5-B522-CEF62230814A}"/>
    <cellStyle name="Percent 5 3 3 5 3 2 2 4" xfId="2062" xr:uid="{2C2BAE41-7E23-43A1-A999-558182EBA49C}"/>
    <cellStyle name="Percent 5 3 3 5 3 2 2 5" xfId="2063" xr:uid="{E7FC79A9-99C9-4B3A-9C29-C5A71F2C309E}"/>
    <cellStyle name="Percent 5 3 3 5 3 2 2 5 2" xfId="2064" xr:uid="{E34E5FA9-EF69-4B02-AF5F-1B2F8A44F0F2}"/>
    <cellStyle name="Percent 5 3 3 5 3 2 2 5 3" xfId="2718" xr:uid="{7F0CA10E-E8B1-4104-B184-C3D0DF7A879D}"/>
    <cellStyle name="Percent 5 3 3 5 3 2 2 5 3 2" xfId="3313" xr:uid="{98D3D5C3-83E8-4732-80C0-B7F1F583A8FC}"/>
    <cellStyle name="Percent 5 3 3 5 3 2 2 5 3 3" xfId="4276" xr:uid="{914B25E4-4D36-4040-A309-7174416FC9D6}"/>
    <cellStyle name="Percent 5 3 3 5 3 2 2 5 3 3 2" xfId="4852" xr:uid="{870F2C6B-E029-4E8F-B607-47C7340DEF22}"/>
    <cellStyle name="Percent 5 3 3 5 3 2 2 5 3 3 3" xfId="4513" xr:uid="{F125EE2A-BC27-4E4B-8D4C-86F05BC9EBA3}"/>
    <cellStyle name="Percent 5 3 3 5 3 2 2 5 3 3 4" xfId="8450" xr:uid="{7B777C93-62A4-4040-9F81-86127E3B0454}"/>
    <cellStyle name="Percent 5 3 3 5 3 2 2 5 3 3 4 2" xfId="6547" xr:uid="{B0C378AE-6B39-45A1-89A6-7B0A507760CF}"/>
    <cellStyle name="Percent 5 3 3 5 3 2 2 5 3 3 4 2 2" xfId="10293" xr:uid="{84E0B6F4-D1BC-4B2C-B825-1084E46441A3}"/>
    <cellStyle name="Percent 5 3 3 5 3 2 2 5 3 3 4 2 3" xfId="12146" xr:uid="{97289D2D-95CE-4A21-83C8-0DB9EA80E87B}"/>
    <cellStyle name="Percent 5 3 3 5 3 2 2 5 3 3 4 2 3 2" xfId="22593" xr:uid="{E2571B67-2E26-4769-90B4-B50E767896FB}"/>
    <cellStyle name="Percent 5 3 3 5 3 2 2 5 3 3 4 2 3 3" xfId="20858" xr:uid="{F5DE7529-1DF4-4AE3-A110-BA3E2AE8619D}"/>
    <cellStyle name="Percent 5 3 3 5 3 2 2 5 3 3 4 2 3 3 2" xfId="26080" xr:uid="{1F04FC6C-50F4-4D77-8043-10F42CF4931B}"/>
    <cellStyle name="Percent 5 3 3 5 3 2 2 5 3 3 5" xfId="5267" xr:uid="{61408371-E014-4058-A585-B64143EABF7A}"/>
    <cellStyle name="Percent 5 3 3 5 3 2 2 5 3 3 5 2" xfId="9900" xr:uid="{ECA75690-0EC0-40B7-A23C-069D3B2B5C51}"/>
    <cellStyle name="Percent 5 3 3 5 3 2 2 5 3 3 5 3" xfId="12050" xr:uid="{5B7B6EBB-DE92-4CD9-BB1B-B1943FF69CBD}"/>
    <cellStyle name="Percent 5 3 3 5 3 2 2 5 3 3 5 3 2" xfId="22498" xr:uid="{72022C77-EFDF-413F-AB9D-F320DFD805EA}"/>
    <cellStyle name="Percent 5 3 3 5 3 2 2 5 3 3 5 3 3" xfId="19807" xr:uid="{9D297E79-80FE-4FBE-BD16-244B788990A7}"/>
    <cellStyle name="Percent 5 3 3 5 3 2 2 5 3 3 5 3 3 2" xfId="25029" xr:uid="{FF966418-2AFC-4361-A2EA-9172F4FF8D1E}"/>
    <cellStyle name="Percent 5 3 3 5 3 2 2 5 3 3 6" xfId="19053" xr:uid="{A2995482-1D0D-4593-BADB-53EA21EA305B}"/>
    <cellStyle name="Percent 5 3 3 5 3 2 2 5 3 3 6 2" xfId="24275" xr:uid="{7C4C2967-2CC7-445E-A0F0-B6A98C969A50}"/>
    <cellStyle name="Percent 5 3 3 5 3 2 2 5 3 4" xfId="7010" xr:uid="{37F13CD3-82EE-4A62-8C04-BC31ACE25F41}"/>
    <cellStyle name="Percent 5 3 3 5 3 2 2 5 3 4 2" xfId="7969" xr:uid="{C030D82F-FB34-4D3A-AAB8-E8262D24660D}"/>
    <cellStyle name="Percent 5 3 3 5 3 2 2 5 3 4 3" xfId="13322" xr:uid="{EBE4459E-223B-495E-B34E-9A87FEED88DB}"/>
    <cellStyle name="Percent 5 3 3 5 3 2 2 5 3 4 3 2" xfId="16747" xr:uid="{E465E6DE-B2D5-45BB-A23E-D711059A5CB7}"/>
    <cellStyle name="Percent 5 3 3 5 3 2 2 5 3 4 4" xfId="19312" xr:uid="{8D0B04CE-2196-4DF9-9A60-36012E2F59B6}"/>
    <cellStyle name="Percent 5 3 3 5 3 2 2 5 3 4 4 2" xfId="24534" xr:uid="{51A81125-81A0-424C-B5F1-F64E2F0DFCD6}"/>
    <cellStyle name="Percent 5 3 3 5 3 2 2 5 3 5" xfId="6229" xr:uid="{8F81C13B-6CE3-4AB1-8071-CF9B0E7626ED}"/>
    <cellStyle name="Percent 5 3 3 5 3 2 2 5 3 5 2" xfId="9978" xr:uid="{E9556A35-EC5A-4DFB-85EB-832C3F74E625}"/>
    <cellStyle name="Percent 5 3 3 5 3 2 2 5 3 5 3" xfId="11837" xr:uid="{3DBBDD67-9AF3-48FD-B147-22AF49CCE4CB}"/>
    <cellStyle name="Percent 5 3 3 5 3 2 2 5 3 5 3 2" xfId="22285" xr:uid="{71D32786-23D6-4714-AB5D-302E8E23B7F5}"/>
    <cellStyle name="Percent 5 3 3 5 3 2 2 5 3 5 3 3" xfId="20543" xr:uid="{4DF0021A-6058-4A91-841D-900D416E12B8}"/>
    <cellStyle name="Percent 5 3 3 5 3 2 2 5 3 5 3 3 2" xfId="25765" xr:uid="{A2884BA1-D7D0-4CDA-BF25-2CFA1EDDE6B3}"/>
    <cellStyle name="Percent 5 3 3 5 3 2 2 5 4" xfId="5954" xr:uid="{0A2C8327-F344-4089-B622-F66867C337FF}"/>
    <cellStyle name="Percent 5 3 3 5 3 2 2 5 4 2" xfId="9171" xr:uid="{01E1A364-F6E8-4CFF-AD9A-B74F03B54017}"/>
    <cellStyle name="Percent 5 3 3 5 3 2 2 5 4 3" xfId="11467" xr:uid="{FE045083-4258-4844-87D5-3BE795E32C41}"/>
    <cellStyle name="Percent 5 3 3 5 3 2 2 5 4 3 2" xfId="22025" xr:uid="{DC0F993A-2CB5-40A9-9E20-0F336277C501}"/>
    <cellStyle name="Percent 5 3 3 5 3 2 2 5 4 3 3" xfId="20489" xr:uid="{E8F5DD83-D99B-41A0-A9B4-D92D550CB36F}"/>
    <cellStyle name="Percent 5 3 3 5 3 2 2 5 4 3 3 2" xfId="25711" xr:uid="{C31B50B9-68D8-4DCE-A51E-CCA2F1D7EBF7}"/>
    <cellStyle name="Percent 5 3 3 5 3 2 2 5 5" xfId="15761" xr:uid="{B6200C15-37A9-4006-9542-5BD190F5DB3D}"/>
    <cellStyle name="Percent 5 3 3 5 3 2 2 5 6" xfId="17868" xr:uid="{C9B7200B-1D0F-4AB9-AE9F-1215F00779CB}"/>
    <cellStyle name="Percent 5 3 3 5 3 2 2 5 6 2" xfId="27478" xr:uid="{52E7790C-5563-4ED8-AA31-CD198710CB45}"/>
    <cellStyle name="Percent 5 3 3 5 3 2 2 5 6 3" xfId="28717" xr:uid="{C2C74F31-763F-40F8-B133-F2EA2FD79FD2}"/>
    <cellStyle name="Percent 5 3 3 5 3 2 2 5 6 4" xfId="28271" xr:uid="{EFBDECB8-B096-4B78-8811-CF1677E43340}"/>
    <cellStyle name="Percent 5 3 3 5 3 2 2 5 7" xfId="18458" xr:uid="{A3B0E53F-D660-4B22-80EE-0AC95A98E78B}"/>
    <cellStyle name="Percent 5 3 3 5 3 2 2 5 7 2" xfId="28742" xr:uid="{C65EC9A1-9F60-4847-976E-9F88C15B30A8}"/>
    <cellStyle name="Percent 5 3 3 5 3 2 2 6" xfId="2565" xr:uid="{1AAEBCE5-311C-4D45-B5A0-60DD060BAF41}"/>
    <cellStyle name="Percent 5 3 3 5 3 2 2 6 2" xfId="3160" xr:uid="{1EF4E0F2-CB7E-434B-B2E6-8764CCA49EDE}"/>
    <cellStyle name="Percent 5 3 3 5 3 2 2 6 3" xfId="4123" xr:uid="{AA4723FB-B189-435E-BD74-D37C66EFD039}"/>
    <cellStyle name="Percent 5 3 3 5 3 2 2 6 3 2" xfId="4670" xr:uid="{AC9B8CD3-C928-437F-B670-9131391436C2}"/>
    <cellStyle name="Percent 5 3 3 5 3 2 2 6 3 3" xfId="3536" xr:uid="{00DE5A6F-3A3B-47C7-9132-D4110BAC2F8E}"/>
    <cellStyle name="Percent 5 3 3 5 3 2 2 6 3 4" xfId="8398" xr:uid="{F165FB76-DFEB-4C8A-94F2-2D72147F7B2D}"/>
    <cellStyle name="Percent 5 3 3 5 3 2 2 6 3 4 2" xfId="6571" xr:uid="{163F53B3-C63E-4E3A-AC64-B2A5A6D130CF}"/>
    <cellStyle name="Percent 5 3 3 5 3 2 2 6 3 4 2 2" xfId="10317" xr:uid="{86555219-A243-423C-B51C-47EF1A5E63D9}"/>
    <cellStyle name="Percent 5 3 3 5 3 2 2 6 3 4 2 3" xfId="16814" xr:uid="{037D7A8E-A3B2-47BA-AB90-F993C427623B}"/>
    <cellStyle name="Percent 5 3 3 5 3 2 2 6 3 4 2 3 2" xfId="23348" xr:uid="{E3D836D7-8C61-42AD-9CFA-0F22D9671FDD}"/>
    <cellStyle name="Percent 5 3 3 5 3 2 2 6 3 4 2 3 3" xfId="20882" xr:uid="{FFB4A690-CF0A-413C-A7AF-74311AA67E73}"/>
    <cellStyle name="Percent 5 3 3 5 3 2 2 6 3 4 2 3 3 2" xfId="26104" xr:uid="{0A4428B2-2E06-4EEE-9D4C-06D36A6012A4}"/>
    <cellStyle name="Percent 5 3 3 5 3 2 2 6 3 5" xfId="6685" xr:uid="{2C18E37E-93DB-48A2-8AE6-046B03DDD0DF}"/>
    <cellStyle name="Percent 5 3 3 5 3 2 2 6 3 5 2" xfId="10430" xr:uid="{2F0259E6-52A8-426C-B1F2-2F8D49B115B4}"/>
    <cellStyle name="Percent 5 3 3 5 3 2 2 6 3 5 3" xfId="12132" xr:uid="{77618F20-C7DF-40D5-82F5-4D0E15A095DF}"/>
    <cellStyle name="Percent 5 3 3 5 3 2 2 6 3 5 3 2" xfId="22579" xr:uid="{8CD9E475-D2EE-4043-B405-648E59FB2440}"/>
    <cellStyle name="Percent 5 3 3 5 3 2 2 6 3 5 3 3" xfId="20995" xr:uid="{1AFB8744-F84B-4AC0-9FAF-549888DD5BA1}"/>
    <cellStyle name="Percent 5 3 3 5 3 2 2 6 3 5 3 3 2" xfId="26217" xr:uid="{FAA8FE6A-97D0-4164-AEA2-E5CAEEB55204}"/>
    <cellStyle name="Percent 5 3 3 5 3 2 2 6 3 6" xfId="16142" xr:uid="{F5865A49-D4B0-4271-98D4-87077CBEA81C}"/>
    <cellStyle name="Percent 5 3 3 5 3 2 2 6 3 7" xfId="18900" xr:uid="{FE278C9F-AB65-4424-8A3E-CB122E02168A}"/>
    <cellStyle name="Percent 5 3 3 5 3 2 2 6 3 7 2" xfId="24122" xr:uid="{13B02F7F-8608-4549-8092-2EB7FF4D586E}"/>
    <cellStyle name="Percent 5 3 3 5 3 2 2 6 4" xfId="6058" xr:uid="{CC669789-B409-4E35-B0A7-582FC8191E40}"/>
    <cellStyle name="Percent 5 3 3 5 3 2 2 6 4 2" xfId="7591" xr:uid="{3B595D69-ADF4-44F6-91B0-6B4D91D14574}"/>
    <cellStyle name="Percent 5 3 3 5 3 2 2 6 4 3" xfId="13161" xr:uid="{156EAB69-FFCC-4B48-8CB1-E0CEB9463D9B}"/>
    <cellStyle name="Percent 5 3 3 5 3 2 2 6 4 3 2" xfId="16604" xr:uid="{8E14CE7D-7DA4-4AF1-826E-12E0CAE41F83}"/>
    <cellStyle name="Percent 5 3 3 5 3 2 2 6 4 4" xfId="19151" xr:uid="{073BC4A9-19E9-431E-A9FF-232BE3E3151F}"/>
    <cellStyle name="Percent 5 3 3 5 3 2 2 6 4 4 2" xfId="24373" xr:uid="{A521D7E9-A247-42A3-8C38-88816B88DD9E}"/>
    <cellStyle name="Percent 5 3 3 5 3 2 2 6 5" xfId="7665" xr:uid="{139CDEBF-B434-4BE9-AAA1-439655718865}"/>
    <cellStyle name="Percent 5 3 3 5 3 2 2 6 5 2" xfId="10853" xr:uid="{060A1B2F-D5A7-440D-ACE1-33F62639272C}"/>
    <cellStyle name="Percent 5 3 3 5 3 2 2 6 5 3" xfId="11942" xr:uid="{93A8B9A3-C799-47CA-9622-382DC277E360}"/>
    <cellStyle name="Percent 5 3 3 5 3 2 2 6 5 3 2" xfId="22390" xr:uid="{825989FA-BB41-479D-B0D0-633BEB0B2FFE}"/>
    <cellStyle name="Percent 5 3 3 5 3 2 2 6 5 3 3" xfId="21418" xr:uid="{F9036D5D-A33A-4D81-9832-AF704B6644D0}"/>
    <cellStyle name="Percent 5 3 3 5 3 2 2 6 5 3 3 2" xfId="26640" xr:uid="{4B45F545-4E1E-42B2-BB78-E263A4A4F552}"/>
    <cellStyle name="Percent 5 3 3 5 3 2 2 7" xfId="5953" xr:uid="{7F5BAF50-F86B-4118-901A-F8497BBFABE8}"/>
    <cellStyle name="Percent 5 3 3 5 3 2 2 7 2" xfId="9170" xr:uid="{6AB91FA9-CCE5-4010-A6F9-3E7047C6F0B6}"/>
    <cellStyle name="Percent 5 3 3 5 3 2 2 7 3" xfId="16295" xr:uid="{7AB2C0A3-F390-4702-A2DB-FE9419227AC4}"/>
    <cellStyle name="Percent 5 3 3 5 3 2 2 7 3 2" xfId="17437" xr:uid="{46818FA1-6761-4A93-9A22-C3AA43032295}"/>
    <cellStyle name="Percent 5 3 3 5 3 2 2 7 3 3" xfId="20488" xr:uid="{F40D612A-19F5-4495-B4B9-5A50CDE5F286}"/>
    <cellStyle name="Percent 5 3 3 5 3 2 2 7 3 3 2" xfId="25710" xr:uid="{1747921D-7D5F-4DCA-AAD8-AE2D69AF74B4}"/>
    <cellStyle name="Percent 5 3 3 5 3 2 2 8" xfId="15760" xr:uid="{214D2986-F457-495D-AC4C-8D4A28F9BF52}"/>
    <cellStyle name="Percent 5 3 3 5 3 2 2 9" xfId="17867" xr:uid="{74962F3A-F9F4-479F-AF57-1A49FBA68B88}"/>
    <cellStyle name="Percent 5 3 3 5 3 2 2 9 2" xfId="27477" xr:uid="{8C00E162-1FBF-4BF0-8A78-86B8C96ABFAA}"/>
    <cellStyle name="Percent 5 3 3 5 3 2 2 9 3" xfId="28716" xr:uid="{699F8998-D870-4303-8724-9863C04BF21E}"/>
    <cellStyle name="Percent 5 3 3 5 3 2 2 9 4" xfId="28270" xr:uid="{8BAE99EC-FDCD-4AB7-9641-A786623B365C}"/>
    <cellStyle name="Percent 5 3 3 5 3 3" xfId="2346" xr:uid="{E2B137A2-2DCD-46D5-BDF8-916C68236474}"/>
    <cellStyle name="Percent 5 3 3 5 3 3 2" xfId="2941" xr:uid="{B0683E23-B0CE-4FFB-A6A3-F550F1AFBF59}"/>
    <cellStyle name="Percent 5 3 3 5 3 3 3" xfId="3904" xr:uid="{DBB619BA-45AF-4233-85CE-1F94D821F443}"/>
    <cellStyle name="Percent 5 3 3 5 3 3 3 2" xfId="4815" xr:uid="{9A7BBCCC-196C-49F3-9620-31C0AD61C7E5}"/>
    <cellStyle name="Percent 5 3 3 5 3 3 3 3" xfId="3429" xr:uid="{55E975FF-778E-4C71-BDE1-3408E7E45751}"/>
    <cellStyle name="Percent 5 3 3 5 3 3 3 4" xfId="8359" xr:uid="{2B42DEB2-31CD-46BB-B1E6-FA4521AED7B8}"/>
    <cellStyle name="Percent 5 3 3 5 3 3 3 4 2" xfId="5171" xr:uid="{6BB60C8F-C592-4549-8F5E-4D52076BE9F6}"/>
    <cellStyle name="Percent 5 3 3 5 3 3 3 4 2 2" xfId="9654" xr:uid="{CAE5755F-6240-4EC1-BA30-CC89E6EAF0CB}"/>
    <cellStyle name="Percent 5 3 3 5 3 3 3 4 2 3" xfId="12364" xr:uid="{AFD381C5-E398-49A8-A3F9-35FEEE93FAE5}"/>
    <cellStyle name="Percent 5 3 3 5 3 3 3 4 2 3 2" xfId="22805" xr:uid="{BFD33A95-CEA1-4F7E-8010-9B9A72F2A4C9}"/>
    <cellStyle name="Percent 5 3 3 5 3 3 3 4 2 3 3" xfId="19711" xr:uid="{E8874D8C-82EE-4846-B692-0977911406AA}"/>
    <cellStyle name="Percent 5 3 3 5 3 3 3 4 2 3 3 2" xfId="24933" xr:uid="{4B360F41-6A17-40D1-9813-73ACBBDB6F61}"/>
    <cellStyle name="Percent 5 3 3 5 3 3 3 5" xfId="5426" xr:uid="{717F3438-D621-4D7B-860D-9E0CB7465E54}"/>
    <cellStyle name="Percent 5 3 3 5 3 3 3 5 2" xfId="9760" xr:uid="{58BDB119-01DB-4383-983F-93E186325661}"/>
    <cellStyle name="Percent 5 3 3 5 3 3 3 5 3" xfId="17016" xr:uid="{EC640787-5A8A-4026-A8C9-8EB2F8406011}"/>
    <cellStyle name="Percent 5 3 3 5 3 3 3 5 3 2" xfId="23489" xr:uid="{8F11FF79-D2B7-4ECC-A0C2-6F59B0AAF069}"/>
    <cellStyle name="Percent 5 3 3 5 3 3 3 5 3 3" xfId="19966" xr:uid="{DECF2A60-16E1-49C6-BF7C-DDA7B9728AE4}"/>
    <cellStyle name="Percent 5 3 3 5 3 3 3 5 3 3 2" xfId="25188" xr:uid="{E2CC3CF8-32D7-4589-86D8-649AF4E08052}"/>
    <cellStyle name="Percent 5 3 3 5 3 3 3 6" xfId="15927" xr:uid="{09A233F5-1F69-44CF-8CE5-33D83F41F552}"/>
    <cellStyle name="Percent 5 3 3 5 3 3 3 7" xfId="18681" xr:uid="{91359F5A-9ACD-423F-B11E-ED9E15867930}"/>
    <cellStyle name="Percent 5 3 3 5 3 3 3 7 2" xfId="23903" xr:uid="{E7F3A8FA-C31E-4733-B441-117AE420234D}"/>
    <cellStyle name="Percent 5 3 3 5 3 3 4" xfId="7166" xr:uid="{92A720F1-C56C-4E4C-8243-5F1E9D8034C9}"/>
    <cellStyle name="Percent 5 3 3 5 3 3 4 2" xfId="8125" xr:uid="{4E26064B-9E71-456C-8542-595308CBBEFC}"/>
    <cellStyle name="Percent 5 3 3 5 3 3 4 3" xfId="13121" xr:uid="{89E3834A-AEE3-4B76-ABD9-252A0FB8E02E}"/>
    <cellStyle name="Percent 5 3 3 5 3 3 4 3 2" xfId="16568" xr:uid="{C50D6CED-D304-4460-8372-671BCF7AA266}"/>
    <cellStyle name="Percent 5 3 3 5 3 3 4 4" xfId="19468" xr:uid="{0396474A-CC70-42DA-972B-F02128905FA4}"/>
    <cellStyle name="Percent 5 3 3 5 3 3 4 4 2" xfId="24690" xr:uid="{5687E708-56D0-4137-8E2D-242BC62D2A70}"/>
    <cellStyle name="Percent 5 3 3 5 3 3 5" xfId="9402" xr:uid="{B31DC99D-C6CA-4727-A538-0D6C7E308EEE}"/>
    <cellStyle name="Percent 5 3 3 5 3 3 5 2" xfId="11116" xr:uid="{73FDE68B-5874-41E2-A5EC-22132FB88E06}"/>
    <cellStyle name="Percent 5 3 3 5 3 3 5 3" xfId="12205" xr:uid="{67EE5C0A-A118-44B2-AD38-EC1D91784E06}"/>
    <cellStyle name="Percent 5 3 3 5 3 3 5 3 2" xfId="22651" xr:uid="{EE4B2AB3-0411-47C8-9BD0-1F50E62ABC30}"/>
    <cellStyle name="Percent 5 3 3 5 3 3 5 3 3" xfId="21681" xr:uid="{8386DCD3-2A6A-41A6-A591-EAC5E1AC5AAF}"/>
    <cellStyle name="Percent 5 3 3 5 3 3 5 3 3 2" xfId="26903" xr:uid="{3CCD7E32-CC76-4730-88D8-1576BDF2E43D}"/>
    <cellStyle name="Percent 5 3 3 5 3 4" xfId="5952" xr:uid="{03C706DE-340F-4F07-BB9C-367AA6803C0C}"/>
    <cellStyle name="Percent 5 3 3 5 3 4 2" xfId="9169" xr:uid="{F36DF7D5-6C4D-40F1-AEEA-7BAE694AFF28}"/>
    <cellStyle name="Percent 5 3 3 5 3 4 3" xfId="15106" xr:uid="{40EC2330-70E4-400F-9F46-1A889A71777E}"/>
    <cellStyle name="Percent 5 3 3 5 3 4 3 2" xfId="15107" xr:uid="{B765CDFF-FC49-49C2-84EF-909F76E8FCA0}"/>
    <cellStyle name="Percent 5 3 3 5 3 4 3 3" xfId="17297" xr:uid="{CFA572E0-C527-4152-9F9A-029F8800D313}"/>
    <cellStyle name="Percent 5 3 3 5 3 4 3 4" xfId="20487" xr:uid="{F6044E2D-9362-4297-9BB3-9555A425F91F}"/>
    <cellStyle name="Percent 5 3 3 5 3 4 3 4 2" xfId="25709" xr:uid="{E1B0821F-38CF-4439-B819-76363E4FAAC9}"/>
    <cellStyle name="Percent 5 3 3 5 3 5" xfId="15326" xr:uid="{DA45BDC3-2AD8-41C8-8356-EAF7EDAEBDEE}"/>
    <cellStyle name="Percent 5 3 3 5 3 6" xfId="15759" xr:uid="{C8F5162F-C13D-440A-A5BA-4C5FF547AAA6}"/>
    <cellStyle name="Percent 5 3 3 5 3 7" xfId="17866" xr:uid="{81212912-71B4-4A20-8532-353D5D725FBD}"/>
    <cellStyle name="Percent 5 3 3 5 3 7 2" xfId="27476" xr:uid="{243BA3FA-7009-4D50-9AA5-1F08303E0D5C}"/>
    <cellStyle name="Percent 5 3 3 5 3 7 3" xfId="28715" xr:uid="{7554C9CF-2CAB-49F4-9D0C-A1D63EAD84D7}"/>
    <cellStyle name="Percent 5 3 3 5 3 7 4" xfId="28269" xr:uid="{F6836E49-C75F-47A5-912E-E25BC0EF84D0}"/>
    <cellStyle name="Percent 5 3 3 5 3 8" xfId="18086" xr:uid="{00497591-DE89-496E-891B-4DACF2FBB55D}"/>
    <cellStyle name="Percent 5 3 3 5 3 8 2" xfId="27691" xr:uid="{DE9165B1-4ADF-4E56-BEFD-E7CFD6652A76}"/>
    <cellStyle name="Percent 5 3 3 5 4" xfId="15108" xr:uid="{2F268788-C60B-48AB-B9A6-EC8CEB890F0A}"/>
    <cellStyle name="Percent 5 3 3 5 4 2" xfId="15109" xr:uid="{3758C401-EAB9-43D1-BAA4-83267096010D}"/>
    <cellStyle name="Percent 5 3 3 6" xfId="2206" xr:uid="{34E5933D-B881-4832-9BB1-0D5DCD7EA6FC}"/>
    <cellStyle name="Percent 5 3 3 6 2" xfId="2801" xr:uid="{1D97A99B-EA24-4FE6-8B37-DE831AFFFE1F}"/>
    <cellStyle name="Percent 5 3 3 6 3" xfId="3764" xr:uid="{2EEFD694-D8D0-43C3-870B-B4FD75E9154C}"/>
    <cellStyle name="Percent 5 3 3 6 3 2" xfId="5037" xr:uid="{CF5E7E7E-0E94-4676-B404-5ABF5E4EFE10}"/>
    <cellStyle name="Percent 5 3 3 6 3 3" xfId="3647" xr:uid="{8450F8CE-0A7F-45AA-82AF-4370BDC6EE38}"/>
    <cellStyle name="Percent 5 3 3 6 3 4" xfId="7681" xr:uid="{D85CD981-E032-4F02-B9AC-96CECC65B1C9}"/>
    <cellStyle name="Percent 5 3 3 6 3 4 2" xfId="6351" xr:uid="{CC67551B-EF32-4A75-9E4C-641BCA97D9AC}"/>
    <cellStyle name="Percent 5 3 3 6 3 4 2 2" xfId="10099" xr:uid="{DC7E4D86-D908-48A0-8F54-E4A7295A8AA3}"/>
    <cellStyle name="Percent 5 3 3 6 3 4 2 3" xfId="17050" xr:uid="{F7C2763B-2D03-425A-9299-4CACB70747E6}"/>
    <cellStyle name="Percent 5 3 3 6 3 4 2 3 2" xfId="23523" xr:uid="{DA973CFE-98BF-43CE-9DA3-0F78B67E663D}"/>
    <cellStyle name="Percent 5 3 3 6 3 4 2 3 3" xfId="20664" xr:uid="{4B56E8D3-AE2B-4264-A0FE-2868C2822DA5}"/>
    <cellStyle name="Percent 5 3 3 6 3 4 2 3 3 2" xfId="25886" xr:uid="{12D61CBB-0907-45E4-836C-5EDD42D86A46}"/>
    <cellStyle name="Percent 5 3 3 6 3 5" xfId="5492" xr:uid="{1C11FB11-B04A-488B-9AAB-6E2EF014DA1D}"/>
    <cellStyle name="Percent 5 3 3 6 3 5 2" xfId="9637" xr:uid="{4FFE4102-1474-4887-AE4F-5EF8FE8F80D7}"/>
    <cellStyle name="Percent 5 3 3 6 3 5 3" xfId="12232" xr:uid="{2903D94A-504B-4FE6-BC1F-19A40768463F}"/>
    <cellStyle name="Percent 5 3 3 6 3 5 3 2" xfId="22677" xr:uid="{96E78ABA-2D18-4CF1-85BF-9D739AB4B0D9}"/>
    <cellStyle name="Percent 5 3 3 6 3 5 3 3" xfId="20032" xr:uid="{E8F13991-8300-4360-A01B-7DFFC26B6C38}"/>
    <cellStyle name="Percent 5 3 3 6 3 5 3 3 2" xfId="25254" xr:uid="{C95AA557-4054-46A0-8937-35A88BA41E92}"/>
    <cellStyle name="Percent 5 3 3 6 3 6" xfId="18541" xr:uid="{A94EE092-6651-45F7-81CD-1F41752B91D8}"/>
    <cellStyle name="Percent 5 3 3 6 3 6 2" xfId="23763" xr:uid="{90872257-4EB1-45C5-92AB-70758F6101FC}"/>
    <cellStyle name="Percent 5 3 3 6 4" xfId="7324" xr:uid="{26654296-84EC-4DE9-AB16-D836AF0C5B44}"/>
    <cellStyle name="Percent 5 3 3 6 4 2" xfId="8283" xr:uid="{C9C89450-9B14-4F0D-905B-BFAA25F935C6}"/>
    <cellStyle name="Percent 5 3 3 6 4 3" xfId="13313" xr:uid="{E89FE56F-7BCD-4046-BEDE-3E6A752C24ED}"/>
    <cellStyle name="Percent 5 3 3 6 4 3 2" xfId="16739" xr:uid="{C1A2FACA-4EE7-4C8C-BADF-08039A960E07}"/>
    <cellStyle name="Percent 5 3 3 6 4 4" xfId="19626" xr:uid="{FD1C7124-26A8-4397-A2B7-AF028A88AD21}"/>
    <cellStyle name="Percent 5 3 3 6 4 4 2" xfId="24848" xr:uid="{A4D62E39-C466-41E5-BE38-9BDCB9F4B2EF}"/>
    <cellStyle name="Percent 5 3 3 6 5" xfId="6681" xr:uid="{635DCDD8-F76C-4725-A911-82FBFF8B6EFB}"/>
    <cellStyle name="Percent 5 3 3 6 5 2" xfId="10426" xr:uid="{ABF1FC5F-14E6-40C4-AD3A-D1E2FF2A9913}"/>
    <cellStyle name="Percent 5 3 3 6 5 3" xfId="17085" xr:uid="{1A795D95-A2CA-48C4-8DB8-5E3D56C95ED3}"/>
    <cellStyle name="Percent 5 3 3 6 5 3 2" xfId="23557" xr:uid="{41D8B4A7-85D1-47AB-AD88-6E9068811FF7}"/>
    <cellStyle name="Percent 5 3 3 6 5 3 3" xfId="20991" xr:uid="{668AF817-289C-491E-863D-668DAC310707}"/>
    <cellStyle name="Percent 5 3 3 6 5 3 3 2" xfId="26213" xr:uid="{468A3401-87D5-4A3C-8190-B56B7F295984}"/>
    <cellStyle name="Percent 5 3 3 7" xfId="17946" xr:uid="{58D4D0E4-CAE4-410B-8BCC-489752B9E7B1}"/>
    <cellStyle name="Percent 5 3 3 7 2" xfId="28176" xr:uid="{FE8A2C13-0904-495A-BA93-EB2DE0195662}"/>
    <cellStyle name="Percent 5 3 4" xfId="2065" xr:uid="{60533FAB-F332-4E6A-8DAE-75A895E15EFF}"/>
    <cellStyle name="Percent 5 3 5" xfId="2066" xr:uid="{D7B1F08F-48DD-43AB-9EBE-2AD3EF78E3C5}"/>
    <cellStyle name="Percent 5 3 5 2" xfId="2067" xr:uid="{02F81D4D-A395-41FF-91C7-C48DBA28B6F9}"/>
    <cellStyle name="Percent 5 3 5 3" xfId="2068" xr:uid="{11AEBE5A-8D66-4BC6-B092-4DB4BE9CE271}"/>
    <cellStyle name="Percent 5 3 5 3 2" xfId="15110" xr:uid="{DAE15FA3-0D99-43A7-A544-31A3ED569F67}"/>
    <cellStyle name="Percent 5 3 5 4" xfId="2069" xr:uid="{D8B89696-FA13-449E-B508-92613425E50C}"/>
    <cellStyle name="Percent 5 3 5 4 2" xfId="2070" xr:uid="{34D91CDD-C488-42E9-B769-0DFAB6F4AC15}"/>
    <cellStyle name="Percent 5 3 5 4 3" xfId="2071" xr:uid="{0C47D954-CE17-4621-93B7-15BD9A8727CE}"/>
    <cellStyle name="Percent 5 3 5 4 3 2" xfId="2072" xr:uid="{E0CC41A4-CE2D-41F4-9BF1-93593CD1FE19}"/>
    <cellStyle name="Percent 5 3 5 4 3 2 2" xfId="2073" xr:uid="{97BA6F2B-AE19-42FC-B15E-1ACA1432D3E3}"/>
    <cellStyle name="Percent 5 3 5 4 3 2 2 10" xfId="18306" xr:uid="{C2EC67E3-0B82-4360-8B89-81BA326BCF0E}"/>
    <cellStyle name="Percent 5 3 5 4 3 2 2 10 2" xfId="28819" xr:uid="{E76DBA63-0267-4F47-8E9D-2C4EF1ABFBAF}"/>
    <cellStyle name="Percent 5 3 5 4 3 2 2 2" xfId="2074" xr:uid="{3E8E4960-157A-4E80-B0CC-A823E964EDC8}"/>
    <cellStyle name="Percent 5 3 5 4 3 2 2 2 2" xfId="15111" xr:uid="{695CD0CD-3638-461A-B1B7-C215BDB0FF0E}"/>
    <cellStyle name="Percent 5 3 5 4 3 2 2 2 3" xfId="15112" xr:uid="{1434319B-288B-45BC-A116-9729E51AFBA1}"/>
    <cellStyle name="Percent 5 3 5 4 3 2 2 2 3 2" xfId="15113" xr:uid="{DE26D39C-6120-44E5-9B4F-DCE03000A925}"/>
    <cellStyle name="Percent 5 3 5 4 3 2 2 3" xfId="2075" xr:uid="{C018018A-CE70-4E5A-96D8-A2DA431BD281}"/>
    <cellStyle name="Percent 5 3 5 4 3 2 2 4" xfId="2076" xr:uid="{E52B8DD0-08B5-4CFB-8521-68BA95D5E4B0}"/>
    <cellStyle name="Percent 5 3 5 4 3 2 2 5" xfId="2077" xr:uid="{4442A69B-2F01-4752-8E49-4DC2D260322A}"/>
    <cellStyle name="Percent 5 3 5 4 3 2 2 5 2" xfId="2078" xr:uid="{89AB6547-2F65-4251-94CA-C62B295E0D84}"/>
    <cellStyle name="Percent 5 3 5 4 3 2 2 5 3" xfId="2719" xr:uid="{E4391649-D4BF-40A8-9FA5-AB2A56E746D7}"/>
    <cellStyle name="Percent 5 3 5 4 3 2 2 5 3 2" xfId="3314" xr:uid="{B208907F-4806-47FF-A665-51278B63A2A1}"/>
    <cellStyle name="Percent 5 3 5 4 3 2 2 5 3 3" xfId="4277" xr:uid="{ABCC9C6A-5C7C-46AC-832B-0E4808EA5B97}"/>
    <cellStyle name="Percent 5 3 5 4 3 2 2 5 3 3 2" xfId="4919" xr:uid="{D367CB2E-7DBF-4520-ACCC-D1B683B7EC49}"/>
    <cellStyle name="Percent 5 3 5 4 3 2 2 5 3 3 3" xfId="4514" xr:uid="{83FF6DE5-0B89-4C31-B826-F8805605DF42}"/>
    <cellStyle name="Percent 5 3 5 4 3 2 2 5 3 3 4" xfId="8347" xr:uid="{2ACA48C6-FA9B-461D-8DB8-CF1DFA1BA77E}"/>
    <cellStyle name="Percent 5 3 5 4 3 2 2 5 3 3 4 2" xfId="6699" xr:uid="{5922A344-6C32-4BF2-A746-AD66DD0818F9}"/>
    <cellStyle name="Percent 5 3 5 4 3 2 2 5 3 3 4 2 2" xfId="10444" xr:uid="{E1DE03B4-C31E-4B92-B1AF-DDD1059BC84B}"/>
    <cellStyle name="Percent 5 3 5 4 3 2 2 5 3 3 4 2 3" xfId="11454" xr:uid="{D91C5B4A-9959-488C-BAB1-0A05A0FAF904}"/>
    <cellStyle name="Percent 5 3 5 4 3 2 2 5 3 3 4 2 3 2" xfId="22012" xr:uid="{C7252625-366D-4C08-B9E0-41CDDD99B8EA}"/>
    <cellStyle name="Percent 5 3 5 4 3 2 2 5 3 3 4 2 3 3" xfId="21009" xr:uid="{F9746C0C-C5C8-4377-A4BD-62FAD005CF1B}"/>
    <cellStyle name="Percent 5 3 5 4 3 2 2 5 3 3 4 2 3 3 2" xfId="26231" xr:uid="{1C573091-7330-4E2B-AAF2-AF619F83D1A1}"/>
    <cellStyle name="Percent 5 3 5 4 3 2 2 5 3 3 5" xfId="5266" xr:uid="{55D59F91-B909-42F3-A7D3-6AA7AC6A8184}"/>
    <cellStyle name="Percent 5 3 5 4 3 2 2 5 3 3 5 2" xfId="9573" xr:uid="{6078D913-8AA6-4D67-B723-8C2F160AB4F2}"/>
    <cellStyle name="Percent 5 3 5 4 3 2 2 5 3 3 5 3" xfId="11389" xr:uid="{4AA9F407-6C57-4BD8-AE5F-1AB87C562E1F}"/>
    <cellStyle name="Percent 5 3 5 4 3 2 2 5 3 3 5 3 2" xfId="21947" xr:uid="{CB032805-464C-4BCA-A8AB-3CF9D222405F}"/>
    <cellStyle name="Percent 5 3 5 4 3 2 2 5 3 3 5 3 3" xfId="19806" xr:uid="{E82D80A8-57E4-4021-8FC1-A12CCB9BB231}"/>
    <cellStyle name="Percent 5 3 5 4 3 2 2 5 3 3 5 3 3 2" xfId="25028" xr:uid="{4A230A77-30FA-4F8B-958A-218B944F5434}"/>
    <cellStyle name="Percent 5 3 5 4 3 2 2 5 3 3 6" xfId="19054" xr:uid="{066727A6-6FAD-4721-81A4-1B82E4212A78}"/>
    <cellStyle name="Percent 5 3 5 4 3 2 2 5 3 3 6 2" xfId="24276" xr:uid="{FFD41C3F-A29C-4ACF-886A-6C9DCBCF300E}"/>
    <cellStyle name="Percent 5 3 5 4 3 2 2 5 3 4" xfId="6190" xr:uid="{CA6869F0-58BD-4D6D-BA4F-7EDA54171DEE}"/>
    <cellStyle name="Percent 5 3 5 4 3 2 2 5 3 4 2" xfId="7463" xr:uid="{4EB8C84B-67F0-4D74-A1E7-822AD1ACC4BE}"/>
    <cellStyle name="Percent 5 3 5 4 3 2 2 5 3 4 3" xfId="13170" xr:uid="{41A56FF5-ECDA-4E3C-8014-D00C8F92A069}"/>
    <cellStyle name="Percent 5 3 5 4 3 2 2 5 3 4 3 2" xfId="16612" xr:uid="{C0EC290C-13BE-40E2-87DD-195120A28A3F}"/>
    <cellStyle name="Percent 5 3 5 4 3 2 2 5 3 4 4" xfId="19283" xr:uid="{738BBEEE-0FBD-46C1-8EEF-DA34117D20F2}"/>
    <cellStyle name="Percent 5 3 5 4 3 2 2 5 3 4 4 2" xfId="24505" xr:uid="{40399308-FFB6-4A47-9206-B9E9035A3177}"/>
    <cellStyle name="Percent 5 3 5 4 3 2 2 5 3 5" xfId="6914" xr:uid="{CA658CC8-A148-497E-B5F0-8484150EAE1C}"/>
    <cellStyle name="Percent 5 3 5 4 3 2 2 5 3 5 2" xfId="10658" xr:uid="{216699D6-3332-4A2F-A290-C25A019E25F3}"/>
    <cellStyle name="Percent 5 3 5 4 3 2 2 5 3 5 3" xfId="12358" xr:uid="{45A23B65-5D5E-481E-AA2A-26DE42AEB389}"/>
    <cellStyle name="Percent 5 3 5 4 3 2 2 5 3 5 3 2" xfId="22799" xr:uid="{8F26B79A-420A-4921-8FC9-29918DEE9DA5}"/>
    <cellStyle name="Percent 5 3 5 4 3 2 2 5 3 5 3 3" xfId="21223" xr:uid="{C06D37D1-6891-446B-B2A0-219BE6C43EAE}"/>
    <cellStyle name="Percent 5 3 5 4 3 2 2 5 3 5 3 3 2" xfId="26445" xr:uid="{3317AD16-7B6A-412F-9532-2722FAC8BF09}"/>
    <cellStyle name="Percent 5 3 5 4 3 2 2 5 4" xfId="5960" xr:uid="{3A970DED-04C2-420A-9BB3-417EE4042825}"/>
    <cellStyle name="Percent 5 3 5 4 3 2 2 5 4 2" xfId="9174" xr:uid="{9183DC5F-BBD7-4051-BA88-CCE3C0FE9EA6}"/>
    <cellStyle name="Percent 5 3 5 4 3 2 2 5 4 3" xfId="12682" xr:uid="{79E5C92B-C855-445D-BAC6-276C131F9B26}"/>
    <cellStyle name="Percent 5 3 5 4 3 2 2 5 4 3 2" xfId="23121" xr:uid="{361EE62C-A2B2-4D60-B4B7-B85E78A71405}"/>
    <cellStyle name="Percent 5 3 5 4 3 2 2 5 4 3 3" xfId="20495" xr:uid="{1D347AF3-8ECD-4176-8D2A-750F5473DCCB}"/>
    <cellStyle name="Percent 5 3 5 4 3 2 2 5 4 3 3 2" xfId="25717" xr:uid="{0EA28B47-C37C-4D9A-9313-46437B9178A2}"/>
    <cellStyle name="Percent 5 3 5 4 3 2 2 5 5" xfId="15764" xr:uid="{266C7B28-D6B0-4BBF-A474-A33D539D2109}"/>
    <cellStyle name="Percent 5 3 5 4 3 2 2 5 6" xfId="17871" xr:uid="{17720D12-DE9F-4DB2-9DD6-8C6B5EC17ACB}"/>
    <cellStyle name="Percent 5 3 5 4 3 2 2 5 6 2" xfId="27481" xr:uid="{9134375F-6559-49FE-A3D7-50DF1269F649}"/>
    <cellStyle name="Percent 5 3 5 4 3 2 2 5 6 3" xfId="28720" xr:uid="{3188B587-7443-4F93-87C4-20BFF47AC37F}"/>
    <cellStyle name="Percent 5 3 5 4 3 2 2 5 6 4" xfId="28274" xr:uid="{50934662-E131-4C3D-8E94-76E26ED15943}"/>
    <cellStyle name="Percent 5 3 5 4 3 2 2 5 7" xfId="18459" xr:uid="{54EF2C96-A200-4FE0-AB31-7C2498F052E1}"/>
    <cellStyle name="Percent 5 3 5 4 3 2 2 5 7 2" xfId="27723" xr:uid="{4596E64E-F47D-4A2A-8AFE-649DF2158579}"/>
    <cellStyle name="Percent 5 3 5 4 3 2 2 6" xfId="2566" xr:uid="{3D133708-948D-490D-AA51-CEA5F25FB816}"/>
    <cellStyle name="Percent 5 3 5 4 3 2 2 6 2" xfId="3161" xr:uid="{3E01AEF1-EDF0-4E22-B094-FA18D9E2DE9C}"/>
    <cellStyle name="Percent 5 3 5 4 3 2 2 6 3" xfId="4124" xr:uid="{917CA1F4-5DD5-40FA-9F06-0EFF200CF566}"/>
    <cellStyle name="Percent 5 3 5 4 3 2 2 6 3 2" xfId="4630" xr:uid="{7CDC2B2B-F4DD-4274-8989-950A70DB3469}"/>
    <cellStyle name="Percent 5 3 5 4 3 2 2 6 3 3" xfId="3631" xr:uid="{9BB3B491-E593-4610-8B5B-51AD9AE7DFFC}"/>
    <cellStyle name="Percent 5 3 5 4 3 2 2 6 3 4" xfId="8336" xr:uid="{2B0F8539-6B8A-4B27-82D7-678A9E393D0A}"/>
    <cellStyle name="Percent 5 3 5 4 3 2 2 6 3 4 2" xfId="6256" xr:uid="{9E6E21BB-A2AC-40DB-B113-DB1C83757FA5}"/>
    <cellStyle name="Percent 5 3 5 4 3 2 2 6 3 4 2 2" xfId="10005" xr:uid="{D3473E5F-0B36-4215-9672-8C0D4ADA63DF}"/>
    <cellStyle name="Percent 5 3 5 4 3 2 2 6 3 4 2 3" xfId="11386" xr:uid="{96F6A636-7A72-4F70-BD2D-981A43FDAAF1}"/>
    <cellStyle name="Percent 5 3 5 4 3 2 2 6 3 4 2 3 2" xfId="21944" xr:uid="{2A0D1AA0-A94E-4BD5-975C-DE2250305770}"/>
    <cellStyle name="Percent 5 3 5 4 3 2 2 6 3 4 2 3 3" xfId="20570" xr:uid="{A5ABF6C0-EB56-4EE9-A85D-09D44A111F85}"/>
    <cellStyle name="Percent 5 3 5 4 3 2 2 6 3 4 2 3 3 2" xfId="25792" xr:uid="{F0E24253-1838-48D9-91E1-74BF6B69D273}"/>
    <cellStyle name="Percent 5 3 5 4 3 2 2 6 3 5" xfId="6428" xr:uid="{300EB5DF-2C4C-4464-A6EA-821EB0B49768}"/>
    <cellStyle name="Percent 5 3 5 4 3 2 2 6 3 5 2" xfId="10174" xr:uid="{75468500-DDB6-40A8-9CA1-0AFC3225A3F0}"/>
    <cellStyle name="Percent 5 3 5 4 3 2 2 6 3 5 3" xfId="12475" xr:uid="{E7FBCCEC-FB90-4B65-9B70-1DF7B9C503A5}"/>
    <cellStyle name="Percent 5 3 5 4 3 2 2 6 3 5 3 2" xfId="22916" xr:uid="{F376C073-2F87-4D8F-A921-547D4B83E750}"/>
    <cellStyle name="Percent 5 3 5 4 3 2 2 6 3 5 3 3" xfId="20739" xr:uid="{6A912124-3773-4821-98B0-71875FC333F3}"/>
    <cellStyle name="Percent 5 3 5 4 3 2 2 6 3 5 3 3 2" xfId="25961" xr:uid="{A97E332B-3775-4829-98B6-3CF856F26472}"/>
    <cellStyle name="Percent 5 3 5 4 3 2 2 6 3 6" xfId="16143" xr:uid="{4EA22DA5-F6F1-4B63-B505-6865D7A47788}"/>
    <cellStyle name="Percent 5 3 5 4 3 2 2 6 3 7" xfId="18901" xr:uid="{49E69B1F-9712-478B-BB99-887DE78CEF49}"/>
    <cellStyle name="Percent 5 3 5 4 3 2 2 6 3 7 2" xfId="24123" xr:uid="{D18836C6-6789-4669-A85C-A8AF7C678167}"/>
    <cellStyle name="Percent 5 3 5 4 3 2 2 6 4" xfId="7126" xr:uid="{B18922EC-6490-4E87-97B3-602744154C85}"/>
    <cellStyle name="Percent 5 3 5 4 3 2 2 6 4 2" xfId="8085" xr:uid="{0544CA93-D80F-4427-9284-6C46A32F5241}"/>
    <cellStyle name="Percent 5 3 5 4 3 2 2 6 4 3" xfId="13294" xr:uid="{9A61AEF7-E3DE-4438-AE76-EBAE14D22F6C}"/>
    <cellStyle name="Percent 5 3 5 4 3 2 2 6 4 3 2" xfId="16723" xr:uid="{12A76478-7D40-47DD-AD78-DE641D3503FF}"/>
    <cellStyle name="Percent 5 3 5 4 3 2 2 6 4 4" xfId="19428" xr:uid="{7D4D724F-E25E-4E97-8A9E-850CA82DA4B3}"/>
    <cellStyle name="Percent 5 3 5 4 3 2 2 6 4 4 2" xfId="24650" xr:uid="{CF37C0C1-25B8-4AB4-A342-B45A93DD7E0A}"/>
    <cellStyle name="Percent 5 3 5 4 3 2 2 6 5" xfId="6419" xr:uid="{9A4BD957-572A-42CB-A0A6-FD2D8121F982}"/>
    <cellStyle name="Percent 5 3 5 4 3 2 2 6 5 2" xfId="10165" xr:uid="{F0C1491B-6DBD-40A7-8510-861096ED24CA}"/>
    <cellStyle name="Percent 5 3 5 4 3 2 2 6 5 3" xfId="16969" xr:uid="{79C2F772-A9C2-43C6-8045-36D84F7ADA20}"/>
    <cellStyle name="Percent 5 3 5 4 3 2 2 6 5 3 2" xfId="23442" xr:uid="{3C27E34B-97B9-4D44-920F-F739A38F2DAE}"/>
    <cellStyle name="Percent 5 3 5 4 3 2 2 6 5 3 3" xfId="20730" xr:uid="{4E7DF51F-AB0F-4E32-9972-4422B5980A95}"/>
    <cellStyle name="Percent 5 3 5 4 3 2 2 6 5 3 3 2" xfId="25952" xr:uid="{1445B131-334D-4EDF-96A6-EFDD100C9AEF}"/>
    <cellStyle name="Percent 5 3 5 4 3 2 2 7" xfId="5958" xr:uid="{1CA5883E-3689-4438-861C-A07504474901}"/>
    <cellStyle name="Percent 5 3 5 4 3 2 2 7 2" xfId="9173" xr:uid="{FC51CB38-DEC1-40EB-B748-E343E006DF09}"/>
    <cellStyle name="Percent 5 3 5 4 3 2 2 7 3" xfId="16296" xr:uid="{5F5D85E5-1F03-4893-9375-20429EF2B477}"/>
    <cellStyle name="Percent 5 3 5 4 3 2 2 7 3 2" xfId="17438" xr:uid="{0BB60547-206F-4072-8718-42C8556EF12D}"/>
    <cellStyle name="Percent 5 3 5 4 3 2 2 7 3 3" xfId="20493" xr:uid="{A66D6049-B1AD-4610-9B31-E032B6167223}"/>
    <cellStyle name="Percent 5 3 5 4 3 2 2 7 3 3 2" xfId="25715" xr:uid="{7279F34D-E3B5-43AF-A106-822BAABE30A3}"/>
    <cellStyle name="Percent 5 3 5 4 3 2 2 8" xfId="15763" xr:uid="{AC98ECFD-0DA5-4FD7-A88F-F18496EA0703}"/>
    <cellStyle name="Percent 5 3 5 4 3 2 2 9" xfId="17870" xr:uid="{FDD32BA8-3C38-4E56-8DA1-7BDEBA30BAAA}"/>
    <cellStyle name="Percent 5 3 5 4 3 2 2 9 2" xfId="27480" xr:uid="{712A7B66-7785-4A7F-BE05-B973B4E7558D}"/>
    <cellStyle name="Percent 5 3 5 4 3 2 2 9 3" xfId="28719" xr:uid="{63A0A1BF-DF49-49E6-96EA-F4C33E93C27D}"/>
    <cellStyle name="Percent 5 3 5 4 3 2 2 9 4" xfId="28273" xr:uid="{018DAECA-7927-48CD-B206-C94BC85B2374}"/>
    <cellStyle name="Percent 5 3 5 4 3 3" xfId="2392" xr:uid="{CEBE8097-57D1-47F8-ADDF-CAA6604F3487}"/>
    <cellStyle name="Percent 5 3 5 4 3 3 2" xfId="2987" xr:uid="{FE3A4600-D95F-494B-9F81-053EF5BE374E}"/>
    <cellStyle name="Percent 5 3 5 4 3 3 3" xfId="3950" xr:uid="{CFA446CF-0569-4907-827A-3CDA8A4C1041}"/>
    <cellStyle name="Percent 5 3 5 4 3 3 3 2" xfId="4885" xr:uid="{06CCB2B3-2A80-4071-A867-78AB351B3D0D}"/>
    <cellStyle name="Percent 5 3 5 4 3 3 3 3" xfId="3411" xr:uid="{A5DAE959-A9DC-4CB2-9A26-E3CC684D1D00}"/>
    <cellStyle name="Percent 5 3 5 4 3 3 3 4" xfId="8455" xr:uid="{7A54F853-3773-4768-9FCE-B9C9BF44DD02}"/>
    <cellStyle name="Percent 5 3 5 4 3 3 3 4 2" xfId="9314" xr:uid="{C5CD8F27-2547-42B4-AE34-C4476D818B3E}"/>
    <cellStyle name="Percent 5 3 5 4 3 3 3 4 2 2" xfId="11030" xr:uid="{5911046C-4602-4402-8B68-918485BFC6D5}"/>
    <cellStyle name="Percent 5 3 5 4 3 3 3 4 2 3" xfId="11998" xr:uid="{67DF7731-9F60-4398-B948-7ADE032C0304}"/>
    <cellStyle name="Percent 5 3 5 4 3 3 3 4 2 3 2" xfId="22446" xr:uid="{CDF871BC-50BD-4DEE-AA42-1B93CC9FEAA6}"/>
    <cellStyle name="Percent 5 3 5 4 3 3 3 4 2 3 3" xfId="21595" xr:uid="{4241EACD-942C-4F96-87E9-103CB94F0E56}"/>
    <cellStyle name="Percent 5 3 5 4 3 3 3 4 2 3 3 2" xfId="26817" xr:uid="{AE4B2AEC-FE52-45E0-97A3-8FFF57D0EBB4}"/>
    <cellStyle name="Percent 5 3 5 4 3 3 3 5" xfId="6296" xr:uid="{E37A0CD5-2BA9-434C-ACD1-DBB3EE9CC61C}"/>
    <cellStyle name="Percent 5 3 5 4 3 3 3 5 2" xfId="10045" xr:uid="{CE009B89-B023-4EE1-985F-B491BA5A1377}"/>
    <cellStyle name="Percent 5 3 5 4 3 3 3 5 3" xfId="11761" xr:uid="{E6F7D646-4E77-43F1-8735-BE0A73371FF0}"/>
    <cellStyle name="Percent 5 3 5 4 3 3 3 5 3 2" xfId="22209" xr:uid="{8F734612-065C-4139-A7FC-DA3C90AFCA3E}"/>
    <cellStyle name="Percent 5 3 5 4 3 3 3 5 3 3" xfId="20610" xr:uid="{CB1171CC-ACD5-4734-9F77-0F0797986A07}"/>
    <cellStyle name="Percent 5 3 5 4 3 3 3 5 3 3 2" xfId="25832" xr:uid="{1D99A9AE-773C-4A6F-BE80-4D273840A87A}"/>
    <cellStyle name="Percent 5 3 5 4 3 3 3 6" xfId="15973" xr:uid="{52369289-E48D-41AB-92FD-8A44ED9A361A}"/>
    <cellStyle name="Percent 5 3 5 4 3 3 3 7" xfId="18727" xr:uid="{159AE463-80C6-4B57-83D3-59477D6AD626}"/>
    <cellStyle name="Percent 5 3 5 4 3 3 3 7 2" xfId="23949" xr:uid="{1390C7D3-33AD-47FB-9715-C438748F672E}"/>
    <cellStyle name="Percent 5 3 5 4 3 3 4" xfId="7191" xr:uid="{240AE063-8230-43AA-B5C6-B6F0D236B729}"/>
    <cellStyle name="Percent 5 3 5 4 3 3 4 2" xfId="8150" xr:uid="{3DD1717D-71E5-4882-834C-A52D59A00207}"/>
    <cellStyle name="Percent 5 3 5 4 3 3 4 3" xfId="13251" xr:uid="{DAD54372-5950-49EF-AC2C-D76E6EF9DD45}"/>
    <cellStyle name="Percent 5 3 5 4 3 3 4 3 2" xfId="16684" xr:uid="{4A14837A-FCDF-472C-9CDF-86373097FC63}"/>
    <cellStyle name="Percent 5 3 5 4 3 3 4 4" xfId="19493" xr:uid="{25984255-AAE4-41A7-9487-31F0B9D45B2B}"/>
    <cellStyle name="Percent 5 3 5 4 3 3 4 4 2" xfId="24715" xr:uid="{7B8AC35E-849A-4CFB-94EF-BC6CD17164B3}"/>
    <cellStyle name="Percent 5 3 5 4 3 3 5" xfId="6261" xr:uid="{1F8B7962-2EFF-47C4-92A9-E5D2A473A22A}"/>
    <cellStyle name="Percent 5 3 5 4 3 3 5 2" xfId="10010" xr:uid="{A288961A-7110-4205-9EE9-B4CE71796A70}"/>
    <cellStyle name="Percent 5 3 5 4 3 3 5 3" xfId="17140" xr:uid="{0E4CB549-51D1-4575-85E2-DF4C622A4627}"/>
    <cellStyle name="Percent 5 3 5 4 3 3 5 3 2" xfId="23612" xr:uid="{EC86AD38-802F-4362-A25E-F992698312BC}"/>
    <cellStyle name="Percent 5 3 5 4 3 3 5 3 3" xfId="20575" xr:uid="{8098C3D5-7180-46D3-9341-1A62055AEF94}"/>
    <cellStyle name="Percent 5 3 5 4 3 3 5 3 3 2" xfId="25797" xr:uid="{88174C8B-7B8B-4A62-AC6C-70C7D8676B09}"/>
    <cellStyle name="Percent 5 3 5 4 3 4" xfId="5957" xr:uid="{6CFD5CA3-9163-479A-A306-AEA555A1A2F7}"/>
    <cellStyle name="Percent 5 3 5 4 3 4 2" xfId="9172" xr:uid="{C0683211-6DCC-4003-ACB7-93B0C276D217}"/>
    <cellStyle name="Percent 5 3 5 4 3 4 3" xfId="15114" xr:uid="{EAB1E6A3-56F1-47A6-A097-872306EB7557}"/>
    <cellStyle name="Percent 5 3 5 4 3 4 3 2" xfId="15115" xr:uid="{FE33167F-BFD3-42E3-B326-8858D1740FD6}"/>
    <cellStyle name="Percent 5 3 5 4 3 4 3 3" xfId="17298" xr:uid="{F4E2F9F6-ECF4-445A-8E25-4EFC8BB45569}"/>
    <cellStyle name="Percent 5 3 5 4 3 4 3 4" xfId="20492" xr:uid="{27441955-1E37-49F8-8990-B4268BB21B46}"/>
    <cellStyle name="Percent 5 3 5 4 3 4 3 4 2" xfId="25714" xr:uid="{92EFBA72-E34F-4AD3-9EA7-36C71EF04253}"/>
    <cellStyle name="Percent 5 3 5 4 3 5" xfId="15327" xr:uid="{90ABC84D-1B86-47ED-8CAC-E70602D893ED}"/>
    <cellStyle name="Percent 5 3 5 4 3 6" xfId="15762" xr:uid="{6E718462-2FC7-4BD5-BF9E-3CF8AABDE948}"/>
    <cellStyle name="Percent 5 3 5 4 3 7" xfId="17869" xr:uid="{45F9EE83-CC0E-4CBE-B041-CFB6178C1374}"/>
    <cellStyle name="Percent 5 3 5 4 3 7 2" xfId="27479" xr:uid="{57C705AC-1A21-4B54-9C1F-97C68E258FA8}"/>
    <cellStyle name="Percent 5 3 5 4 3 7 3" xfId="28718" xr:uid="{DAFBC00F-D288-4CB9-8E0D-52EAA370D43C}"/>
    <cellStyle name="Percent 5 3 5 4 3 7 4" xfId="28272" xr:uid="{DA2D1166-354E-4D39-B098-824C9AB0E7D3}"/>
    <cellStyle name="Percent 5 3 5 4 3 8" xfId="18132" xr:uid="{6A041CDB-7928-4B29-B2FC-2D571929263C}"/>
    <cellStyle name="Percent 5 3 5 4 3 8 2" xfId="27630" xr:uid="{175BDA33-C391-47A1-809A-C16ACE0E661B}"/>
    <cellStyle name="Percent 5 3 5 4 4" xfId="15116" xr:uid="{3FFB47BB-4768-420B-A09A-AAE38800B5A9}"/>
    <cellStyle name="Percent 5 3 5 4 4 2" xfId="15117" xr:uid="{B5A356FE-5AC3-44C2-A00F-98E5F02539D5}"/>
    <cellStyle name="Percent 5 3 5 4 5" xfId="15118" xr:uid="{FE932476-F33F-468D-A500-6971EE6E1DF7}"/>
    <cellStyle name="Percent 5 3 5 4 5 2" xfId="15119" xr:uid="{39840FFF-A5E4-409F-802A-43234A1D577A}"/>
    <cellStyle name="Percent 5 3 5 5" xfId="2252" xr:uid="{FD88621C-189D-4FFB-8194-FF577561E77D}"/>
    <cellStyle name="Percent 5 3 5 5 2" xfId="2847" xr:uid="{FF04F707-AB99-46CF-9FE1-2EABE5C9D20A}"/>
    <cellStyle name="Percent 5 3 5 5 3" xfId="3810" xr:uid="{544C1ABC-24C2-4D25-B690-D0247DD18D36}"/>
    <cellStyle name="Percent 5 3 5 5 3 2" xfId="4944" xr:uid="{297E62FA-378E-4E34-A904-562C865B6AEC}"/>
    <cellStyle name="Percent 5 3 5 5 3 3" xfId="3431" xr:uid="{7C5569E3-C923-4B2C-B4B7-B9AF07307F99}"/>
    <cellStyle name="Percent 5 3 5 5 3 4" xfId="8388" xr:uid="{0499F4FC-E7BC-4E1D-93B1-BE3EC0FBC614}"/>
    <cellStyle name="Percent 5 3 5 5 3 4 2" xfId="6530" xr:uid="{F01B9C43-D0C6-4B56-93A0-C37A818BB2D6}"/>
    <cellStyle name="Percent 5 3 5 5 3 4 2 2" xfId="10276" xr:uid="{BEE28B2E-0D44-4528-98E4-10B1959671A3}"/>
    <cellStyle name="Percent 5 3 5 5 3 4 2 3" xfId="12391" xr:uid="{1721AD80-39D8-4747-961D-EE15125DDD58}"/>
    <cellStyle name="Percent 5 3 5 5 3 4 2 3 2" xfId="22832" xr:uid="{A9E580AC-03F7-4476-9A06-C79A4BB2B0ED}"/>
    <cellStyle name="Percent 5 3 5 5 3 4 2 3 3" xfId="20841" xr:uid="{6B5BA90B-A816-4D63-BFD9-2222806BB556}"/>
    <cellStyle name="Percent 5 3 5 5 3 4 2 3 3 2" xfId="26063" xr:uid="{FDE976C1-2B2B-4449-BFF3-19169AC7548B}"/>
    <cellStyle name="Percent 5 3 5 5 3 5" xfId="5472" xr:uid="{70682ACA-9BD7-4650-8D11-E624A34F6164}"/>
    <cellStyle name="Percent 5 3 5 5 3 5 2" xfId="9926" xr:uid="{D2339728-3817-4AA5-9EF4-492F8752FF3B}"/>
    <cellStyle name="Percent 5 3 5 5 3 5 3" xfId="12261" xr:uid="{E50C4211-3EE6-4F6A-8746-DB0D1E92E5B8}"/>
    <cellStyle name="Percent 5 3 5 5 3 5 3 2" xfId="22704" xr:uid="{58F503B2-D035-49D1-B71E-239506EFCC9B}"/>
    <cellStyle name="Percent 5 3 5 5 3 5 3 3" xfId="20012" xr:uid="{5A1CF171-2778-4CC2-8C4B-EC07479623B8}"/>
    <cellStyle name="Percent 5 3 5 5 3 5 3 3 2" xfId="25234" xr:uid="{D1222A51-FE9B-4126-BB24-E2CBC71FCB26}"/>
    <cellStyle name="Percent 5 3 5 5 3 6" xfId="18587" xr:uid="{72C8666C-405C-455C-A0DF-BBE046CDB68C}"/>
    <cellStyle name="Percent 5 3 5 5 3 6 2" xfId="23809" xr:uid="{B02A9D4C-BF5B-44A6-9D93-153B1F02F61D}"/>
    <cellStyle name="Percent 5 3 5 5 4" xfId="6183" xr:uid="{2E517C2C-C9CE-4A72-9814-92D39F8B7C13}"/>
    <cellStyle name="Percent 5 3 5 5 4 2" xfId="7883" xr:uid="{F72E46CF-18A7-4DD7-9C90-73E1447F14DD}"/>
    <cellStyle name="Percent 5 3 5 5 4 3" xfId="13063" xr:uid="{DDF4EA36-751F-4558-85EB-9C2D44683FB2}"/>
    <cellStyle name="Percent 5 3 5 5 4 3 2" xfId="16514" xr:uid="{59191FCA-8F17-4955-A637-6BCD40242529}"/>
    <cellStyle name="Percent 5 3 5 5 4 4" xfId="19276" xr:uid="{46755A56-B6D1-49A5-ACA6-B3FA92F002EA}"/>
    <cellStyle name="Percent 5 3 5 5 4 4 2" xfId="24498" xr:uid="{41A219A0-5D94-4041-9F63-9D32CB38FF14}"/>
    <cellStyle name="Percent 5 3 5 5 5" xfId="9466" xr:uid="{A5A736E2-E60B-4F4B-A2AE-AB0A8BE10CDB}"/>
    <cellStyle name="Percent 5 3 5 5 5 2" xfId="11179" xr:uid="{8C7C81A6-9B3C-4831-95B0-965697AF4F16}"/>
    <cellStyle name="Percent 5 3 5 5 5 3" xfId="11779" xr:uid="{3F302D7B-3487-4BAF-8946-B47E8E622DD9}"/>
    <cellStyle name="Percent 5 3 5 5 5 3 2" xfId="22227" xr:uid="{4BE59CC3-37ED-4E68-A2D6-EB0B34D344FE}"/>
    <cellStyle name="Percent 5 3 5 5 5 3 3" xfId="21744" xr:uid="{5AF7A669-D687-459D-8C56-D8774FD28271}"/>
    <cellStyle name="Percent 5 3 5 5 5 3 3 2" xfId="26966" xr:uid="{083329C2-C35C-44D3-B4EB-540E279EA7AA}"/>
    <cellStyle name="Percent 5 3 5 6" xfId="17992" xr:uid="{478C02A8-844E-4D89-9BFF-A7F907E4B934}"/>
    <cellStyle name="Percent 5 3 5 6 2" xfId="28823" xr:uid="{8CAF1657-783B-4FDF-B531-FA1E7FFE6AB3}"/>
    <cellStyle name="Percent 5 3 6" xfId="2079" xr:uid="{ED6A8CB2-1844-4CC2-B341-2D899DF15A93}"/>
    <cellStyle name="Percent 5 3 6 2" xfId="2080" xr:uid="{7135970C-7647-4D73-9BDB-C780048F3BA9}"/>
    <cellStyle name="Percent 5 3 6 3" xfId="2081" xr:uid="{9EED2B6F-01CC-4237-BA65-19BBCF61BA78}"/>
    <cellStyle name="Percent 5 3 6 3 2" xfId="2082" xr:uid="{FA1E464F-2030-434E-87FB-14673A5046A3}"/>
    <cellStyle name="Percent 5 3 6 3 2 2" xfId="2083" xr:uid="{A5215E5D-9498-4C06-A870-120173B3FCB4}"/>
    <cellStyle name="Percent 5 3 6 3 2 2 10" xfId="18307" xr:uid="{DF8CF191-768F-4A1F-BCD7-6A4682E74035}"/>
    <cellStyle name="Percent 5 3 6 3 2 2 10 2" xfId="28207" xr:uid="{CB3AA370-ED5A-4433-B277-779FF6434949}"/>
    <cellStyle name="Percent 5 3 6 3 2 2 2" xfId="2084" xr:uid="{4985EAD0-9FC3-4116-8B0F-BC21984BC7A1}"/>
    <cellStyle name="Percent 5 3 6 3 2 2 2 2" xfId="15120" xr:uid="{83B2D99A-F90A-4BBD-B941-D0DF6BC6161A}"/>
    <cellStyle name="Percent 5 3 6 3 2 2 2 3" xfId="15121" xr:uid="{C6E2BACD-DA7A-4798-9190-DB08A0DF04B9}"/>
    <cellStyle name="Percent 5 3 6 3 2 2 2 3 2" xfId="15122" xr:uid="{EC745B41-050C-4957-938F-8A2B7B16D4B3}"/>
    <cellStyle name="Percent 5 3 6 3 2 2 3" xfId="2085" xr:uid="{8E5385B0-FE86-472B-8687-BAA4BA487132}"/>
    <cellStyle name="Percent 5 3 6 3 2 2 4" xfId="2086" xr:uid="{1536402B-EDE6-41F7-96EF-DA268458C3A2}"/>
    <cellStyle name="Percent 5 3 6 3 2 2 5" xfId="2087" xr:uid="{C1A7AF40-5831-4373-B9F9-C593B679C4CD}"/>
    <cellStyle name="Percent 5 3 6 3 2 2 5 2" xfId="2088" xr:uid="{AC87931A-46E3-4A58-82F3-3A8329D676AA}"/>
    <cellStyle name="Percent 5 3 6 3 2 2 5 3" xfId="2720" xr:uid="{2E2AC48B-E1BE-464A-B593-A4D9158F95DE}"/>
    <cellStyle name="Percent 5 3 6 3 2 2 5 3 2" xfId="3315" xr:uid="{BB0E9DC0-FC4F-4074-AE85-C504B674F119}"/>
    <cellStyle name="Percent 5 3 6 3 2 2 5 3 3" xfId="4278" xr:uid="{D9AC0DC8-9F38-4057-9293-2C040A23D69D}"/>
    <cellStyle name="Percent 5 3 6 3 2 2 5 3 3 2" xfId="4933" xr:uid="{B91E2DDF-1712-4D21-8147-1F2A26E7366C}"/>
    <cellStyle name="Percent 5 3 6 3 2 2 5 3 3 3" xfId="4515" xr:uid="{93536D35-5100-43D3-AA88-63E07747A4A4}"/>
    <cellStyle name="Percent 5 3 6 3 2 2 5 3 3 4" xfId="7684" xr:uid="{9D5A7775-E214-4005-A483-151BDFBCD85A}"/>
    <cellStyle name="Percent 5 3 6 3 2 2 5 3 3 4 2" xfId="6272" xr:uid="{BA301350-0353-4671-8B26-0945F34E082A}"/>
    <cellStyle name="Percent 5 3 6 3 2 2 5 3 3 4 2 2" xfId="10021" xr:uid="{0769FCC8-7781-42E0-AB3B-B4B8C7120020}"/>
    <cellStyle name="Percent 5 3 6 3 2 2 5 3 3 4 2 3" xfId="17099" xr:uid="{5A1A049C-1DE3-44E0-BC42-918F71926BB6}"/>
    <cellStyle name="Percent 5 3 6 3 2 2 5 3 3 4 2 3 2" xfId="23571" xr:uid="{0A6EB759-14E2-4673-945D-94B7629F0D2E}"/>
    <cellStyle name="Percent 5 3 6 3 2 2 5 3 3 4 2 3 3" xfId="20586" xr:uid="{2DDC91BC-5052-4FF0-BCA1-9E61B81C0CA1}"/>
    <cellStyle name="Percent 5 3 6 3 2 2 5 3 3 4 2 3 3 2" xfId="25808" xr:uid="{025D4EBE-04B4-4B2A-BBAE-059CBBEB33E9}"/>
    <cellStyle name="Percent 5 3 6 3 2 2 5 3 3 5" xfId="5265" xr:uid="{31E61FAA-C917-4A88-BE29-B775A3C9A11E}"/>
    <cellStyle name="Percent 5 3 6 3 2 2 5 3 3 5 2" xfId="9758" xr:uid="{DC93AD02-028A-4162-A604-D5D88B5C94B4}"/>
    <cellStyle name="Percent 5 3 6 3 2 2 5 3 3 5 3" xfId="12223" xr:uid="{EACB0B05-B8B7-45FE-B471-C7CD509BCAC6}"/>
    <cellStyle name="Percent 5 3 6 3 2 2 5 3 3 5 3 2" xfId="22669" xr:uid="{4B6091C2-70FE-42E6-82C3-816573697872}"/>
    <cellStyle name="Percent 5 3 6 3 2 2 5 3 3 5 3 3" xfId="19805" xr:uid="{E1FA2E3C-03D8-4C99-8F73-93A309B3F341}"/>
    <cellStyle name="Percent 5 3 6 3 2 2 5 3 3 5 3 3 2" xfId="25027" xr:uid="{D12338B1-4941-4D5B-AA87-C1B232BDD791}"/>
    <cellStyle name="Percent 5 3 6 3 2 2 5 3 3 6" xfId="19055" xr:uid="{35BCCC64-AD0C-4AC9-B6E3-DA6C0542CA14}"/>
    <cellStyle name="Percent 5 3 6 3 2 2 5 3 3 6 2" xfId="24277" xr:uid="{24CFC936-B19B-402E-9F7A-0C43E1C92D4B}"/>
    <cellStyle name="Percent 5 3 6 3 2 2 5 3 4" xfId="6016" xr:uid="{179225D6-39A2-40DE-B1D6-EB937698AF19}"/>
    <cellStyle name="Percent 5 3 6 3 2 2 5 3 4 2" xfId="7731" xr:uid="{74984C70-60FE-4A0B-A982-6F39F6ABCFBE}"/>
    <cellStyle name="Percent 5 3 6 3 2 2 5 3 4 3" xfId="11595" xr:uid="{9AC19A58-DD42-43EF-A4B1-687DAA95C11A}"/>
    <cellStyle name="Percent 5 3 6 3 2 2 5 3 4 3 2" xfId="15850" xr:uid="{AD6AE613-435C-49A3-9E87-D0C1DAFAA14F}"/>
    <cellStyle name="Percent 5 3 6 3 2 2 5 3 4 4" xfId="19109" xr:uid="{97429B1F-E1F6-4589-B28A-C5C6D9DEC50B}"/>
    <cellStyle name="Percent 5 3 6 3 2 2 5 3 4 4 2" xfId="24331" xr:uid="{66AC1BA1-87A3-4DE3-89CA-BC0D6F811BAB}"/>
    <cellStyle name="Percent 5 3 6 3 2 2 5 3 5" xfId="6552" xr:uid="{686DBAEA-290E-4FBA-9142-C7E293376466}"/>
    <cellStyle name="Percent 5 3 6 3 2 2 5 3 5 2" xfId="10298" xr:uid="{9C130B5C-52EB-4491-B27E-FAA1138C442F}"/>
    <cellStyle name="Percent 5 3 6 3 2 2 5 3 5 3" xfId="11849" xr:uid="{C98F3A3E-B153-4322-A43E-273042BA580F}"/>
    <cellStyle name="Percent 5 3 6 3 2 2 5 3 5 3 2" xfId="22297" xr:uid="{A0C317AA-8A47-4D6C-B1F9-FF43BE9016E3}"/>
    <cellStyle name="Percent 5 3 6 3 2 2 5 3 5 3 3" xfId="20863" xr:uid="{F1679A14-208C-4961-BB27-D5E25490E8B3}"/>
    <cellStyle name="Percent 5 3 6 3 2 2 5 3 5 3 3 2" xfId="26085" xr:uid="{B3999F07-06EE-4647-A380-57E0E16572AC}"/>
    <cellStyle name="Percent 5 3 6 3 2 2 5 4" xfId="5964" xr:uid="{7AF279F1-CED5-48F5-8A7C-50E5AF25B183}"/>
    <cellStyle name="Percent 5 3 6 3 2 2 5 4 2" xfId="9177" xr:uid="{F8D332B6-FF70-4D2B-A49A-DC282869EB4D}"/>
    <cellStyle name="Percent 5 3 6 3 2 2 5 4 3" xfId="11931" xr:uid="{18DA0B06-FCBD-4EDE-BAD4-4031350666B2}"/>
    <cellStyle name="Percent 5 3 6 3 2 2 5 4 3 2" xfId="22379" xr:uid="{4772C442-6CC0-44A0-9151-B166932FD204}"/>
    <cellStyle name="Percent 5 3 6 3 2 2 5 4 3 3" xfId="20499" xr:uid="{1BCAAC75-D24F-40FA-BFF1-D52357110DFA}"/>
    <cellStyle name="Percent 5 3 6 3 2 2 5 4 3 3 2" xfId="25721" xr:uid="{77A6AEF3-8109-40A7-96FF-DCEFA2B86190}"/>
    <cellStyle name="Percent 5 3 6 3 2 2 5 5" xfId="15767" xr:uid="{1EB8076E-40D0-45A2-972C-CE588E19805D}"/>
    <cellStyle name="Percent 5 3 6 3 2 2 5 6" xfId="17874" xr:uid="{D7732ACB-EA8F-49A4-97DC-760C4DBFCF6C}"/>
    <cellStyle name="Percent 5 3 6 3 2 2 5 6 2" xfId="27484" xr:uid="{CFC76997-DE18-4681-966E-88E1E72B924A}"/>
    <cellStyle name="Percent 5 3 6 3 2 2 5 6 3" xfId="28723" xr:uid="{CFA21680-0D19-4A71-B6DB-E9C1F11CE867}"/>
    <cellStyle name="Percent 5 3 6 3 2 2 5 6 4" xfId="28277" xr:uid="{B4ABC04A-CAA8-4AB2-84A3-CC75216542BF}"/>
    <cellStyle name="Percent 5 3 6 3 2 2 5 7" xfId="18460" xr:uid="{EC547721-1CA7-414C-BACD-8CB06AB5CA80}"/>
    <cellStyle name="Percent 5 3 6 3 2 2 5 7 2" xfId="28865" xr:uid="{90E1AC71-820D-4317-8CF9-614E34F09A2B}"/>
    <cellStyle name="Percent 5 3 6 3 2 2 6" xfId="2567" xr:uid="{A2EF071C-BBD4-4587-8385-EFC902355D00}"/>
    <cellStyle name="Percent 5 3 6 3 2 2 6 2" xfId="3162" xr:uid="{63C81226-B875-4EB1-9D07-B47C6FC4B76E}"/>
    <cellStyle name="Percent 5 3 6 3 2 2 6 3" xfId="4125" xr:uid="{7E5EF4C8-0F7F-4615-A455-7EAB906E9E1A}"/>
    <cellStyle name="Percent 5 3 6 3 2 2 6 3 2" xfId="4584" xr:uid="{50ED0F40-30E7-4C1A-AD7B-DBF846229117}"/>
    <cellStyle name="Percent 5 3 6 3 2 2 6 3 3" xfId="3701" xr:uid="{7D54F399-9376-4A94-9D66-F97E2053491D}"/>
    <cellStyle name="Percent 5 3 6 3 2 2 6 3 4" xfId="8497" xr:uid="{81BF84F3-5252-4EC1-AC59-1AFA463D810D}"/>
    <cellStyle name="Percent 5 3 6 3 2 2 6 3 4 2" xfId="7900" xr:uid="{16468488-45CC-492B-8557-945701A25D61}"/>
    <cellStyle name="Percent 5 3 6 3 2 2 6 3 4 2 2" xfId="10861" xr:uid="{815254F2-898C-4710-BBE1-7D435D34E2D7}"/>
    <cellStyle name="Percent 5 3 6 3 2 2 6 3 4 2 3" xfId="11813" xr:uid="{1AAF1A7E-0985-40A5-8359-147807681763}"/>
    <cellStyle name="Percent 5 3 6 3 2 2 6 3 4 2 3 2" xfId="22261" xr:uid="{A635D31D-4C3C-46EB-9BE1-659E96560A3E}"/>
    <cellStyle name="Percent 5 3 6 3 2 2 6 3 4 2 3 3" xfId="21426" xr:uid="{FB9E35D2-4E65-4E78-BC6B-5EB40CF2BB9E}"/>
    <cellStyle name="Percent 5 3 6 3 2 2 6 3 4 2 3 3 2" xfId="26648" xr:uid="{545EAF5A-6D63-40B3-933C-A468F6DC10FE}"/>
    <cellStyle name="Percent 5 3 6 3 2 2 6 3 5" xfId="6260" xr:uid="{7E82B238-2B26-4D84-98E3-F89C17B2B0E4}"/>
    <cellStyle name="Percent 5 3 6 3 2 2 6 3 5 2" xfId="10009" xr:uid="{68516ACC-6FBA-438F-BC5B-AC8BE230947C}"/>
    <cellStyle name="Percent 5 3 6 3 2 2 6 3 5 3" xfId="11995" xr:uid="{94D140D1-F741-4D81-9A43-608ECFE9E943}"/>
    <cellStyle name="Percent 5 3 6 3 2 2 6 3 5 3 2" xfId="22443" xr:uid="{F1D39320-777A-4930-9C80-476C8EA190ED}"/>
    <cellStyle name="Percent 5 3 6 3 2 2 6 3 5 3 3" xfId="20574" xr:uid="{CE9E6F35-4B62-410A-B4BC-94435F4038F2}"/>
    <cellStyle name="Percent 5 3 6 3 2 2 6 3 5 3 3 2" xfId="25796" xr:uid="{463D2BC7-4A43-4288-8183-7B52566492B8}"/>
    <cellStyle name="Percent 5 3 6 3 2 2 6 3 6" xfId="16144" xr:uid="{A2DDEF58-4000-4BAB-B991-69FD12026B8C}"/>
    <cellStyle name="Percent 5 3 6 3 2 2 6 3 7" xfId="18902" xr:uid="{081765EF-D97E-4716-8F69-213B5D2A4B46}"/>
    <cellStyle name="Percent 5 3 6 3 2 2 6 3 7 2" xfId="24124" xr:uid="{B739B13D-E2BA-43EE-A842-BBB0ECBAF499}"/>
    <cellStyle name="Percent 5 3 6 3 2 2 6 4" xfId="7150" xr:uid="{ADBC6D50-1CA8-4E0A-9B0D-7824F63D972B}"/>
    <cellStyle name="Percent 5 3 6 3 2 2 6 4 2" xfId="8109" xr:uid="{A41221B7-9ECE-4179-8308-C3C1493CB99C}"/>
    <cellStyle name="Percent 5 3 6 3 2 2 6 4 3" xfId="11606" xr:uid="{95DAD85E-E68C-467E-9C98-BDAF767F5E7F}"/>
    <cellStyle name="Percent 5 3 6 3 2 2 6 4 3 2" xfId="15855" xr:uid="{F845B501-9E43-4A64-97D7-C51665BB3C84}"/>
    <cellStyle name="Percent 5 3 6 3 2 2 6 4 4" xfId="19452" xr:uid="{9E437C60-EA7B-41E9-9ADB-D910A9B75216}"/>
    <cellStyle name="Percent 5 3 6 3 2 2 6 4 4 2" xfId="24674" xr:uid="{B40551EA-D687-4CD3-82EB-F114C6C54026}"/>
    <cellStyle name="Percent 5 3 6 3 2 2 6 5" xfId="6892" xr:uid="{BAD62DE9-C3B3-4ACB-A975-91DBA131E49F}"/>
    <cellStyle name="Percent 5 3 6 3 2 2 6 5 2" xfId="10636" xr:uid="{B6DAA0E5-C6FE-481E-A630-4285457B682B}"/>
    <cellStyle name="Percent 5 3 6 3 2 2 6 5 3" xfId="17082" xr:uid="{8A840512-A928-49D3-B880-F97719CC34CB}"/>
    <cellStyle name="Percent 5 3 6 3 2 2 6 5 3 2" xfId="23554" xr:uid="{00F8E509-8E14-40FB-972D-925A4275F3F9}"/>
    <cellStyle name="Percent 5 3 6 3 2 2 6 5 3 3" xfId="21201" xr:uid="{71104C3F-FF81-46D3-8A6F-46947F638586}"/>
    <cellStyle name="Percent 5 3 6 3 2 2 6 5 3 3 2" xfId="26423" xr:uid="{502F1B51-44E8-40F9-925F-70D437A15562}"/>
    <cellStyle name="Percent 5 3 6 3 2 2 7" xfId="5963" xr:uid="{F21A99A0-1526-4337-A25C-36067AFE07A9}"/>
    <cellStyle name="Percent 5 3 6 3 2 2 7 2" xfId="9176" xr:uid="{9025328B-2829-4B6C-BC99-56D49764E4D2}"/>
    <cellStyle name="Percent 5 3 6 3 2 2 7 3" xfId="16297" xr:uid="{7C0A91C9-0D8C-4A0E-98AB-25AD3D15254C}"/>
    <cellStyle name="Percent 5 3 6 3 2 2 7 3 2" xfId="17439" xr:uid="{02781B8F-18D6-40E7-9C16-75404D9BF3CB}"/>
    <cellStyle name="Percent 5 3 6 3 2 2 7 3 3" xfId="20498" xr:uid="{CAEDC2F4-2CCF-4AB8-8171-FC46608BD99E}"/>
    <cellStyle name="Percent 5 3 6 3 2 2 7 3 3 2" xfId="25720" xr:uid="{79F6C417-9CBC-43E9-A3D9-CD3681AA8062}"/>
    <cellStyle name="Percent 5 3 6 3 2 2 8" xfId="15766" xr:uid="{8D19A348-9FE4-404E-A88A-6FBA22EF1194}"/>
    <cellStyle name="Percent 5 3 6 3 2 2 9" xfId="17873" xr:uid="{A05A0AEA-6C85-4C9F-BAC4-9CB787D05E30}"/>
    <cellStyle name="Percent 5 3 6 3 2 2 9 2" xfId="27483" xr:uid="{540051E6-F127-4ADE-8E6E-02711E737BD4}"/>
    <cellStyle name="Percent 5 3 6 3 2 2 9 3" xfId="28722" xr:uid="{ECA28B87-A829-43D8-B645-067DBB0B6E80}"/>
    <cellStyle name="Percent 5 3 6 3 2 2 9 4" xfId="28276" xr:uid="{7B61A4B3-571A-40F3-A505-B37926B70013}"/>
    <cellStyle name="Percent 5 3 6 3 3" xfId="2323" xr:uid="{B8ED2B00-032E-4AF8-8AEE-2F8E7488A849}"/>
    <cellStyle name="Percent 5 3 6 3 3 2" xfId="2918" xr:uid="{1310A27D-2FEE-4C68-9DC2-894FAFCA3D2A}"/>
    <cellStyle name="Percent 5 3 6 3 3 3" xfId="3881" xr:uid="{383E1CEB-7E8F-45C2-9378-85C22DDE3275}"/>
    <cellStyle name="Percent 5 3 6 3 3 3 2" xfId="4672" xr:uid="{C0344936-827E-4DAB-BC91-640AD27DF456}"/>
    <cellStyle name="Percent 5 3 6 3 3 3 3" xfId="3385" xr:uid="{9E482FEC-E87B-4980-A1DD-4076E79283DD}"/>
    <cellStyle name="Percent 5 3 6 3 3 3 4" xfId="7832" xr:uid="{8BF91608-5CA3-463B-9D80-92C660BFA981}"/>
    <cellStyle name="Percent 5 3 6 3 3 3 4 2" xfId="6776" xr:uid="{254D2729-B9CF-4B47-BF03-19C72F66F357}"/>
    <cellStyle name="Percent 5 3 6 3 3 3 4 2 2" xfId="10520" xr:uid="{AB093DDF-B540-4FCD-BE21-65AE0DC3CDF5}"/>
    <cellStyle name="Percent 5 3 6 3 3 3 4 2 3" xfId="11953" xr:uid="{503651BF-83CC-4AC4-8F66-75027CA8D2B4}"/>
    <cellStyle name="Percent 5 3 6 3 3 3 4 2 3 2" xfId="22401" xr:uid="{8CE5AC8B-F410-45E2-9232-62B2E0A15394}"/>
    <cellStyle name="Percent 5 3 6 3 3 3 4 2 3 3" xfId="21085" xr:uid="{ECFDE3B1-E806-4B23-8B31-FA68986BE541}"/>
    <cellStyle name="Percent 5 3 6 3 3 3 4 2 3 3 2" xfId="26307" xr:uid="{C8BE5ADA-8250-49E2-AC36-E4B58421AEFA}"/>
    <cellStyle name="Percent 5 3 6 3 3 3 5" xfId="6949" xr:uid="{5873E769-BD0B-42DB-A433-D67097A4A491}"/>
    <cellStyle name="Percent 5 3 6 3 3 3 5 2" xfId="10693" xr:uid="{53C4A755-62CE-4726-A06D-354C38B388AA}"/>
    <cellStyle name="Percent 5 3 6 3 3 3 5 3" xfId="16761" xr:uid="{FBA842C2-3F92-4198-BA80-2455BFA3E648}"/>
    <cellStyle name="Percent 5 3 6 3 3 3 5 3 2" xfId="23295" xr:uid="{9B2FA3BA-4732-481C-8F6A-14396040F388}"/>
    <cellStyle name="Percent 5 3 6 3 3 3 5 3 3" xfId="21258" xr:uid="{93075070-EFAB-450D-9EF0-2E49648D853E}"/>
    <cellStyle name="Percent 5 3 6 3 3 3 5 3 3 2" xfId="26480" xr:uid="{3F19C88F-1177-47D3-ACA7-3F9B5B308AB2}"/>
    <cellStyle name="Percent 5 3 6 3 3 3 6" xfId="15904" xr:uid="{6CCBFE59-29C2-409F-BDB8-AE4F74CA4EBC}"/>
    <cellStyle name="Percent 5 3 6 3 3 3 7" xfId="18658" xr:uid="{147AB40F-F151-4AFC-A8E6-4E6B0F460F9B}"/>
    <cellStyle name="Percent 5 3 6 3 3 3 7 2" xfId="23880" xr:uid="{A43929C8-9D37-4819-B30D-0C3C047AC957}"/>
    <cellStyle name="Percent 5 3 6 3 3 4" xfId="7183" xr:uid="{4090B731-E399-4AFA-B09C-A60A2C3D3785}"/>
    <cellStyle name="Percent 5 3 6 3 3 4 2" xfId="8142" xr:uid="{28D4CF62-ECA7-40E6-A57B-78A115A7FBEA}"/>
    <cellStyle name="Percent 5 3 6 3 3 4 3" xfId="11517" xr:uid="{ACE1D007-1B77-4710-B5DA-904E95D08AE2}"/>
    <cellStyle name="Percent 5 3 6 3 3 4 3 2" xfId="15784" xr:uid="{0DA7EAE9-336D-4583-AACA-CB47A1AF0EA7}"/>
    <cellStyle name="Percent 5 3 6 3 3 4 4" xfId="19485" xr:uid="{A92A424F-BF4F-43FB-8B7E-A18AF57A2120}"/>
    <cellStyle name="Percent 5 3 6 3 3 4 4 2" xfId="24707" xr:uid="{801A60F7-4686-481A-AD03-2AD32485BE5A}"/>
    <cellStyle name="Percent 5 3 6 3 3 5" xfId="6630" xr:uid="{81CBC975-D9EC-4E85-ACBD-7598B7056589}"/>
    <cellStyle name="Percent 5 3 6 3 3 5 2" xfId="10376" xr:uid="{9646AE5F-9103-4303-8853-68F6B2267CC7}"/>
    <cellStyle name="Percent 5 3 6 3 3 5 3" xfId="17090" xr:uid="{E4FA4DEC-2D10-45BA-8A30-4010C3347808}"/>
    <cellStyle name="Percent 5 3 6 3 3 5 3 2" xfId="23562" xr:uid="{90C333C2-33CE-4ACB-B2EA-F4B2651DAF14}"/>
    <cellStyle name="Percent 5 3 6 3 3 5 3 3" xfId="20941" xr:uid="{65C5461F-CCC2-43FB-BF19-59526B904EA0}"/>
    <cellStyle name="Percent 5 3 6 3 3 5 3 3 2" xfId="26163" xr:uid="{2CC29722-43F8-46F3-81A9-76414B491B3B}"/>
    <cellStyle name="Percent 5 3 6 3 4" xfId="5962" xr:uid="{B1F4DAA0-DC19-4C95-850A-3CCD16052665}"/>
    <cellStyle name="Percent 5 3 6 3 4 2" xfId="9175" xr:uid="{82013F83-68C2-43B3-82B3-0FAFD8B10EE8}"/>
    <cellStyle name="Percent 5 3 6 3 4 3" xfId="15123" xr:uid="{8D950B92-9A24-42C5-A6BB-63DE741544D1}"/>
    <cellStyle name="Percent 5 3 6 3 4 3 2" xfId="15124" xr:uid="{CC5DEA8D-5F5F-4992-8F36-4A64DDB7107C}"/>
    <cellStyle name="Percent 5 3 6 3 4 3 3" xfId="17299" xr:uid="{C254B4F5-2E0E-4DBD-9C89-CEA88E85B47A}"/>
    <cellStyle name="Percent 5 3 6 3 4 3 4" xfId="20497" xr:uid="{BAABA58C-1514-40D0-A0B2-4C1D5FC444F2}"/>
    <cellStyle name="Percent 5 3 6 3 4 3 4 2" xfId="25719" xr:uid="{EA596864-8462-4658-8544-4FEE2FA77071}"/>
    <cellStyle name="Percent 5 3 6 3 5" xfId="15328" xr:uid="{A5D224B0-40F9-4C02-ABF5-B1167BB26F2F}"/>
    <cellStyle name="Percent 5 3 6 3 6" xfId="15765" xr:uid="{A1FB9735-C2E3-4BDD-B760-07C6C1638F3D}"/>
    <cellStyle name="Percent 5 3 6 3 7" xfId="17872" xr:uid="{ACD86013-25A5-4093-937B-4F5AB612D414}"/>
    <cellStyle name="Percent 5 3 6 3 7 2" xfId="27482" xr:uid="{0FD114AC-A9DC-40E0-8554-87095D140D8C}"/>
    <cellStyle name="Percent 5 3 6 3 7 3" xfId="28721" xr:uid="{E22171FB-DA7D-4A5E-89C5-7DE31A9BE6EE}"/>
    <cellStyle name="Percent 5 3 6 3 7 4" xfId="28275" xr:uid="{6100276D-4333-46E3-9E27-57FEC3A75449}"/>
    <cellStyle name="Percent 5 3 6 3 8" xfId="18063" xr:uid="{14C7E452-1CF8-4E0C-80DA-BE4D1079AE40}"/>
    <cellStyle name="Percent 5 3 6 3 8 2" xfId="27725" xr:uid="{33E9EB53-D8B0-4A7E-989C-09C28104889A}"/>
    <cellStyle name="Percent 5 3 6 4" xfId="15125" xr:uid="{C73AB2FB-08A6-4280-BBB9-F8DA9BC10D57}"/>
    <cellStyle name="Percent 5 3 6 4 2" xfId="15126" xr:uid="{91B839BC-3DD7-4881-A03E-C784A3F740BB}"/>
    <cellStyle name="Percent 5 3 7" xfId="2183" xr:uid="{205042BE-0F61-4B3E-967C-633D32C2307B}"/>
    <cellStyle name="Percent 5 3 7 2" xfId="2778" xr:uid="{63C037B7-BA39-4D7A-9B17-E05CC23B7DA5}"/>
    <cellStyle name="Percent 5 3 7 3" xfId="3741" xr:uid="{BAF59166-B46D-4044-8C7F-06169A94738D}"/>
    <cellStyle name="Percent 5 3 7 3 2" xfId="4663" xr:uid="{25E71516-F2FD-41DF-AD98-A97D6735CF4D}"/>
    <cellStyle name="Percent 5 3 7 3 3" xfId="3635" xr:uid="{863AD025-C515-423E-BB55-44CE9AE1BE9E}"/>
    <cellStyle name="Percent 5 3 7 3 4" xfId="7833" xr:uid="{21367507-B255-4BD9-A136-8808E60F5D6D}"/>
    <cellStyle name="Percent 5 3 7 3 4 2" xfId="7370" xr:uid="{E4405342-37D5-43DA-872D-922EB0F2A9D2}"/>
    <cellStyle name="Percent 5 3 7 3 4 2 2" xfId="10740" xr:uid="{C6556AB4-98D4-4A95-B390-4F6BDDA0E996}"/>
    <cellStyle name="Percent 5 3 7 3 4 2 3" xfId="12355" xr:uid="{16846BEF-ECCD-41C9-BD53-2875922BD965}"/>
    <cellStyle name="Percent 5 3 7 3 4 2 3 2" xfId="22796" xr:uid="{D29EF5CD-AA5E-4EEF-94B7-7690F1B53D83}"/>
    <cellStyle name="Percent 5 3 7 3 4 2 3 3" xfId="21305" xr:uid="{F05406C7-B0D2-4B28-920A-A44EFC17E145}"/>
    <cellStyle name="Percent 5 3 7 3 4 2 3 3 2" xfId="26527" xr:uid="{2C009867-B9E9-4454-8F79-F4EBF33FC3D4}"/>
    <cellStyle name="Percent 5 3 7 3 5" xfId="5496" xr:uid="{78F09709-AA3A-4C16-B087-B2E362E2132A}"/>
    <cellStyle name="Percent 5 3 7 3 5 2" xfId="9892" xr:uid="{FBAED50B-4309-4975-8850-0BA9DAF000C7}"/>
    <cellStyle name="Percent 5 3 7 3 5 3" xfId="17012" xr:uid="{E6ACED45-CDB4-47BE-8C22-996047D693A9}"/>
    <cellStyle name="Percent 5 3 7 3 5 3 2" xfId="23485" xr:uid="{B5BF2FCC-5330-46EF-90B8-A6CEB50B3770}"/>
    <cellStyle name="Percent 5 3 7 3 5 3 3" xfId="20036" xr:uid="{0A943150-7E29-42AF-8870-014AB8AC06AE}"/>
    <cellStyle name="Percent 5 3 7 3 5 3 3 2" xfId="25258" xr:uid="{513F90FF-4E37-4307-9960-6DAF1220258C}"/>
    <cellStyle name="Percent 5 3 7 3 6" xfId="18518" xr:uid="{5FFC829A-62EB-40AA-80AA-F0132FD8EB9E}"/>
    <cellStyle name="Percent 5 3 7 3 6 2" xfId="23740" xr:uid="{E7481F93-5165-4238-9D6C-37B511B25D59}"/>
    <cellStyle name="Percent 5 3 7 4" xfId="6099" xr:uid="{D8F7FD95-086B-48E7-85BB-CF5CED7CAA99}"/>
    <cellStyle name="Percent 5 3 7 4 2" xfId="7792" xr:uid="{399B741C-DB60-441F-BF72-2BFEAE70B985}"/>
    <cellStyle name="Percent 5 3 7 4 3" xfId="13174" xr:uid="{DD6D6808-7694-4359-B696-2FE67EA04055}"/>
    <cellStyle name="Percent 5 3 7 4 3 2" xfId="16616" xr:uid="{66A1D1A0-B50D-473D-AD59-3A75D6CB01A2}"/>
    <cellStyle name="Percent 5 3 7 4 4" xfId="19192" xr:uid="{9A3498B7-6C9B-485A-BF3A-C36E855CC257}"/>
    <cellStyle name="Percent 5 3 7 4 4 2" xfId="24414" xr:uid="{D11C9996-CAD6-4C47-957E-F6320A8FAE7F}"/>
    <cellStyle name="Percent 5 3 7 5" xfId="9266" xr:uid="{845BFEBB-D76F-488E-BD54-D249EBF979A6}"/>
    <cellStyle name="Percent 5 3 7 5 2" xfId="10983" xr:uid="{80046782-C09C-401B-BCBB-F57AC385ACBD}"/>
    <cellStyle name="Percent 5 3 7 5 3" xfId="11678" xr:uid="{90A61094-DF90-41D9-97C9-CB4B107EC739}"/>
    <cellStyle name="Percent 5 3 7 5 3 2" xfId="22127" xr:uid="{F3250246-5F9D-47C6-A79C-5F625245F580}"/>
    <cellStyle name="Percent 5 3 7 5 3 3" xfId="21548" xr:uid="{02540E1B-0187-4BDA-90B1-8A9AC29F2797}"/>
    <cellStyle name="Percent 5 3 7 5 3 3 2" xfId="26770" xr:uid="{A02140C0-AF93-4858-8C7D-3E396F7867CD}"/>
    <cellStyle name="Percent 5 3 8" xfId="17923" xr:uid="{E65A4C17-B61F-40EF-AF85-B02624BEC5E6}"/>
    <cellStyle name="Percent 5 3 8 2" xfId="28910" xr:uid="{E45FEB93-8AB9-4245-B594-5508773A6C79}"/>
    <cellStyle name="Percent 5 4" xfId="2089" xr:uid="{A1DD8DF6-9E8D-439B-A6EE-A4580DF643B9}"/>
    <cellStyle name="Percent 5 4 2" xfId="15127" xr:uid="{7A383F3C-3B76-4584-BAC7-553EA2B6116A}"/>
    <cellStyle name="Percent 5 5" xfId="2090" xr:uid="{384CE18D-290E-414A-B348-CBF493D31725}"/>
    <cellStyle name="Percent 5 5 2" xfId="2091" xr:uid="{972EA3D4-12BD-4637-9126-2B113F33F51D}"/>
    <cellStyle name="Percent 5 5 3" xfId="2092" xr:uid="{B7F1D892-FE58-43A7-9B5E-DAEF2696D37C}"/>
    <cellStyle name="Percent 5 5 3 2" xfId="15128" xr:uid="{25287F35-B693-4B2E-BEDC-41E9B1447B93}"/>
    <cellStyle name="Percent 5 5 4" xfId="2093" xr:uid="{803E9D63-CF9A-4E3E-9B15-7773A6F8AF63}"/>
    <cellStyle name="Percent 5 5 4 2" xfId="2094" xr:uid="{50FC6BCB-D7C4-4495-9C22-8E9BE0283455}"/>
    <cellStyle name="Percent 5 5 4 3" xfId="2095" xr:uid="{A30E90E6-5E67-478E-9CED-1CB9176E9A5E}"/>
    <cellStyle name="Percent 5 5 4 3 2" xfId="2096" xr:uid="{2CBCFAF8-0325-4481-BF74-AF72C4309782}"/>
    <cellStyle name="Percent 5 5 4 3 2 2" xfId="2097" xr:uid="{BD45EC6F-ED4A-40C0-A955-9E8BD4D72243}"/>
    <cellStyle name="Percent 5 5 4 3 2 2 10" xfId="18308" xr:uid="{FADF28F5-85F3-4BAB-AB8D-0312B57521A2}"/>
    <cellStyle name="Percent 5 5 4 3 2 2 10 2" xfId="28219" xr:uid="{64F34C49-3160-4A4A-BBD5-84F1C59A92B5}"/>
    <cellStyle name="Percent 5 5 4 3 2 2 2" xfId="2098" xr:uid="{4539C6E4-3E8D-4399-B353-6B8A5CA5F7C6}"/>
    <cellStyle name="Percent 5 5 4 3 2 2 2 2" xfId="15129" xr:uid="{C44BB0C5-AB0C-45A6-B93E-3E5679C498ED}"/>
    <cellStyle name="Percent 5 5 4 3 2 2 2 3" xfId="15130" xr:uid="{A1B181D7-7DB0-4627-BEB1-9C5BD88A74E2}"/>
    <cellStyle name="Percent 5 5 4 3 2 2 2 3 2" xfId="15131" xr:uid="{7442E460-6ABB-43CB-99C4-A447351D4D2E}"/>
    <cellStyle name="Percent 5 5 4 3 2 2 3" xfId="2099" xr:uid="{821BB6AB-746B-4CA2-A784-7FC7FB4492A2}"/>
    <cellStyle name="Percent 5 5 4 3 2 2 4" xfId="2100" xr:uid="{B4FDD007-8D6F-4FDA-9146-D3265B8DDBF8}"/>
    <cellStyle name="Percent 5 5 4 3 2 2 5" xfId="2101" xr:uid="{916D5E80-5E06-4006-8811-117158A52DFF}"/>
    <cellStyle name="Percent 5 5 4 3 2 2 5 2" xfId="2102" xr:uid="{3DA46FE8-A983-48B8-BC07-9B6BEA3148B6}"/>
    <cellStyle name="Percent 5 5 4 3 2 2 5 3" xfId="2721" xr:uid="{28CCFC5F-418A-42D0-A4D0-5551915F72C2}"/>
    <cellStyle name="Percent 5 5 4 3 2 2 5 3 2" xfId="3316" xr:uid="{FA172A83-4C9A-4D59-ABC6-0ABBBAD602B6}"/>
    <cellStyle name="Percent 5 5 4 3 2 2 5 3 3" xfId="4279" xr:uid="{CC2844B5-99CF-455A-A1BB-7161F14BED86}"/>
    <cellStyle name="Percent 5 5 4 3 2 2 5 3 3 2" xfId="5116" xr:uid="{AF7C5BC3-9185-473C-BB25-5FF9AE22C4EE}"/>
    <cellStyle name="Percent 5 5 4 3 2 2 5 3 3 3" xfId="4516" xr:uid="{5DD91157-8803-48ED-97BC-EFB52687E7EA}"/>
    <cellStyle name="Percent 5 5 4 3 2 2 5 3 3 4" xfId="8350" xr:uid="{6EFD8179-EB6E-4813-A93D-CECEF86F9973}"/>
    <cellStyle name="Percent 5 5 4 3 2 2 5 3 3 4 2" xfId="9542" xr:uid="{8F97A0B1-F1D8-4578-8575-9DEF40015EA7}"/>
    <cellStyle name="Percent 5 5 4 3 2 2 5 3 3 4 2 2" xfId="11255" xr:uid="{C615D387-D3E2-4683-A494-D7A175E95019}"/>
    <cellStyle name="Percent 5 5 4 3 2 2 5 3 3 4 2 3" xfId="17165" xr:uid="{F4C5FC27-8382-4D8E-9FFD-92B5D12D96DE}"/>
    <cellStyle name="Percent 5 5 4 3 2 2 5 3 3 4 2 3 2" xfId="23637" xr:uid="{4247D249-F1FD-4BE4-ACCA-5472B4C22AAE}"/>
    <cellStyle name="Percent 5 5 4 3 2 2 5 3 3 4 2 3 3" xfId="21820" xr:uid="{D4254953-21D9-46C5-BE7E-44FAF400CFF6}"/>
    <cellStyle name="Percent 5 5 4 3 2 2 5 3 3 4 2 3 3 2" xfId="27042" xr:uid="{AD2112AD-9B7B-41D6-9A16-8028493FCD0C}"/>
    <cellStyle name="Percent 5 5 4 3 2 2 5 3 3 5" xfId="5264" xr:uid="{66374D28-A53E-4D94-A8D8-070D4CB36DF8}"/>
    <cellStyle name="Percent 5 5 4 3 2 2 5 3 3 5 2" xfId="9566" xr:uid="{49B6B8AE-D2D4-4972-A592-E4FF844325F2}"/>
    <cellStyle name="Percent 5 5 4 3 2 2 5 3 3 5 3" xfId="12813" xr:uid="{487BBC7B-619F-45A1-8967-C93FA63C0967}"/>
    <cellStyle name="Percent 5 5 4 3 2 2 5 3 3 5 3 2" xfId="23251" xr:uid="{61D80031-624A-4D05-AA8E-14286110BA66}"/>
    <cellStyle name="Percent 5 5 4 3 2 2 5 3 3 5 3 3" xfId="19804" xr:uid="{06DF2781-7553-481B-BDD2-27C415F92124}"/>
    <cellStyle name="Percent 5 5 4 3 2 2 5 3 3 5 3 3 2" xfId="25026" xr:uid="{B26FAF19-D1C2-4B82-A28F-4C8DB1A6C305}"/>
    <cellStyle name="Percent 5 5 4 3 2 2 5 3 3 6" xfId="19056" xr:uid="{825BEDBC-5A7B-4521-A70B-B9511EB7A46B}"/>
    <cellStyle name="Percent 5 5 4 3 2 2 5 3 3 6 2" xfId="24278" xr:uid="{420ECCB3-2C45-44ED-9D69-303DBC35C9E2}"/>
    <cellStyle name="Percent 5 5 4 3 2 2 5 3 4" xfId="7333" xr:uid="{0B707147-D783-4FD5-8A41-831427C09386}"/>
    <cellStyle name="Percent 5 5 4 3 2 2 5 3 4 2" xfId="8292" xr:uid="{48A3570F-BAFE-48BC-8BFB-978EA6A93714}"/>
    <cellStyle name="Percent 5 5 4 3 2 2 5 3 4 3" xfId="12946" xr:uid="{9D973F6A-448E-451A-8073-F6E584B52271}"/>
    <cellStyle name="Percent 5 5 4 3 2 2 5 3 4 3 2" xfId="16412" xr:uid="{961EFAE2-38C7-4502-B032-9FBC73C67EFE}"/>
    <cellStyle name="Percent 5 5 4 3 2 2 5 3 4 4" xfId="19635" xr:uid="{75FABEB7-E4B1-4CA7-A133-9354CEB95ADE}"/>
    <cellStyle name="Percent 5 5 4 3 2 2 5 3 4 4 2" xfId="24857" xr:uid="{8AE8A22B-30CD-44CD-8753-23EA9FF1E285}"/>
    <cellStyle name="Percent 5 5 4 3 2 2 5 3 5" xfId="9424" xr:uid="{A037C256-A9C7-4AE3-86A8-EA3664896C7B}"/>
    <cellStyle name="Percent 5 5 4 3 2 2 5 3 5 2" xfId="11137" xr:uid="{ADD33B7C-2DCD-42D6-B4BA-47572FEA163C}"/>
    <cellStyle name="Percent 5 5 4 3 2 2 5 3 5 3" xfId="12545" xr:uid="{0814D13F-C5F3-4417-95D8-D9AED03EAFF9}"/>
    <cellStyle name="Percent 5 5 4 3 2 2 5 3 5 3 2" xfId="22986" xr:uid="{1B4683AF-3372-483B-B294-744039E6BE10}"/>
    <cellStyle name="Percent 5 5 4 3 2 2 5 3 5 3 3" xfId="21702" xr:uid="{01A7CC4A-0FFC-4D65-8CA4-763C61E97232}"/>
    <cellStyle name="Percent 5 5 4 3 2 2 5 3 5 3 3 2" xfId="26924" xr:uid="{9B6F2D03-B75D-4A2B-B607-DE46D7BB18A9}"/>
    <cellStyle name="Percent 5 5 4 3 2 2 5 4" xfId="5970" xr:uid="{0D60D658-215E-447F-8141-D2179D74D4B5}"/>
    <cellStyle name="Percent 5 5 4 3 2 2 5 4 2" xfId="9180" xr:uid="{41E8885D-521D-4F5E-9C26-999621875169}"/>
    <cellStyle name="Percent 5 5 4 3 2 2 5 4 3" xfId="11798" xr:uid="{D0BD5F2D-8597-4E4A-A53B-E100D831F4FC}"/>
    <cellStyle name="Percent 5 5 4 3 2 2 5 4 3 2" xfId="22246" xr:uid="{6C845046-F841-4549-938F-6D2A2D981B91}"/>
    <cellStyle name="Percent 5 5 4 3 2 2 5 4 3 3" xfId="20505" xr:uid="{5154B0B2-C7FC-4FC7-A870-D4BC592A43F3}"/>
    <cellStyle name="Percent 5 5 4 3 2 2 5 4 3 3 2" xfId="25727" xr:uid="{9F7589A9-CBAA-42AB-BF52-A08394594511}"/>
    <cellStyle name="Percent 5 5 4 3 2 2 5 5" xfId="15770" xr:uid="{69CA14E2-E4C0-4893-9BAE-60505FF87DCB}"/>
    <cellStyle name="Percent 5 5 4 3 2 2 5 6" xfId="17877" xr:uid="{3D7D0FB0-C008-4960-AE5F-420F8639BA97}"/>
    <cellStyle name="Percent 5 5 4 3 2 2 5 6 2" xfId="27487" xr:uid="{1C0E0B73-68E2-4355-B087-6DF7BB97342A}"/>
    <cellStyle name="Percent 5 5 4 3 2 2 5 6 3" xfId="28726" xr:uid="{AF8ABCA6-63B6-4281-A7D8-9EBD6CFF40D8}"/>
    <cellStyle name="Percent 5 5 4 3 2 2 5 6 4" xfId="28280" xr:uid="{649BC205-45E1-48FA-B897-F28A7DBF4E57}"/>
    <cellStyle name="Percent 5 5 4 3 2 2 5 7" xfId="18461" xr:uid="{390A88F5-A0A2-492C-85D3-100B4F7AD950}"/>
    <cellStyle name="Percent 5 5 4 3 2 2 5 7 2" xfId="27731" xr:uid="{0060941B-EA02-4CFF-8376-8D066F45FBEB}"/>
    <cellStyle name="Percent 5 5 4 3 2 2 6" xfId="2568" xr:uid="{7C58675B-3B8B-4845-8E5A-21CA95A784D5}"/>
    <cellStyle name="Percent 5 5 4 3 2 2 6 2" xfId="3163" xr:uid="{93AAB6C1-CD31-4960-A140-4ADEA287F6E7}"/>
    <cellStyle name="Percent 5 5 4 3 2 2 6 3" xfId="4126" xr:uid="{1FD328B8-C322-4BF1-9C46-C7733981BFAC}"/>
    <cellStyle name="Percent 5 5 4 3 2 2 6 3 2" xfId="4688" xr:uid="{0DC58AE3-B94C-4FDA-9DC7-2F081FB13FD8}"/>
    <cellStyle name="Percent 5 5 4 3 2 2 6 3 3" xfId="3567" xr:uid="{59828B11-CE0E-480B-A49E-1B8077A86059}"/>
    <cellStyle name="Percent 5 5 4 3 2 2 6 3 4" xfId="8661" xr:uid="{FC37CB70-695B-4746-A6B1-A3E2B67E3932}"/>
    <cellStyle name="Percent 5 5 4 3 2 2 6 3 4 2" xfId="6537" xr:uid="{528EA264-83AF-412B-A561-99FF15404288}"/>
    <cellStyle name="Percent 5 5 4 3 2 2 6 3 4 2 2" xfId="10283" xr:uid="{BDFB375B-9292-4CF1-A0E8-3079FE157B02}"/>
    <cellStyle name="Percent 5 5 4 3 2 2 6 3 4 2 3" xfId="12396" xr:uid="{6688B99F-7F4A-49EC-88CD-E91CD979ED30}"/>
    <cellStyle name="Percent 5 5 4 3 2 2 6 3 4 2 3 2" xfId="22837" xr:uid="{FA04A69E-7833-42F5-89DB-28AB28BAE52D}"/>
    <cellStyle name="Percent 5 5 4 3 2 2 6 3 4 2 3 3" xfId="20848" xr:uid="{97C90861-940A-4750-B7BA-5587E40B986D}"/>
    <cellStyle name="Percent 5 5 4 3 2 2 6 3 4 2 3 3 2" xfId="26070" xr:uid="{9B2350CF-9068-4BC7-B429-B42409B42DF7}"/>
    <cellStyle name="Percent 5 5 4 3 2 2 6 3 5" xfId="6611" xr:uid="{5693FCF9-0141-4E29-9EED-5B353DAE38F8}"/>
    <cellStyle name="Percent 5 5 4 3 2 2 6 3 5 2" xfId="10357" xr:uid="{FD967F5C-B8F8-4D4D-85B5-E3639C3C04D5}"/>
    <cellStyle name="Percent 5 5 4 3 2 2 6 3 5 3" xfId="12591" xr:uid="{0EBEAEE9-144B-459D-AF44-237AB2153314}"/>
    <cellStyle name="Percent 5 5 4 3 2 2 6 3 5 3 2" xfId="23032" xr:uid="{A688CFFB-2BA7-4D13-AFD7-9A757A7848BE}"/>
    <cellStyle name="Percent 5 5 4 3 2 2 6 3 5 3 3" xfId="20922" xr:uid="{9ABC510D-0009-4A72-B465-92A7C96CA7D5}"/>
    <cellStyle name="Percent 5 5 4 3 2 2 6 3 5 3 3 2" xfId="26144" xr:uid="{5AC6AF9A-E93A-4A5B-9DA4-A2970358C9F6}"/>
    <cellStyle name="Percent 5 5 4 3 2 2 6 3 6" xfId="16145" xr:uid="{F02C2BF5-C8F3-4768-A6A1-5695B6406502}"/>
    <cellStyle name="Percent 5 5 4 3 2 2 6 3 7" xfId="18903" xr:uid="{727CA962-6A6F-49A5-A4EB-EFB8E10A0027}"/>
    <cellStyle name="Percent 5 5 4 3 2 2 6 3 7 2" xfId="24125" xr:uid="{5E88FB90-3BE8-4A15-8D74-C17A476B4C05}"/>
    <cellStyle name="Percent 5 5 4 3 2 2 6 4" xfId="6066" xr:uid="{5BD6C521-761B-4D12-B2F0-EE78E18A0752}"/>
    <cellStyle name="Percent 5 5 4 3 2 2 6 4 2" xfId="7697" xr:uid="{315D5A12-B227-49D2-AEFB-FC269ABDC33D}"/>
    <cellStyle name="Percent 5 5 4 3 2 2 6 4 3" xfId="13137" xr:uid="{9C1EE463-0252-4BDC-9BCF-5056D2AED594}"/>
    <cellStyle name="Percent 5 5 4 3 2 2 6 4 3 2" xfId="16583" xr:uid="{BCD588EC-231B-48FD-B3D0-A8D9724D6FDC}"/>
    <cellStyle name="Percent 5 5 4 3 2 2 6 4 4" xfId="19159" xr:uid="{90960D39-AE55-417D-BD5A-285A0F4FFAA0}"/>
    <cellStyle name="Percent 5 5 4 3 2 2 6 4 4 2" xfId="24381" xr:uid="{EEF88D61-88FF-4141-B122-68AB26351A6F}"/>
    <cellStyle name="Percent 5 5 4 3 2 2 6 5" xfId="7391" xr:uid="{2A9BEE4D-8684-44CA-B11E-1A1F99089B88}"/>
    <cellStyle name="Percent 5 5 4 3 2 2 6 5 2" xfId="10761" xr:uid="{2E7573E7-0E18-43AC-80A0-F27A91B3CC22}"/>
    <cellStyle name="Percent 5 5 4 3 2 2 6 5 3" xfId="11336" xr:uid="{FAF91613-68DA-46C5-AE6C-7C363974A78D}"/>
    <cellStyle name="Percent 5 5 4 3 2 2 6 5 3 2" xfId="21894" xr:uid="{9E178DDB-6DBD-46FF-8740-9168C000D105}"/>
    <cellStyle name="Percent 5 5 4 3 2 2 6 5 3 3" xfId="21326" xr:uid="{DC245F84-59A6-431D-BE73-71047066508A}"/>
    <cellStyle name="Percent 5 5 4 3 2 2 6 5 3 3 2" xfId="26548" xr:uid="{70DD715B-5CE9-4F12-85C1-E879CBC0859E}"/>
    <cellStyle name="Percent 5 5 4 3 2 2 7" xfId="5969" xr:uid="{774983D8-F7D4-4DD1-BCAD-01FBB7118C63}"/>
    <cellStyle name="Percent 5 5 4 3 2 2 7 2" xfId="9179" xr:uid="{6D6B56E8-8858-4EB2-8145-9B30F14DA764}"/>
    <cellStyle name="Percent 5 5 4 3 2 2 7 3" xfId="16298" xr:uid="{94202AA2-9C41-43C7-955E-0F2B04D36079}"/>
    <cellStyle name="Percent 5 5 4 3 2 2 7 3 2" xfId="17440" xr:uid="{26AA115E-C430-4DC1-8573-0BEC073DB44A}"/>
    <cellStyle name="Percent 5 5 4 3 2 2 7 3 3" xfId="20504" xr:uid="{C910B0DB-BC37-49C8-B946-B4C93B368108}"/>
    <cellStyle name="Percent 5 5 4 3 2 2 7 3 3 2" xfId="25726" xr:uid="{3821F9DA-3524-4BEE-9E74-546A67ABAA24}"/>
    <cellStyle name="Percent 5 5 4 3 2 2 8" xfId="15769" xr:uid="{4335954E-2739-4962-8F0F-D7509CF758C6}"/>
    <cellStyle name="Percent 5 5 4 3 2 2 9" xfId="17876" xr:uid="{E6EAD083-F685-42E4-9143-22F5FA601A93}"/>
    <cellStyle name="Percent 5 5 4 3 2 2 9 2" xfId="27486" xr:uid="{236EEE5E-36F7-45B0-9712-49E8708AD06E}"/>
    <cellStyle name="Percent 5 5 4 3 2 2 9 3" xfId="28725" xr:uid="{46901DB9-2C2D-465C-84DD-4F09A7B2BC0E}"/>
    <cellStyle name="Percent 5 5 4 3 2 2 9 4" xfId="28279" xr:uid="{2FBD75D8-FB36-4687-8EA9-CC3EAB3B140F}"/>
    <cellStyle name="Percent 5 5 4 3 3" xfId="2369" xr:uid="{6E4A81DC-6C94-4E1E-B799-5311559C0427}"/>
    <cellStyle name="Percent 5 5 4 3 3 2" xfId="2964" xr:uid="{B5EC71AB-FCA8-4050-BA65-0957FBC85181}"/>
    <cellStyle name="Percent 5 5 4 3 3 3" xfId="3927" xr:uid="{714E8CAA-CCFD-445A-9C21-4976645A7F06}"/>
    <cellStyle name="Percent 5 5 4 3 3 3 2" xfId="4786" xr:uid="{AA5919DE-2F3B-477B-B55B-03BB8629F1C1}"/>
    <cellStyle name="Percent 5 5 4 3 3 3 3" xfId="3594" xr:uid="{30AFB986-D05F-48A7-BFC0-BBFC07CE4841}"/>
    <cellStyle name="Percent 5 5 4 3 3 3 4" xfId="8385" xr:uid="{54239388-4F87-4A66-B28E-C414C317B6FC}"/>
    <cellStyle name="Percent 5 5 4 3 3 3 4 2" xfId="5800" xr:uid="{F4BBBAB3-239C-4AE4-955A-1E5F5AB2336E}"/>
    <cellStyle name="Percent 5 5 4 3 3 3 4 2 2" xfId="9588" xr:uid="{4074DEC5-42A2-43E3-BA05-452C47483020}"/>
    <cellStyle name="Percent 5 5 4 3 3 3 4 2 3" xfId="11287" xr:uid="{33F790B9-B4EE-4DEA-88A5-0BF3275D82E8}"/>
    <cellStyle name="Percent 5 5 4 3 3 3 4 2 3 2" xfId="21845" xr:uid="{14CD9F26-8C4D-4013-A5E2-5F7B5DC368F5}"/>
    <cellStyle name="Percent 5 5 4 3 3 3 4 2 3 3" xfId="20338" xr:uid="{CF5474EF-2B1A-4F8D-A462-4CCBAD36AD64}"/>
    <cellStyle name="Percent 5 5 4 3 3 3 4 2 3 3 2" xfId="25560" xr:uid="{9BDEFC64-7407-459D-AA0F-D098EB727D37}"/>
    <cellStyle name="Percent 5 5 4 3 3 3 5" xfId="6495" xr:uid="{84F4F189-E394-4B77-959D-603E4A7A1A35}"/>
    <cellStyle name="Percent 5 5 4 3 3 3 5 2" xfId="10241" xr:uid="{4B3BE2C3-149A-4660-9363-9403EB97D8FE}"/>
    <cellStyle name="Percent 5 5 4 3 3 3 5 3" xfId="17128" xr:uid="{86FC642E-3F6C-4618-BE6C-80407CB18B1E}"/>
    <cellStyle name="Percent 5 5 4 3 3 3 5 3 2" xfId="23600" xr:uid="{30A702BA-69E9-451A-B25C-AAB0C48E56EF}"/>
    <cellStyle name="Percent 5 5 4 3 3 3 5 3 3" xfId="20806" xr:uid="{ED307A37-70CE-4CFD-8B26-51BB03597361}"/>
    <cellStyle name="Percent 5 5 4 3 3 3 5 3 3 2" xfId="26028" xr:uid="{A546A2FD-54CE-433D-9C26-DF9B4A9A0421}"/>
    <cellStyle name="Percent 5 5 4 3 3 3 6" xfId="15950" xr:uid="{6E768E6B-8838-4052-9360-EB00090F1393}"/>
    <cellStyle name="Percent 5 5 4 3 3 3 7" xfId="18704" xr:uid="{8ACD5F90-B340-4847-A603-0BD6E3E51AE3}"/>
    <cellStyle name="Percent 5 5 4 3 3 3 7 2" xfId="23926" xr:uid="{53078FDB-0C4A-4402-9C41-D13116F89F86}"/>
    <cellStyle name="Percent 5 5 4 3 3 4" xfId="7185" xr:uid="{3BD13D2E-6369-4627-A114-EFEA5CC48DF3}"/>
    <cellStyle name="Percent 5 5 4 3 3 4 2" xfId="8144" xr:uid="{6A82F7F5-FE5B-49B3-AF1C-28724D4D885F}"/>
    <cellStyle name="Percent 5 5 4 3 3 4 3" xfId="11565" xr:uid="{CBAF7D8E-B2E3-4E15-8012-44C0EF81F5C3}"/>
    <cellStyle name="Percent 5 5 4 3 3 4 3 2" xfId="15823" xr:uid="{B8679933-170D-4B71-A44E-57784022D82C}"/>
    <cellStyle name="Percent 5 5 4 3 3 4 4" xfId="19487" xr:uid="{CE484556-D8FB-4477-9AC9-7ED0095BA33E}"/>
    <cellStyle name="Percent 5 5 4 3 3 4 4 2" xfId="24709" xr:uid="{BBE92270-3F5A-4705-9BCD-25C92303A063}"/>
    <cellStyle name="Percent 5 5 4 3 3 5" xfId="9353" xr:uid="{A058A4BF-4611-4B82-9038-F54D1FC26C6E}"/>
    <cellStyle name="Percent 5 5 4 3 3 5 2" xfId="11067" xr:uid="{BEA99AC9-AB01-4D71-B5D6-B8BFA4D3B975}"/>
    <cellStyle name="Percent 5 5 4 3 3 5 3" xfId="16818" xr:uid="{6615E798-5C54-4A76-98AE-46CEBADF2D89}"/>
    <cellStyle name="Percent 5 5 4 3 3 5 3 2" xfId="23352" xr:uid="{0E7FE4C8-83F6-4979-88C3-DB148430217A}"/>
    <cellStyle name="Percent 5 5 4 3 3 5 3 3" xfId="21632" xr:uid="{0E5A7816-15F1-48BB-B6E3-27874965B223}"/>
    <cellStyle name="Percent 5 5 4 3 3 5 3 3 2" xfId="26854" xr:uid="{0FB926B5-8E08-4957-8D98-F8C98795A5EF}"/>
    <cellStyle name="Percent 5 5 4 3 4" xfId="5968" xr:uid="{0FC84CAB-8D8B-48AE-8938-6BE35CF6CA80}"/>
    <cellStyle name="Percent 5 5 4 3 4 2" xfId="9178" xr:uid="{2C706676-F9E8-42E8-BFD3-9E02A7E84CFB}"/>
    <cellStyle name="Percent 5 5 4 3 4 3" xfId="15132" xr:uid="{DF0E0C93-6ACC-40F3-A76A-DB2B5DB8F1B1}"/>
    <cellStyle name="Percent 5 5 4 3 4 3 2" xfId="15133" xr:uid="{C17CC8F4-C62C-4D8C-9B9F-076C2D0B63CC}"/>
    <cellStyle name="Percent 5 5 4 3 4 3 3" xfId="17300" xr:uid="{079CD642-E4CC-434E-8C65-0437E251858E}"/>
    <cellStyle name="Percent 5 5 4 3 4 3 4" xfId="20503" xr:uid="{F6ED91A3-05DD-4A43-AF09-23D8B49624F4}"/>
    <cellStyle name="Percent 5 5 4 3 4 3 4 2" xfId="25725" xr:uid="{9E1133D4-8FF2-447C-B5DC-1A8A9262F29B}"/>
    <cellStyle name="Percent 5 5 4 3 5" xfId="15329" xr:uid="{B911F06B-78CC-4BCD-82C8-797EE8418479}"/>
    <cellStyle name="Percent 5 5 4 3 6" xfId="15768" xr:uid="{311D9650-A0A8-46E2-94F7-EBA069003014}"/>
    <cellStyle name="Percent 5 5 4 3 7" xfId="17875" xr:uid="{5FCB2F2D-CDB1-4EAB-B38F-D8AD26377C89}"/>
    <cellStyle name="Percent 5 5 4 3 7 2" xfId="27485" xr:uid="{B62E47C7-1E8C-46E4-9D7C-E4CA7B1BF5CC}"/>
    <cellStyle name="Percent 5 5 4 3 7 3" xfId="28724" xr:uid="{77205108-5C6F-4887-8598-1A567EE0F054}"/>
    <cellStyle name="Percent 5 5 4 3 7 4" xfId="28278" xr:uid="{07EA2A56-FBA0-4752-AB42-97459F56DE2E}"/>
    <cellStyle name="Percent 5 5 4 3 8" xfId="18109" xr:uid="{D16E26AF-D94A-455B-95F6-B337D3420229}"/>
    <cellStyle name="Percent 5 5 4 3 8 2" xfId="28971" xr:uid="{27E9C0DF-C956-4E06-B2DE-752CD915C382}"/>
    <cellStyle name="Percent 5 5 4 4" xfId="15134" xr:uid="{247435DD-49AF-4810-9531-BCB8FE5F98DE}"/>
    <cellStyle name="Percent 5 5 4 4 2" xfId="15135" xr:uid="{8520DE9A-E35C-4B72-96C5-CAC2CD143EA3}"/>
    <cellStyle name="Percent 5 5 4 5" xfId="15136" xr:uid="{1441F1EE-D28C-48A2-A44D-0046133CFFC0}"/>
    <cellStyle name="Percent 5 5 4 5 2" xfId="15137" xr:uid="{C86366FB-7F56-4AEB-B14E-E39615D7A366}"/>
    <cellStyle name="Percent 5 5 5" xfId="2229" xr:uid="{767543B8-1C39-4C24-A086-D774DE912ACB}"/>
    <cellStyle name="Percent 5 5 5 2" xfId="2824" xr:uid="{09CED2BE-CD85-48DF-8EB5-69E5777DC7C8}"/>
    <cellStyle name="Percent 5 5 5 3" xfId="3787" xr:uid="{4427C860-6196-4848-90DC-DCD526D6EE64}"/>
    <cellStyle name="Percent 5 5 5 3 2" xfId="4819" xr:uid="{7BFD48B4-BEDD-4D8A-AB14-E498099AA28A}"/>
    <cellStyle name="Percent 5 5 5 3 3" xfId="3541" xr:uid="{3FF774F4-10C5-4494-ADD4-90EAA5E00328}"/>
    <cellStyle name="Percent 5 5 5 3 4" xfId="8372" xr:uid="{F52F0EA0-8770-4B65-A2E7-23BAC0DFED85}"/>
    <cellStyle name="Percent 5 5 5 3 4 2" xfId="9351" xr:uid="{821E9720-A20B-4129-A59D-157C47774481}"/>
    <cellStyle name="Percent 5 5 5 3 4 2 2" xfId="11065" xr:uid="{000772B0-7EB7-43A1-8E10-DE8F6EED043E}"/>
    <cellStyle name="Percent 5 5 5 3 4 2 3" xfId="11972" xr:uid="{90138CF0-7562-4320-9530-63C7FB76A710}"/>
    <cellStyle name="Percent 5 5 5 3 4 2 3 2" xfId="22420" xr:uid="{56782692-8A44-4520-92A4-B4D26FFC3E56}"/>
    <cellStyle name="Percent 5 5 5 3 4 2 3 3" xfId="21630" xr:uid="{E73C3201-E173-43B2-AD1A-C74186822266}"/>
    <cellStyle name="Percent 5 5 5 3 4 2 3 3 2" xfId="26852" xr:uid="{AF48C6C3-6C61-43F2-B067-C4602BF89FD6}"/>
    <cellStyle name="Percent 5 5 5 3 5" xfId="5475" xr:uid="{01E38D33-D584-4CA0-AB79-3E40711D7D4D}"/>
    <cellStyle name="Percent 5 5 5 3 5 2" xfId="9609" xr:uid="{9C6EAE81-199D-4C50-B12C-A3511CD2DF55}"/>
    <cellStyle name="Percent 5 5 5 3 5 3" xfId="12087" xr:uid="{CE767297-1D61-48EB-AE20-611FFB1434CF}"/>
    <cellStyle name="Percent 5 5 5 3 5 3 2" xfId="22534" xr:uid="{11B4D2BA-ECE2-4F85-9885-3F6BCB677D2B}"/>
    <cellStyle name="Percent 5 5 5 3 5 3 3" xfId="20015" xr:uid="{359167F0-865B-4E8C-9DC7-DDC153DD3F26}"/>
    <cellStyle name="Percent 5 5 5 3 5 3 3 2" xfId="25237" xr:uid="{F5BDF7A8-8ABE-4532-BAF7-41AB94BDA8ED}"/>
    <cellStyle name="Percent 5 5 5 3 6" xfId="18564" xr:uid="{2427B126-00EE-47BF-AA91-EE02ED4372CB}"/>
    <cellStyle name="Percent 5 5 5 3 6 2" xfId="23786" xr:uid="{8B005B8D-F00C-4E54-8EF6-6B3F04321BCB}"/>
    <cellStyle name="Percent 5 5 5 4" xfId="7059" xr:uid="{25D0A257-BEAD-4B4F-8E40-27129231A27F}"/>
    <cellStyle name="Percent 5 5 5 4 2" xfId="8018" xr:uid="{55371F0F-B33A-489E-B4A8-F43F8C9E5949}"/>
    <cellStyle name="Percent 5 5 5 4 3" xfId="13019" xr:uid="{D7BE414B-6F09-4D84-935B-AE86C62C71F0}"/>
    <cellStyle name="Percent 5 5 5 4 3 2" xfId="16474" xr:uid="{4DD8C8B6-EBDD-4531-B163-3CA1D24B46E3}"/>
    <cellStyle name="Percent 5 5 5 4 4" xfId="19361" xr:uid="{013FFD16-5A4E-4924-8337-4E08E7C22A6D}"/>
    <cellStyle name="Percent 5 5 5 4 4 2" xfId="24583" xr:uid="{B4BC3ED6-38F2-4A35-9394-326876776E91}"/>
    <cellStyle name="Percent 5 5 5 5" xfId="9282" xr:uid="{0C432E75-75D8-40FA-B6D6-D43406B0CF1F}"/>
    <cellStyle name="Percent 5 5 5 5 2" xfId="10999" xr:uid="{5517C450-04C0-4993-93EA-7D9DF92AD257}"/>
    <cellStyle name="Percent 5 5 5 5 3" xfId="17070" xr:uid="{2C081749-B45C-469B-9FEB-994418724735}"/>
    <cellStyle name="Percent 5 5 5 5 3 2" xfId="23542" xr:uid="{1AA58077-6694-4210-8876-112F9AA505FA}"/>
    <cellStyle name="Percent 5 5 5 5 3 3" xfId="21564" xr:uid="{7A589DD6-FF97-4771-A047-64C95324BEFC}"/>
    <cellStyle name="Percent 5 5 5 5 3 3 2" xfId="26786" xr:uid="{9F1A9CF5-7E65-4E66-9D31-F22948FD5512}"/>
    <cellStyle name="Percent 5 5 6" xfId="17969" xr:uid="{1B5A5C53-12BC-439E-B7EA-DB0C7A866D09}"/>
    <cellStyle name="Percent 5 5 6 2" xfId="28842" xr:uid="{04F24A56-9AFB-4F5B-AE2A-6B2F1F29437C}"/>
    <cellStyle name="Percent 5 6" xfId="2103" xr:uid="{026B015D-A3A6-4218-ABE8-D9BBC51340A5}"/>
    <cellStyle name="Percent 5 6 2" xfId="2104" xr:uid="{E242037F-BE3E-4BAA-B96E-B8553D6DF78A}"/>
    <cellStyle name="Percent 5 6 3" xfId="2105" xr:uid="{E999390D-9165-4AB5-8927-6B626A17FDF7}"/>
    <cellStyle name="Percent 5 6 3 2" xfId="2106" xr:uid="{FAB60EC7-73CE-4A3A-94A5-C83811E9E4B3}"/>
    <cellStyle name="Percent 5 6 3 3" xfId="2107" xr:uid="{155746CD-ED80-4790-BAC8-D5AB09DF7436}"/>
    <cellStyle name="Percent 5 6 3 3 10" xfId="15772" xr:uid="{428448E2-85BF-425B-A2EE-93CE41D6F0B5}"/>
    <cellStyle name="Percent 5 6 3 3 11" xfId="17879" xr:uid="{45D56661-01F6-46DF-94EB-3A74E75B9494}"/>
    <cellStyle name="Percent 5 6 3 3 11 2" xfId="27489" xr:uid="{82CB6936-8833-459B-A1F5-D3323A3B0642}"/>
    <cellStyle name="Percent 5 6 3 3 11 3" xfId="28728" xr:uid="{2E0FEF0D-9D4B-473D-A6F2-F9299D037D3A}"/>
    <cellStyle name="Percent 5 6 3 3 11 4" xfId="28282" xr:uid="{FF03B8BE-C276-4B2A-8C0C-88894BCC355A}"/>
    <cellStyle name="Percent 5 6 3 3 12" xfId="18315" xr:uid="{F8C2E577-B995-40FB-8014-0294E0A1C473}"/>
    <cellStyle name="Percent 5 6 3 3 12 2" xfId="28943" xr:uid="{B4235335-9D45-4D33-BC01-77DC6BF16544}"/>
    <cellStyle name="Percent 5 6 3 3 2" xfId="2108" xr:uid="{4322BF7F-9A39-4E01-842E-A8A7E6DC66E0}"/>
    <cellStyle name="Percent 5 6 3 3 3" xfId="2109" xr:uid="{2785FAE1-44AD-4ACE-BCC2-B2C1D5985F83}"/>
    <cellStyle name="Percent 5 6 3 3 4" xfId="2110" xr:uid="{C1C3ECB1-FCA4-466E-9F06-780680C7F5FB}"/>
    <cellStyle name="Percent 5 6 3 3 5" xfId="2111" xr:uid="{463185F1-7917-44D7-A77D-365B089C8C59}"/>
    <cellStyle name="Percent 5 6 3 3 5 2" xfId="2112" xr:uid="{AB4C06FA-77BE-4C56-8493-B4AC592BB879}"/>
    <cellStyle name="Percent 5 6 3 3 5 3" xfId="2728" xr:uid="{4540A15B-84D3-4A23-A231-B4AEB462B8A8}"/>
    <cellStyle name="Percent 5 6 3 3 5 3 2" xfId="3323" xr:uid="{D2FC51F6-3D46-49CC-A067-3C514CF0620E}"/>
    <cellStyle name="Percent 5 6 3 3 5 3 3" xfId="4286" xr:uid="{B707A31D-449D-49E9-8DF7-12B57C5012B1}"/>
    <cellStyle name="Percent 5 6 3 3 5 3 3 2" xfId="5093" xr:uid="{CB65999C-7253-4D50-8EB7-36AF98F49F67}"/>
    <cellStyle name="Percent 5 6 3 3 5 3 3 3" xfId="4523" xr:uid="{FF5DA27C-83D9-4086-8975-C4A24C9979C6}"/>
    <cellStyle name="Percent 5 6 3 3 5 3 3 4" xfId="8544" xr:uid="{B4566E34-F5D1-4D60-9728-19D150FAA625}"/>
    <cellStyle name="Percent 5 6 3 3 5 3 3 4 2" xfId="5555" xr:uid="{62AB7E69-2C6F-4709-9419-88E33FE4D42D}"/>
    <cellStyle name="Percent 5 6 3 3 5 3 3 4 2 2" xfId="9571" xr:uid="{59E1D15A-19CF-4DC1-AD79-678C0FBD9A66}"/>
    <cellStyle name="Percent 5 6 3 3 5 3 3 4 2 3" xfId="11635" xr:uid="{3DE73859-368C-4254-BFCC-E1F50DF5FF43}"/>
    <cellStyle name="Percent 5 6 3 3 5 3 3 4 2 3 2" xfId="22084" xr:uid="{8F91A0BD-832A-4064-8038-A7DA8215007F}"/>
    <cellStyle name="Percent 5 6 3 3 5 3 3 4 2 3 3" xfId="20095" xr:uid="{3318034A-6BDE-4575-B5C9-1B13F87AE5EF}"/>
    <cellStyle name="Percent 5 6 3 3 5 3 3 4 2 3 3 2" xfId="25317" xr:uid="{90BD31CF-B22B-454D-A058-290A63444F0E}"/>
    <cellStyle name="Percent 5 6 3 3 5 3 3 5" xfId="5257" xr:uid="{6BEE3E35-DFF1-4827-97CA-94720F423758}"/>
    <cellStyle name="Percent 5 6 3 3 5 3 3 5 2" xfId="9746" xr:uid="{D2C4F026-87BE-4A67-A07A-DAB42E939D7C}"/>
    <cellStyle name="Percent 5 6 3 3 5 3 3 5 3" xfId="11990" xr:uid="{75E950A4-971F-49F9-8818-06BA0FF9C69C}"/>
    <cellStyle name="Percent 5 6 3 3 5 3 3 5 3 2" xfId="22438" xr:uid="{50C01959-E793-4F24-A08E-B2F2E14D8DE3}"/>
    <cellStyle name="Percent 5 6 3 3 5 3 3 5 3 3" xfId="19797" xr:uid="{F4C6DD79-1A70-48DC-8D6B-EF5126896F5F}"/>
    <cellStyle name="Percent 5 6 3 3 5 3 3 5 3 3 2" xfId="25019" xr:uid="{8779F47E-75CA-4AF9-96BC-D1C6F52C2B7C}"/>
    <cellStyle name="Percent 5 6 3 3 5 3 3 6" xfId="19063" xr:uid="{1FF084A4-2474-492D-9A48-37C424A898EA}"/>
    <cellStyle name="Percent 5 6 3 3 5 3 3 6 2" xfId="24285" xr:uid="{1DACEFC4-A72C-4E0E-89B9-86DD4E8B7C40}"/>
    <cellStyle name="Percent 5 6 3 3 5 3 4" xfId="6060" xr:uid="{10A4A950-76F8-4F02-AA3A-1BAD4ACCB643}"/>
    <cellStyle name="Percent 5 6 3 3 5 3 4 2" xfId="7593" xr:uid="{8D258BA5-52BF-4A19-8BA6-5FBFC7AC08EE}"/>
    <cellStyle name="Percent 5 6 3 3 5 3 4 3" xfId="12936" xr:uid="{09A00B05-7E39-419A-89A8-FBEED5D3F292}"/>
    <cellStyle name="Percent 5 6 3 3 5 3 4 3 2" xfId="16403" xr:uid="{056EDA34-212A-45C5-8F0F-D0C40D26A55D}"/>
    <cellStyle name="Percent 5 6 3 3 5 3 4 4" xfId="19153" xr:uid="{E3025B3D-4790-469B-8848-8037BA30BCCD}"/>
    <cellStyle name="Percent 5 6 3 3 5 3 4 4 2" xfId="24375" xr:uid="{EA526CC9-3468-4668-910B-0B7232D85719}"/>
    <cellStyle name="Percent 5 6 3 3 5 3 5" xfId="5729" xr:uid="{6B2E1D3B-2645-45E3-9EEB-1B14F819AEC0}"/>
    <cellStyle name="Percent 5 6 3 3 5 3 5 2" xfId="9751" xr:uid="{1AAECF72-B1F9-4A87-80D6-56E0F2EA0C75}"/>
    <cellStyle name="Percent 5 6 3 3 5 3 5 3" xfId="12374" xr:uid="{369218FD-FDD0-4A51-A078-00377B3F5351}"/>
    <cellStyle name="Percent 5 6 3 3 5 3 5 3 2" xfId="22815" xr:uid="{46892353-FEEF-4FE0-8EB7-CC7C8E13C3AF}"/>
    <cellStyle name="Percent 5 6 3 3 5 3 5 3 3" xfId="20269" xr:uid="{8936A848-CE4A-4BEC-870A-A67F2BA7DB34}"/>
    <cellStyle name="Percent 5 6 3 3 5 3 5 3 3 2" xfId="25491" xr:uid="{B6F7A477-C57B-43AA-8541-20DC7C8B9E9E}"/>
    <cellStyle name="Percent 5 6 3 3 5 4" xfId="5974" xr:uid="{EBF37D18-0632-4030-A39F-06A9C1077887}"/>
    <cellStyle name="Percent 5 6 3 3 5 4 2" xfId="9182" xr:uid="{6FE16D53-B5A8-4038-AEFB-8F4E54D6D4B3}"/>
    <cellStyle name="Percent 5 6 3 3 5 4 3" xfId="12782" xr:uid="{F7D8A8B7-B48C-4EE8-8531-4004F7050D2B}"/>
    <cellStyle name="Percent 5 6 3 3 5 4 3 2" xfId="23220" xr:uid="{0EB771D7-E4FE-4F4B-9E72-88824B8E384A}"/>
    <cellStyle name="Percent 5 6 3 3 5 4 3 3" xfId="20509" xr:uid="{4C49B82D-8D69-4D1C-A2A9-A53376D0548F}"/>
    <cellStyle name="Percent 5 6 3 3 5 4 3 3 2" xfId="25731" xr:uid="{8B6F9A7B-462A-4605-9CDD-75BB185ECD60}"/>
    <cellStyle name="Percent 5 6 3 3 5 5" xfId="15773" xr:uid="{3A68A6F3-AE92-4C35-A685-5F401ADBBF2D}"/>
    <cellStyle name="Percent 5 6 3 3 5 6" xfId="17880" xr:uid="{2440C508-73B4-452B-9E9C-20509904774D}"/>
    <cellStyle name="Percent 5 6 3 3 5 6 2" xfId="27490" xr:uid="{E0F346BD-03A8-4E55-BC09-C07136F06293}"/>
    <cellStyle name="Percent 5 6 3 3 5 6 3" xfId="28729" xr:uid="{C2C72391-7CA8-4B45-806D-1DEB53D272F0}"/>
    <cellStyle name="Percent 5 6 3 3 5 6 4" xfId="28283" xr:uid="{314483FA-48C0-4F33-9316-78EDC13AC8B9}"/>
    <cellStyle name="Percent 5 6 3 3 5 7" xfId="18468" xr:uid="{F2F9E938-8E04-4C5A-8150-9A62CABF7C7F}"/>
    <cellStyle name="Percent 5 6 3 3 5 7 2" xfId="28858" xr:uid="{C971CCE8-5D24-4618-8362-27601899CB9C}"/>
    <cellStyle name="Percent 5 6 3 3 6" xfId="2113" xr:uid="{C6D0A43A-1D80-44D8-A045-2D810CC6AEDF}"/>
    <cellStyle name="Percent 5 6 3 3 7" xfId="2114" xr:uid="{5F00971C-CBB3-4C48-A25D-8166684ECF35}"/>
    <cellStyle name="Percent 5 6 3 3 7 2" xfId="15331" xr:uid="{531AB37A-84F1-480C-BD0C-A6ADBD4797EA}"/>
    <cellStyle name="Percent 5 6 3 3 8" xfId="2575" xr:uid="{EE314364-D24D-4FE0-9D81-6FBE6BFAF60A}"/>
    <cellStyle name="Percent 5 6 3 3 8 2" xfId="3170" xr:uid="{B6729033-6E3D-4CAF-9F67-96A4BD9D4FD5}"/>
    <cellStyle name="Percent 5 6 3 3 8 3" xfId="4133" xr:uid="{C4BFA2E4-2269-4F02-85FC-2C5A130B647C}"/>
    <cellStyle name="Percent 5 6 3 3 8 3 2" xfId="5064" xr:uid="{39D9763C-554F-4209-88D3-79443A312B84}"/>
    <cellStyle name="Percent 5 6 3 3 8 3 3" xfId="3570" xr:uid="{942C30A8-96B3-4296-AA1D-86A4ACFE0DCD}"/>
    <cellStyle name="Percent 5 6 3 3 8 3 4" xfId="8390" xr:uid="{CBB524ED-ED53-4983-B4B2-63B239D41C55}"/>
    <cellStyle name="Percent 5 6 3 3 8 3 4 2" xfId="6254" xr:uid="{67CD97E6-14E0-49A5-B032-C46847E887F6}"/>
    <cellStyle name="Percent 5 6 3 3 8 3 4 2 2" xfId="10003" xr:uid="{3CD7A700-9986-401B-8876-976D5DC5BAA1}"/>
    <cellStyle name="Percent 5 6 3 3 8 3 4 2 3" xfId="12305" xr:uid="{3C17ED85-7697-4112-9E65-7654DFCBC684}"/>
    <cellStyle name="Percent 5 6 3 3 8 3 4 2 3 2" xfId="22747" xr:uid="{05710EAB-0552-41F0-9B3F-69AC8606188E}"/>
    <cellStyle name="Percent 5 6 3 3 8 3 4 2 3 3" xfId="20568" xr:uid="{AA64FF1B-7059-4333-93F0-979246F78360}"/>
    <cellStyle name="Percent 5 6 3 3 8 3 4 2 3 3 2" xfId="25790" xr:uid="{38E4C47E-2DA2-42B4-A9DD-7E4D125A1630}"/>
    <cellStyle name="Percent 5 6 3 3 8 3 5" xfId="6748" xr:uid="{B1CBAD97-1DBE-4C42-87C4-0CD942199306}"/>
    <cellStyle name="Percent 5 6 3 3 8 3 5 2" xfId="10492" xr:uid="{603905DC-119A-42A8-BD5D-7F229A855A10}"/>
    <cellStyle name="Percent 5 6 3 3 8 3 5 3" xfId="12218" xr:uid="{0D122CBE-7793-4664-9E48-E9CDF4734933}"/>
    <cellStyle name="Percent 5 6 3 3 8 3 5 3 2" xfId="22664" xr:uid="{4821D3D2-11C6-470C-BFB2-3A585DAF41AB}"/>
    <cellStyle name="Percent 5 6 3 3 8 3 5 3 3" xfId="21057" xr:uid="{A32167C6-42CC-4D5A-976F-7FAD0151FD8B}"/>
    <cellStyle name="Percent 5 6 3 3 8 3 5 3 3 2" xfId="26279" xr:uid="{0E7C8D60-A47E-478E-B7ED-D26E5890F9A7}"/>
    <cellStyle name="Percent 5 6 3 3 8 3 6" xfId="18910" xr:uid="{C5414821-E864-4546-B8D8-B1BD64ABEDBC}"/>
    <cellStyle name="Percent 5 6 3 3 8 3 6 2" xfId="24132" xr:uid="{05EBE02A-2674-4470-9104-F6405369F7AD}"/>
    <cellStyle name="Percent 5 6 3 3 8 4" xfId="6123" xr:uid="{A5AFD43D-2E5C-4C8D-B614-ADEC8D75DAFD}"/>
    <cellStyle name="Percent 5 6 3 3 8 4 2" xfId="7528" xr:uid="{652399A6-EC49-4711-A5B2-3227F1BCD040}"/>
    <cellStyle name="Percent 5 6 3 3 8 4 3" xfId="13009" xr:uid="{EE792034-0C93-4756-B03E-DD1BD076D634}"/>
    <cellStyle name="Percent 5 6 3 3 8 4 3 2" xfId="16466" xr:uid="{3E9116C6-7D30-451E-ABF3-8EF2D1F01AD7}"/>
    <cellStyle name="Percent 5 6 3 3 8 4 4" xfId="19216" xr:uid="{75382D56-070D-412D-963A-3194EB30D734}"/>
    <cellStyle name="Percent 5 6 3 3 8 4 4 2" xfId="24438" xr:uid="{FB42EE4B-4310-496F-AD5E-C5D2E8FB07F5}"/>
    <cellStyle name="Percent 5 6 3 3 8 5" xfId="7926" xr:uid="{83E4A96D-E4B2-4F69-B6BA-71D6185B9C0A}"/>
    <cellStyle name="Percent 5 6 3 3 8 5 2" xfId="10885" xr:uid="{7EEB984C-00B3-4A23-8C1A-6D98F715B9C4}"/>
    <cellStyle name="Percent 5 6 3 3 8 5 3" xfId="12648" xr:uid="{FD663B5E-B9E9-427A-BEBA-FF77D2FEFDC5}"/>
    <cellStyle name="Percent 5 6 3 3 8 5 3 2" xfId="23088" xr:uid="{2FE1885A-B2A2-47BD-924A-F42D9629409D}"/>
    <cellStyle name="Percent 5 6 3 3 8 5 3 3" xfId="21450" xr:uid="{B420D8A5-D909-4E14-B2EC-6B40C58CC38F}"/>
    <cellStyle name="Percent 5 6 3 3 8 5 3 3 2" xfId="26672" xr:uid="{BB3E899D-5860-4905-AC71-8E683D0EB735}"/>
    <cellStyle name="Percent 5 6 3 3 9" xfId="5973" xr:uid="{9DAF46A1-835F-410E-B6DE-86E4F2F6DA03}"/>
    <cellStyle name="Percent 5 6 3 3 9 2" xfId="9181" xr:uid="{6F0AAE45-9972-4D25-8D67-4E537F2598D1}"/>
    <cellStyle name="Percent 5 6 3 3 9 3" xfId="12838" xr:uid="{DF3C30AA-DA53-4B31-B4EF-850412FB0BB3}"/>
    <cellStyle name="Percent 5 6 3 3 9 3 2" xfId="23276" xr:uid="{245E34E8-119E-4984-853C-A76BB2791A20}"/>
    <cellStyle name="Percent 5 6 3 3 9 3 3" xfId="20508" xr:uid="{8507FFD6-F8B2-4979-992B-D14955BA826E}"/>
    <cellStyle name="Percent 5 6 3 3 9 3 3 2" xfId="25730" xr:uid="{8EA4CF9A-98F5-48F6-9880-5DC56159DF63}"/>
    <cellStyle name="Percent 5 6 3 4" xfId="2300" xr:uid="{C3DAA951-E365-4748-82C1-E42E3A6CDC10}"/>
    <cellStyle name="Percent 5 6 3 4 2" xfId="2895" xr:uid="{591C9B4A-DC46-4130-AC69-2927A46EC4F4}"/>
    <cellStyle name="Percent 5 6 3 4 3" xfId="3858" xr:uid="{838BA8C1-4977-4DC0-9B59-3F69BC6329B8}"/>
    <cellStyle name="Percent 5 6 3 4 3 2" xfId="4929" xr:uid="{E0BE160E-0468-47C3-83D1-9E6BED92BFF4}"/>
    <cellStyle name="Percent 5 6 3 4 3 3" xfId="3520" xr:uid="{1B91A57B-8A28-4616-9A9C-04BE5F3D4E9B}"/>
    <cellStyle name="Percent 5 6 3 4 3 4" xfId="8535" xr:uid="{93F55614-8073-4E5C-BB8B-DDFC0A5B58F4}"/>
    <cellStyle name="Percent 5 6 3 4 3 4 2" xfId="6800" xr:uid="{64E0F37C-1350-4128-8E4E-6EE8C7E39A14}"/>
    <cellStyle name="Percent 5 6 3 4 3 4 2 2" xfId="10544" xr:uid="{41D276D8-BCB8-4FB8-9304-D99F7451A817}"/>
    <cellStyle name="Percent 5 6 3 4 3 4 2 3" xfId="11273" xr:uid="{FB4016A5-EEF9-4135-ADC6-59E960E115DF}"/>
    <cellStyle name="Percent 5 6 3 4 3 4 2 3 2" xfId="21831" xr:uid="{2C88E123-935B-432B-8E72-DADB88048BB7}"/>
    <cellStyle name="Percent 5 6 3 4 3 4 2 3 3" xfId="21109" xr:uid="{D523EA4F-3E17-4CA5-AE42-2A3800187ADF}"/>
    <cellStyle name="Percent 5 6 3 4 3 4 2 3 3 2" xfId="26331" xr:uid="{0E95DA3A-75BC-4A9B-AB3F-FE6749B08A71}"/>
    <cellStyle name="Percent 5 6 3 4 3 5" xfId="6807" xr:uid="{12E8B913-3397-452B-8DD5-B274A0842BDD}"/>
    <cellStyle name="Percent 5 6 3 4 3 5 2" xfId="10551" xr:uid="{5044155F-6314-4E00-A9BB-3C14DC8651E8}"/>
    <cellStyle name="Percent 5 6 3 4 3 5 3" xfId="17059" xr:uid="{A893C7D3-06F9-4B08-8581-DFAC104D928C}"/>
    <cellStyle name="Percent 5 6 3 4 3 5 3 2" xfId="23532" xr:uid="{FFF180D3-4724-4666-9C42-39694A53C856}"/>
    <cellStyle name="Percent 5 6 3 4 3 5 3 3" xfId="21116" xr:uid="{65D04AEE-0901-4202-B3CB-2EADEC4F1907}"/>
    <cellStyle name="Percent 5 6 3 4 3 5 3 3 2" xfId="26338" xr:uid="{13E2CD1E-92C1-43C7-9D4F-75C89BF89458}"/>
    <cellStyle name="Percent 5 6 3 4 3 6" xfId="18635" xr:uid="{FDB9AB7F-AFE4-4870-81F4-B9D95329C2B3}"/>
    <cellStyle name="Percent 5 6 3 4 3 6 2" xfId="23857" xr:uid="{6D5E2D1C-C5C4-4691-8A85-4B1981B32950}"/>
    <cellStyle name="Percent 5 6 3 4 4" xfId="7176" xr:uid="{126E0754-BCF2-451C-8429-6D1C7882F208}"/>
    <cellStyle name="Percent 5 6 3 4 4 2" xfId="8135" xr:uid="{14D22C6E-0CDA-446F-B111-DF61C91C9B5D}"/>
    <cellStyle name="Percent 5 6 3 4 4 3" xfId="13308" xr:uid="{BA053849-DAA9-4E38-B407-4CD48E5687F4}"/>
    <cellStyle name="Percent 5 6 3 4 4 3 2" xfId="16734" xr:uid="{633C3DF0-F2F7-4712-9BBD-8EF693B94252}"/>
    <cellStyle name="Percent 5 6 3 4 4 4" xfId="19478" xr:uid="{6CE693E5-09DA-48A7-9FBE-61298ABEC3FB}"/>
    <cellStyle name="Percent 5 6 3 4 4 4 2" xfId="24700" xr:uid="{6A820D4C-7E2E-4DDA-9B01-7BFA0D19A978}"/>
    <cellStyle name="Percent 5 6 3 4 5" xfId="9441" xr:uid="{11C8D58D-9C73-41A9-9B72-5E74D669EA05}"/>
    <cellStyle name="Percent 5 6 3 4 5 2" xfId="11154" xr:uid="{726035D2-2A8D-4DE7-BFB7-8ECF29FE73EF}"/>
    <cellStyle name="Percent 5 6 3 4 5 3" xfId="12593" xr:uid="{F25E2255-38D1-47F6-A99C-A072B93F5A3C}"/>
    <cellStyle name="Percent 5 6 3 4 5 3 2" xfId="23034" xr:uid="{C3846A08-81CC-4B6F-95E5-C1F6C62CE3E6}"/>
    <cellStyle name="Percent 5 6 3 4 5 3 3" xfId="21719" xr:uid="{9C530D79-DDCE-4EE6-9A5D-975D4934C69D}"/>
    <cellStyle name="Percent 5 6 3 4 5 3 3 2" xfId="26941" xr:uid="{B4DAE684-39BE-439B-9876-AAECBB8ED871}"/>
    <cellStyle name="Percent 5 6 3 5" xfId="18040" xr:uid="{BC8DC537-30AD-405E-A867-D8AF2BB06ADC}"/>
    <cellStyle name="Percent 5 6 3 5 2" xfId="28950" xr:uid="{DB4A2474-7D71-42E5-89D6-E025FF160CB9}"/>
    <cellStyle name="Percent 5 6 4" xfId="2115" xr:uid="{2F8D8078-7614-4D2A-B279-7453D61FE41E}"/>
    <cellStyle name="Percent 5 6 4 2" xfId="2116" xr:uid="{0FBAA112-1859-4EE8-B59B-DC265C0A11D3}"/>
    <cellStyle name="Percent 5 6 4 3" xfId="2117" xr:uid="{F13C6B01-BE86-4FC8-BDF1-5ED608A31219}"/>
    <cellStyle name="Percent 5 6 4 3 2" xfId="15138" xr:uid="{6F092662-A313-47A7-BD1D-54673576E743}"/>
    <cellStyle name="Percent 5 6 4 3 3" xfId="15139" xr:uid="{5D212D09-6BC2-41B9-9C8C-932A1CC06D5A}"/>
    <cellStyle name="Percent 5 6 4 3 3 2" xfId="15140" xr:uid="{F448FF4E-AA63-4AB9-A5F5-4D0A3A2E6545}"/>
    <cellStyle name="Percent 5 6 4 4" xfId="2118" xr:uid="{4EC77870-7951-4C1A-A184-E1B7E338DBC6}"/>
    <cellStyle name="Percent 5 6 4 4 2" xfId="2119" xr:uid="{1A36A22B-F00D-4B75-A720-B1B82094C043}"/>
    <cellStyle name="Percent 5 6 4 4 3" xfId="2722" xr:uid="{998D72D8-BD36-4410-9C02-23FECF25AECD}"/>
    <cellStyle name="Percent 5 6 4 4 3 2" xfId="3317" xr:uid="{41829D0A-FDD7-41F0-8111-65DBBC8BF846}"/>
    <cellStyle name="Percent 5 6 4 4 3 3" xfId="4280" xr:uid="{130158C9-87D0-4D01-9188-C984A550E23D}"/>
    <cellStyle name="Percent 5 6 4 4 3 3 2" xfId="4956" xr:uid="{BADCC9DD-FB86-46D8-A70E-DA16B83ED27F}"/>
    <cellStyle name="Percent 5 6 4 4 3 3 3" xfId="4517" xr:uid="{B59DCBEA-F3C2-4C05-842A-C280D4C7ECD9}"/>
    <cellStyle name="Percent 5 6 4 4 3 3 4" xfId="7881" xr:uid="{1C07DBDE-65D9-481B-962A-B392388DE44D}"/>
    <cellStyle name="Percent 5 6 4 4 3 3 4 2" xfId="5759" xr:uid="{BA04B9C3-E64E-408E-A7CB-2D4633C0E68A}"/>
    <cellStyle name="Percent 5 6 4 4 3 3 4 2 2" xfId="9854" xr:uid="{0BBC611F-2711-4ACB-9F56-539359225F14}"/>
    <cellStyle name="Percent 5 6 4 4 3 3 4 2 3" xfId="11848" xr:uid="{583252C3-CD46-478D-81B8-9FB5196961B5}"/>
    <cellStyle name="Percent 5 6 4 4 3 3 4 2 3 2" xfId="22296" xr:uid="{A4A17167-7746-4EEA-925C-9AAFC7F5FD32}"/>
    <cellStyle name="Percent 5 6 4 4 3 3 4 2 3 3" xfId="20298" xr:uid="{117B224C-C0AC-47CF-A0A9-BA1111D65311}"/>
    <cellStyle name="Percent 5 6 4 4 3 3 4 2 3 3 2" xfId="25520" xr:uid="{8FF13410-D7EC-42EA-8ECC-BF0C629BE4DF}"/>
    <cellStyle name="Percent 5 6 4 4 3 3 5" xfId="5263" xr:uid="{9BF0117F-3873-49FA-8073-B93E5E35830E}"/>
    <cellStyle name="Percent 5 6 4 4 3 3 5 2" xfId="9554" xr:uid="{B5C98F54-1645-4FA5-850C-2C1D335B2538}"/>
    <cellStyle name="Percent 5 6 4 4 3 3 5 3" xfId="12570" xr:uid="{E6843D5D-8A4F-4262-9163-DFCAC9C1F2D2}"/>
    <cellStyle name="Percent 5 6 4 4 3 3 5 3 2" xfId="23011" xr:uid="{050C8804-E1B5-4E4E-9701-5002F8EB9454}"/>
    <cellStyle name="Percent 5 6 4 4 3 3 5 3 3" xfId="19803" xr:uid="{078F9BFB-EE20-4452-A5BB-F95D6FA3BBD2}"/>
    <cellStyle name="Percent 5 6 4 4 3 3 5 3 3 2" xfId="25025" xr:uid="{B2DD654C-344D-4CB9-B67B-782E2EDA9076}"/>
    <cellStyle name="Percent 5 6 4 4 3 3 6" xfId="19057" xr:uid="{87A51291-8F18-407B-87B9-5E7187B18C2B}"/>
    <cellStyle name="Percent 5 6 4 4 3 3 6 2" xfId="24279" xr:uid="{CC297C20-C1B4-45DC-A23F-1DEEE3808B8B}"/>
    <cellStyle name="Percent 5 6 4 4 3 4" xfId="6014" xr:uid="{33018CFE-DEBB-4DA6-85D9-E08AAF596CE4}"/>
    <cellStyle name="Percent 5 6 4 4 3 4 2" xfId="7534" xr:uid="{A7F76443-AFAA-4D51-B3DC-505F84118452}"/>
    <cellStyle name="Percent 5 6 4 4 3 4 3" xfId="12907" xr:uid="{1529EE41-3312-462E-A93E-62C2E36DEC15}"/>
    <cellStyle name="Percent 5 6 4 4 3 4 3 2" xfId="16376" xr:uid="{0F4867CB-6C3E-4545-B705-F726C18E3932}"/>
    <cellStyle name="Percent 5 6 4 4 3 4 4" xfId="19107" xr:uid="{32A57B18-5029-4A4D-A13C-886ED6EC0B57}"/>
    <cellStyle name="Percent 5 6 4 4 3 4 4 2" xfId="24329" xr:uid="{93D5414A-8801-4A1E-8B57-606C0524E499}"/>
    <cellStyle name="Percent 5 6 4 4 3 5" xfId="9494" xr:uid="{63BBA235-0840-4F34-BD9F-4951DF46695B}"/>
    <cellStyle name="Percent 5 6 4 4 3 5 2" xfId="11207" xr:uid="{118C4B7A-49A7-4998-AD68-065B1D48D8C4}"/>
    <cellStyle name="Percent 5 6 4 4 3 5 3" xfId="12067" xr:uid="{CA433531-9C3A-4031-9534-7CD3BD8A762B}"/>
    <cellStyle name="Percent 5 6 4 4 3 5 3 2" xfId="22514" xr:uid="{FD283FB1-D7F2-4C74-9330-3791E13296D2}"/>
    <cellStyle name="Percent 5 6 4 4 3 5 3 3" xfId="21772" xr:uid="{91706089-6758-458B-963B-F5ADA2281B91}"/>
    <cellStyle name="Percent 5 6 4 4 3 5 3 3 2" xfId="26994" xr:uid="{E0AFDFE8-B44A-49E2-A02A-E07D3FDAF051}"/>
    <cellStyle name="Percent 5 6 4 4 4" xfId="5978" xr:uid="{3821BDDE-E02A-473A-BF0D-64A3CCCC81A0}"/>
    <cellStyle name="Percent 5 6 4 4 4 2" xfId="9184" xr:uid="{C6C9D830-FD80-4B8A-8DE3-FD3EBD2791A2}"/>
    <cellStyle name="Percent 5 6 4 4 4 3" xfId="12156" xr:uid="{F09AA090-32C5-45EC-B30B-70DCBBAC0784}"/>
    <cellStyle name="Percent 5 6 4 4 4 3 2" xfId="22603" xr:uid="{4E1B2CC7-DD9A-4F0F-84F5-253746450FDB}"/>
    <cellStyle name="Percent 5 6 4 4 4 3 3" xfId="20513" xr:uid="{8F4A7610-DA3F-40A6-85F0-A04663F4B071}"/>
    <cellStyle name="Percent 5 6 4 4 4 3 3 2" xfId="25735" xr:uid="{F7AF921A-C839-4D83-954B-44BA9D5F2694}"/>
    <cellStyle name="Percent 5 6 4 4 5" xfId="15775" xr:uid="{15940D84-C54D-415D-B592-BB0536BEBDDC}"/>
    <cellStyle name="Percent 5 6 4 4 6" xfId="17882" xr:uid="{4F7C361C-0200-4377-ABDD-D976517EF5EA}"/>
    <cellStyle name="Percent 5 6 4 4 6 2" xfId="27492" xr:uid="{688DF26A-B735-4DAD-864D-96C2553DBADF}"/>
    <cellStyle name="Percent 5 6 4 4 6 3" xfId="28731" xr:uid="{19547D43-5BE5-4341-AE7B-81EA309E319C}"/>
    <cellStyle name="Percent 5 6 4 4 6 4" xfId="28285" xr:uid="{B7E316E7-E445-4614-BC07-11E23348DD53}"/>
    <cellStyle name="Percent 5 6 4 4 7" xfId="18462" xr:uid="{996C2E4C-1E83-49ED-A7E2-DC067750606E}"/>
    <cellStyle name="Percent 5 6 4 4 7 2" xfId="27665" xr:uid="{2AB4BBEB-DAF1-44EB-B7F2-BC3E1F74A90F}"/>
    <cellStyle name="Percent 5 6 4 5" xfId="2569" xr:uid="{9C31986E-9FDF-45A6-95F8-250F8DE1C9F6}"/>
    <cellStyle name="Percent 5 6 4 5 2" xfId="3164" xr:uid="{455C2059-2F99-4D4B-B535-EFB13E019956}"/>
    <cellStyle name="Percent 5 6 4 5 3" xfId="4127" xr:uid="{DCE0D412-6568-4D0B-AFC0-51D2F076A97F}"/>
    <cellStyle name="Percent 5 6 4 5 3 2" xfId="4962" xr:uid="{D15FC27F-3D1D-4CA3-B21A-E5B603760752}"/>
    <cellStyle name="Percent 5 6 4 5 3 3" xfId="3690" xr:uid="{E2ECEDF9-9BEE-4D14-9707-DB09F6DB36B4}"/>
    <cellStyle name="Percent 5 6 4 5 3 4" xfId="7558" xr:uid="{79D5DAD7-76BB-4A12-BFE0-C50F74C18C52}"/>
    <cellStyle name="Percent 5 6 4 5 3 4 2" xfId="6917" xr:uid="{A6237798-2575-4DB0-8642-9C1E15E3DB29}"/>
    <cellStyle name="Percent 5 6 4 5 3 4 2 2" xfId="10661" xr:uid="{C9BAA915-94EE-4D6C-8B8D-66C06B713629}"/>
    <cellStyle name="Percent 5 6 4 5 3 4 2 3" xfId="12619" xr:uid="{4F1A9D64-03ED-4C31-9CD5-F8CC466950A1}"/>
    <cellStyle name="Percent 5 6 4 5 3 4 2 3 2" xfId="23059" xr:uid="{D8EAAFBD-0972-482E-86FC-006471DD6439}"/>
    <cellStyle name="Percent 5 6 4 5 3 4 2 3 3" xfId="21226" xr:uid="{CA420A0A-D1A4-4AEC-AABF-DC99DCEDB07A}"/>
    <cellStyle name="Percent 5 6 4 5 3 4 2 3 3 2" xfId="26448" xr:uid="{6E7F9ECC-B930-4385-AD81-BC8963EC7FB1}"/>
    <cellStyle name="Percent 5 6 4 5 3 5" xfId="6916" xr:uid="{6E52C1AA-95C4-4977-9D21-AEAC8CA52A10}"/>
    <cellStyle name="Percent 5 6 4 5 3 5 2" xfId="10660" xr:uid="{66D076C2-D3EE-47F6-A78E-36C057D56603}"/>
    <cellStyle name="Percent 5 6 4 5 3 5 3" xfId="12760" xr:uid="{E7AD2BB5-9C77-4B82-B496-48451ADCA9F4}"/>
    <cellStyle name="Percent 5 6 4 5 3 5 3 2" xfId="23199" xr:uid="{0F4F5F76-A461-45E0-9ACF-55225479518E}"/>
    <cellStyle name="Percent 5 6 4 5 3 5 3 3" xfId="21225" xr:uid="{0200398C-1216-4DBB-9F77-7EB9309F3EAF}"/>
    <cellStyle name="Percent 5 6 4 5 3 5 3 3 2" xfId="26447" xr:uid="{BAEC3422-CCF8-4E1A-A082-474D1740125C}"/>
    <cellStyle name="Percent 5 6 4 5 3 6" xfId="16146" xr:uid="{B4A49A4D-5110-435D-B792-79402611B2F2}"/>
    <cellStyle name="Percent 5 6 4 5 3 7" xfId="18904" xr:uid="{3DC9A3D0-BD3C-4C38-AD76-4EB7C5121433}"/>
    <cellStyle name="Percent 5 6 4 5 3 7 2" xfId="24126" xr:uid="{CBF30608-73BF-46F3-AD2A-6DE8576F13F9}"/>
    <cellStyle name="Percent 5 6 4 5 4" xfId="7303" xr:uid="{4780659F-5721-4CE6-BD3C-7401FDE8A312}"/>
    <cellStyle name="Percent 5 6 4 5 4 2" xfId="8262" xr:uid="{7CB728F2-3031-455F-9A99-32DFCF6C90C3}"/>
    <cellStyle name="Percent 5 6 4 5 4 3" xfId="11616" xr:uid="{0B3DAD12-7381-4D86-B1E0-CD0BB76A4D70}"/>
    <cellStyle name="Percent 5 6 4 5 4 3 2" xfId="15864" xr:uid="{FE124217-E2FB-4FE5-9A31-6DF7B1391D8F}"/>
    <cellStyle name="Percent 5 6 4 5 4 4" xfId="19605" xr:uid="{B3368466-9C04-4C7D-B930-B5E24EB6605B}"/>
    <cellStyle name="Percent 5 6 4 5 4 4 2" xfId="24827" xr:uid="{4773511F-57BD-4A2B-AFC1-C3729B5315B7}"/>
    <cellStyle name="Percent 5 6 4 5 5" xfId="6942" xr:uid="{06334945-5024-40F8-A042-409FA8C56DA7}"/>
    <cellStyle name="Percent 5 6 4 5 5 2" xfId="10686" xr:uid="{56E86241-5B95-458D-8353-E363DBDBE715}"/>
    <cellStyle name="Percent 5 6 4 5 5 3" xfId="12438" xr:uid="{0611DF39-43D1-4BF1-8C39-6019FDBD7DD2}"/>
    <cellStyle name="Percent 5 6 4 5 5 3 2" xfId="22879" xr:uid="{1FB838C7-0161-4478-8D42-7F1F29A097D8}"/>
    <cellStyle name="Percent 5 6 4 5 5 3 3" xfId="21251" xr:uid="{69630EC1-39C6-46A1-A540-73054D688BDD}"/>
    <cellStyle name="Percent 5 6 4 5 5 3 3 2" xfId="26473" xr:uid="{9ED001F6-93A8-455A-9932-CF882FE9CD29}"/>
    <cellStyle name="Percent 5 6 4 6" xfId="5976" xr:uid="{DF5FDE21-1C62-4EF8-8F15-397123159179}"/>
    <cellStyle name="Percent 5 6 4 6 2" xfId="9183" xr:uid="{EC05571D-8FBF-41CC-AB46-180DDCE559FE}"/>
    <cellStyle name="Percent 5 6 4 6 3" xfId="16299" xr:uid="{A9C8CE99-F433-4F80-B2AE-280D8023F349}"/>
    <cellStyle name="Percent 5 6 4 6 3 2" xfId="17441" xr:uid="{79A5F21B-C465-48AC-AB5A-375F570E0567}"/>
    <cellStyle name="Percent 5 6 4 6 3 3" xfId="20511" xr:uid="{E02B6FCB-8DCB-4A7D-B8AF-059F86D84D57}"/>
    <cellStyle name="Percent 5 6 4 6 3 3 2" xfId="25733" xr:uid="{BF8474AF-CFAC-4DDE-B14F-854ECF7BAC1F}"/>
    <cellStyle name="Percent 5 6 4 7" xfId="15774" xr:uid="{BF60BF84-3C64-45B9-9C27-B438C43720B3}"/>
    <cellStyle name="Percent 5 6 4 8" xfId="17881" xr:uid="{A40FFAC6-5668-4B87-BC36-30753F639389}"/>
    <cellStyle name="Percent 5 6 4 8 2" xfId="27491" xr:uid="{DAF4E611-D553-44F8-8822-DFC63ED2A6A9}"/>
    <cellStyle name="Percent 5 6 4 8 3" xfId="28730" xr:uid="{B034FB8B-D834-41E6-A407-7BB6B9A250D0}"/>
    <cellStyle name="Percent 5 6 4 8 4" xfId="28284" xr:uid="{1B20DEC7-C5A7-43BF-9F09-9577FB3D558C}"/>
    <cellStyle name="Percent 5 6 4 9" xfId="18309" xr:uid="{610E053A-3CB4-48D1-AA10-B8CCD0FC5831}"/>
    <cellStyle name="Percent 5 6 4 9 2" xfId="27700" xr:uid="{B94119CF-ADDC-4F25-BE69-90F25E221A62}"/>
    <cellStyle name="Percent 5 6 5" xfId="5971" xr:uid="{C0C8102A-E5DF-49E6-A2B9-F5BE524C1935}"/>
    <cellStyle name="Percent 5 6 5 2" xfId="8746" xr:uid="{19F836A4-7AB0-4811-8613-1B18A117B978}"/>
    <cellStyle name="Percent 5 6 5 3" xfId="8736" xr:uid="{4C68A55B-CA99-4F8B-8E84-AA87189F0DCF}"/>
    <cellStyle name="Percent 5 6 5 4" xfId="11270" xr:uid="{4CEC8B05-17A0-471C-BFAD-E87E04A3225D}"/>
    <cellStyle name="Percent 5 6 5 4 2" xfId="12236" xr:uid="{831F93B3-7195-4B8F-A25D-CFE5A461864D}"/>
    <cellStyle name="Percent 5 6 5 4 3" xfId="20506" xr:uid="{9C8C6820-FAF0-4C1A-8630-FB676F895FC7}"/>
    <cellStyle name="Percent 5 6 5 4 3 2" xfId="25728" xr:uid="{11E3068F-FDC7-4A94-964A-8C55B6B477D0}"/>
    <cellStyle name="Percent 5 6 6" xfId="15141" xr:uid="{419FF9DD-D363-4FB6-97B9-C6A5BCCBC038}"/>
    <cellStyle name="Percent 5 6 6 2" xfId="15142" xr:uid="{AEE1AD45-49DB-427C-9A50-6B457469FD5A}"/>
    <cellStyle name="Percent 5 6 6 3" xfId="15143" xr:uid="{42C9CBF9-DBF0-4431-BFD3-EBF2D98289FA}"/>
    <cellStyle name="Percent 5 6 6 3 2" xfId="15144" xr:uid="{90393C05-1F51-49BE-9745-52231BCC6480}"/>
    <cellStyle name="Percent 5 6 7" xfId="15330" xr:uid="{D808A3EB-78DE-4E6B-A64F-53A3258FADDC}"/>
    <cellStyle name="Percent 5 6 8" xfId="15771" xr:uid="{5506211C-ABFC-4BF2-9867-C9B6CEA0096B}"/>
    <cellStyle name="Percent 5 6 9" xfId="17878" xr:uid="{3B44A589-5B1F-4B20-BD2D-3827E64BEE36}"/>
    <cellStyle name="Percent 5 6 9 2" xfId="27488" xr:uid="{3A41F856-66D7-4F99-8028-DA344993D17A}"/>
    <cellStyle name="Percent 5 6 9 3" xfId="28727" xr:uid="{C2ED6595-4E10-4568-BFE3-BB7ECAA0B740}"/>
    <cellStyle name="Percent 5 6 9 4" xfId="28281" xr:uid="{CA830F24-7A55-4055-9E8B-C20F74A3B83E}"/>
    <cellStyle name="Percent 5 7" xfId="2120" xr:uid="{30B49F9A-B6AB-4E2F-A31C-2BAEE621B227}"/>
    <cellStyle name="Percent 5 7 2" xfId="2121" xr:uid="{1D5D2A94-2659-4DB5-82D2-2004FBF78FB3}"/>
    <cellStyle name="Percent 5 7 3" xfId="2122" xr:uid="{2279BEA8-0E29-45CD-8CE2-C712CC38A3AB}"/>
    <cellStyle name="Percent 5 7 3 2" xfId="15145" xr:uid="{2ABCC3FE-B610-4F83-82F6-121286822622}"/>
    <cellStyle name="Percent 5 7 3 3" xfId="15146" xr:uid="{AA2E8BE1-1297-4631-9138-60177E03AE33}"/>
    <cellStyle name="Percent 5 7 3 3 2" xfId="15147" xr:uid="{8BEDF9CC-9694-42F8-94A5-F997C4DCD004}"/>
    <cellStyle name="Percent 5 7 4" xfId="2123" xr:uid="{30E79CA4-719D-4AEB-BAEA-AE09BCD8E8C8}"/>
    <cellStyle name="Percent 5 7 4 2" xfId="2124" xr:uid="{F03EE659-0333-42FF-9C83-C52451FDAA09}"/>
    <cellStyle name="Percent 5 7 4 3" xfId="2723" xr:uid="{273F1045-94C2-4A23-8B4D-1F75237F949B}"/>
    <cellStyle name="Percent 5 7 4 3 2" xfId="3318" xr:uid="{FDD0F5AB-6652-4699-B157-F5522C6E7A57}"/>
    <cellStyle name="Percent 5 7 4 3 3" xfId="4281" xr:uid="{A855BA0A-B48A-436E-AA1A-B726FF8C30C5}"/>
    <cellStyle name="Percent 5 7 4 3 3 2" xfId="4549" xr:uid="{972C40DB-FFC4-4727-A553-DDF494FA8A4E}"/>
    <cellStyle name="Percent 5 7 4 3 3 3" xfId="4518" xr:uid="{F4DF40C9-ECAA-420B-93D6-773D3010B6FE}"/>
    <cellStyle name="Percent 5 7 4 3 3 4" xfId="8482" xr:uid="{407B9ED0-C82D-44F1-B18A-F14E50C9BFA5}"/>
    <cellStyle name="Percent 5 7 4 3 3 4 2" xfId="9276" xr:uid="{649C9194-BBA8-4A44-8D8A-506840A1F779}"/>
    <cellStyle name="Percent 5 7 4 3 3 4 2 2" xfId="10993" xr:uid="{F99D0D71-B207-4083-9724-6C2CDE4FFBDC}"/>
    <cellStyle name="Percent 5 7 4 3 3 4 2 3" xfId="11827" xr:uid="{8979B996-3365-4C28-8278-6083105A1EB0}"/>
    <cellStyle name="Percent 5 7 4 3 3 4 2 3 2" xfId="22275" xr:uid="{28BDF759-4DF4-4A86-8EC6-F2F8634B3696}"/>
    <cellStyle name="Percent 5 7 4 3 3 4 2 3 3" xfId="21558" xr:uid="{5A9A38FE-F9D9-42D4-B6BC-AA351990F4D3}"/>
    <cellStyle name="Percent 5 7 4 3 3 4 2 3 3 2" xfId="26780" xr:uid="{3BE4F177-BEFF-4C42-9DB0-8E2CD7061084}"/>
    <cellStyle name="Percent 5 7 4 3 3 5" xfId="5262" xr:uid="{BF9D43E5-D623-49C6-8934-3539CDCC7F37}"/>
    <cellStyle name="Percent 5 7 4 3 3 5 2" xfId="9894" xr:uid="{E46117D0-7C6B-49F6-850D-3943E8F5D154}"/>
    <cellStyle name="Percent 5 7 4 3 3 5 3" xfId="17161" xr:uid="{7957576E-44F1-471C-B83B-0BEB8341B166}"/>
    <cellStyle name="Percent 5 7 4 3 3 5 3 2" xfId="23633" xr:uid="{6115527E-83A2-4E3A-A11C-8DB0BE7AB5EF}"/>
    <cellStyle name="Percent 5 7 4 3 3 5 3 3" xfId="19802" xr:uid="{8929B2BE-3024-4B8A-B944-BBD1D2F1C2D5}"/>
    <cellStyle name="Percent 5 7 4 3 3 5 3 3 2" xfId="25024" xr:uid="{7CB5E9CC-DEFB-4225-9F21-524EA653ADA9}"/>
    <cellStyle name="Percent 5 7 4 3 3 6" xfId="19058" xr:uid="{D02FCB1C-D8C7-400B-85C6-27DF54308A42}"/>
    <cellStyle name="Percent 5 7 4 3 3 6 2" xfId="24280" xr:uid="{3E34252F-BD34-412E-9CF9-2F800532C029}"/>
    <cellStyle name="Percent 5 7 4 3 4" xfId="6048" xr:uid="{CF990919-E39B-45C6-A940-9BB3B1B1C6AA}"/>
    <cellStyle name="Percent 5 7 4 3 4 2" xfId="7535" xr:uid="{6A519086-B2E3-4156-8CDD-DF2A201F1E1C}"/>
    <cellStyle name="Percent 5 7 4 3 4 3" xfId="13215" xr:uid="{8F477077-4159-4D07-A916-C947D92B16D0}"/>
    <cellStyle name="Percent 5 7 4 3 4 3 2" xfId="16650" xr:uid="{C19F3AA4-17A5-4118-8141-3481E4099826}"/>
    <cellStyle name="Percent 5 7 4 3 4 4" xfId="19141" xr:uid="{5C537322-6D98-4693-9414-47C94F676A1D}"/>
    <cellStyle name="Percent 5 7 4 3 4 4 2" xfId="24363" xr:uid="{41954265-3DC6-415F-BD24-6672F4123BA7}"/>
    <cellStyle name="Percent 5 7 4 3 5" xfId="6265" xr:uid="{93C3D873-D24A-4221-85B2-298476387641}"/>
    <cellStyle name="Percent 5 7 4 3 5 2" xfId="10014" xr:uid="{393358A2-FF24-4156-8C84-A5C6DF1CEA14}"/>
    <cellStyle name="Percent 5 7 4 3 5 3" xfId="12203" xr:uid="{53FCE91E-6A99-4A5E-A1DE-BED69B5ED9B5}"/>
    <cellStyle name="Percent 5 7 4 3 5 3 2" xfId="22650" xr:uid="{3F7B61DA-3E67-401C-8491-8D9A76BD31ED}"/>
    <cellStyle name="Percent 5 7 4 3 5 3 3" xfId="20579" xr:uid="{C075B78F-CF32-446D-A6FC-3AE77954EE45}"/>
    <cellStyle name="Percent 5 7 4 3 5 3 3 2" xfId="25801" xr:uid="{4C8E9563-F417-45EA-970A-2056B44057C5}"/>
    <cellStyle name="Percent 5 7 4 4" xfId="5980" xr:uid="{D9BE393A-025B-483E-9F05-43C3C2406EB8}"/>
    <cellStyle name="Percent 5 7 4 4 2" xfId="9186" xr:uid="{F1ADC732-564F-43B2-929D-35015E25A3A7}"/>
    <cellStyle name="Percent 5 7 4 4 3" xfId="11883" xr:uid="{2D5FE500-592C-4405-B6BB-E5C673C4091E}"/>
    <cellStyle name="Percent 5 7 4 4 3 2" xfId="22331" xr:uid="{B26731BF-9B2D-47D0-8563-6A0D748F0F1D}"/>
    <cellStyle name="Percent 5 7 4 4 3 3" xfId="20515" xr:uid="{A072868E-93AF-4A2F-9B2A-C494D1158390}"/>
    <cellStyle name="Percent 5 7 4 4 3 3 2" xfId="25737" xr:uid="{B5B83642-5E60-4A97-A8DD-58F75E08E387}"/>
    <cellStyle name="Percent 5 7 4 5" xfId="15777" xr:uid="{C9FAD470-3AF1-4595-AF96-D27CB3BC5A70}"/>
    <cellStyle name="Percent 5 7 4 6" xfId="17884" xr:uid="{26BD0B04-76E5-4BBB-BFCD-E06CBF06D940}"/>
    <cellStyle name="Percent 5 7 4 6 2" xfId="27494" xr:uid="{9F39C388-5B4F-4619-94CB-763275181243}"/>
    <cellStyle name="Percent 5 7 4 6 3" xfId="28733" xr:uid="{A085E719-F725-45BE-A020-78826A5A33A6}"/>
    <cellStyle name="Percent 5 7 4 6 4" xfId="28287" xr:uid="{D9B8CAE4-1C9F-4D5B-8E5D-588B6CB5FFB5}"/>
    <cellStyle name="Percent 5 7 4 7" xfId="18463" xr:uid="{CF1BBEA8-BFC4-495A-9D7C-12AB7D29EBCA}"/>
    <cellStyle name="Percent 5 7 4 7 2" xfId="28917" xr:uid="{7ED9ADE2-06B4-49BF-AAD7-58DAB564C708}"/>
    <cellStyle name="Percent 5 7 5" xfId="2570" xr:uid="{FED27182-5377-473C-9B6D-4B7485645F49}"/>
    <cellStyle name="Percent 5 7 5 2" xfId="3165" xr:uid="{E1BB9FDE-1913-4DED-8A66-A1228F870C3E}"/>
    <cellStyle name="Percent 5 7 5 3" xfId="4128" xr:uid="{E8DB36EB-C9F2-4297-858D-907110AF4D06}"/>
    <cellStyle name="Percent 5 7 5 3 2" xfId="4972" xr:uid="{7BFDF2A3-02DA-4332-BE0E-FC305C76CBC5}"/>
    <cellStyle name="Percent 5 7 5 3 3" xfId="3558" xr:uid="{67701978-302F-4596-BE99-8B122BA14C15}"/>
    <cellStyle name="Percent 5 7 5 3 4" xfId="7570" xr:uid="{6C68C0FB-985C-4047-9488-4A4A3A715875}"/>
    <cellStyle name="Percent 5 7 5 3 4 2" xfId="7444" xr:uid="{A3E9FD53-3DEF-4BC6-B1A0-713E26DC05B0}"/>
    <cellStyle name="Percent 5 7 5 3 4 2 2" xfId="10814" xr:uid="{0CC9A1A2-A7BD-4E74-A629-D4466456E686}"/>
    <cellStyle name="Percent 5 7 5 3 4 2 3" xfId="11422" xr:uid="{6AD6FDB1-92C8-4F37-8FF4-06ED96B62C1E}"/>
    <cellStyle name="Percent 5 7 5 3 4 2 3 2" xfId="21980" xr:uid="{17E49CDD-1831-4A53-82B6-8EEF05119AF9}"/>
    <cellStyle name="Percent 5 7 5 3 4 2 3 3" xfId="21379" xr:uid="{38B1F655-B7B3-474B-977B-268480467591}"/>
    <cellStyle name="Percent 5 7 5 3 4 2 3 3 2" xfId="26601" xr:uid="{669FF69A-D312-4852-AD72-A9313118C5B5}"/>
    <cellStyle name="Percent 5 7 5 3 5" xfId="6707" xr:uid="{82D0D2A4-03D7-49E0-A3E0-B636C18E4FE3}"/>
    <cellStyle name="Percent 5 7 5 3 5 2" xfId="10452" xr:uid="{56D2AE88-E798-4E4C-87CE-4BB82E5B9DD9}"/>
    <cellStyle name="Percent 5 7 5 3 5 3" xfId="11935" xr:uid="{847005D5-A30F-47AC-A1FC-A4FC651A8326}"/>
    <cellStyle name="Percent 5 7 5 3 5 3 2" xfId="22383" xr:uid="{CBF4C3B0-D890-4851-A5A1-56E6A027B597}"/>
    <cellStyle name="Percent 5 7 5 3 5 3 3" xfId="21017" xr:uid="{CCB54F08-862B-4736-9DC3-381CA20D4856}"/>
    <cellStyle name="Percent 5 7 5 3 5 3 3 2" xfId="26239" xr:uid="{D635B32A-34A5-487C-B2FD-42E3EE58816D}"/>
    <cellStyle name="Percent 5 7 5 3 6" xfId="16147" xr:uid="{AE836B47-F7D7-44D6-A651-E5BD13A848E1}"/>
    <cellStyle name="Percent 5 7 5 3 7" xfId="18905" xr:uid="{15787475-1790-4A71-9EA5-50B083714178}"/>
    <cellStyle name="Percent 5 7 5 3 7 2" xfId="24127" xr:uid="{109E8ABB-0D76-402E-8BAA-8C6C92149EB3}"/>
    <cellStyle name="Percent 5 7 5 4" xfId="7252" xr:uid="{E32848F0-57AA-4477-8E99-B17825AB6732}"/>
    <cellStyle name="Percent 5 7 5 4 2" xfId="8211" xr:uid="{BC9DA1BF-A7B9-444D-BBBA-1445EB40DA3B}"/>
    <cellStyle name="Percent 5 7 5 4 3" xfId="13250" xr:uid="{CCC4FB8D-575F-47A4-A418-B9CE69364EB9}"/>
    <cellStyle name="Percent 5 7 5 4 3 2" xfId="16683" xr:uid="{21E33FDB-6D6F-4473-B59C-174E6972F4FA}"/>
    <cellStyle name="Percent 5 7 5 4 4" xfId="19554" xr:uid="{6977C746-3A23-41A0-80E6-AC2B21F4AC32}"/>
    <cellStyle name="Percent 5 7 5 4 4 2" xfId="24776" xr:uid="{DE42DBAE-1D35-4551-966B-9D87C80EDE42}"/>
    <cellStyle name="Percent 5 7 5 5" xfId="6231" xr:uid="{911B49CF-47C8-4A1D-A211-722B85B325B3}"/>
    <cellStyle name="Percent 5 7 5 5 2" xfId="9980" xr:uid="{0409F540-A676-4EBB-90AA-3AD01E24E249}"/>
    <cellStyle name="Percent 5 7 5 5 3" xfId="17121" xr:uid="{E18B3735-B5C3-4B6A-9E9C-8FF5E87FA5F9}"/>
    <cellStyle name="Percent 5 7 5 5 3 2" xfId="23593" xr:uid="{1C43F13B-0BBF-4D5E-8546-C6D54948A9CD}"/>
    <cellStyle name="Percent 5 7 5 5 3 3" xfId="20545" xr:uid="{437EBB31-3C1B-48A5-B126-ADF54BD75B51}"/>
    <cellStyle name="Percent 5 7 5 5 3 3 2" xfId="25767" xr:uid="{319720C8-19AA-4732-9077-233E7514A07A}"/>
    <cellStyle name="Percent 5 7 6" xfId="5979" xr:uid="{CEE74043-519D-4D48-85BD-7C617DED95A5}"/>
    <cellStyle name="Percent 5 7 6 2" xfId="9185" xr:uid="{8A4CA879-2B9A-41CD-9A05-2957B7A0E49D}"/>
    <cellStyle name="Percent 5 7 6 3" xfId="16300" xr:uid="{FFE21A79-F40F-45A4-903C-57D500C26F43}"/>
    <cellStyle name="Percent 5 7 6 3 2" xfId="17442" xr:uid="{8878ACD9-2EE9-49A8-9FEC-16343987D815}"/>
    <cellStyle name="Percent 5 7 6 3 3" xfId="20514" xr:uid="{AFD7EB90-AF2F-4CE6-8573-6F7E76520B74}"/>
    <cellStyle name="Percent 5 7 6 3 3 2" xfId="25736" xr:uid="{F3D26332-A3BC-4928-A2B5-B9A385D3EC5E}"/>
    <cellStyle name="Percent 5 7 7" xfId="15776" xr:uid="{B761FEA8-94BA-4768-BE30-33EBF03CE1D5}"/>
    <cellStyle name="Percent 5 7 8" xfId="17883" xr:uid="{3BCCF717-B073-44B7-96E3-9C1B374016A0}"/>
    <cellStyle name="Percent 5 7 8 2" xfId="27493" xr:uid="{00EBE7B6-7D2D-4E15-A043-2D4CBBE0BBC0}"/>
    <cellStyle name="Percent 5 7 8 3" xfId="28732" xr:uid="{E1BBF656-19E3-42FD-A511-60FCDECFAE0B}"/>
    <cellStyle name="Percent 5 7 8 4" xfId="28286" xr:uid="{4C31108D-86FB-43FE-8864-7FFE195CFA88}"/>
    <cellStyle name="Percent 5 7 9" xfId="18310" xr:uid="{47EA1E03-A1F5-4260-85B8-ADB8A55F7FDB}"/>
    <cellStyle name="Percent 5 7 9 2" xfId="28221" xr:uid="{F675E8CD-E54D-423B-86BA-9BA33C673B4E}"/>
    <cellStyle name="Percent 5 8" xfId="2125" xr:uid="{01408DC9-4B29-4C9C-8C19-A70183431C62}"/>
    <cellStyle name="Percent 5 8 2" xfId="2126" xr:uid="{24B276FB-A0A6-48A2-80AB-4C19DD0AFF19}"/>
    <cellStyle name="Percent 5 8 2 2" xfId="15148" xr:uid="{921ACA63-317E-4CED-AC7A-920317B0D610}"/>
    <cellStyle name="Percent 5 8 2 3" xfId="15149" xr:uid="{788E94A9-B6F8-41C2-BD3D-2C058BE088BA}"/>
    <cellStyle name="Percent 5 8 2 3 2" xfId="15150" xr:uid="{0B4908FE-FAA7-46A2-A6E5-F34365E056E3}"/>
    <cellStyle name="Percent 5 8 3" xfId="2127" xr:uid="{23C86879-DFF4-4D23-9EAB-FFF84E42A457}"/>
    <cellStyle name="Percent 5 8 3 2" xfId="2128" xr:uid="{3C070290-2662-484D-AD92-30C4A51B80D3}"/>
    <cellStyle name="Percent 5 8 3 3" xfId="2740" xr:uid="{8FEFB5A8-2A0E-498F-8BED-E37F42A3967E}"/>
    <cellStyle name="Percent 5 8 3 3 2" xfId="3335" xr:uid="{3BD97984-9B41-4DE1-BE0A-16265D0E56FB}"/>
    <cellStyle name="Percent 5 8 3 3 3" xfId="4298" xr:uid="{80528DB1-F3CA-4E8B-A9BA-E550F95669E6}"/>
    <cellStyle name="Percent 5 8 3 3 3 2" xfId="5130" xr:uid="{EA4062FE-9461-453A-AC3A-E0BD9A0611E6}"/>
    <cellStyle name="Percent 5 8 3 3 3 3" xfId="4535" xr:uid="{BCA64688-6351-4E61-83FD-DF0F73376F40}"/>
    <cellStyle name="Percent 5 8 3 3 3 4" xfId="8498" xr:uid="{E6EF37C9-C8DC-4A34-8011-9113041A56ED}"/>
    <cellStyle name="Percent 5 8 3 3 3 4 2" xfId="6621" xr:uid="{DDD2FAB3-EDA4-49F8-A16B-0DDED9FC6C6F}"/>
    <cellStyle name="Percent 5 8 3 3 3 4 2 2" xfId="10367" xr:uid="{6067EFA3-8136-4B58-A76E-BEDBC0F42F0B}"/>
    <cellStyle name="Percent 5 8 3 3 3 4 2 3" xfId="12099" xr:uid="{5F6864EB-0DAD-4D84-BE8A-49A6D4A52779}"/>
    <cellStyle name="Percent 5 8 3 3 3 4 2 3 2" xfId="22546" xr:uid="{F0A68EF8-4C0C-4E05-959C-2C7CB33FB6B8}"/>
    <cellStyle name="Percent 5 8 3 3 3 4 2 3 3" xfId="20932" xr:uid="{04F260F2-39A7-4571-B779-2AFF875C67D8}"/>
    <cellStyle name="Percent 5 8 3 3 3 4 2 3 3 2" xfId="26154" xr:uid="{8A60FA00-6BCD-4A47-86FF-9817E117D5D5}"/>
    <cellStyle name="Percent 5 8 3 3 3 5" xfId="5245" xr:uid="{9CE23671-E0F1-44B2-B12F-2BE4CDC8A24B}"/>
    <cellStyle name="Percent 5 8 3 3 3 5 2" xfId="9877" xr:uid="{E1C0064C-597A-4044-B5A7-6802A3D32B29}"/>
    <cellStyle name="Percent 5 8 3 3 3 5 3" xfId="11914" xr:uid="{43B4359F-1D15-4A92-96B6-583CF39DB1C5}"/>
    <cellStyle name="Percent 5 8 3 3 3 5 3 2" xfId="22362" xr:uid="{F9698669-DB3A-485C-868F-1D2A7CA12967}"/>
    <cellStyle name="Percent 5 8 3 3 3 5 3 3" xfId="19785" xr:uid="{B9124CEF-44B2-45D4-B535-39EF52A4496F}"/>
    <cellStyle name="Percent 5 8 3 3 3 5 3 3 2" xfId="25007" xr:uid="{65070B6C-9F7F-49E2-9745-C55947E5A591}"/>
    <cellStyle name="Percent 5 8 3 3 3 6" xfId="19075" xr:uid="{1746D5CE-C103-4DB4-9B06-E277A28DCD32}"/>
    <cellStyle name="Percent 5 8 3 3 3 6 2" xfId="24297" xr:uid="{1A562443-B247-44E9-A2AB-DC649C2140EC}"/>
    <cellStyle name="Percent 5 8 3 3 4" xfId="6133" xr:uid="{BD1A725B-24A2-4F66-86FD-502F49A62CFA}"/>
    <cellStyle name="Percent 5 8 3 3 4 2" xfId="7512" xr:uid="{D87913B4-B582-4803-A50C-59C8AFCECD49}"/>
    <cellStyle name="Percent 5 8 3 3 4 3" xfId="13077" xr:uid="{2C753BDB-2B48-4FC7-A119-418CF6ACD01B}"/>
    <cellStyle name="Percent 5 8 3 3 4 3 2" xfId="16526" xr:uid="{5C30AC24-DA65-480F-8BDA-C3094655FE0A}"/>
    <cellStyle name="Percent 5 8 3 3 4 4" xfId="19226" xr:uid="{A9C4DEBF-1A98-4A34-894C-815E049CAF4F}"/>
    <cellStyle name="Percent 5 8 3 3 4 4 2" xfId="24448" xr:uid="{A7326A6A-30D5-4F36-B687-2776FC015F7D}"/>
    <cellStyle name="Percent 5 8 3 3 5" xfId="6987" xr:uid="{49943C8B-0959-426E-B700-93E3F94A71E3}"/>
    <cellStyle name="Percent 5 8 3 3 5 2" xfId="10731" xr:uid="{EE074FD0-6144-4F60-8E4B-49F137B01C4C}"/>
    <cellStyle name="Percent 5 8 3 3 5 3" xfId="12491" xr:uid="{BCAFF845-8602-457B-92DE-D13FDFC3F6D7}"/>
    <cellStyle name="Percent 5 8 3 3 5 3 2" xfId="22932" xr:uid="{CA8E96A3-4F3C-417A-B906-BC01F38C43E1}"/>
    <cellStyle name="Percent 5 8 3 3 5 3 3" xfId="21296" xr:uid="{C360CF85-FC48-400D-BF5C-896E84AE5C78}"/>
    <cellStyle name="Percent 5 8 3 3 5 3 3 2" xfId="26518" xr:uid="{EBF34420-D2FA-4222-9683-96D83C245746}"/>
    <cellStyle name="Percent 5 8 3 4" xfId="5982" xr:uid="{72CE51DB-8604-490E-B14E-B77A505DEED2}"/>
    <cellStyle name="Percent 5 8 3 4 2" xfId="9187" xr:uid="{FB44536D-41DE-4E5C-8C89-826983215729}"/>
    <cellStyle name="Percent 5 8 3 4 3" xfId="16769" xr:uid="{221517A9-1639-419A-AD70-002C4706411C}"/>
    <cellStyle name="Percent 5 8 3 4 3 2" xfId="23303" xr:uid="{DF7599A8-844C-47E8-9035-44785350A1B9}"/>
    <cellStyle name="Percent 5 8 3 4 3 3" xfId="20517" xr:uid="{22BC7FD9-E447-43EA-B2CD-24190B79959F}"/>
    <cellStyle name="Percent 5 8 3 4 3 3 2" xfId="25739" xr:uid="{9FD0D90D-FF01-4F9C-87F5-B7668FE27DA8}"/>
    <cellStyle name="Percent 5 8 3 5" xfId="15779" xr:uid="{8D5023C0-4AD7-479A-A5B7-028D8ADF1585}"/>
    <cellStyle name="Percent 5 8 3 6" xfId="17886" xr:uid="{1FC5BE41-3B39-461F-A34D-82303B8D65C0}"/>
    <cellStyle name="Percent 5 8 3 6 2" xfId="27496" xr:uid="{58B96D05-3AE5-4A11-9AAE-95F170DA911B}"/>
    <cellStyle name="Percent 5 8 3 6 3" xfId="28735" xr:uid="{C6B6D780-2140-429B-B821-EA53FB42C8E2}"/>
    <cellStyle name="Percent 5 8 3 6 4" xfId="28289" xr:uid="{1373427F-BF1A-450D-800F-3D066359A177}"/>
    <cellStyle name="Percent 5 8 3 7" xfId="18480" xr:uid="{AF0CA070-1B01-42EE-AC98-40F9F5D8B2C3}"/>
    <cellStyle name="Percent 5 8 3 7 2" xfId="28803" xr:uid="{442A5B48-8372-4B13-97DB-42ECB464C83B}"/>
    <cellStyle name="Percent 5 8 4" xfId="2129" xr:uid="{DC3C78A3-90D4-4C8E-8A05-C54ABF997459}"/>
    <cellStyle name="Percent 5 8 5" xfId="2130" xr:uid="{CAE52D88-813A-4402-96C0-D8AC026E892B}"/>
    <cellStyle name="Percent 5 8 5 2" xfId="15332" xr:uid="{A3007152-B2D7-4ABC-BD1C-9B5835F3122E}"/>
    <cellStyle name="Percent 5 8 6" xfId="5981" xr:uid="{84880EBD-8EC0-4EEE-8F12-2D1985909219}"/>
    <cellStyle name="Percent 5 8 6 2" xfId="8747" xr:uid="{4688AC65-95E3-4A83-B7EF-1DC9D82B6526}"/>
    <cellStyle name="Percent 5 8 6 3" xfId="8737" xr:uid="{A31556B1-F88D-4C0C-9368-7EEF99DCD1B2}"/>
    <cellStyle name="Percent 5 8 6 4" xfId="11271" xr:uid="{599B40EB-DFB9-461C-9EAC-B0E61EFB9676}"/>
    <cellStyle name="Percent 5 8 6 4 2" xfId="12272" xr:uid="{06EE6338-63FD-4FCE-AA3C-9279774C7F43}"/>
    <cellStyle name="Percent 5 8 6 4 3" xfId="20516" xr:uid="{1C77F2BE-651F-4C3D-BABE-3FFA0D1D3346}"/>
    <cellStyle name="Percent 5 8 6 4 3 2" xfId="25738" xr:uid="{ADEECA84-5C26-45FC-9D63-4E14BDF20013}"/>
    <cellStyle name="Percent 5 8 6 5" xfId="16301" xr:uid="{CAD197C0-3F49-48CF-A41C-99E145CA0ABA}"/>
    <cellStyle name="Percent 5 8 7" xfId="15778" xr:uid="{0D68F4B2-438D-4886-9E05-D50C8E29DB99}"/>
    <cellStyle name="Percent 5 8 8" xfId="17885" xr:uid="{8B604521-174C-450D-8B15-730423C771D0}"/>
    <cellStyle name="Percent 5 8 8 2" xfId="27495" xr:uid="{5AF502E6-D34C-46AA-AA11-A8C86318DA25}"/>
    <cellStyle name="Percent 5 8 8 3" xfId="28734" xr:uid="{FC0F2845-B1CB-4312-A9AC-489D9D4B5A46}"/>
    <cellStyle name="Percent 5 8 8 4" xfId="28288" xr:uid="{7B852B64-9593-4FBB-BF89-ABE26D33EA60}"/>
    <cellStyle name="Percent 5 9" xfId="2160" xr:uid="{3391DF6C-CF2E-4CC0-8859-411D8C16A880}"/>
    <cellStyle name="Percent 5 9 2" xfId="2755" xr:uid="{57B13110-09B0-4363-ADFF-5B19C5A13CCB}"/>
    <cellStyle name="Percent 5 9 3" xfId="3718" xr:uid="{9BFEF169-2755-453E-B1E0-8D24F04ABFD5}"/>
    <cellStyle name="Percent 5 9 3 2" xfId="4876" xr:uid="{CE8734E9-171F-4BF4-81CC-8834D7039A09}"/>
    <cellStyle name="Percent 5 9 3 3" xfId="4352" xr:uid="{154BFA5A-0463-429E-B23B-3767DD0B0F73}"/>
    <cellStyle name="Percent 5 9 3 4" xfId="8669" xr:uid="{EDDF91F6-B3FC-4B7A-8BEB-661A92726666}"/>
    <cellStyle name="Percent 5 9 3 4 2" xfId="5517" xr:uid="{846E9059-07AC-4602-83FB-98BDD4A149E5}"/>
    <cellStyle name="Percent 5 9 3 4 2 2" xfId="9653" xr:uid="{E93C8AEF-A536-4640-8C75-10AB255CDDB9}"/>
    <cellStyle name="Percent 5 9 3 4 2 3" xfId="12010" xr:uid="{F902FAF9-0B90-4918-B734-31E5448B63AE}"/>
    <cellStyle name="Percent 5 9 3 4 2 3 2" xfId="22458" xr:uid="{F459602E-2A1A-4256-9074-05266759E058}"/>
    <cellStyle name="Percent 5 9 3 4 2 3 3" xfId="20057" xr:uid="{132B88C8-3C90-4241-B69A-2BB68A050ACC}"/>
    <cellStyle name="Percent 5 9 3 4 2 3 3 2" xfId="25279" xr:uid="{F4890AE3-5107-4C35-ACF6-B28B5F33A587}"/>
    <cellStyle name="Percent 5 9 3 5" xfId="6955" xr:uid="{9C83F432-0BFB-4807-8641-B7197A659197}"/>
    <cellStyle name="Percent 5 9 3 5 2" xfId="10699" xr:uid="{99DD9350-01DB-4DD1-9DE2-ECCB10B98AEA}"/>
    <cellStyle name="Percent 5 9 3 5 3" xfId="11497" xr:uid="{EEF39CEB-1A05-41FF-99EF-7B521BF5338E}"/>
    <cellStyle name="Percent 5 9 3 5 3 2" xfId="22055" xr:uid="{0B70C1EC-147E-4D02-90B9-27826EED4414}"/>
    <cellStyle name="Percent 5 9 3 5 3 3" xfId="21264" xr:uid="{353C27F0-2968-48B2-A413-AC07EF4F4B93}"/>
    <cellStyle name="Percent 5 9 3 5 3 3 2" xfId="26486" xr:uid="{5E940B69-6988-4E9D-8CF9-0F2A9A23501B}"/>
    <cellStyle name="Percent 5 9 3 6" xfId="18495" xr:uid="{4EA0EF5C-E519-4E52-82D8-6F56BDDCBA1B}"/>
    <cellStyle name="Percent 5 9 3 6 2" xfId="23717" xr:uid="{D2A469DC-F731-41AC-AC51-2EFBFADD9049}"/>
    <cellStyle name="Percent 5 9 4" xfId="7221" xr:uid="{3BB9514A-F190-45B3-853E-0FF5E2145B90}"/>
    <cellStyle name="Percent 5 9 4 2" xfId="8180" xr:uid="{1E245798-5860-496B-AB42-11F1EED9A7CB}"/>
    <cellStyle name="Percent 5 9 4 3" xfId="13181" xr:uid="{D862B9D6-CBBA-44E8-844A-FA8CE0B9AB48}"/>
    <cellStyle name="Percent 5 9 4 3 2" xfId="16623" xr:uid="{B0879E60-431F-48DA-9722-813BFAA2A22A}"/>
    <cellStyle name="Percent 5 9 4 4" xfId="19523" xr:uid="{66D3115B-7EBC-4874-A606-576C3ACE041B}"/>
    <cellStyle name="Percent 5 9 4 4 2" xfId="24745" xr:uid="{C44A8C58-40AC-4434-A33C-A16652636091}"/>
    <cellStyle name="Percent 5 9 5" xfId="9232" xr:uid="{DE278393-0EC0-4E2A-AA37-F7FFFD9FE2FE}"/>
    <cellStyle name="Percent 5 9 5 2" xfId="10949" xr:uid="{C4E382DA-D847-4C77-AECE-383F1E8BC603}"/>
    <cellStyle name="Percent 5 9 5 3" xfId="11895" xr:uid="{42355192-C674-4FFA-8DAE-951A01B0434C}"/>
    <cellStyle name="Percent 5 9 5 3 2" xfId="22343" xr:uid="{054C74F3-F3C4-4C3E-8AB0-C5B9E2F5C692}"/>
    <cellStyle name="Percent 5 9 5 3 3" xfId="21514" xr:uid="{39F6EBB4-075B-423E-9620-0B3F82321B6B}"/>
    <cellStyle name="Percent 5 9 5 3 3 2" xfId="26736" xr:uid="{DC604F63-F2D5-423C-BC2F-A02547836AF1}"/>
    <cellStyle name="Percent 6" xfId="2131" xr:uid="{85F6EBC6-2B57-4219-8426-901881F48C01}"/>
    <cellStyle name="Percent 6 2" xfId="2132" xr:uid="{278436CC-C11E-4E7E-AAE5-F45D839848FD}"/>
    <cellStyle name="Percent 6 2 2" xfId="34950" xr:uid="{214815D1-2B69-412C-AFA2-A073AAA538B7}"/>
    <cellStyle name="Percent 6 2 2 2" xfId="32149" xr:uid="{F3E200B1-4F62-40DD-ACD6-DBACD1741C63}"/>
    <cellStyle name="Percent 6 2 2 2 2" xfId="32490" xr:uid="{2F0F12FD-7B20-4AA9-8950-72926858BE13}"/>
    <cellStyle name="Percent 6 2 2 2 2 2" xfId="34986" xr:uid="{7C8257A4-2E09-4880-ACAC-7901D82D5D19}"/>
    <cellStyle name="Percent 6 2 2 2 2 2 2" xfId="34767" xr:uid="{C8FC3AAC-0921-444A-8E55-0C55751A0EAA}"/>
    <cellStyle name="Percent 6 2 2 2 2 2 2 2" xfId="31014" xr:uid="{AD46D4DE-A6C9-45D0-9824-B17907BB4F32}"/>
    <cellStyle name="Percent 6 2 2 2 2 2 3" xfId="34883" xr:uid="{F0F33DA2-68B9-43C9-A026-433D8731D8EC}"/>
    <cellStyle name="Percent 6 2 2 2 2 3" xfId="32872" xr:uid="{9B598D9D-C405-446E-AEE4-0D6BCC801C1D}"/>
    <cellStyle name="Percent 6 2 2 2 2 3 2" xfId="30465" xr:uid="{DC9727E4-ADB7-4B94-9FA6-5A67D23B5A8A}"/>
    <cellStyle name="Percent 6 2 2 2 2 4" xfId="34550" xr:uid="{78864BB6-7D21-46D3-9A49-AC72A8F59059}"/>
    <cellStyle name="Percent 6 2 2 2 3" xfId="30780" xr:uid="{1B305015-3326-467C-ACAC-08A360F4790B}"/>
    <cellStyle name="Percent 6 2 2 2 3 2" xfId="29733" xr:uid="{ADBD85C8-B8EC-4FB5-B020-8EDF2458D9C7}"/>
    <cellStyle name="Percent 6 2 2 2 3 2 2" xfId="30009" xr:uid="{ED1284CA-B8B9-499F-9E28-8F11D955417B}"/>
    <cellStyle name="Percent 6 2 2 2 3 3" xfId="33266" xr:uid="{9BA1A953-5DDE-4A0E-9BA3-AC3707F3068C}"/>
    <cellStyle name="Percent 6 2 2 2 4" xfId="33766" xr:uid="{93A50E4A-244B-4A4A-BC54-F5F3B735FE53}"/>
    <cellStyle name="Percent 6 2 2 2 4 2" xfId="32986" xr:uid="{00596ADF-2EFB-4578-949A-C2AD8C9B959B}"/>
    <cellStyle name="Percent 6 2 2 2 5" xfId="29936" xr:uid="{3C506E9E-F420-48CB-BAB0-E271AF0174A5}"/>
    <cellStyle name="Percent 6 2 2 3" xfId="29987" xr:uid="{56BC03EB-CEC5-47CB-8409-D1575C865845}"/>
    <cellStyle name="Percent 6 2 2 3 2" xfId="35127" xr:uid="{E8741F55-33E6-4FB9-8656-7A5DDE11165D}"/>
    <cellStyle name="Percent 6 2 2 3 2 2" xfId="30445" xr:uid="{81BDFDAF-C00C-4BB0-AE1F-D160F0834D34}"/>
    <cellStyle name="Percent 6 2 2 3 2 2 2" xfId="31337" xr:uid="{E8153C81-BD06-4A94-9EAF-FBDA9D0FD7EE}"/>
    <cellStyle name="Percent 6 2 2 3 2 3" xfId="33474" xr:uid="{4DE4C04C-7CBE-45D2-BCD6-3466F070CB0B}"/>
    <cellStyle name="Percent 6 2 2 3 3" xfId="34419" xr:uid="{C426C4CD-0BB7-4433-9512-1E955FAFE322}"/>
    <cellStyle name="Percent 6 2 2 3 3 2" xfId="34405" xr:uid="{B6F4FE69-E0D6-4474-88E6-67F85704DED9}"/>
    <cellStyle name="Percent 6 2 2 3 4" xfId="33699" xr:uid="{D31D08FE-2DF5-42C2-896D-A1B98718F998}"/>
    <cellStyle name="Percent 6 2 2 4" xfId="29933" xr:uid="{E23D44C8-599A-45D8-8335-4017DF1A662E}"/>
    <cellStyle name="Percent 6 2 2 4 2" xfId="33656" xr:uid="{AC6C7898-4484-4C95-9E8C-55539577120A}"/>
    <cellStyle name="Percent 6 2 2 4 2 2" xfId="34254" xr:uid="{8E3E3AA2-D7B7-4D49-AA07-D2CF78F8A518}"/>
    <cellStyle name="Percent 6 2 2 4 3" xfId="30119" xr:uid="{F75B2921-F8B0-4A96-9257-1562DE456C96}"/>
    <cellStyle name="Percent 6 2 2 5" xfId="33064" xr:uid="{83DB8BB8-A54A-4347-AEC4-1A09249C54A4}"/>
    <cellStyle name="Percent 6 2 2 5 2" xfId="34384" xr:uid="{78B0CD7B-7BED-4757-A4CC-F793590E148A}"/>
    <cellStyle name="Percent 6 2 2 6" xfId="29835" xr:uid="{6BB9CA35-B7B1-4D69-8A8D-9ED1394E8FA8}"/>
    <cellStyle name="Percent 6 2 3" xfId="33378" xr:uid="{79A3738D-F80E-41C3-B4FE-5871A0164667}"/>
    <cellStyle name="Percent 6 2 3 2" xfId="34956" xr:uid="{D3A7EDB1-130F-46E9-BB73-765526371F6C}"/>
    <cellStyle name="Percent 6 2 3 2 2" xfId="34836" xr:uid="{0FD9E70D-D0FC-4827-B3FE-727983725444}"/>
    <cellStyle name="Percent 6 2 3 2 2 2" xfId="32747" xr:uid="{895FAB0D-A7EB-49AC-B6EE-E7EB0AB15F44}"/>
    <cellStyle name="Percent 6 2 3 2 2 2 2" xfId="32817" xr:uid="{A58E84B9-9C83-495A-9229-76D3D0794303}"/>
    <cellStyle name="Percent 6 2 3 2 2 3" xfId="31247" xr:uid="{39E84B89-A734-4B66-86FC-2B0F0A493B61}"/>
    <cellStyle name="Percent 6 2 3 2 3" xfId="30307" xr:uid="{29B27E4A-6CD3-49BE-9B8D-A00822FFFBC5}"/>
    <cellStyle name="Percent 6 2 3 2 3 2" xfId="31666" xr:uid="{A3E3FB1C-3D6B-4077-8EFB-959907B7A708}"/>
    <cellStyle name="Percent 6 2 3 2 4" xfId="32359" xr:uid="{F8DD9BB2-BB38-4AD8-9967-5F898571C6D2}"/>
    <cellStyle name="Percent 6 2 3 3" xfId="33968" xr:uid="{CE8F3611-5080-4A03-9641-00E2CE6F75AF}"/>
    <cellStyle name="Percent 6 2 3 3 2" xfId="29406" xr:uid="{B6FF8D58-2E8A-4DBA-A2AA-49DE7E7328D8}"/>
    <cellStyle name="Percent 6 2 3 3 2 2" xfId="29418" xr:uid="{24D76431-E7D1-4C3B-8214-499D9C96C1B9}"/>
    <cellStyle name="Percent 6 2 3 3 3" xfId="29436" xr:uid="{91493E51-9679-4434-BCBC-F7670AEF6285}"/>
    <cellStyle name="Percent 6 2 3 4" xfId="30124" xr:uid="{13024294-B6D6-490D-925C-8D97C3FAE912}"/>
    <cellStyle name="Percent 6 2 3 4 2" xfId="34666" xr:uid="{A059742F-C6FF-40D6-B3C1-6283C56E19E4}"/>
    <cellStyle name="Percent 6 2 3 5" xfId="32148" xr:uid="{5F015A44-E18D-41C7-B0CC-A515794734E3}"/>
    <cellStyle name="Percent 6 2 4" xfId="34670" xr:uid="{368703D5-8F0D-4FD8-A6BB-ED975EE11D8B}"/>
    <cellStyle name="Percent 6 2 4 2" xfId="33802" xr:uid="{88AF53D7-5203-471A-B138-2D2C7D5904AA}"/>
    <cellStyle name="Percent 6 2 4 2 2" xfId="33583" xr:uid="{9BCDE5F2-6E8F-40CD-9E14-548F67784056}"/>
    <cellStyle name="Percent 6 2 4 2 2 2" xfId="33694" xr:uid="{D39F1D5E-F2B1-42FF-8210-E30716A56D8C}"/>
    <cellStyle name="Percent 6 2 4 2 3" xfId="31167" xr:uid="{1EF3A846-2381-4C90-ACFC-B969FA681A5B}"/>
    <cellStyle name="Percent 6 2 4 3" xfId="35046" xr:uid="{6968CC2E-1707-4B1B-A590-E068810DF088}"/>
    <cellStyle name="Percent 6 2 4 3 2" xfId="30664" xr:uid="{37A4C7E0-06F9-4ABF-A342-60D4F592C9BD}"/>
    <cellStyle name="Percent 6 2 4 4" xfId="29611" xr:uid="{2633DB8C-C859-4CE0-9719-E3BCB754FB6B}"/>
    <cellStyle name="Percent 6 2 5" xfId="29876" xr:uid="{0A6A9484-E654-4200-BA07-74568EDE6FB4}"/>
    <cellStyle name="Percent 6 2 5 2" xfId="32169" xr:uid="{9414C377-5244-44A3-8539-FEE130CE3E56}"/>
    <cellStyle name="Percent 6 2 5 2 2" xfId="34278" xr:uid="{45D632D5-B7EE-4363-91F3-030E469B2D09}"/>
    <cellStyle name="Percent 6 2 5 3" xfId="35167" xr:uid="{59D040BA-8A27-4D99-B9F8-201CABEF271B}"/>
    <cellStyle name="Percent 6 2 6" xfId="30401" xr:uid="{DB2C6E7B-BEED-46F6-8024-40A2C0E571D4}"/>
    <cellStyle name="Percent 6 2 6 2" xfId="32623" xr:uid="{CD65E855-3232-4638-B06C-250C47D1FD15}"/>
    <cellStyle name="Percent 6 2 7" xfId="31384" xr:uid="{218A7D4B-4B56-4329-8E53-0B5B833994A5}"/>
    <cellStyle name="Percent 6 2 8" xfId="30126" xr:uid="{0F94E795-4A6A-4788-BF03-645079FB964E}"/>
    <cellStyle name="Percent 6 3" xfId="2133" xr:uid="{713716C9-3986-4A1D-AA60-05281B6A3D34}"/>
    <cellStyle name="Percent 6 3 2" xfId="32997" xr:uid="{68BE1348-D784-432C-9B83-838F50EA3520}"/>
    <cellStyle name="Percent 6 3 2 2" xfId="29938" xr:uid="{7771B3E7-F2D2-4964-AB83-9E3CD20C31AD}"/>
    <cellStyle name="Percent 6 3 2 2 2" xfId="31240" xr:uid="{F87AA5A5-34D4-4872-B046-02C91A577985}"/>
    <cellStyle name="Percent 6 3 2 2 2 2" xfId="29705" xr:uid="{15E7B4DA-9280-4549-9D51-B5649EE05CFA}"/>
    <cellStyle name="Percent 6 3 2 2 2 2 2" xfId="35512" xr:uid="{6230D761-9F4A-4E10-BE62-ED83DEAE8898}"/>
    <cellStyle name="Percent 6 3 2 2 2 3" xfId="32207" xr:uid="{91DF0C18-5D32-435D-9153-26AD351D3A3D}"/>
    <cellStyle name="Percent 6 3 2 2 3" xfId="34581" xr:uid="{3D68BFBD-7947-4E0E-9C55-6E14B95C8211}"/>
    <cellStyle name="Percent 6 3 2 2 3 2" xfId="32600" xr:uid="{C30920B0-5FFC-4455-89A4-DAD5FA7468A2}"/>
    <cellStyle name="Percent 6 3 2 2 4" xfId="35151" xr:uid="{A9DDFCF5-92A6-42E0-BB00-15BD74BF855C}"/>
    <cellStyle name="Percent 6 3 2 3" xfId="29180" xr:uid="{8CD12888-C111-4865-8871-74E48E177957}"/>
    <cellStyle name="Percent 6 3 2 3 2" xfId="33549" xr:uid="{9D66AD23-F407-46F2-95C7-D84C87A563B9}"/>
    <cellStyle name="Percent 6 3 2 3 2 2" xfId="30473" xr:uid="{316835F4-9772-4A14-866F-5AB93F160A7B}"/>
    <cellStyle name="Percent 6 3 2 3 3" xfId="29941" xr:uid="{071B0EF2-33B1-44F7-A363-40946E447BE6}"/>
    <cellStyle name="Percent 6 3 2 4" xfId="29367" xr:uid="{F868466E-6CF0-4C04-8A63-10DFD7FA4F58}"/>
    <cellStyle name="Percent 6 3 2 4 2" xfId="33520" xr:uid="{E706A707-5FEF-406D-B64B-97A6CF8447AE}"/>
    <cellStyle name="Percent 6 3 2 5" xfId="30072" xr:uid="{5AEA9063-09A6-4AD9-8F40-3EA6DA00FCC6}"/>
    <cellStyle name="Percent 6 3 3" xfId="29166" xr:uid="{26E799D4-7F30-43ED-8875-064A084C6F75}"/>
    <cellStyle name="Percent 6 3 3 2" xfId="35094" xr:uid="{6CCDD208-5BEA-42F0-97E8-AA00C31F5401}"/>
    <cellStyle name="Percent 6 3 3 2 2" xfId="31426" xr:uid="{DA1E407B-C1DC-4041-BEC1-846558DA12EA}"/>
    <cellStyle name="Percent 6 3 3 2 2 2" xfId="30208" xr:uid="{EA05518D-16B3-4992-ACC9-6B76CC685525}"/>
    <cellStyle name="Percent 6 3 3 2 3" xfId="31132" xr:uid="{9153E873-C8E2-4866-99A8-9332A99B73AC}"/>
    <cellStyle name="Percent 6 3 3 3" xfId="35315" xr:uid="{99C9C4AC-6C8F-4673-BED0-800C2C941B7E}"/>
    <cellStyle name="Percent 6 3 3 3 2" xfId="31342" xr:uid="{63FE5E6A-1952-40C0-85CC-815E9760D18B}"/>
    <cellStyle name="Percent 6 3 3 4" xfId="33917" xr:uid="{B4F7B725-FB2C-4F88-86F0-74049FA80FC7}"/>
    <cellStyle name="Percent 6 3 4" xfId="33862" xr:uid="{80DE1A76-E612-47AE-B12E-118C2F15895D}"/>
    <cellStyle name="Percent 6 3 4 2" xfId="32417" xr:uid="{D5413FBD-61C7-4256-A4FD-40DC9294EC5C}"/>
    <cellStyle name="Percent 6 3 4 2 2" xfId="32975" xr:uid="{4A09F7E1-123C-47A9-9D18-383589C5216B}"/>
    <cellStyle name="Percent 6 3 4 3" xfId="33471" xr:uid="{17489EA6-3D2E-43ED-9B1C-96A9E0573A09}"/>
    <cellStyle name="Percent 6 3 5" xfId="32486" xr:uid="{EDF52D15-45A4-42AA-8510-8B213FC06DC0}"/>
    <cellStyle name="Percent 6 3 5 2" xfId="32147" xr:uid="{E32F7CCE-E39D-4F70-A1F5-89C64EA81A2D}"/>
    <cellStyle name="Percent 6 3 6" xfId="33483" xr:uid="{6A9EF5F8-7242-43A7-9097-8C72961DB04E}"/>
    <cellStyle name="Percent 6 3 7" xfId="32725" xr:uid="{D3016FA2-70A1-4148-A5A4-2A2CD56B46E4}"/>
    <cellStyle name="Percent 6 4" xfId="2134" xr:uid="{D991B1D7-2343-42F8-9BE7-9D23315D6194}"/>
    <cellStyle name="Percent 6 4 2" xfId="32825" xr:uid="{491DA459-FB41-4136-859D-DA77FC0F75AB}"/>
    <cellStyle name="Percent 6 4 2 2" xfId="34328" xr:uid="{98988A77-6893-4C89-9DAA-03A75AC05703}"/>
    <cellStyle name="Percent 6 4 2 2 2" xfId="30229" xr:uid="{7A802443-E165-4503-80FF-D1FD3A4480A2}"/>
    <cellStyle name="Percent 6 4 2 2 2 2" xfId="33753" xr:uid="{431FFAB7-8E1D-47EC-9EC7-F56700CDD237}"/>
    <cellStyle name="Percent 6 4 2 2 3" xfId="29255" xr:uid="{FE882FDD-D2A3-4B77-B689-2B4E79364B13}"/>
    <cellStyle name="Percent 6 4 2 3" xfId="29335" xr:uid="{CD93E4A9-28A2-48C4-AB87-376EBB0EB28B}"/>
    <cellStyle name="Percent 6 4 2 3 2" xfId="29675" xr:uid="{1FD48AE2-F804-49CF-9CEB-D624B1BEF9E2}"/>
    <cellStyle name="Percent 6 4 2 4" xfId="29080" xr:uid="{814D87BC-5639-464D-92D9-12EF1D47610D}"/>
    <cellStyle name="Percent 6 4 3" xfId="30552" xr:uid="{3D4FFA00-857A-4E8A-9A49-4D40F98A403D}"/>
    <cellStyle name="Percent 6 4 3 2" xfId="31961" xr:uid="{60F595BF-3865-4BC4-AEDD-1BE27487AC11}"/>
    <cellStyle name="Percent 6 4 3 2 2" xfId="31270" xr:uid="{4038B4C2-45D7-41FC-9497-0AA5C7D44761}"/>
    <cellStyle name="Percent 6 4 3 3" xfId="31026" xr:uid="{FBEDF737-2816-4127-A235-4870C4BE0F62}"/>
    <cellStyle name="Percent 6 4 4" xfId="31528" xr:uid="{A0D75E2C-B841-4C38-8C09-599424849A68}"/>
    <cellStyle name="Percent 6 4 4 2" xfId="32859" xr:uid="{0820E5C1-A8A6-4C04-9DE7-C2C78BB1EE24}"/>
    <cellStyle name="Percent 6 4 5" xfId="34009" xr:uid="{4690E2E9-33D2-486E-A50F-4703BF15C55B}"/>
    <cellStyle name="Percent 6 4 6" xfId="34321" xr:uid="{CFC3C005-7833-4ABF-99C5-66ED04BD2371}"/>
    <cellStyle name="Percent 6 5" xfId="2135" xr:uid="{B9AE6226-84DA-4AD1-BF12-2FC1723FCA51}"/>
    <cellStyle name="Percent 6 5 2" xfId="2136" xr:uid="{01BA96BB-6865-4584-A0FC-558ED8ECC8F6}"/>
    <cellStyle name="Percent 6 5 2 2" xfId="30856" xr:uid="{CD46B312-373F-4346-8D4B-0035D35E7B7E}"/>
    <cellStyle name="Percent 6 5 2 2 2" xfId="33200" xr:uid="{00C76E3C-9EC6-474D-AA51-A9BCD0907938}"/>
    <cellStyle name="Percent 6 5 2 3" xfId="32847" xr:uid="{061EC012-6895-44D7-9F5C-1B334321F64B}"/>
    <cellStyle name="Percent 6 5 2 4" xfId="35491" xr:uid="{A9F27BE7-3029-4FE5-B813-3CAB9BCE39A4}"/>
    <cellStyle name="Percent 6 5 3" xfId="2662" xr:uid="{3E1AEEB3-2B45-4648-8CD9-FE12AA3E8C68}"/>
    <cellStyle name="Percent 6 5 3 2" xfId="3257" xr:uid="{E17114A3-37E1-468A-A3BA-AE7341432EB4}"/>
    <cellStyle name="Percent 6 5 3 2 2" xfId="31090" xr:uid="{1E5E71B6-AB45-4325-BA8A-A1C4C6725D8D}"/>
    <cellStyle name="Percent 6 5 3 3" xfId="4220" xr:uid="{C434C4E0-D9F5-44E9-BD7E-6619061212AE}"/>
    <cellStyle name="Percent 6 5 3 3 2" xfId="5118" xr:uid="{6077B196-C558-4D3A-9E14-CCE06E6B8A92}"/>
    <cellStyle name="Percent 6 5 3 3 3" xfId="4457" xr:uid="{A4A34F5B-E092-4D80-9D1C-02109B316D9F}"/>
    <cellStyle name="Percent 6 5 3 3 4" xfId="7856" xr:uid="{B6684D72-7EFF-4AE6-B825-FEA9CBC35059}"/>
    <cellStyle name="Percent 6 5 3 3 4 2" xfId="9405" xr:uid="{B19D7442-0CD8-4DAC-9A8C-E52FAC0C68DA}"/>
    <cellStyle name="Percent 6 5 3 3 4 2 2" xfId="11118" xr:uid="{0C73B96A-C0EE-4B98-97D6-C52939B49D80}"/>
    <cellStyle name="Percent 6 5 3 3 4 2 3" xfId="12297" xr:uid="{8D143AFC-252A-4927-9DE9-4C104406C380}"/>
    <cellStyle name="Percent 6 5 3 3 4 2 3 2" xfId="22739" xr:uid="{FFBE640C-2741-4F26-B560-BD7134F8CC1E}"/>
    <cellStyle name="Percent 6 5 3 3 4 2 3 3" xfId="21683" xr:uid="{2EC8FF0C-3D1E-4F00-BA2E-22F9DF148057}"/>
    <cellStyle name="Percent 6 5 3 3 4 2 3 3 2" xfId="26905" xr:uid="{33BF820B-9DAF-41D2-B9F8-22B6077A6828}"/>
    <cellStyle name="Percent 6 5 3 3 5" xfId="5289" xr:uid="{7F0BA2C7-2F63-4A19-8DE8-38DF3C4B650D}"/>
    <cellStyle name="Percent 6 5 3 3 5 2" xfId="9912" xr:uid="{F32E7D65-839F-4AA2-AC66-9C7877B2EB1A}"/>
    <cellStyle name="Percent 6 5 3 3 5 3" xfId="11928" xr:uid="{DA63F93A-60FF-4090-998B-9CD7FCB855F3}"/>
    <cellStyle name="Percent 6 5 3 3 5 3 2" xfId="22376" xr:uid="{EEE834CF-2BE3-48BE-8864-A5B2A560506E}"/>
    <cellStyle name="Percent 6 5 3 3 5 3 3" xfId="19829" xr:uid="{337E846C-D96E-40B6-A4C1-8829514BFB7D}"/>
    <cellStyle name="Percent 6 5 3 3 5 3 3 2" xfId="25051" xr:uid="{D250A1E9-9EF0-4E4B-86A3-55915091B4C9}"/>
    <cellStyle name="Percent 6 5 3 3 6" xfId="18997" xr:uid="{275DC9D6-4BD6-4653-9134-4C0D3B8E6340}"/>
    <cellStyle name="Percent 6 5 3 3 6 2" xfId="24219" xr:uid="{E3F1D87A-0D73-49EB-B5E8-8CA890FC6C69}"/>
    <cellStyle name="Percent 6 5 3 4" xfId="7082" xr:uid="{2DE75E08-58F1-4B85-A174-DD38EA03DC0B}"/>
    <cellStyle name="Percent 6 5 3 4 2" xfId="8041" xr:uid="{7F6CBAE7-64C9-4698-B23E-53501FD85374}"/>
    <cellStyle name="Percent 6 5 3 4 3" xfId="12958" xr:uid="{E10AADAB-431D-4DFF-BD03-B9231BCE7463}"/>
    <cellStyle name="Percent 6 5 3 4 3 2" xfId="16424" xr:uid="{BB1AEE3F-56B6-4F70-97CE-36D50403CF4B}"/>
    <cellStyle name="Percent 6 5 3 4 4" xfId="19384" xr:uid="{3A3702D7-3AFA-41F8-98A7-A850477CC0AB}"/>
    <cellStyle name="Percent 6 5 3 4 4 2" xfId="24606" xr:uid="{8DD8E56B-E9E3-4BB4-95BA-FB1DEDB12D50}"/>
    <cellStyle name="Percent 6 5 3 5" xfId="7434" xr:uid="{04F8A2B1-A8C6-4285-9FFD-5BDB82AEA044}"/>
    <cellStyle name="Percent 6 5 3 5 2" xfId="10804" xr:uid="{BFD2CCE7-41EB-415A-901F-98F6E4A27170}"/>
    <cellStyle name="Percent 6 5 3 5 3" xfId="12693" xr:uid="{032EA4E1-0946-47A4-B3D9-7F8ED05193AB}"/>
    <cellStyle name="Percent 6 5 3 5 3 2" xfId="23132" xr:uid="{40E28330-BBB9-4D76-A824-21ADD63DCCB4}"/>
    <cellStyle name="Percent 6 5 3 5 3 3" xfId="21369" xr:uid="{BBBF0BA5-BE7D-462E-9027-8DA2F4ECFFB3}"/>
    <cellStyle name="Percent 6 5 3 5 3 3 2" xfId="26591" xr:uid="{F14FCF2F-7173-4247-A1CC-4F191B14FE1C}"/>
    <cellStyle name="Percent 6 5 3 6" xfId="34760" xr:uid="{6BF7CBF1-BE2A-413C-AF12-6F93DAF0A62C}"/>
    <cellStyle name="Percent 6 5 4" xfId="5983" xr:uid="{5CBC91B3-DF5D-44FF-BC22-17C2D6B0D88E}"/>
    <cellStyle name="Percent 6 5 4 2" xfId="9188" xr:uid="{F018D08C-895F-4AFB-B6CD-A87821916926}"/>
    <cellStyle name="Percent 6 5 4 3" xfId="11622" xr:uid="{3CFCC183-3F7A-46F0-99EA-20C79225495D}"/>
    <cellStyle name="Percent 6 5 4 3 2" xfId="22071" xr:uid="{71C85A50-893F-4F22-802F-A4D71E64B979}"/>
    <cellStyle name="Percent 6 5 4 3 3" xfId="20518" xr:uid="{2847C234-35A2-4721-8C48-D5C88BECE801}"/>
    <cellStyle name="Percent 6 5 4 3 3 2" xfId="25740" xr:uid="{5D9A1FD9-DA25-46CE-AB77-56129FCC59BA}"/>
    <cellStyle name="Percent 6 5 4 4" xfId="35278" xr:uid="{78229F7E-89FE-406A-B1BE-3D8593B341BF}"/>
    <cellStyle name="Percent 6 5 5" xfId="15780" xr:uid="{03C97E9A-3FFB-4BD1-BF16-65D6D3DC0B31}"/>
    <cellStyle name="Percent 6 5 6" xfId="17887" xr:uid="{9317BA51-A878-4322-A053-295E9FE1F696}"/>
    <cellStyle name="Percent 6 5 6 2" xfId="27497" xr:uid="{4EED8092-3DD1-4243-87C0-CC1AFDB4ADE8}"/>
    <cellStyle name="Percent 6 5 6 3" xfId="28736" xr:uid="{AEC8CF58-20A6-4B7F-9AB8-029C14AF1DD4}"/>
    <cellStyle name="Percent 6 5 6 4" xfId="28290" xr:uid="{20495CAE-8D53-4999-A837-E5B5DBBE1CFA}"/>
    <cellStyle name="Percent 6 5 7" xfId="18402" xr:uid="{322FAC5A-B7D6-4874-B424-1A407BC3DC2B}"/>
    <cellStyle name="Percent 6 5 7 2" xfId="27548" xr:uid="{5C278132-9B67-4039-BD36-CB971278CC54}"/>
    <cellStyle name="Percent 6 5 8" xfId="32466" xr:uid="{232603C5-8E0D-46D1-B7F8-0240B62D0F2D}"/>
    <cellStyle name="Percent 6 6" xfId="2509" xr:uid="{A347D04E-DD41-45DB-A4E3-B93EB4391C41}"/>
    <cellStyle name="Percent 6 6 2" xfId="3104" xr:uid="{43990EFA-BC48-4F9A-9405-DBA4658F0D0B}"/>
    <cellStyle name="Percent 6 6 2 2" xfId="34276" xr:uid="{43CAAAF6-5B53-4B39-A562-07714FC4F28C}"/>
    <cellStyle name="Percent 6 6 2 3" xfId="31021" xr:uid="{AFB7C4B8-2011-410E-A8ED-382BA2B248FA}"/>
    <cellStyle name="Percent 6 6 3" xfId="4067" xr:uid="{62E11EF6-7308-4002-A036-834103C26899}"/>
    <cellStyle name="Percent 6 6 3 2" xfId="4619" xr:uid="{88871F35-0DB8-4491-B431-68F37713B6EF}"/>
    <cellStyle name="Percent 6 6 3 3" xfId="3458" xr:uid="{8FA69C57-1B37-4A40-A7FE-6450C324D62D}"/>
    <cellStyle name="Percent 6 6 3 4" xfId="8449" xr:uid="{09B6FA88-8A56-4846-8405-F547E4A4ECBC}"/>
    <cellStyle name="Percent 6 6 3 4 2" xfId="5566" xr:uid="{584370A8-5591-4151-A4AB-9AEF648727FF}"/>
    <cellStyle name="Percent 6 6 3 4 2 2" xfId="9633" xr:uid="{8112A662-9D1C-45D6-88DE-7763DF2A038A}"/>
    <cellStyle name="Percent 6 6 3 4 2 3" xfId="12574" xr:uid="{1DE8A65A-DC54-4998-B9EE-AF487A53AF37}"/>
    <cellStyle name="Percent 6 6 3 4 2 3 2" xfId="23015" xr:uid="{DDF51B62-9B1C-4D7E-BD2F-6350B220D29F}"/>
    <cellStyle name="Percent 6 6 3 4 2 3 3" xfId="20106" xr:uid="{73079DA1-B1E6-419B-9E5B-AE20DBE82CBB}"/>
    <cellStyle name="Percent 6 6 3 4 2 3 3 2" xfId="25328" xr:uid="{36DE74A5-EE4B-4C5E-A29F-CEE145B9B8FF}"/>
    <cellStyle name="Percent 6 6 3 5" xfId="6816" xr:uid="{32389574-15C0-4A9B-9FD6-1CBDA42F5C48}"/>
    <cellStyle name="Percent 6 6 3 5 2" xfId="10560" xr:uid="{8F37CD5B-2E0F-4C1D-858B-2E5B4B2A3127}"/>
    <cellStyle name="Percent 6 6 3 5 3" xfId="11835" xr:uid="{E81BE89F-2F14-4F5E-9D07-5016C3CFC3BF}"/>
    <cellStyle name="Percent 6 6 3 5 3 2" xfId="22283" xr:uid="{A6A375E7-88D9-4FA4-A8D7-6D98D48B5A02}"/>
    <cellStyle name="Percent 6 6 3 5 3 3" xfId="21125" xr:uid="{8EE5A3B4-EA59-4AFD-9E0F-D46AEB3F2C8C}"/>
    <cellStyle name="Percent 6 6 3 5 3 3 2" xfId="26347" xr:uid="{A70C6E14-E714-4329-A8BA-2BEAF37BF842}"/>
    <cellStyle name="Percent 6 6 3 6" xfId="16086" xr:uid="{AC444233-9BAC-41AD-B610-AFC5C1C457BF}"/>
    <cellStyle name="Percent 6 6 3 7" xfId="18844" xr:uid="{9C8A5B73-11D2-4312-9562-1D41DF19A809}"/>
    <cellStyle name="Percent 6 6 3 7 2" xfId="24066" xr:uid="{20EB50E2-E245-4C8F-B2C9-5431347A5252}"/>
    <cellStyle name="Percent 6 6 3 8" xfId="34619" xr:uid="{3088AAC9-2385-4950-B364-2463F91E7A2B}"/>
    <cellStyle name="Percent 6 6 4" xfId="6080" xr:uid="{F42489FB-D879-4268-8AFB-A5BBAE53AD5E}"/>
    <cellStyle name="Percent 6 6 4 2" xfId="7889" xr:uid="{7CB3D0A6-D9DA-4E29-95D7-0092560153D1}"/>
    <cellStyle name="Percent 6 6 4 3" xfId="11550" xr:uid="{4EB8F4B4-C127-4E17-A1E3-BE12B25BCA62}"/>
    <cellStyle name="Percent 6 6 4 3 2" xfId="15810" xr:uid="{A60AB2D1-92C6-4254-9676-83AEE9470774}"/>
    <cellStyle name="Percent 6 6 4 4" xfId="19173" xr:uid="{8FC13D82-8B2E-4591-AD17-C46AF193B370}"/>
    <cellStyle name="Percent 6 6 4 4 2" xfId="24395" xr:uid="{D4A207E9-1B7C-4341-899E-9EC3470C73D3}"/>
    <cellStyle name="Percent 6 6 5" xfId="7436" xr:uid="{6DCB6775-CD80-45C2-A80D-B8B60000D5B8}"/>
    <cellStyle name="Percent 6 6 5 2" xfId="10806" xr:uid="{9FB275C8-4CF7-4722-949F-C8454E7057C1}"/>
    <cellStyle name="Percent 6 6 5 3" xfId="12013" xr:uid="{F4B73CBB-F358-4F0C-A733-496D6FE7CE0B}"/>
    <cellStyle name="Percent 6 6 5 3 2" xfId="22461" xr:uid="{F1230C2A-7879-41E7-A57B-289EC760B4DC}"/>
    <cellStyle name="Percent 6 6 5 3 3" xfId="21371" xr:uid="{615EDA65-A99E-4BC3-9607-26B74CC1310A}"/>
    <cellStyle name="Percent 6 6 5 3 3 2" xfId="26593" xr:uid="{7B328830-FB36-447E-8934-BF14EAD82DD2}"/>
    <cellStyle name="Percent 6 6 6" xfId="33255" xr:uid="{9DCE525D-1072-477C-A07D-7EA800726078}"/>
    <cellStyle name="Percent 6 7" xfId="18249" xr:uid="{11D8912B-185A-46DA-9AFC-FB4FA59ECBEB}"/>
    <cellStyle name="Percent 6 7 2" xfId="28948" xr:uid="{9D92552A-40EC-4A6E-9941-9298F2E443CA}"/>
    <cellStyle name="Percent 6 7 2 2" xfId="33850" xr:uid="{4C9C516E-9374-4907-B947-565CFA4CC95F}"/>
    <cellStyle name="Percent 6 7 3" xfId="35152" xr:uid="{C773D650-BDF6-4D02-BDD1-CBEB99411882}"/>
    <cellStyle name="Percent 6 8" xfId="30963" xr:uid="{C1D8789E-59C6-498E-BF30-9A85EE29271F}"/>
    <cellStyle name="Percent 6 9" xfId="32157" xr:uid="{3B44A59D-9247-4BC5-9DDB-23F3E1AA25C6}"/>
    <cellStyle name="Percent 7" xfId="3346" xr:uid="{F494543A-FAC8-40F1-B721-4E25CE2969BB}"/>
    <cellStyle name="Percent 7 2" xfId="8743" xr:uid="{347EF9FB-9D2C-4BA2-A0FA-2547D1019D1A}"/>
    <cellStyle name="Percent 7 3" xfId="8750" xr:uid="{BB32D523-CB4F-4001-AD5E-A921D2059116}"/>
    <cellStyle name="Percent 7 3 2" xfId="15152" xr:uid="{96D1C02D-594F-403D-BC9E-729F194BBACF}"/>
    <cellStyle name="Percent 7 3 3" xfId="16313" xr:uid="{9D99D45C-9665-4A12-99BB-E9AA3CE0CD21}"/>
    <cellStyle name="Percent 7 3 4" xfId="15151" xr:uid="{B0FE5E50-7B7C-4DDC-BA34-C8F93BE7DE10}"/>
    <cellStyle name="Percent 7 4" xfId="8733" xr:uid="{48BF4544-B1F0-4839-8C79-E9669AFAD6A1}"/>
    <cellStyle name="Percent 7 4 2" xfId="16308" xr:uid="{A1A410DA-214B-4711-B544-7B6A1ECEA9F0}"/>
    <cellStyle name="Percent 7 4 3" xfId="15334" xr:uid="{E17B3205-A872-4EAA-AFD4-4EC79D053982}"/>
    <cellStyle name="Percent 8" xfId="5690" xr:uid="{E848042D-DAB4-4740-9CE8-A4AB82C34F1D}"/>
    <cellStyle name="Percent 8 2" xfId="8995" xr:uid="{0C4B0350-8E44-4C88-8C0D-AE0C2A26D137}"/>
    <cellStyle name="Percent 8 3" xfId="6315" xr:uid="{AC1AD246-75EC-41C1-A078-A0E47B0C1F80}"/>
    <cellStyle name="Percent 8 3 2" xfId="16302" xr:uid="{A19BCC2F-B3B2-4FDD-836D-96F3CBCB55B9}"/>
    <cellStyle name="Percent 8 4" xfId="16232" xr:uid="{E2CC9828-7591-49C2-9D4E-51562771ADD6}"/>
    <cellStyle name="Percent 8 4 2" xfId="17380" xr:uid="{A2C312BF-45A5-4CE5-B7FB-AEDC179863F6}"/>
    <cellStyle name="Percent 8 4 3" xfId="20230" xr:uid="{2B16753D-25B0-4FF1-87FE-413C95CC0ACE}"/>
    <cellStyle name="Percent 8 4 3 2" xfId="25452" xr:uid="{BEF49BF0-99AC-40FC-9A02-CD70AEEC943A}"/>
    <cellStyle name="Percent 9" xfId="15583" xr:uid="{7E99CD6D-8C0C-487B-A1C2-F015F8A1A4A3}"/>
    <cellStyle name="Reference" xfId="35581" xr:uid="{71E96880-1178-42EE-A90D-B69A4F37EB4E}"/>
    <cellStyle name="RowAndColumn" xfId="33400" xr:uid="{BDA0F622-6AA6-48B0-9E1F-0AD836010FFE}"/>
    <cellStyle name="Sheet Heading" xfId="29582" xr:uid="{2F6ABE7D-1823-419A-BD56-26E0683DAD49}"/>
    <cellStyle name="Sub-heading" xfId="33333" xr:uid="{7DD5A416-4BAF-4AEF-AD47-6600EC7C3D92}"/>
    <cellStyle name="Tiny" xfId="33729" xr:uid="{B2864CA8-61E9-43B8-B7FD-1540D84784B4}"/>
    <cellStyle name="TinyCAS" xfId="33705" xr:uid="{AD5FED97-1FA2-4411-912E-DB7236CAA4D9}"/>
    <cellStyle name="Title" xfId="2" builtinId="15" customBuiltin="1"/>
    <cellStyle name="Title 2" xfId="51" xr:uid="{00000000-0005-0000-0000-00005D000000}"/>
    <cellStyle name="Title 2 2" xfId="2146" xr:uid="{74CD258A-4AF3-4FDE-AD24-D1D4E4867C2D}"/>
    <cellStyle name="Title 2 2 2" xfId="15335" xr:uid="{834B0864-D1D4-4E78-8B02-8A954AD4957A}"/>
    <cellStyle name="Title 2 2 3" xfId="15154" xr:uid="{AFABABE0-A8B9-48E3-91B7-B04AE03718B9}"/>
    <cellStyle name="Title 2 3" xfId="15153" xr:uid="{F31EB62E-7B5F-414A-843C-D44F4EAF17DA}"/>
    <cellStyle name="Title 2 4" xfId="2138" xr:uid="{4F6F9B75-3DDF-4383-9883-23E2898D54E7}"/>
    <cellStyle name="Title 3" xfId="2139" xr:uid="{DAB69D04-749A-4F03-95A1-D85A1FAB470F}"/>
    <cellStyle name="Title 3 2" xfId="2147" xr:uid="{EE7E7BDC-9A3D-4182-AFC7-87FA82A81AE6}"/>
    <cellStyle name="Title 4" xfId="2145" xr:uid="{578FA49C-377F-44A2-AD12-7D0D042A9707}"/>
    <cellStyle name="Title 5" xfId="2137" xr:uid="{8855841D-80BB-4C56-B765-EA5F9745201C}"/>
    <cellStyle name="Total" xfId="17" builtinId="25" customBuiltin="1"/>
    <cellStyle name="Total 10" xfId="15155" xr:uid="{517DBF20-E3DC-4910-B38E-C9CABBD46B62}"/>
    <cellStyle name="Total 10 2" xfId="32434" xr:uid="{E9FA3C9F-0653-4C7A-A09D-6BFD97CA2EF1}"/>
    <cellStyle name="Total 11" xfId="15156" xr:uid="{B68CE6C7-9989-41A2-A264-A9D8E1FEE836}"/>
    <cellStyle name="Total 11 2" xfId="32435" xr:uid="{08D1AFAE-7187-406A-AD59-C2A956E9A13D}"/>
    <cellStyle name="Total 12" xfId="15157" xr:uid="{AB447680-28A9-4C91-A8C8-28B02C134AA0}"/>
    <cellStyle name="Total 12 2" xfId="32436" xr:uid="{CCA57694-4253-461B-A539-E5F29E8C1A08}"/>
    <cellStyle name="Total 2" xfId="67" xr:uid="{00000000-0005-0000-0000-00005F000000}"/>
    <cellStyle name="Total 2 10" xfId="15159" xr:uid="{DB60879F-37E8-424E-9A77-4004DC6AEF70}"/>
    <cellStyle name="Total 2 10 2" xfId="32437" xr:uid="{2DDB6ECA-77EE-4F6D-94BE-CD21DFD636B2}"/>
    <cellStyle name="Total 2 11" xfId="15158" xr:uid="{B2CEA6DB-97CE-4B70-8034-662879CDD061}"/>
    <cellStyle name="Total 2 11 2" xfId="28989" xr:uid="{F1B7685A-CB5A-453D-874A-A41B625C6475}"/>
    <cellStyle name="Total 2 11 2 2" xfId="35615" xr:uid="{718DD14E-DC80-4F82-9D83-88A95970DD25}"/>
    <cellStyle name="Total 2 12" xfId="2140" xr:uid="{204BE4BD-6406-40BA-88C2-3BBED927B7CF}"/>
    <cellStyle name="Total 2 2" xfId="15160" xr:uid="{5CCBAF10-1412-4987-8F23-6D87F71CD2BF}"/>
    <cellStyle name="Total 2 2 2" xfId="32438" xr:uid="{55984661-1803-490E-BD33-79F2A33E8B19}"/>
    <cellStyle name="Total 2 3" xfId="15161" xr:uid="{40F2E237-FC75-483C-BB84-9FB5284CC92F}"/>
    <cellStyle name="Total 2 3 2" xfId="32439" xr:uid="{4737CD2F-867F-47DF-9A53-C48DE4F35C43}"/>
    <cellStyle name="Total 2 4" xfId="15162" xr:uid="{2ADFFABF-BC4D-46F3-9F69-3A8F1E1D7C7F}"/>
    <cellStyle name="Total 2 4 2" xfId="15163" xr:uid="{9A15D358-8F45-429A-A54F-929422D8575F}"/>
    <cellStyle name="Total 2 4 2 2" xfId="32440" xr:uid="{78154940-6561-48EA-A64F-BA637BD094FF}"/>
    <cellStyle name="Total 2 5" xfId="15164" xr:uid="{361FC293-B41E-4768-AF25-6B0154EAB6A2}"/>
    <cellStyle name="Total 2 5 2" xfId="32441" xr:uid="{16E0AD34-4B52-4420-B65E-42416E630769}"/>
    <cellStyle name="Total 2 6" xfId="15165" xr:uid="{037E5CDA-F5FC-4295-A931-CD9D5DB4D5E6}"/>
    <cellStyle name="Total 2 6 2" xfId="32442" xr:uid="{79B38B4C-8974-41A8-91AD-B85A72066013}"/>
    <cellStyle name="Total 2 7" xfId="15166" xr:uid="{993E1FDB-0B2A-43FB-9A81-140FD9B68F14}"/>
    <cellStyle name="Total 2 7 2" xfId="32443" xr:uid="{BDDA3236-AE15-42BF-9FC7-3CED89A64678}"/>
    <cellStyle name="Total 2 8" xfId="15167" xr:uid="{E449F835-195E-47A0-94FB-EF410C7BE5FE}"/>
    <cellStyle name="Total 2 8 2" xfId="32444" xr:uid="{C6EEAAF7-041E-47A9-93F6-6BE6EC6108B7}"/>
    <cellStyle name="Total 2 9" xfId="15168" xr:uid="{0482179F-7552-496F-AE34-0756A770D811}"/>
    <cellStyle name="Total 2 9 2" xfId="32445" xr:uid="{EF66A4BF-4EDA-4014-A51B-538683DF3F35}"/>
    <cellStyle name="Total 3" xfId="15169" xr:uid="{2B906B01-8348-4BCC-8323-BCCFA9E2810C}"/>
    <cellStyle name="Total 3 2" xfId="32446" xr:uid="{BAC22A76-B79B-45DD-A761-B3D869511EB8}"/>
    <cellStyle name="Total 4" xfId="15170" xr:uid="{9175F103-ECA7-43C9-80B8-149C7021D155}"/>
    <cellStyle name="Total 4 2" xfId="32447" xr:uid="{38E7BD0E-80CB-4BA2-AAE9-2058BE21FD55}"/>
    <cellStyle name="Total 5" xfId="15171" xr:uid="{AE0E95E8-4977-4EE1-BAD5-101138138B6B}"/>
    <cellStyle name="Total 5 2" xfId="32448" xr:uid="{53AEE0C1-10A0-4CCF-81D8-6A42A41AE7CC}"/>
    <cellStyle name="Total 6" xfId="15172" xr:uid="{10617537-EE4F-4241-AC81-6545CA0C86F0}"/>
    <cellStyle name="Total 6 2" xfId="32449" xr:uid="{F117DFD9-FEC0-4A69-8D88-732AABDEFF66}"/>
    <cellStyle name="Total 7" xfId="15173" xr:uid="{D885D889-327E-49FB-AC39-0BDB69FF5AE5}"/>
    <cellStyle name="Total 7 2" xfId="32450" xr:uid="{8BA557C8-DC8E-4159-A9B1-5B6E72E815AA}"/>
    <cellStyle name="Total 8" xfId="15174" xr:uid="{58C2C2AE-EADB-4ED7-AE00-1F2864BE1B57}"/>
    <cellStyle name="Total 8 2" xfId="32451" xr:uid="{16AC87E5-1225-4E08-B958-245AE8580EB7}"/>
    <cellStyle name="Total 9" xfId="15175" xr:uid="{AC6CE278-9A45-4027-8EBE-A2604682D143}"/>
    <cellStyle name="Total 9 2" xfId="32452" xr:uid="{7C7F27FD-2675-4640-AA7D-6CCAE9B3A1B5}"/>
    <cellStyle name="Try" xfId="29477" xr:uid="{CB42C854-AC9B-4FD8-99BD-9D4ACB78E172}"/>
    <cellStyle name="Warning Text" xfId="14" builtinId="11" customBuiltin="1"/>
    <cellStyle name="Warning Text 2" xfId="64" xr:uid="{00000000-0005-0000-0000-000061000000}"/>
    <cellStyle name="Warning Text 2 2" xfId="2141" xr:uid="{C1C9B802-0AE6-4B75-999C-370CA7AFBFFD}"/>
  </cellStyles>
  <dxfs count="22">
    <dxf>
      <numFmt numFmtId="173" formatCode="#,##0.00;[Red]\-#,##0.00;\-"/>
    </dxf>
    <dxf>
      <alignment horizontal="general"/>
    </dxf>
    <dxf>
      <numFmt numFmtId="177" formatCode="#,##0.00;[Red]#,##0.00;\-"/>
    </dxf>
    <dxf>
      <fill>
        <patternFill patternType="none">
          <bgColor auto="1"/>
        </patternFill>
      </fill>
    </dxf>
    <dxf>
      <numFmt numFmtId="172" formatCode="#,##0;[Red]\-#,##0;\-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22" formatCode="mmm\-yy"/>
    </dxf>
    <dxf>
      <numFmt numFmtId="168" formatCode="_-* #,##0_-;\-* #,##0_-;_-* &quot;-&quot;??_-;_-@_-"/>
    </dxf>
    <dxf>
      <numFmt numFmtId="168" formatCode="_-* #,##0_-;\-* #,##0_-;_-* &quot;-&quot;??_-;_-@_-"/>
    </dxf>
  </dxfs>
  <tableStyles count="0" defaultTableStyle="TableStyleMedium2" defaultPivotStyle="PivotStyleLight16"/>
  <colors>
    <mruColors>
      <color rgb="FF99CCFF"/>
      <color rgb="FFFF99FF"/>
      <color rgb="FF70649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pivotCacheDefinition" Target="pivotCache/pivotCacheDefinition1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ocal_George.Poel3\INetCache\Content.Outlook\KJMJK5AQ\202406%20Aged%20Debtor%20rec.xlsx" TargetMode="External"/><Relationship Id="rId1" Type="http://schemas.openxmlformats.org/officeDocument/2006/relationships/externalLinkPath" Target="/Users/local_George.Poel3/INetCache/Content.Outlook/KJMJK5AQ/202406%20Aged%20Debtor%20rec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ompletecovergroup.sharepoint.com/sites/Mulsanne_Finance/Shared%20Documents/Balance%20Sheet%20Recs/FY%2024/202408/from%20everydayclaims/08%20Aged%20Debtors%20Aug-24.xlsx" TargetMode="External"/><Relationship Id="rId1" Type="http://schemas.openxmlformats.org/officeDocument/2006/relationships/externalLinkPath" Target="/sites/Mulsanne_Finance/Shared%20Documents/Balance%20Sheet%20Recs/FY%2024/202408/from%20everydayclaims/08%20Aged%20Debtors%20Aug-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ompletecovergroup.sharepoint.com/sites/Mulsanne_Finance/Shared%20Documents/Monthly%20Reporting/FY25/202505/May25%20MICL%20MI%20Pack%20v0.2.xlsx" TargetMode="External"/><Relationship Id="rId1" Type="http://schemas.openxmlformats.org/officeDocument/2006/relationships/externalLinkPath" Target="/sites/Mulsanne_Finance/Shared%20Documents/Monthly%20Reporting/FY25/202505/May25%20MICL%20MI%20Pack%20v0.2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ompletecovergroup.sharepoint.com/sites/Mulsanne_Finance/Shared%20Documents/Balance%20sheet%20recs/FY%2025/202505/From%20KCASL/202505%20Aged%20Debtors%20May%2025%20sent%20to%20Isi%2017.06.2025.xlsx" TargetMode="External"/><Relationship Id="rId1" Type="http://schemas.openxmlformats.org/officeDocument/2006/relationships/externalLinkPath" Target="/sites/Mulsanne_Finance/Shared%20Documents/Balance%20sheet%20recs/FY%2025/202505/From%20KCASL/202505%20Aged%20Debtors%20May%2025%20sent%20to%20Isi%2017.06.2025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ompletecovergroup-my.sharepoint.com/personal/joanna_sadowska_key_claims/Documents/Desktop/Cashflow%202025.xlsx" TargetMode="External"/><Relationship Id="rId1" Type="http://schemas.openxmlformats.org/officeDocument/2006/relationships/externalLinkPath" Target="/personal/joanna_sadowska_key_claims/Documents/Desktop/Cashflow%202025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ompletecovergroup.sharepoint.com/sites/Mulsanne_Finance/Shared%20Documents/Lookup/Lookup.xlsx" TargetMode="External"/><Relationship Id="rId1" Type="http://schemas.openxmlformats.org/officeDocument/2006/relationships/externalLinkPath" Target="/sites/Mulsanne_Finance/Shared%20Documents/Lookup/Lookup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ocal_Joanna.Sadowska\INetCache\Content.Outlook\O9VLUTU2\Cashflow%202025.xlsx" TargetMode="External"/><Relationship Id="rId1" Type="http://schemas.openxmlformats.org/officeDocument/2006/relationships/externalLinkPath" Target="/Users/local_Joanna.Sadowska/INetCache/Content.Outlook/O9VLUTU2/Cashflow%202025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ccg-kc-hove-app01\company\Data\TWells\Finance\Broker%20statements\Reconciliations\Hedgehog\MICL%20vs%20HH%20adjustment%20Jul-24%20TD%20UM.xlsx" TargetMode="External"/><Relationship Id="rId1" Type="http://schemas.openxmlformats.org/officeDocument/2006/relationships/externalLinkPath" Target="/Data/TWells/Finance/Broker%20statements/Reconciliations/Hedgehog/MICL%20vs%20HH%20adjustment%20Jul-24%20TD%20UM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ompletecovergroup.sharepoint.com/sites/Mulsanne_Finance/Shared%20Documents/Balance%20Sheet%20Recs/FY%2024/202408/from%20everydayclaims/MICL%20vs%20HH%20adjustment%20Aug-24.xlsx" TargetMode="External"/><Relationship Id="rId1" Type="http://schemas.openxmlformats.org/officeDocument/2006/relationships/externalLinkPath" Target="/sites/Mulsanne_Finance/Shared%20Documents/Balance%20Sheet%20Recs/FY%2024/202408/from%20everydayclaims/MICL%20vs%20HH%20adjustment%20Aug-24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ompletecovergroup.sharepoint.com/sites/Mulsanne_Finance/Shared%20Documents/Balance%20Sheet%20Recs/FY%2024/202409/from%20everyday%20claims/Hedgehog%20Sep%2024.xlsx" TargetMode="External"/><Relationship Id="rId1" Type="http://schemas.openxmlformats.org/officeDocument/2006/relationships/externalLinkPath" Target="/sites/Mulsanne_Finance/Shared%20Documents/Balance%20Sheet%20Recs/FY%2024/202409/from%20everyday%20claims/Hedgehog%20Sep%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c"/>
      <sheetName val="Data WH"/>
      <sheetName val="3510"/>
      <sheetName val="3511"/>
      <sheetName val="GJ - Journal transactions"/>
    </sheetNames>
    <sheetDataSet>
      <sheetData sheetId="0">
        <row r="70">
          <cell r="G70">
            <v>-8608832.4107139856</v>
          </cell>
        </row>
        <row r="79">
          <cell r="G79">
            <v>-1157482.9800000153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nthly rec to MICL TB"/>
      <sheetName val="Validation new"/>
      <sheetName val="Summary"/>
      <sheetName val="Aged Debt detailed"/>
      <sheetName val="All Pay and trans 2024"/>
      <sheetName val="Bank Summary"/>
      <sheetName val="MICL Cashbook"/>
      <sheetName val="HH Summary"/>
      <sheetName val="Sheet2"/>
      <sheetName val="Pukka NF"/>
      <sheetName val="Broker lookup"/>
    </sheetNames>
    <sheetDataSet>
      <sheetData sheetId="0"/>
      <sheetData sheetId="1"/>
      <sheetData sheetId="2"/>
      <sheetData sheetId="3"/>
      <sheetData sheetId="4"/>
      <sheetData sheetId="5">
        <row r="4">
          <cell r="A4" t="str">
            <v>Row Labels</v>
          </cell>
          <cell r="B4">
            <v>45292</v>
          </cell>
          <cell r="C4">
            <v>45323</v>
          </cell>
          <cell r="D4">
            <v>45352</v>
          </cell>
          <cell r="E4">
            <v>45383</v>
          </cell>
          <cell r="F4">
            <v>45413</v>
          </cell>
          <cell r="G4">
            <v>45444</v>
          </cell>
          <cell r="H4">
            <v>45474</v>
          </cell>
          <cell r="I4">
            <v>45505</v>
          </cell>
          <cell r="J4" t="str">
            <v>Grand Total</v>
          </cell>
          <cell r="K4"/>
          <cell r="L4"/>
          <cell r="M4"/>
          <cell r="N4"/>
          <cell r="O4"/>
        </row>
        <row r="5">
          <cell r="A5" t="str">
            <v>Ark</v>
          </cell>
          <cell r="B5"/>
          <cell r="C5">
            <v>-756.69</v>
          </cell>
          <cell r="D5"/>
          <cell r="E5"/>
          <cell r="F5">
            <v>-359.19</v>
          </cell>
          <cell r="G5"/>
          <cell r="H5"/>
          <cell r="I5"/>
          <cell r="J5">
            <v>-1115.8800000000001</v>
          </cell>
          <cell r="K5"/>
          <cell r="L5"/>
          <cell r="M5"/>
          <cell r="N5"/>
          <cell r="O5"/>
        </row>
        <row r="6">
          <cell r="A6" t="str">
            <v>Boom</v>
          </cell>
          <cell r="B6">
            <v>4323941.3499999996</v>
          </cell>
          <cell r="C6">
            <v>3124789.78</v>
          </cell>
          <cell r="D6">
            <v>7383635.9100000001</v>
          </cell>
          <cell r="E6">
            <v>10217893.890000001</v>
          </cell>
          <cell r="F6">
            <v>11297626.1</v>
          </cell>
          <cell r="G6">
            <v>6453813</v>
          </cell>
          <cell r="H6">
            <v>5413708.0800000001</v>
          </cell>
          <cell r="I6">
            <v>4342574.37</v>
          </cell>
          <cell r="J6">
            <v>52557982.479999997</v>
          </cell>
          <cell r="K6"/>
          <cell r="L6"/>
          <cell r="M6"/>
          <cell r="N6"/>
          <cell r="O6"/>
        </row>
        <row r="7">
          <cell r="A7" t="str">
            <v>By Miles</v>
          </cell>
          <cell r="B7">
            <v>34067.83</v>
          </cell>
          <cell r="C7">
            <v>14027.74</v>
          </cell>
          <cell r="D7"/>
          <cell r="E7"/>
          <cell r="F7">
            <v>-166.9</v>
          </cell>
          <cell r="G7"/>
          <cell r="H7"/>
          <cell r="I7"/>
          <cell r="J7">
            <v>47928.67</v>
          </cell>
          <cell r="K7"/>
          <cell r="L7"/>
          <cell r="M7"/>
          <cell r="N7"/>
          <cell r="O7"/>
        </row>
        <row r="8">
          <cell r="A8" t="str">
            <v>Carrot</v>
          </cell>
          <cell r="B8"/>
          <cell r="C8">
            <v>-370.63</v>
          </cell>
          <cell r="D8"/>
          <cell r="E8"/>
          <cell r="F8"/>
          <cell r="G8"/>
          <cell r="H8"/>
          <cell r="I8"/>
          <cell r="J8">
            <v>-370.63</v>
          </cell>
          <cell r="K8"/>
          <cell r="L8"/>
          <cell r="M8"/>
          <cell r="N8"/>
          <cell r="O8"/>
        </row>
        <row r="9">
          <cell r="A9" t="str">
            <v>CCG ex IYM</v>
          </cell>
          <cell r="B9">
            <v>100115.91</v>
          </cell>
          <cell r="C9"/>
          <cell r="D9"/>
          <cell r="E9"/>
          <cell r="F9">
            <v>7200</v>
          </cell>
          <cell r="G9"/>
          <cell r="H9"/>
          <cell r="I9">
            <v>-8181.3</v>
          </cell>
          <cell r="J9">
            <v>99134.61</v>
          </cell>
          <cell r="K9"/>
          <cell r="L9"/>
          <cell r="M9"/>
          <cell r="N9"/>
          <cell r="O9"/>
        </row>
        <row r="10">
          <cell r="A10" t="str">
            <v>CCG IYM only</v>
          </cell>
          <cell r="B10">
            <v>144941.85</v>
          </cell>
          <cell r="C10">
            <v>-145957.71</v>
          </cell>
          <cell r="D10"/>
          <cell r="E10"/>
          <cell r="F10"/>
          <cell r="G10">
            <v>-30000</v>
          </cell>
          <cell r="H10"/>
          <cell r="I10">
            <v>17064.7</v>
          </cell>
          <cell r="J10">
            <v>-13951.159999999985</v>
          </cell>
          <cell r="K10"/>
          <cell r="L10"/>
          <cell r="M10"/>
          <cell r="N10"/>
          <cell r="O10"/>
        </row>
        <row r="11">
          <cell r="A11" t="str">
            <v>Cuvva</v>
          </cell>
          <cell r="B11">
            <v>526170.69999999995</v>
          </cell>
          <cell r="C11">
            <v>478165.5</v>
          </cell>
          <cell r="D11">
            <v>634777.49</v>
          </cell>
          <cell r="E11">
            <v>710676.6</v>
          </cell>
          <cell r="F11">
            <v>734193.22</v>
          </cell>
          <cell r="G11">
            <v>778896.86</v>
          </cell>
          <cell r="H11">
            <v>752997.88</v>
          </cell>
          <cell r="I11">
            <v>716069.43</v>
          </cell>
          <cell r="J11">
            <v>5331947.68</v>
          </cell>
          <cell r="K11"/>
          <cell r="L11"/>
          <cell r="M11"/>
          <cell r="N11"/>
          <cell r="O11"/>
        </row>
        <row r="12">
          <cell r="A12" t="str">
            <v>Dayinsure</v>
          </cell>
          <cell r="B12">
            <v>44273.86</v>
          </cell>
          <cell r="C12">
            <v>35893.86</v>
          </cell>
          <cell r="D12">
            <v>28227.61</v>
          </cell>
          <cell r="E12">
            <v>29919.81</v>
          </cell>
          <cell r="F12">
            <v>29231.86</v>
          </cell>
          <cell r="G12">
            <v>30026.46</v>
          </cell>
          <cell r="H12">
            <v>31169.89</v>
          </cell>
          <cell r="I12">
            <v>32662.59</v>
          </cell>
          <cell r="J12">
            <v>261405.93999999997</v>
          </cell>
          <cell r="K12"/>
          <cell r="L12"/>
          <cell r="M12"/>
          <cell r="N12"/>
          <cell r="O12"/>
        </row>
        <row r="13">
          <cell r="A13" t="str">
            <v>Freedom</v>
          </cell>
          <cell r="B13"/>
          <cell r="C13"/>
          <cell r="D13"/>
          <cell r="E13"/>
          <cell r="F13">
            <v>-5407.22</v>
          </cell>
          <cell r="G13"/>
          <cell r="H13"/>
          <cell r="I13"/>
          <cell r="J13">
            <v>-5407.22</v>
          </cell>
          <cell r="K13"/>
          <cell r="L13"/>
          <cell r="M13"/>
          <cell r="N13"/>
          <cell r="O13"/>
        </row>
        <row r="14">
          <cell r="A14" t="str">
            <v>Freeway</v>
          </cell>
          <cell r="B14"/>
          <cell r="C14">
            <v>-265.3</v>
          </cell>
          <cell r="D14"/>
          <cell r="E14"/>
          <cell r="F14"/>
          <cell r="G14"/>
          <cell r="H14"/>
          <cell r="I14"/>
          <cell r="J14">
            <v>-265.3</v>
          </cell>
          <cell r="K14"/>
          <cell r="L14"/>
          <cell r="M14"/>
          <cell r="N14"/>
          <cell r="O14"/>
        </row>
        <row r="15">
          <cell r="A15" t="str">
            <v>Go Shorty</v>
          </cell>
          <cell r="B15">
            <v>525807.48</v>
          </cell>
          <cell r="C15">
            <v>516847.14</v>
          </cell>
          <cell r="D15">
            <v>373599.64999999997</v>
          </cell>
          <cell r="E15">
            <v>336395.29</v>
          </cell>
          <cell r="F15">
            <v>361188.27</v>
          </cell>
          <cell r="G15">
            <v>409410.97</v>
          </cell>
          <cell r="H15">
            <v>360607.83</v>
          </cell>
          <cell r="I15">
            <v>325619.32</v>
          </cell>
          <cell r="J15">
            <v>3209475.9499999997</v>
          </cell>
          <cell r="K15"/>
          <cell r="L15"/>
          <cell r="M15"/>
          <cell r="N15"/>
          <cell r="O15"/>
        </row>
        <row r="16">
          <cell r="A16" t="str">
            <v>Got You Covered</v>
          </cell>
          <cell r="B16">
            <v>149565.25</v>
          </cell>
          <cell r="C16">
            <v>158751.60999999999</v>
          </cell>
          <cell r="D16">
            <v>120550.22</v>
          </cell>
          <cell r="E16">
            <v>90202.23</v>
          </cell>
          <cell r="F16">
            <v>107196.84</v>
          </cell>
          <cell r="G16">
            <v>111341.52</v>
          </cell>
          <cell r="H16">
            <v>138714.9</v>
          </cell>
          <cell r="I16">
            <v>109126.18</v>
          </cell>
          <cell r="J16">
            <v>985448.75</v>
          </cell>
          <cell r="K16"/>
          <cell r="L16"/>
          <cell r="M16"/>
          <cell r="N16"/>
          <cell r="O16"/>
        </row>
        <row r="17">
          <cell r="A17" t="str">
            <v>Hedgehog</v>
          </cell>
          <cell r="B17">
            <v>1369873.67</v>
          </cell>
          <cell r="C17">
            <v>1246266.96</v>
          </cell>
          <cell r="D17">
            <v>947297.59</v>
          </cell>
          <cell r="E17">
            <v>1151682.28</v>
          </cell>
          <cell r="F17">
            <v>1167510.54</v>
          </cell>
          <cell r="G17">
            <v>1083449.99</v>
          </cell>
          <cell r="H17">
            <v>1143950.99</v>
          </cell>
          <cell r="I17">
            <v>1107029.18</v>
          </cell>
          <cell r="J17">
            <v>9217061.2000000011</v>
          </cell>
          <cell r="K17"/>
          <cell r="L17"/>
          <cell r="M17"/>
          <cell r="N17"/>
          <cell r="O17"/>
        </row>
        <row r="18">
          <cell r="A18" t="str">
            <v>Hiyacar</v>
          </cell>
          <cell r="B18">
            <v>30000</v>
          </cell>
          <cell r="C18"/>
          <cell r="D18">
            <v>175749.72</v>
          </cell>
          <cell r="E18">
            <v>40000</v>
          </cell>
          <cell r="F18">
            <v>30000</v>
          </cell>
          <cell r="G18">
            <v>60000</v>
          </cell>
          <cell r="H18">
            <v>30000</v>
          </cell>
          <cell r="I18">
            <v>30000</v>
          </cell>
          <cell r="J18">
            <v>395749.72</v>
          </cell>
          <cell r="K18"/>
          <cell r="L18"/>
          <cell r="M18"/>
          <cell r="N18"/>
          <cell r="O18"/>
        </row>
        <row r="19">
          <cell r="A19" t="str">
            <v>HUMN.AI</v>
          </cell>
          <cell r="B19">
            <v>26333.07</v>
          </cell>
          <cell r="C19">
            <v>120077.72</v>
          </cell>
          <cell r="D19">
            <v>32508.6</v>
          </cell>
          <cell r="E19">
            <v>8148.07</v>
          </cell>
          <cell r="F19">
            <v>10068.799999999999</v>
          </cell>
          <cell r="G19">
            <v>5505.65</v>
          </cell>
          <cell r="H19">
            <v>4562.71</v>
          </cell>
          <cell r="I19">
            <v>10428.51</v>
          </cell>
          <cell r="J19">
            <v>217633.13</v>
          </cell>
          <cell r="K19"/>
          <cell r="L19"/>
          <cell r="M19"/>
          <cell r="N19"/>
          <cell r="O19"/>
        </row>
        <row r="20">
          <cell r="A20" t="str">
            <v>Insurance Factory</v>
          </cell>
          <cell r="B20"/>
          <cell r="C20">
            <v>-22.4</v>
          </cell>
          <cell r="D20"/>
          <cell r="E20"/>
          <cell r="F20"/>
          <cell r="G20"/>
          <cell r="H20"/>
          <cell r="I20"/>
          <cell r="J20">
            <v>-22.4</v>
          </cell>
          <cell r="K20"/>
          <cell r="L20"/>
          <cell r="M20"/>
          <cell r="N20"/>
          <cell r="O20"/>
        </row>
        <row r="21">
          <cell r="A21" t="str">
            <v>John Paton</v>
          </cell>
          <cell r="B21"/>
          <cell r="C21">
            <v>-19.559999999999999</v>
          </cell>
          <cell r="D21"/>
          <cell r="E21">
            <v>-481.83</v>
          </cell>
          <cell r="F21"/>
          <cell r="G21"/>
          <cell r="H21">
            <v>-123.63</v>
          </cell>
          <cell r="I21"/>
          <cell r="J21">
            <v>-625.02</v>
          </cell>
          <cell r="K21"/>
          <cell r="L21"/>
          <cell r="M21"/>
          <cell r="N21"/>
          <cell r="O21"/>
        </row>
        <row r="22">
          <cell r="A22" t="str">
            <v>Pukka</v>
          </cell>
          <cell r="B22"/>
          <cell r="C22">
            <v>-21949.56</v>
          </cell>
          <cell r="D22">
            <v>-20961.46</v>
          </cell>
          <cell r="E22">
            <v>-842.65</v>
          </cell>
          <cell r="F22"/>
          <cell r="G22"/>
          <cell r="H22">
            <v>-2236.96</v>
          </cell>
          <cell r="I22"/>
          <cell r="J22">
            <v>-45990.630000000005</v>
          </cell>
          <cell r="K22"/>
          <cell r="L22"/>
          <cell r="M22"/>
          <cell r="N22"/>
          <cell r="O22"/>
        </row>
        <row r="23">
          <cell r="A23" t="str">
            <v>Right Choice</v>
          </cell>
          <cell r="B23"/>
          <cell r="C23"/>
          <cell r="D23"/>
          <cell r="E23"/>
          <cell r="F23"/>
          <cell r="G23">
            <v>919.87</v>
          </cell>
          <cell r="H23">
            <v>16429.36</v>
          </cell>
          <cell r="I23">
            <v>14568.41</v>
          </cell>
          <cell r="J23">
            <v>31917.64</v>
          </cell>
          <cell r="K23"/>
          <cell r="L23"/>
          <cell r="M23"/>
          <cell r="N23"/>
          <cell r="O23"/>
        </row>
        <row r="24">
          <cell r="A24" t="str">
            <v>Rooster</v>
          </cell>
          <cell r="B24"/>
          <cell r="C24">
            <v>-483.82000000000005</v>
          </cell>
          <cell r="D24"/>
          <cell r="E24">
            <v>-358.3</v>
          </cell>
          <cell r="F24"/>
          <cell r="G24"/>
          <cell r="H24"/>
          <cell r="I24"/>
          <cell r="J24">
            <v>-842.12000000000012</v>
          </cell>
          <cell r="K24"/>
          <cell r="L24"/>
          <cell r="M24"/>
          <cell r="N24"/>
          <cell r="O24"/>
        </row>
        <row r="25">
          <cell r="A25" t="str">
            <v>U Drive Cover</v>
          </cell>
          <cell r="B25">
            <v>1198694.53</v>
          </cell>
          <cell r="C25">
            <v>1374741.69</v>
          </cell>
          <cell r="D25">
            <v>1435115.69</v>
          </cell>
          <cell r="E25">
            <v>1512546.74</v>
          </cell>
          <cell r="F25">
            <v>1217520.8799999999</v>
          </cell>
          <cell r="G25">
            <v>1593865.67</v>
          </cell>
          <cell r="H25">
            <v>1386259.97</v>
          </cell>
          <cell r="I25">
            <v>1368993.61</v>
          </cell>
          <cell r="J25">
            <v>11087738.779999999</v>
          </cell>
          <cell r="K25"/>
          <cell r="L25"/>
          <cell r="M25"/>
          <cell r="N25"/>
          <cell r="O25"/>
        </row>
        <row r="26">
          <cell r="A26" t="str">
            <v>Wagonex</v>
          </cell>
          <cell r="B26"/>
          <cell r="C26"/>
          <cell r="D26"/>
          <cell r="E26">
            <v>2439.17</v>
          </cell>
          <cell r="F26"/>
          <cell r="G26"/>
          <cell r="H26"/>
          <cell r="I26"/>
          <cell r="J26">
            <v>2439.17</v>
          </cell>
          <cell r="K26"/>
          <cell r="L26"/>
          <cell r="M26"/>
          <cell r="N26"/>
          <cell r="O26"/>
        </row>
        <row r="27">
          <cell r="A27" t="str">
            <v>Grand Total</v>
          </cell>
          <cell r="B27">
            <v>8473785.5</v>
          </cell>
          <cell r="C27">
            <v>6899736.3300000001</v>
          </cell>
          <cell r="D27">
            <v>11110501.02</v>
          </cell>
          <cell r="E27">
            <v>14098221.299999999</v>
          </cell>
          <cell r="F27">
            <v>14955803.199999999</v>
          </cell>
          <cell r="G27">
            <v>10497229.989999998</v>
          </cell>
          <cell r="H27">
            <v>9276041.0200000014</v>
          </cell>
          <cell r="I27">
            <v>8065955</v>
          </cell>
          <cell r="J27">
            <v>83377273.359999999</v>
          </cell>
          <cell r="K27"/>
          <cell r="L27"/>
          <cell r="M27"/>
          <cell r="N27"/>
          <cell r="O27"/>
        </row>
        <row r="28">
          <cell r="A28"/>
          <cell r="B28"/>
          <cell r="C28"/>
          <cell r="D28"/>
          <cell r="E28"/>
          <cell r="F28"/>
          <cell r="G28"/>
          <cell r="H28"/>
          <cell r="I28"/>
          <cell r="J28"/>
          <cell r="K28"/>
          <cell r="L28"/>
          <cell r="M28"/>
          <cell r="N28"/>
          <cell r="O28"/>
        </row>
        <row r="29">
          <cell r="A29"/>
          <cell r="B29">
            <v>-8473785.5999597199</v>
          </cell>
          <cell r="C29">
            <v>-6899736.3100402933</v>
          </cell>
          <cell r="D29">
            <v>-11110501.020000026</v>
          </cell>
          <cell r="E29">
            <v>-14098221.300000038</v>
          </cell>
          <cell r="F29">
            <v>-14933999.079999998</v>
          </cell>
          <cell r="G29">
            <v>-10497229.990000026</v>
          </cell>
          <cell r="H29">
            <v>-9276041.0200000349</v>
          </cell>
          <cell r="I29">
            <v>-8065955</v>
          </cell>
          <cell r="J29"/>
          <cell r="K29"/>
          <cell r="L29"/>
          <cell r="M29"/>
          <cell r="N29"/>
          <cell r="O29"/>
        </row>
        <row r="30">
          <cell r="A30"/>
          <cell r="B30">
            <v>-9.9959719926118851E-2</v>
          </cell>
          <cell r="C30">
            <v>1.9959706813097E-2</v>
          </cell>
          <cell r="D30">
            <v>-2.6077032089233398E-8</v>
          </cell>
          <cell r="E30">
            <v>-3.9115548133850098E-8</v>
          </cell>
          <cell r="F30">
            <v>21804.120000001043</v>
          </cell>
          <cell r="G30">
            <v>-2.7939677238464355E-8</v>
          </cell>
          <cell r="H30">
            <v>-3.3527612686157227E-8</v>
          </cell>
          <cell r="I30">
            <v>0</v>
          </cell>
          <cell r="J30"/>
          <cell r="K30"/>
          <cell r="L30"/>
          <cell r="M30"/>
          <cell r="N30"/>
          <cell r="O30"/>
        </row>
        <row r="31">
          <cell r="A31"/>
          <cell r="B31"/>
          <cell r="C31"/>
          <cell r="D31"/>
          <cell r="E31"/>
          <cell r="F31"/>
          <cell r="G31"/>
          <cell r="H31"/>
          <cell r="I31"/>
          <cell r="J31"/>
          <cell r="K31"/>
          <cell r="L31"/>
          <cell r="M31"/>
          <cell r="N31"/>
          <cell r="O31"/>
        </row>
        <row r="32">
          <cell r="A32"/>
          <cell r="B32"/>
          <cell r="C32"/>
          <cell r="D32"/>
          <cell r="E32"/>
          <cell r="F32"/>
          <cell r="G32"/>
          <cell r="H32"/>
          <cell r="I32"/>
          <cell r="J32"/>
          <cell r="K32"/>
          <cell r="L32"/>
          <cell r="M32"/>
          <cell r="N32"/>
          <cell r="O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  <cell r="J33"/>
          <cell r="K33"/>
          <cell r="L33"/>
          <cell r="M33"/>
          <cell r="N33"/>
          <cell r="O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  <cell r="J34"/>
          <cell r="K34"/>
          <cell r="L34"/>
          <cell r="M34"/>
          <cell r="N34"/>
          <cell r="O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  <cell r="J35"/>
          <cell r="K35"/>
          <cell r="L35"/>
          <cell r="M35"/>
          <cell r="N35"/>
          <cell r="O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  <cell r="J39"/>
          <cell r="K39"/>
          <cell r="L39"/>
          <cell r="M39"/>
          <cell r="N39"/>
          <cell r="O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/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 GFSC old"/>
      <sheetName val="BS GFSC old"/>
      <sheetName val="Cover GFSC"/>
      <sheetName val="GFSC PL Template"/>
      <sheetName val="GFSC PL by UWY"/>
      <sheetName val="UWYTB"/>
      <sheetName val="GFSC BS Template"/>
      <sheetName val="GFSC Investments"/>
      <sheetName val="GFSC Other income"/>
      <sheetName val="GFSC Add on"/>
      <sheetName val="Liquidity"/>
      <sheetName val="GFSC Investments2"/>
      <sheetName val="GFSC Aged debtor"/>
      <sheetName val="GFSC Provisions"/>
      <sheetName val="GFSC Legal"/>
      <sheetName val="Cover"/>
      <sheetName val="PL"/>
      <sheetName val="BS"/>
      <sheetName val="Phased PL"/>
      <sheetName val="UWY YTD"/>
      <sheetName val="UWY NWP"/>
      <sheetName val="Cashflow"/>
      <sheetName val="Investments"/>
      <sheetName val="Addon Month"/>
      <sheetName val="Addon Yend"/>
      <sheetName val="Liq plan"/>
      <sheetName val="Addon Comm"/>
      <sheetName val="Cashflow (2)"/>
      <sheetName val="Data&gt;&gt;"/>
      <sheetName val="Actual"/>
      <sheetName val="Prior_Year2"/>
      <sheetName val="Budget"/>
      <sheetName val="Forecast"/>
      <sheetName val="Unallocated lookup"/>
      <sheetName val="Prior_Year"/>
      <sheetName val="Jan Trueup"/>
      <sheetName val="Sheet2"/>
      <sheetName val="Q0F"/>
      <sheetName val="Bud NWP"/>
      <sheetName val="DataWH UWY23"/>
      <sheetName val="MICL Budget Sep 22 v6.0 OR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57">
          <cell r="C157">
            <v>-7835.4912699999995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nthly rec to MICL TB"/>
      <sheetName val="Validation new"/>
      <sheetName val="Summary"/>
      <sheetName val="Aged Debt detailed"/>
      <sheetName val="All Pay and trans 2025"/>
      <sheetName val="Bank Summary"/>
      <sheetName val="MICL Cashbook"/>
      <sheetName val="HH Summary"/>
      <sheetName val="Sheet2"/>
      <sheetName val="Pukka NF"/>
      <sheetName val="Broker lookup"/>
    </sheetNames>
    <sheetDataSet>
      <sheetData sheetId="0" refreshError="1"/>
      <sheetData sheetId="1" refreshError="1"/>
      <sheetData sheetId="2">
        <row r="34">
          <cell r="F34">
            <v>9818519.983425824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nk"/>
      <sheetName val="Bank USD"/>
      <sheetName val="Summary"/>
      <sheetName val="Summary USD"/>
      <sheetName val="Jan25 JNL"/>
      <sheetName val="Jan25 JNL USD"/>
      <sheetName val="Jan25 JNL FX"/>
      <sheetName val="Feb25 JNL"/>
      <sheetName val="Mar25 JNL"/>
      <sheetName val="Apr25 JNL"/>
      <sheetName val="Mar25 USD JNL"/>
      <sheetName val="Apr25 USD JNL"/>
      <sheetName val="May25 JNL"/>
      <sheetName val="Jun25 JNL"/>
      <sheetName val="May25 USD JNL"/>
      <sheetName val="Jun25 USD JNL"/>
      <sheetName val="Cashflow"/>
    </sheetNames>
    <sheetDataSet>
      <sheetData sheetId="0">
        <row r="4">
          <cell r="M4">
            <v>0</v>
          </cell>
        </row>
        <row r="5">
          <cell r="M5">
            <v>40.520000000000003</v>
          </cell>
        </row>
        <row r="6">
          <cell r="M6">
            <v>0</v>
          </cell>
        </row>
        <row r="7">
          <cell r="M7">
            <v>1</v>
          </cell>
        </row>
        <row r="8">
          <cell r="M8">
            <v>51750</v>
          </cell>
        </row>
        <row r="9">
          <cell r="M9">
            <v>0</v>
          </cell>
        </row>
        <row r="10">
          <cell r="M10">
            <v>0</v>
          </cell>
        </row>
        <row r="11">
          <cell r="M11">
            <v>1</v>
          </cell>
        </row>
        <row r="12">
          <cell r="M12">
            <v>6500</v>
          </cell>
        </row>
        <row r="13">
          <cell r="M13">
            <v>1</v>
          </cell>
        </row>
        <row r="14">
          <cell r="M14">
            <v>219.39</v>
          </cell>
        </row>
        <row r="15">
          <cell r="M15">
            <v>1</v>
          </cell>
        </row>
        <row r="16">
          <cell r="M16">
            <v>19361</v>
          </cell>
        </row>
        <row r="17">
          <cell r="M17">
            <v>15</v>
          </cell>
        </row>
        <row r="18">
          <cell r="M18">
            <v>651671.93999999994</v>
          </cell>
        </row>
        <row r="19">
          <cell r="M19">
            <v>1</v>
          </cell>
        </row>
        <row r="20">
          <cell r="M20">
            <v>1704.35</v>
          </cell>
        </row>
        <row r="21">
          <cell r="M21">
            <v>1</v>
          </cell>
        </row>
        <row r="22">
          <cell r="M22">
            <v>42000</v>
          </cell>
        </row>
        <row r="23">
          <cell r="M23">
            <v>1</v>
          </cell>
        </row>
        <row r="24">
          <cell r="M24">
            <v>37500</v>
          </cell>
        </row>
        <row r="25">
          <cell r="M25">
            <v>1</v>
          </cell>
        </row>
        <row r="26">
          <cell r="M26">
            <v>120000</v>
          </cell>
        </row>
        <row r="27">
          <cell r="M27">
            <v>1</v>
          </cell>
        </row>
        <row r="28">
          <cell r="M28">
            <v>2800</v>
          </cell>
        </row>
        <row r="29">
          <cell r="M29">
            <v>1</v>
          </cell>
        </row>
        <row r="30">
          <cell r="M30">
            <v>8750</v>
          </cell>
        </row>
        <row r="31">
          <cell r="M31">
            <v>1</v>
          </cell>
        </row>
        <row r="32">
          <cell r="M32">
            <v>22320</v>
          </cell>
        </row>
        <row r="33">
          <cell r="M33">
            <v>1</v>
          </cell>
        </row>
        <row r="34">
          <cell r="M34">
            <v>10470.549999999999</v>
          </cell>
        </row>
        <row r="35">
          <cell r="M35">
            <v>1</v>
          </cell>
        </row>
        <row r="36">
          <cell r="M36">
            <v>294874.71999999997</v>
          </cell>
        </row>
        <row r="37">
          <cell r="M37">
            <v>15</v>
          </cell>
        </row>
        <row r="38">
          <cell r="M38">
            <v>4000000</v>
          </cell>
        </row>
        <row r="39">
          <cell r="M39">
            <v>15</v>
          </cell>
        </row>
        <row r="40">
          <cell r="M40">
            <v>2729183.27</v>
          </cell>
        </row>
        <row r="41">
          <cell r="M41">
            <v>0</v>
          </cell>
        </row>
        <row r="42">
          <cell r="M42">
            <v>0</v>
          </cell>
        </row>
        <row r="43">
          <cell r="M43">
            <v>0</v>
          </cell>
        </row>
        <row r="44">
          <cell r="M44">
            <v>0</v>
          </cell>
        </row>
        <row r="45">
          <cell r="M45">
            <v>15</v>
          </cell>
        </row>
        <row r="46">
          <cell r="M46">
            <v>2300000</v>
          </cell>
        </row>
        <row r="47">
          <cell r="M47">
            <v>0</v>
          </cell>
        </row>
        <row r="48">
          <cell r="M48">
            <v>1</v>
          </cell>
        </row>
        <row r="49">
          <cell r="M49">
            <v>594964.41</v>
          </cell>
        </row>
        <row r="50">
          <cell r="M50">
            <v>0</v>
          </cell>
        </row>
        <row r="51">
          <cell r="M51">
            <v>0</v>
          </cell>
        </row>
        <row r="52">
          <cell r="M52">
            <v>0</v>
          </cell>
        </row>
        <row r="53">
          <cell r="M53">
            <v>0</v>
          </cell>
        </row>
        <row r="54">
          <cell r="M54">
            <v>0</v>
          </cell>
        </row>
        <row r="55">
          <cell r="M55">
            <v>0</v>
          </cell>
        </row>
        <row r="56">
          <cell r="M56">
            <v>15</v>
          </cell>
        </row>
        <row r="57">
          <cell r="M57">
            <v>880000</v>
          </cell>
        </row>
        <row r="58">
          <cell r="M58">
            <v>0</v>
          </cell>
        </row>
        <row r="59">
          <cell r="M59">
            <v>15</v>
          </cell>
        </row>
        <row r="60">
          <cell r="M60">
            <v>880000</v>
          </cell>
        </row>
        <row r="61">
          <cell r="M61">
            <v>1</v>
          </cell>
        </row>
        <row r="62">
          <cell r="M62">
            <v>342.69</v>
          </cell>
        </row>
        <row r="63">
          <cell r="M63">
            <v>1</v>
          </cell>
        </row>
        <row r="64">
          <cell r="M64">
            <v>25000</v>
          </cell>
        </row>
        <row r="65">
          <cell r="M65">
            <v>2100</v>
          </cell>
        </row>
        <row r="66">
          <cell r="M66">
            <v>15</v>
          </cell>
        </row>
        <row r="67">
          <cell r="M67">
            <v>1200000</v>
          </cell>
        </row>
        <row r="68">
          <cell r="M68">
            <v>1</v>
          </cell>
        </row>
        <row r="69">
          <cell r="M69">
            <v>22500</v>
          </cell>
        </row>
        <row r="70">
          <cell r="M70">
            <v>50</v>
          </cell>
        </row>
        <row r="71">
          <cell r="M71">
            <v>1</v>
          </cell>
        </row>
        <row r="72">
          <cell r="M72">
            <v>414.66</v>
          </cell>
        </row>
        <row r="73">
          <cell r="M73">
            <v>15</v>
          </cell>
        </row>
        <row r="74">
          <cell r="M74">
            <v>1041808.9</v>
          </cell>
        </row>
        <row r="75">
          <cell r="M75">
            <v>0</v>
          </cell>
        </row>
        <row r="76">
          <cell r="M76">
            <v>0</v>
          </cell>
        </row>
        <row r="77">
          <cell r="M77">
            <v>1</v>
          </cell>
        </row>
        <row r="78">
          <cell r="M78">
            <v>31500</v>
          </cell>
        </row>
        <row r="79">
          <cell r="M79">
            <v>0</v>
          </cell>
        </row>
        <row r="80">
          <cell r="M80">
            <v>0</v>
          </cell>
        </row>
        <row r="81">
          <cell r="M81">
            <v>1</v>
          </cell>
        </row>
        <row r="82">
          <cell r="M82">
            <v>3731.53</v>
          </cell>
        </row>
        <row r="83">
          <cell r="M83">
            <v>2100</v>
          </cell>
        </row>
        <row r="84">
          <cell r="M84">
            <v>1</v>
          </cell>
        </row>
        <row r="85">
          <cell r="M85">
            <v>26977.19</v>
          </cell>
        </row>
        <row r="86">
          <cell r="M86">
            <v>1</v>
          </cell>
        </row>
        <row r="87">
          <cell r="M87">
            <v>6941.74</v>
          </cell>
        </row>
        <row r="88">
          <cell r="M88">
            <v>15</v>
          </cell>
        </row>
        <row r="89">
          <cell r="M89">
            <v>1000000</v>
          </cell>
        </row>
        <row r="90">
          <cell r="M90">
            <v>15</v>
          </cell>
        </row>
        <row r="91">
          <cell r="M91">
            <v>236404.49</v>
          </cell>
        </row>
        <row r="92">
          <cell r="M92">
            <v>15</v>
          </cell>
        </row>
        <row r="93">
          <cell r="M93">
            <v>3935892.85</v>
          </cell>
        </row>
        <row r="94">
          <cell r="M94">
            <v>4</v>
          </cell>
        </row>
        <row r="95">
          <cell r="M95">
            <v>15803.58</v>
          </cell>
        </row>
        <row r="96">
          <cell r="M96">
            <v>20</v>
          </cell>
        </row>
        <row r="97">
          <cell r="M97">
            <v>4293.01</v>
          </cell>
        </row>
        <row r="98">
          <cell r="M98">
            <v>0</v>
          </cell>
        </row>
        <row r="99">
          <cell r="M99">
            <v>15</v>
          </cell>
        </row>
        <row r="100">
          <cell r="M100">
            <v>3200000</v>
          </cell>
        </row>
        <row r="101">
          <cell r="M101">
            <v>0</v>
          </cell>
        </row>
        <row r="102">
          <cell r="M102">
            <v>15</v>
          </cell>
        </row>
        <row r="103">
          <cell r="M103">
            <v>800000</v>
          </cell>
        </row>
        <row r="104">
          <cell r="M104">
            <v>0</v>
          </cell>
        </row>
        <row r="105">
          <cell r="M105">
            <v>0</v>
          </cell>
        </row>
        <row r="106">
          <cell r="M106">
            <v>0</v>
          </cell>
        </row>
        <row r="107">
          <cell r="M107">
            <v>1</v>
          </cell>
        </row>
        <row r="108">
          <cell r="M108">
            <v>8905.2900000000009</v>
          </cell>
        </row>
        <row r="109">
          <cell r="M109">
            <v>1</v>
          </cell>
        </row>
        <row r="110">
          <cell r="M110">
            <v>102941.22</v>
          </cell>
        </row>
        <row r="111">
          <cell r="M111">
            <v>1</v>
          </cell>
        </row>
        <row r="112">
          <cell r="M112">
            <v>1805.86</v>
          </cell>
        </row>
        <row r="113">
          <cell r="M113">
            <v>1356.25</v>
          </cell>
        </row>
        <row r="114">
          <cell r="M114">
            <v>1</v>
          </cell>
        </row>
        <row r="115">
          <cell r="M115">
            <v>29.39</v>
          </cell>
        </row>
        <row r="116">
          <cell r="M116">
            <v>2450</v>
          </cell>
        </row>
        <row r="117">
          <cell r="M117">
            <v>1</v>
          </cell>
        </row>
        <row r="118">
          <cell r="M118">
            <v>6218.13</v>
          </cell>
        </row>
        <row r="119">
          <cell r="M119">
            <v>1</v>
          </cell>
        </row>
        <row r="120">
          <cell r="M120">
            <v>17805</v>
          </cell>
        </row>
        <row r="121">
          <cell r="M121">
            <v>0</v>
          </cell>
        </row>
        <row r="122">
          <cell r="M122">
            <v>1</v>
          </cell>
        </row>
        <row r="123">
          <cell r="M123">
            <v>26250</v>
          </cell>
        </row>
        <row r="124">
          <cell r="M124">
            <v>0</v>
          </cell>
        </row>
        <row r="125">
          <cell r="M125">
            <v>0</v>
          </cell>
        </row>
        <row r="126">
          <cell r="M126"/>
        </row>
        <row r="250">
          <cell r="M250"/>
        </row>
        <row r="251">
          <cell r="M251">
            <v>217384.64</v>
          </cell>
        </row>
        <row r="252">
          <cell r="M252">
            <v>40.520000000000003</v>
          </cell>
        </row>
        <row r="253">
          <cell r="M253">
            <v>0</v>
          </cell>
        </row>
        <row r="254">
          <cell r="M254">
            <v>0</v>
          </cell>
        </row>
        <row r="255">
          <cell r="M255">
            <v>0</v>
          </cell>
        </row>
        <row r="256">
          <cell r="M256">
            <v>1</v>
          </cell>
        </row>
        <row r="257">
          <cell r="M257">
            <v>1000000</v>
          </cell>
        </row>
        <row r="258">
          <cell r="M258">
            <v>0</v>
          </cell>
        </row>
        <row r="259">
          <cell r="M259">
            <v>0</v>
          </cell>
        </row>
        <row r="260">
          <cell r="M260">
            <v>1</v>
          </cell>
        </row>
        <row r="261">
          <cell r="M261">
            <v>6500</v>
          </cell>
        </row>
        <row r="262">
          <cell r="M262">
            <v>1</v>
          </cell>
        </row>
        <row r="263">
          <cell r="M263">
            <v>33500</v>
          </cell>
        </row>
        <row r="264">
          <cell r="M264">
            <v>15</v>
          </cell>
        </row>
        <row r="265">
          <cell r="M265">
            <v>553600.56999999995</v>
          </cell>
        </row>
        <row r="266">
          <cell r="M266">
            <v>15</v>
          </cell>
        </row>
        <row r="267">
          <cell r="M267">
            <v>600000</v>
          </cell>
        </row>
        <row r="268">
          <cell r="M268">
            <v>0</v>
          </cell>
        </row>
        <row r="269">
          <cell r="M269">
            <v>1</v>
          </cell>
        </row>
        <row r="270">
          <cell r="M270">
            <v>51750</v>
          </cell>
        </row>
        <row r="271">
          <cell r="M271">
            <v>0</v>
          </cell>
        </row>
        <row r="272">
          <cell r="M272">
            <v>1</v>
          </cell>
        </row>
        <row r="273">
          <cell r="M273">
            <v>1000000</v>
          </cell>
        </row>
        <row r="274">
          <cell r="M274">
            <v>0</v>
          </cell>
        </row>
        <row r="275">
          <cell r="M275">
            <v>0</v>
          </cell>
        </row>
        <row r="276">
          <cell r="M276">
            <v>0</v>
          </cell>
        </row>
        <row r="277">
          <cell r="M277">
            <v>0</v>
          </cell>
        </row>
        <row r="278">
          <cell r="M278">
            <v>0</v>
          </cell>
        </row>
        <row r="279">
          <cell r="M279">
            <v>0</v>
          </cell>
        </row>
        <row r="280">
          <cell r="M280">
            <v>0</v>
          </cell>
        </row>
        <row r="281">
          <cell r="M281">
            <v>0</v>
          </cell>
        </row>
        <row r="282">
          <cell r="M282">
            <v>35</v>
          </cell>
        </row>
        <row r="283">
          <cell r="M283">
            <v>1</v>
          </cell>
        </row>
        <row r="284">
          <cell r="M284">
            <v>64.2</v>
          </cell>
        </row>
        <row r="285">
          <cell r="M285">
            <v>45</v>
          </cell>
        </row>
        <row r="286">
          <cell r="M286">
            <v>1</v>
          </cell>
        </row>
        <row r="287">
          <cell r="M287">
            <v>37500</v>
          </cell>
        </row>
        <row r="288">
          <cell r="M288">
            <v>15</v>
          </cell>
        </row>
        <row r="289">
          <cell r="M289">
            <v>6151057.3399999999</v>
          </cell>
        </row>
        <row r="290">
          <cell r="M290">
            <v>1</v>
          </cell>
        </row>
        <row r="291">
          <cell r="M291">
            <v>73224.22</v>
          </cell>
        </row>
        <row r="292">
          <cell r="M292">
            <v>1</v>
          </cell>
        </row>
        <row r="293">
          <cell r="M293">
            <v>1559.28</v>
          </cell>
        </row>
        <row r="294">
          <cell r="M294">
            <v>15</v>
          </cell>
        </row>
        <row r="295">
          <cell r="M295">
            <v>800000</v>
          </cell>
        </row>
        <row r="296">
          <cell r="M296">
            <v>1</v>
          </cell>
        </row>
        <row r="297">
          <cell r="M297">
            <v>414.17</v>
          </cell>
        </row>
        <row r="298">
          <cell r="M298">
            <v>1</v>
          </cell>
        </row>
        <row r="299">
          <cell r="M299">
            <v>500000</v>
          </cell>
        </row>
        <row r="300">
          <cell r="M300">
            <v>1</v>
          </cell>
        </row>
        <row r="301">
          <cell r="M301">
            <v>9594.84</v>
          </cell>
        </row>
        <row r="302">
          <cell r="M302">
            <v>1</v>
          </cell>
        </row>
        <row r="303">
          <cell r="M303">
            <v>5384.6</v>
          </cell>
        </row>
        <row r="304">
          <cell r="M304">
            <v>1</v>
          </cell>
        </row>
        <row r="305">
          <cell r="M305">
            <v>1029.27</v>
          </cell>
        </row>
        <row r="306">
          <cell r="M306">
            <v>1</v>
          </cell>
        </row>
        <row r="307">
          <cell r="M307">
            <v>239730.26</v>
          </cell>
        </row>
        <row r="308">
          <cell r="M308">
            <v>0</v>
          </cell>
        </row>
        <row r="309">
          <cell r="M309">
            <v>0</v>
          </cell>
        </row>
        <row r="310">
          <cell r="M310">
            <v>0</v>
          </cell>
        </row>
        <row r="312">
          <cell r="M312">
            <v>0</v>
          </cell>
        </row>
        <row r="313">
          <cell r="M313">
            <v>0</v>
          </cell>
        </row>
        <row r="314">
          <cell r="M314">
            <v>0</v>
          </cell>
        </row>
        <row r="315">
          <cell r="M315">
            <v>0</v>
          </cell>
        </row>
        <row r="316">
          <cell r="M316">
            <v>0</v>
          </cell>
        </row>
        <row r="317">
          <cell r="M317">
            <v>0</v>
          </cell>
        </row>
        <row r="318">
          <cell r="M318">
            <v>1</v>
          </cell>
        </row>
        <row r="319">
          <cell r="M319">
            <v>30900</v>
          </cell>
        </row>
        <row r="320">
          <cell r="M320">
            <v>1</v>
          </cell>
        </row>
        <row r="321">
          <cell r="M321">
            <v>11280</v>
          </cell>
        </row>
        <row r="322">
          <cell r="M322">
            <v>1</v>
          </cell>
        </row>
        <row r="323">
          <cell r="M323">
            <v>500000</v>
          </cell>
        </row>
        <row r="324">
          <cell r="M324">
            <v>1</v>
          </cell>
        </row>
        <row r="325">
          <cell r="M325">
            <v>290.14999999999998</v>
          </cell>
        </row>
        <row r="326">
          <cell r="M326">
            <v>15</v>
          </cell>
        </row>
        <row r="327">
          <cell r="M327">
            <v>800000</v>
          </cell>
        </row>
        <row r="328">
          <cell r="M328">
            <v>1</v>
          </cell>
        </row>
        <row r="329">
          <cell r="M329">
            <v>650</v>
          </cell>
        </row>
        <row r="330">
          <cell r="M330">
            <v>1</v>
          </cell>
        </row>
        <row r="331">
          <cell r="M331">
            <v>2880.83</v>
          </cell>
        </row>
        <row r="332">
          <cell r="M332">
            <v>1</v>
          </cell>
        </row>
        <row r="333">
          <cell r="M333">
            <v>472.23</v>
          </cell>
        </row>
        <row r="334">
          <cell r="M334">
            <v>1</v>
          </cell>
        </row>
        <row r="335">
          <cell r="M335">
            <v>11363.17</v>
          </cell>
        </row>
        <row r="336">
          <cell r="M336">
            <v>0</v>
          </cell>
        </row>
        <row r="337">
          <cell r="M337">
            <v>1</v>
          </cell>
        </row>
        <row r="338">
          <cell r="M338">
            <v>17250</v>
          </cell>
        </row>
        <row r="339">
          <cell r="M339">
            <v>15</v>
          </cell>
        </row>
        <row r="340">
          <cell r="M340">
            <v>800000</v>
          </cell>
        </row>
        <row r="341">
          <cell r="M341">
            <v>5</v>
          </cell>
        </row>
        <row r="342">
          <cell r="M342">
            <v>20521.689999999999</v>
          </cell>
        </row>
        <row r="343">
          <cell r="M343">
            <v>0</v>
          </cell>
        </row>
        <row r="344">
          <cell r="M344">
            <v>0</v>
          </cell>
        </row>
        <row r="345">
          <cell r="M345">
            <v>15</v>
          </cell>
        </row>
        <row r="346">
          <cell r="M346">
            <v>3000000</v>
          </cell>
        </row>
        <row r="347">
          <cell r="M347">
            <v>0</v>
          </cell>
        </row>
        <row r="348">
          <cell r="M348">
            <v>0</v>
          </cell>
        </row>
        <row r="349">
          <cell r="M349">
            <v>1</v>
          </cell>
        </row>
        <row r="350">
          <cell r="M350">
            <v>285222.96999999997</v>
          </cell>
        </row>
        <row r="351">
          <cell r="M351">
            <v>1</v>
          </cell>
        </row>
        <row r="352">
          <cell r="M352">
            <v>60000</v>
          </cell>
        </row>
        <row r="353">
          <cell r="M353">
            <v>1</v>
          </cell>
        </row>
        <row r="354">
          <cell r="M354">
            <v>22500</v>
          </cell>
        </row>
        <row r="355">
          <cell r="M355">
            <v>1</v>
          </cell>
        </row>
        <row r="356">
          <cell r="M356">
            <v>15592.22</v>
          </cell>
        </row>
        <row r="357">
          <cell r="M357">
            <v>1</v>
          </cell>
        </row>
        <row r="358">
          <cell r="M358">
            <v>30338.799999999999</v>
          </cell>
        </row>
        <row r="359">
          <cell r="M359">
            <v>15</v>
          </cell>
        </row>
        <row r="360">
          <cell r="M360">
            <v>900000</v>
          </cell>
        </row>
        <row r="361">
          <cell r="M361">
            <v>1</v>
          </cell>
        </row>
        <row r="362">
          <cell r="M362">
            <v>5267.99</v>
          </cell>
        </row>
        <row r="363">
          <cell r="M363">
            <v>1</v>
          </cell>
        </row>
        <row r="364">
          <cell r="M364">
            <v>30338.799999999999</v>
          </cell>
        </row>
        <row r="365">
          <cell r="M365">
            <v>1</v>
          </cell>
        </row>
        <row r="366">
          <cell r="M366">
            <v>207486.68</v>
          </cell>
        </row>
        <row r="368">
          <cell r="M368">
            <v>1</v>
          </cell>
        </row>
        <row r="369">
          <cell r="M369">
            <v>6822.89</v>
          </cell>
        </row>
        <row r="370">
          <cell r="M370">
            <v>1</v>
          </cell>
        </row>
        <row r="371">
          <cell r="M371">
            <v>33000</v>
          </cell>
        </row>
        <row r="372">
          <cell r="M372">
            <v>0</v>
          </cell>
        </row>
        <row r="373">
          <cell r="M373">
            <v>1</v>
          </cell>
        </row>
        <row r="374">
          <cell r="M374">
            <v>13650</v>
          </cell>
        </row>
        <row r="375">
          <cell r="M375">
            <v>0</v>
          </cell>
        </row>
        <row r="376">
          <cell r="M376">
            <v>0</v>
          </cell>
        </row>
        <row r="377">
          <cell r="M377">
            <v>0</v>
          </cell>
        </row>
        <row r="378">
          <cell r="M378">
            <v>1</v>
          </cell>
        </row>
        <row r="379">
          <cell r="M379">
            <v>22500</v>
          </cell>
        </row>
        <row r="380">
          <cell r="M380">
            <v>1530000</v>
          </cell>
        </row>
        <row r="381">
          <cell r="M381">
            <v>15</v>
          </cell>
        </row>
        <row r="382">
          <cell r="M382"/>
        </row>
        <row r="383">
          <cell r="M383">
            <v>217384.64</v>
          </cell>
        </row>
        <row r="384">
          <cell r="M384">
            <v>40.520000000000003</v>
          </cell>
        </row>
        <row r="385">
          <cell r="M385">
            <v>0</v>
          </cell>
        </row>
        <row r="386">
          <cell r="M386">
            <v>0</v>
          </cell>
        </row>
        <row r="387">
          <cell r="M387">
            <v>0</v>
          </cell>
        </row>
        <row r="388">
          <cell r="M388">
            <v>0</v>
          </cell>
        </row>
        <row r="389">
          <cell r="M389">
            <v>0</v>
          </cell>
        </row>
        <row r="390">
          <cell r="M390">
            <v>0</v>
          </cell>
        </row>
        <row r="391">
          <cell r="M391">
            <v>1</v>
          </cell>
        </row>
        <row r="392">
          <cell r="M392">
            <v>33000</v>
          </cell>
        </row>
        <row r="393">
          <cell r="M393">
            <v>15</v>
          </cell>
        </row>
        <row r="394">
          <cell r="M394">
            <v>1500000</v>
          </cell>
        </row>
        <row r="395">
          <cell r="M395">
            <v>0</v>
          </cell>
        </row>
        <row r="396">
          <cell r="M396">
            <v>0</v>
          </cell>
        </row>
        <row r="397">
          <cell r="M397">
            <v>1</v>
          </cell>
        </row>
        <row r="398">
          <cell r="M398">
            <v>25</v>
          </cell>
        </row>
        <row r="399">
          <cell r="M399">
            <v>1</v>
          </cell>
        </row>
        <row r="400">
          <cell r="M400">
            <v>7000</v>
          </cell>
        </row>
        <row r="401">
          <cell r="M401">
            <v>1</v>
          </cell>
        </row>
        <row r="402">
          <cell r="M402">
            <v>14160</v>
          </cell>
        </row>
        <row r="403">
          <cell r="M403">
            <v>1</v>
          </cell>
        </row>
        <row r="404">
          <cell r="M404">
            <v>17280</v>
          </cell>
        </row>
        <row r="405">
          <cell r="M405">
            <v>1</v>
          </cell>
        </row>
        <row r="406">
          <cell r="M406">
            <v>22.8</v>
          </cell>
        </row>
        <row r="407">
          <cell r="M407">
            <v>1</v>
          </cell>
        </row>
        <row r="408">
          <cell r="M408">
            <v>306508.38</v>
          </cell>
        </row>
        <row r="409">
          <cell r="M409">
            <v>1</v>
          </cell>
        </row>
        <row r="410">
          <cell r="M410">
            <v>748951.64</v>
          </cell>
        </row>
        <row r="411">
          <cell r="M411">
            <v>15</v>
          </cell>
        </row>
        <row r="412">
          <cell r="M412">
            <v>1000000</v>
          </cell>
        </row>
        <row r="413">
          <cell r="M413">
            <v>1</v>
          </cell>
        </row>
        <row r="414">
          <cell r="M414">
            <v>13363.51</v>
          </cell>
        </row>
        <row r="415">
          <cell r="M415">
            <v>1</v>
          </cell>
        </row>
        <row r="416">
          <cell r="M416">
            <v>1045.95</v>
          </cell>
        </row>
        <row r="417">
          <cell r="M417">
            <v>1</v>
          </cell>
        </row>
        <row r="418">
          <cell r="M418">
            <v>824.94</v>
          </cell>
        </row>
        <row r="419">
          <cell r="M419">
            <v>1</v>
          </cell>
        </row>
        <row r="420">
          <cell r="M420">
            <v>700000</v>
          </cell>
        </row>
        <row r="421">
          <cell r="M421">
            <v>157054</v>
          </cell>
        </row>
        <row r="422">
          <cell r="M422">
            <v>1</v>
          </cell>
        </row>
        <row r="423">
          <cell r="M423">
            <v>14406</v>
          </cell>
        </row>
        <row r="424">
          <cell r="M424">
            <v>2100</v>
          </cell>
        </row>
        <row r="425">
          <cell r="M425">
            <v>0</v>
          </cell>
        </row>
        <row r="426">
          <cell r="M426">
            <v>0</v>
          </cell>
        </row>
        <row r="427">
          <cell r="M427">
            <v>0</v>
          </cell>
        </row>
        <row r="428">
          <cell r="M428">
            <v>1</v>
          </cell>
        </row>
        <row r="429">
          <cell r="M429">
            <v>6116.65</v>
          </cell>
        </row>
        <row r="430">
          <cell r="M430">
            <v>1</v>
          </cell>
        </row>
        <row r="431">
          <cell r="M431">
            <v>212.57</v>
          </cell>
        </row>
        <row r="432">
          <cell r="M432">
            <v>1</v>
          </cell>
        </row>
        <row r="433">
          <cell r="M433">
            <v>5384.6</v>
          </cell>
        </row>
        <row r="434">
          <cell r="M434">
            <v>1</v>
          </cell>
        </row>
        <row r="435">
          <cell r="M435">
            <v>4550</v>
          </cell>
        </row>
        <row r="436">
          <cell r="M436">
            <v>1</v>
          </cell>
        </row>
        <row r="437">
          <cell r="M437">
            <v>667.61</v>
          </cell>
        </row>
        <row r="438">
          <cell r="M438">
            <v>15</v>
          </cell>
        </row>
        <row r="439">
          <cell r="M439">
            <v>1000000</v>
          </cell>
        </row>
        <row r="440">
          <cell r="M440">
            <v>1</v>
          </cell>
        </row>
        <row r="441">
          <cell r="M441">
            <v>29250</v>
          </cell>
        </row>
        <row r="442">
          <cell r="M442">
            <v>0</v>
          </cell>
        </row>
        <row r="443">
          <cell r="M443">
            <v>0</v>
          </cell>
        </row>
        <row r="444">
          <cell r="M444">
            <v>0</v>
          </cell>
        </row>
        <row r="445">
          <cell r="M445">
            <v>1</v>
          </cell>
        </row>
        <row r="446">
          <cell r="M446">
            <v>42750</v>
          </cell>
        </row>
        <row r="447">
          <cell r="M447">
            <v>1</v>
          </cell>
        </row>
        <row r="448">
          <cell r="M448">
            <v>26625</v>
          </cell>
        </row>
        <row r="449">
          <cell r="M449">
            <v>0</v>
          </cell>
        </row>
        <row r="450">
          <cell r="M450">
            <v>0</v>
          </cell>
        </row>
        <row r="451">
          <cell r="M451">
            <v>87537.99</v>
          </cell>
        </row>
        <row r="452">
          <cell r="M452">
            <v>0</v>
          </cell>
        </row>
        <row r="453">
          <cell r="M453">
            <v>1</v>
          </cell>
        </row>
        <row r="454">
          <cell r="M454">
            <v>3540</v>
          </cell>
        </row>
        <row r="455">
          <cell r="M455">
            <v>1</v>
          </cell>
        </row>
        <row r="456">
          <cell r="M456">
            <v>6359.76</v>
          </cell>
        </row>
        <row r="457">
          <cell r="M457">
            <v>1</v>
          </cell>
        </row>
        <row r="458">
          <cell r="M458">
            <v>30338.799999999999</v>
          </cell>
        </row>
        <row r="459">
          <cell r="M459">
            <v>1</v>
          </cell>
        </row>
        <row r="460">
          <cell r="M460">
            <v>8750</v>
          </cell>
        </row>
        <row r="461">
          <cell r="M461">
            <v>15</v>
          </cell>
        </row>
        <row r="462">
          <cell r="M462">
            <v>1000000</v>
          </cell>
        </row>
        <row r="463">
          <cell r="M463">
            <v>1</v>
          </cell>
        </row>
        <row r="464">
          <cell r="M464">
            <v>52800</v>
          </cell>
        </row>
        <row r="465">
          <cell r="M465">
            <v>1</v>
          </cell>
        </row>
        <row r="466">
          <cell r="M466">
            <v>21750</v>
          </cell>
        </row>
        <row r="467">
          <cell r="M467">
            <v>1</v>
          </cell>
        </row>
        <row r="468">
          <cell r="M468">
            <v>130</v>
          </cell>
        </row>
        <row r="469">
          <cell r="M469">
            <v>1</v>
          </cell>
        </row>
        <row r="470">
          <cell r="M470">
            <v>26100</v>
          </cell>
        </row>
        <row r="471">
          <cell r="M471">
            <v>1</v>
          </cell>
        </row>
        <row r="472">
          <cell r="M472">
            <v>24126.89</v>
          </cell>
        </row>
        <row r="473">
          <cell r="M473">
            <v>-17304</v>
          </cell>
        </row>
        <row r="474">
          <cell r="M474">
            <v>1</v>
          </cell>
        </row>
        <row r="475">
          <cell r="M475">
            <v>7683.95</v>
          </cell>
        </row>
        <row r="476">
          <cell r="M476">
            <v>0</v>
          </cell>
        </row>
        <row r="477">
          <cell r="M477">
            <v>1</v>
          </cell>
        </row>
        <row r="478">
          <cell r="M478">
            <v>42750</v>
          </cell>
        </row>
        <row r="479">
          <cell r="M479">
            <v>0</v>
          </cell>
        </row>
        <row r="480">
          <cell r="M480">
            <v>100</v>
          </cell>
        </row>
        <row r="481">
          <cell r="M481">
            <v>15</v>
          </cell>
        </row>
        <row r="482">
          <cell r="M482">
            <v>500000</v>
          </cell>
        </row>
        <row r="483">
          <cell r="M483">
            <v>1</v>
          </cell>
        </row>
        <row r="484">
          <cell r="M484">
            <v>203852.77</v>
          </cell>
        </row>
        <row r="485">
          <cell r="M485">
            <v>15</v>
          </cell>
        </row>
        <row r="486">
          <cell r="M486">
            <v>700000</v>
          </cell>
        </row>
        <row r="487">
          <cell r="M487">
            <v>1</v>
          </cell>
        </row>
        <row r="488">
          <cell r="M488">
            <v>35000</v>
          </cell>
        </row>
        <row r="489">
          <cell r="M489">
            <v>0</v>
          </cell>
        </row>
        <row r="490">
          <cell r="M490">
            <v>5</v>
          </cell>
        </row>
        <row r="491">
          <cell r="M491">
            <v>20521.689999999999</v>
          </cell>
        </row>
        <row r="492">
          <cell r="M492">
            <v>0</v>
          </cell>
        </row>
        <row r="493">
          <cell r="M493">
            <v>0</v>
          </cell>
        </row>
        <row r="494">
          <cell r="M494">
            <v>0</v>
          </cell>
        </row>
        <row r="495">
          <cell r="M495">
            <v>15</v>
          </cell>
        </row>
        <row r="496">
          <cell r="M496">
            <v>1000000</v>
          </cell>
        </row>
        <row r="497">
          <cell r="M497">
            <v>15</v>
          </cell>
        </row>
        <row r="498">
          <cell r="M498">
            <v>336000</v>
          </cell>
        </row>
        <row r="499">
          <cell r="M499">
            <v>15</v>
          </cell>
        </row>
        <row r="500">
          <cell r="M500">
            <v>500000</v>
          </cell>
        </row>
        <row r="501">
          <cell r="M501">
            <v>1575</v>
          </cell>
        </row>
        <row r="502">
          <cell r="M502">
            <v>1</v>
          </cell>
        </row>
        <row r="503">
          <cell r="M503">
            <v>9034.7999999999993</v>
          </cell>
        </row>
        <row r="504">
          <cell r="M504">
            <v>1</v>
          </cell>
        </row>
        <row r="505">
          <cell r="M505">
            <v>165000</v>
          </cell>
        </row>
        <row r="506">
          <cell r="M506">
            <v>1</v>
          </cell>
        </row>
        <row r="507">
          <cell r="M507">
            <v>6039.81</v>
          </cell>
        </row>
        <row r="508">
          <cell r="M508">
            <v>1</v>
          </cell>
        </row>
        <row r="509">
          <cell r="M509">
            <v>30000</v>
          </cell>
        </row>
        <row r="510">
          <cell r="M510">
            <v>1</v>
          </cell>
        </row>
        <row r="512">
          <cell r="M512">
            <v>2450</v>
          </cell>
        </row>
        <row r="513">
          <cell r="M513">
            <v>0</v>
          </cell>
        </row>
        <row r="514">
          <cell r="M514"/>
        </row>
        <row r="515">
          <cell r="M515">
            <v>15</v>
          </cell>
        </row>
        <row r="516">
          <cell r="M516">
            <v>3140000</v>
          </cell>
        </row>
        <row r="517">
          <cell r="M517">
            <v>15</v>
          </cell>
        </row>
        <row r="518">
          <cell r="M518">
            <v>1140000</v>
          </cell>
        </row>
        <row r="519">
          <cell r="M519">
            <v>217384.64</v>
          </cell>
        </row>
        <row r="520">
          <cell r="M520">
            <v>44.55</v>
          </cell>
        </row>
        <row r="521">
          <cell r="M521">
            <v>0</v>
          </cell>
        </row>
        <row r="522">
          <cell r="M522">
            <v>0</v>
          </cell>
        </row>
        <row r="523">
          <cell r="M523">
            <v>15</v>
          </cell>
        </row>
        <row r="524">
          <cell r="M524">
            <v>2900000</v>
          </cell>
        </row>
        <row r="525">
          <cell r="M525">
            <v>0</v>
          </cell>
        </row>
        <row r="526">
          <cell r="M526">
            <v>0</v>
          </cell>
        </row>
        <row r="527">
          <cell r="M527">
            <v>1</v>
          </cell>
        </row>
        <row r="528">
          <cell r="M528">
            <v>1000000</v>
          </cell>
        </row>
        <row r="529">
          <cell r="M529">
            <v>0</v>
          </cell>
        </row>
        <row r="530">
          <cell r="M530">
            <v>0</v>
          </cell>
        </row>
        <row r="531">
          <cell r="M531">
            <v>1</v>
          </cell>
        </row>
        <row r="532">
          <cell r="M532">
            <v>35250</v>
          </cell>
        </row>
        <row r="533">
          <cell r="M533">
            <v>0</v>
          </cell>
        </row>
        <row r="534">
          <cell r="M534">
            <v>0</v>
          </cell>
        </row>
        <row r="535">
          <cell r="M535">
            <v>1</v>
          </cell>
        </row>
        <row r="536">
          <cell r="M536">
            <v>1383</v>
          </cell>
        </row>
        <row r="537">
          <cell r="M537">
            <v>25</v>
          </cell>
        </row>
        <row r="538">
          <cell r="M538">
            <v>1</v>
          </cell>
        </row>
        <row r="539">
          <cell r="M539">
            <v>3540</v>
          </cell>
        </row>
        <row r="540">
          <cell r="M540">
            <v>15</v>
          </cell>
        </row>
        <row r="541">
          <cell r="M541">
            <v>1703427.56</v>
          </cell>
        </row>
        <row r="542">
          <cell r="M542">
            <v>1</v>
          </cell>
        </row>
        <row r="543">
          <cell r="M543">
            <v>8227</v>
          </cell>
        </row>
        <row r="544">
          <cell r="M544">
            <v>1</v>
          </cell>
        </row>
        <row r="545">
          <cell r="M545">
            <v>3780</v>
          </cell>
        </row>
        <row r="546">
          <cell r="M546">
            <v>1575</v>
          </cell>
        </row>
        <row r="547">
          <cell r="M547">
            <v>1</v>
          </cell>
        </row>
        <row r="548">
          <cell r="M548">
            <v>70000</v>
          </cell>
        </row>
        <row r="549">
          <cell r="M549">
            <v>1</v>
          </cell>
        </row>
        <row r="550">
          <cell r="M550">
            <v>32250</v>
          </cell>
        </row>
        <row r="551">
          <cell r="M551">
            <v>1</v>
          </cell>
        </row>
        <row r="552">
          <cell r="M552">
            <v>539744.34</v>
          </cell>
        </row>
        <row r="553">
          <cell r="M553">
            <v>1</v>
          </cell>
        </row>
        <row r="554">
          <cell r="M554">
            <v>1284.7</v>
          </cell>
        </row>
        <row r="555">
          <cell r="M555">
            <v>1</v>
          </cell>
        </row>
        <row r="556">
          <cell r="M556">
            <v>13802.71</v>
          </cell>
        </row>
        <row r="557">
          <cell r="M557">
            <v>1</v>
          </cell>
        </row>
        <row r="558">
          <cell r="M558">
            <v>5250</v>
          </cell>
        </row>
        <row r="559">
          <cell r="M559">
            <v>15</v>
          </cell>
        </row>
        <row r="560">
          <cell r="M560">
            <v>1200000</v>
          </cell>
        </row>
        <row r="561">
          <cell r="M561">
            <v>1</v>
          </cell>
        </row>
        <row r="562">
          <cell r="M562">
            <v>5061.03</v>
          </cell>
        </row>
        <row r="563">
          <cell r="M563">
            <v>0</v>
          </cell>
        </row>
        <row r="564">
          <cell r="M564">
            <v>0</v>
          </cell>
        </row>
        <row r="565">
          <cell r="M565">
            <v>0</v>
          </cell>
        </row>
        <row r="566">
          <cell r="M566">
            <v>0</v>
          </cell>
        </row>
        <row r="567">
          <cell r="M567">
            <v>0</v>
          </cell>
        </row>
        <row r="568">
          <cell r="M568">
            <v>0</v>
          </cell>
        </row>
        <row r="569">
          <cell r="M569">
            <v>0</v>
          </cell>
        </row>
        <row r="570">
          <cell r="M570">
            <v>1</v>
          </cell>
        </row>
        <row r="571">
          <cell r="M571">
            <v>114</v>
          </cell>
        </row>
        <row r="572">
          <cell r="M572">
            <v>1</v>
          </cell>
        </row>
        <row r="573">
          <cell r="M573">
            <v>19167</v>
          </cell>
        </row>
        <row r="574">
          <cell r="M574">
            <v>15</v>
          </cell>
        </row>
        <row r="575">
          <cell r="M575">
            <v>980000</v>
          </cell>
        </row>
        <row r="576">
          <cell r="M576">
            <v>1</v>
          </cell>
        </row>
        <row r="577">
          <cell r="M577">
            <v>500000</v>
          </cell>
        </row>
        <row r="578">
          <cell r="M578">
            <v>0</v>
          </cell>
        </row>
        <row r="579">
          <cell r="M579">
            <v>0</v>
          </cell>
        </row>
        <row r="580">
          <cell r="M580">
            <v>0</v>
          </cell>
        </row>
        <row r="581">
          <cell r="M581">
            <v>0</v>
          </cell>
        </row>
        <row r="582">
          <cell r="M582">
            <v>0</v>
          </cell>
        </row>
        <row r="583">
          <cell r="M583">
            <v>1</v>
          </cell>
        </row>
        <row r="584">
          <cell r="M584">
            <v>17403</v>
          </cell>
        </row>
        <row r="585">
          <cell r="M585">
            <v>1</v>
          </cell>
        </row>
        <row r="586">
          <cell r="M586">
            <v>5200</v>
          </cell>
        </row>
        <row r="587">
          <cell r="M587">
            <v>1</v>
          </cell>
        </row>
        <row r="588">
          <cell r="M588">
            <v>24069.360000000001</v>
          </cell>
        </row>
        <row r="589">
          <cell r="M589">
            <v>1</v>
          </cell>
        </row>
        <row r="590">
          <cell r="M590">
            <v>6822.89</v>
          </cell>
        </row>
        <row r="591">
          <cell r="M591">
            <v>1</v>
          </cell>
        </row>
        <row r="592">
          <cell r="M592">
            <v>2865.18</v>
          </cell>
        </row>
        <row r="593">
          <cell r="M593">
            <v>1</v>
          </cell>
        </row>
        <row r="594">
          <cell r="M594">
            <v>688.08</v>
          </cell>
        </row>
        <row r="595">
          <cell r="M595">
            <v>1</v>
          </cell>
        </row>
        <row r="596">
          <cell r="M596">
            <v>350376.2</v>
          </cell>
        </row>
        <row r="597">
          <cell r="M597">
            <v>15</v>
          </cell>
        </row>
        <row r="598">
          <cell r="M598">
            <v>800000</v>
          </cell>
        </row>
        <row r="599">
          <cell r="M599">
            <v>1</v>
          </cell>
        </row>
        <row r="600">
          <cell r="M600">
            <v>2874</v>
          </cell>
        </row>
        <row r="601">
          <cell r="M601">
            <v>0</v>
          </cell>
        </row>
        <row r="602">
          <cell r="M602">
            <v>1</v>
          </cell>
        </row>
        <row r="603">
          <cell r="M603">
            <v>21750</v>
          </cell>
        </row>
        <row r="604">
          <cell r="M604">
            <v>5</v>
          </cell>
        </row>
        <row r="605">
          <cell r="M605">
            <v>37231.769999999997</v>
          </cell>
        </row>
        <row r="606">
          <cell r="M606">
            <v>0</v>
          </cell>
        </row>
        <row r="607">
          <cell r="M607">
            <v>0</v>
          </cell>
        </row>
        <row r="608">
          <cell r="M608">
            <v>15</v>
          </cell>
        </row>
        <row r="609">
          <cell r="M609">
            <v>4200000</v>
          </cell>
        </row>
        <row r="610">
          <cell r="M610">
            <v>0</v>
          </cell>
        </row>
        <row r="611">
          <cell r="M611">
            <v>0</v>
          </cell>
        </row>
        <row r="612">
          <cell r="M612">
            <v>15</v>
          </cell>
        </row>
        <row r="613">
          <cell r="M613">
            <v>1000000</v>
          </cell>
        </row>
        <row r="614">
          <cell r="M614">
            <v>0</v>
          </cell>
        </row>
        <row r="615">
          <cell r="M615">
            <v>0</v>
          </cell>
        </row>
        <row r="616">
          <cell r="M616">
            <v>1</v>
          </cell>
        </row>
        <row r="617">
          <cell r="M617">
            <v>35435.19</v>
          </cell>
        </row>
        <row r="618">
          <cell r="M618">
            <v>1</v>
          </cell>
        </row>
        <row r="619">
          <cell r="M619">
            <v>18000</v>
          </cell>
        </row>
        <row r="620">
          <cell r="M620">
            <v>1</v>
          </cell>
        </row>
        <row r="621">
          <cell r="M621">
            <v>32250</v>
          </cell>
        </row>
        <row r="622">
          <cell r="M622">
            <v>0</v>
          </cell>
        </row>
        <row r="623">
          <cell r="M623">
            <v>0</v>
          </cell>
        </row>
        <row r="624">
          <cell r="M624">
            <v>0</v>
          </cell>
        </row>
        <row r="625">
          <cell r="M625">
            <v>15</v>
          </cell>
        </row>
        <row r="626">
          <cell r="M626">
            <v>2317000</v>
          </cell>
        </row>
        <row r="627">
          <cell r="M627">
            <v>0</v>
          </cell>
        </row>
        <row r="629">
          <cell r="M629">
            <v>217384.64</v>
          </cell>
        </row>
        <row r="630">
          <cell r="M630">
            <v>44.55</v>
          </cell>
        </row>
        <row r="631">
          <cell r="M631">
            <v>0</v>
          </cell>
        </row>
        <row r="632">
          <cell r="M632">
            <v>0</v>
          </cell>
        </row>
        <row r="633">
          <cell r="M633">
            <v>0</v>
          </cell>
        </row>
        <row r="634">
          <cell r="M634">
            <v>0</v>
          </cell>
        </row>
        <row r="635">
          <cell r="M635">
            <v>1</v>
          </cell>
        </row>
        <row r="636">
          <cell r="M636">
            <v>1728</v>
          </cell>
        </row>
        <row r="637">
          <cell r="M637">
            <v>15</v>
          </cell>
        </row>
        <row r="638">
          <cell r="M638">
            <v>500000</v>
          </cell>
        </row>
        <row r="639">
          <cell r="M639">
            <v>1</v>
          </cell>
        </row>
        <row r="640">
          <cell r="M640">
            <v>421974.69</v>
          </cell>
        </row>
        <row r="641">
          <cell r="M641">
            <v>1</v>
          </cell>
        </row>
        <row r="642">
          <cell r="M642">
            <v>4782.6099999999997</v>
          </cell>
        </row>
        <row r="643">
          <cell r="M643">
            <v>15</v>
          </cell>
        </row>
        <row r="644">
          <cell r="M644">
            <v>1200000</v>
          </cell>
        </row>
        <row r="645">
          <cell r="M645">
            <v>0</v>
          </cell>
        </row>
        <row r="646">
          <cell r="M646">
            <v>0</v>
          </cell>
        </row>
        <row r="647">
          <cell r="M647">
            <v>0</v>
          </cell>
        </row>
        <row r="648">
          <cell r="M648">
            <v>15</v>
          </cell>
        </row>
        <row r="649">
          <cell r="M649">
            <v>470000</v>
          </cell>
        </row>
        <row r="650">
          <cell r="M650">
            <v>0</v>
          </cell>
        </row>
        <row r="651">
          <cell r="M651">
            <v>0</v>
          </cell>
        </row>
        <row r="652">
          <cell r="M652">
            <v>1</v>
          </cell>
        </row>
        <row r="653">
          <cell r="M653">
            <v>5475.8</v>
          </cell>
        </row>
        <row r="654">
          <cell r="M654">
            <v>1</v>
          </cell>
        </row>
        <row r="655">
          <cell r="M655">
            <v>3540</v>
          </cell>
        </row>
        <row r="656">
          <cell r="M656">
            <v>1</v>
          </cell>
        </row>
        <row r="657">
          <cell r="M657">
            <v>352.9</v>
          </cell>
        </row>
        <row r="658">
          <cell r="M658">
            <v>1</v>
          </cell>
        </row>
        <row r="659">
          <cell r="M659">
            <v>5200</v>
          </cell>
        </row>
        <row r="660">
          <cell r="M660">
            <v>50</v>
          </cell>
        </row>
        <row r="661">
          <cell r="M661">
            <v>1</v>
          </cell>
        </row>
        <row r="662">
          <cell r="M662">
            <v>80482.75</v>
          </cell>
        </row>
        <row r="663">
          <cell r="M663">
            <v>15</v>
          </cell>
        </row>
        <row r="664">
          <cell r="M664">
            <v>600000</v>
          </cell>
        </row>
        <row r="665">
          <cell r="M665">
            <v>1</v>
          </cell>
        </row>
        <row r="666">
          <cell r="M666">
            <v>500000</v>
          </cell>
        </row>
        <row r="667">
          <cell r="M667">
            <v>1</v>
          </cell>
        </row>
        <row r="668">
          <cell r="M668">
            <v>417635.6</v>
          </cell>
        </row>
        <row r="669">
          <cell r="M669">
            <v>15</v>
          </cell>
        </row>
        <row r="670">
          <cell r="M670">
            <v>1000000</v>
          </cell>
        </row>
        <row r="671">
          <cell r="M671">
            <v>0</v>
          </cell>
        </row>
        <row r="672">
          <cell r="M672">
            <v>0</v>
          </cell>
        </row>
        <row r="673">
          <cell r="M673">
            <v>0</v>
          </cell>
        </row>
        <row r="674">
          <cell r="M674">
            <v>15</v>
          </cell>
        </row>
        <row r="675">
          <cell r="M675">
            <v>3290500</v>
          </cell>
        </row>
        <row r="676">
          <cell r="M676">
            <v>0</v>
          </cell>
        </row>
        <row r="677">
          <cell r="M677">
            <v>0</v>
          </cell>
        </row>
        <row r="678">
          <cell r="M678">
            <v>1</v>
          </cell>
        </row>
        <row r="679">
          <cell r="M679">
            <v>29750</v>
          </cell>
        </row>
        <row r="680">
          <cell r="M680">
            <v>1</v>
          </cell>
        </row>
        <row r="681">
          <cell r="M681">
            <v>500000</v>
          </cell>
        </row>
        <row r="682">
          <cell r="M682">
            <v>1260.8</v>
          </cell>
        </row>
        <row r="683">
          <cell r="M683">
            <v>15</v>
          </cell>
        </row>
        <row r="684">
          <cell r="M684">
            <v>43228.14</v>
          </cell>
        </row>
        <row r="685">
          <cell r="M685">
            <v>15</v>
          </cell>
        </row>
        <row r="686">
          <cell r="M686">
            <v>3700000</v>
          </cell>
        </row>
        <row r="687">
          <cell r="M687">
            <v>1</v>
          </cell>
        </row>
        <row r="688">
          <cell r="M688">
            <v>46200</v>
          </cell>
        </row>
        <row r="689">
          <cell r="M689">
            <v>0</v>
          </cell>
        </row>
        <row r="690">
          <cell r="M690">
            <v>0</v>
          </cell>
        </row>
        <row r="691">
          <cell r="M691">
            <v>0</v>
          </cell>
        </row>
        <row r="692">
          <cell r="M692">
            <v>100</v>
          </cell>
        </row>
        <row r="693">
          <cell r="M693">
            <v>1000</v>
          </cell>
        </row>
        <row r="694">
          <cell r="M694">
            <v>0</v>
          </cell>
        </row>
        <row r="695">
          <cell r="M695">
            <v>0</v>
          </cell>
        </row>
        <row r="696">
          <cell r="M696">
            <v>15</v>
          </cell>
        </row>
        <row r="697">
          <cell r="M697">
            <v>675000</v>
          </cell>
        </row>
        <row r="698">
          <cell r="M698">
            <v>0</v>
          </cell>
        </row>
        <row r="699">
          <cell r="M699">
            <v>0</v>
          </cell>
        </row>
        <row r="700">
          <cell r="M700">
            <v>5</v>
          </cell>
        </row>
        <row r="701">
          <cell r="M701">
            <v>20805.52</v>
          </cell>
        </row>
        <row r="702">
          <cell r="M702">
            <v>0</v>
          </cell>
        </row>
        <row r="703">
          <cell r="M703">
            <v>15</v>
          </cell>
        </row>
        <row r="704">
          <cell r="M704">
            <v>650000</v>
          </cell>
        </row>
        <row r="705">
          <cell r="M705">
            <v>1</v>
          </cell>
        </row>
        <row r="706">
          <cell r="M706">
            <v>35000</v>
          </cell>
        </row>
        <row r="707">
          <cell r="M707">
            <v>1</v>
          </cell>
        </row>
        <row r="708">
          <cell r="M708">
            <v>4598.1000000000004</v>
          </cell>
        </row>
        <row r="709">
          <cell r="M709">
            <v>1</v>
          </cell>
        </row>
        <row r="710">
          <cell r="M710">
            <v>46950</v>
          </cell>
        </row>
        <row r="711">
          <cell r="M711">
            <v>1</v>
          </cell>
        </row>
        <row r="712">
          <cell r="M712">
            <v>30000</v>
          </cell>
        </row>
        <row r="713">
          <cell r="M713">
            <v>15</v>
          </cell>
        </row>
        <row r="714">
          <cell r="M714">
            <v>800000</v>
          </cell>
        </row>
        <row r="715">
          <cell r="M715">
            <v>0</v>
          </cell>
        </row>
        <row r="716">
          <cell r="M716">
            <v>1</v>
          </cell>
        </row>
        <row r="717">
          <cell r="M717">
            <v>18000</v>
          </cell>
        </row>
        <row r="718">
          <cell r="M71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>
        <row r="5">
          <cell r="A5" t="str">
            <v>Receipts</v>
          </cell>
        </row>
        <row r="6">
          <cell r="A6" t="str">
            <v>Receipt1</v>
          </cell>
        </row>
        <row r="7">
          <cell r="A7" t="str">
            <v>XYZ Insurer</v>
          </cell>
        </row>
        <row r="8">
          <cell r="A8" t="str">
            <v>Willis Group Project</v>
          </cell>
        </row>
        <row r="9">
          <cell r="A9" t="str">
            <v>Humnai</v>
          </cell>
        </row>
        <row r="10">
          <cell r="A10" t="str">
            <v>Ark Insurance</v>
          </cell>
        </row>
        <row r="11">
          <cell r="A11" t="str">
            <v>A-Plan</v>
          </cell>
        </row>
        <row r="12">
          <cell r="A12" t="str">
            <v>Pukka NTM Premiums</v>
          </cell>
        </row>
        <row r="13">
          <cell r="A13" t="str">
            <v>Pukka CORE Premiums</v>
          </cell>
        </row>
        <row r="14">
          <cell r="A14" t="str">
            <v>Pukka FOS</v>
          </cell>
        </row>
        <row r="15">
          <cell r="A15" t="str">
            <v>MIB Fees</v>
          </cell>
        </row>
        <row r="16">
          <cell r="A16" t="str">
            <v>Wagonex</v>
          </cell>
        </row>
        <row r="17">
          <cell r="A17" t="str">
            <v>Broker Experts</v>
          </cell>
        </row>
        <row r="18">
          <cell r="A18" t="str">
            <v>1 Answer</v>
          </cell>
        </row>
        <row r="19">
          <cell r="A19" t="str">
            <v>Dayinsure</v>
          </cell>
        </row>
        <row r="20">
          <cell r="A20" t="str">
            <v>By Miles</v>
          </cell>
        </row>
        <row r="21">
          <cell r="A21" t="str">
            <v>Kinetiq</v>
          </cell>
        </row>
        <row r="22">
          <cell r="A22" t="str">
            <v>Barry Grainger ins</v>
          </cell>
        </row>
        <row r="23">
          <cell r="A23" t="str">
            <v>My Policy Ltd</v>
          </cell>
        </row>
        <row r="24">
          <cell r="A24" t="str">
            <v>Well Dunn Ltd</v>
          </cell>
        </row>
        <row r="25">
          <cell r="A25" t="str">
            <v>Osborne</v>
          </cell>
        </row>
        <row r="26">
          <cell r="A26" t="str">
            <v>Calpe Co-ins</v>
          </cell>
        </row>
        <row r="27">
          <cell r="A27" t="str">
            <v>Cuvva</v>
          </cell>
        </row>
        <row r="28">
          <cell r="A28" t="str">
            <v>Hambros</v>
          </cell>
        </row>
        <row r="29">
          <cell r="A29" t="str">
            <v>JSS 6000</v>
          </cell>
        </row>
        <row r="30">
          <cell r="A30" t="str">
            <v>Cachematrix</v>
          </cell>
        </row>
        <row r="31">
          <cell r="A31" t="str">
            <v>PP Property Finance</v>
          </cell>
        </row>
        <row r="32">
          <cell r="A32" t="str">
            <v>Pemberton</v>
          </cell>
        </row>
        <row r="33">
          <cell r="A33" t="str">
            <v>Avantus</v>
          </cell>
        </row>
        <row r="34">
          <cell r="A34" t="str">
            <v>Go Shorty</v>
          </cell>
        </row>
        <row r="35">
          <cell r="A35" t="str">
            <v>Freedom Brokers</v>
          </cell>
        </row>
        <row r="36">
          <cell r="A36" t="str">
            <v>Sutherland Ins</v>
          </cell>
        </row>
        <row r="37">
          <cell r="A37" t="str">
            <v>John Paton Ins</v>
          </cell>
        </row>
        <row r="38">
          <cell r="A38" t="str">
            <v>HIYACAR LIMITED</v>
          </cell>
        </row>
        <row r="39">
          <cell r="A39" t="str">
            <v>CCG INSURER TRUST</v>
          </cell>
        </row>
        <row r="40">
          <cell r="A40" t="str">
            <v>Got You Covered</v>
          </cell>
        </row>
        <row r="41">
          <cell r="A41" t="str">
            <v>U Drive Cover</v>
          </cell>
        </row>
        <row r="42">
          <cell r="A42" t="str">
            <v>Insurance Factory</v>
          </cell>
        </row>
        <row r="43">
          <cell r="A43" t="str">
            <v>HYPERFORMANCE</v>
          </cell>
        </row>
        <row r="44">
          <cell r="A44" t="str">
            <v>Morton Insurance</v>
          </cell>
        </row>
        <row r="45">
          <cell r="A45" t="str">
            <v>Abacai</v>
          </cell>
        </row>
        <row r="46">
          <cell r="A46" t="str">
            <v>Marshmallow</v>
          </cell>
        </row>
        <row r="47">
          <cell r="A47" t="str">
            <v>AON</v>
          </cell>
        </row>
        <row r="48">
          <cell r="A48" t="str">
            <v>G2I</v>
          </cell>
        </row>
        <row r="49">
          <cell r="A49" t="str">
            <v>Hotline</v>
          </cell>
        </row>
        <row r="50">
          <cell r="A50" t="str">
            <v>Upstix</v>
          </cell>
        </row>
        <row r="51">
          <cell r="A51" t="str">
            <v>Upstix Natwest</v>
          </cell>
        </row>
        <row r="52">
          <cell r="A52" t="str">
            <v>Natwest USD</v>
          </cell>
        </row>
        <row r="53">
          <cell r="A53" t="str">
            <v>Vanderbilt</v>
          </cell>
        </row>
        <row r="54">
          <cell r="A54" t="str">
            <v>KMB Shares</v>
          </cell>
        </row>
        <row r="55">
          <cell r="A55" t="str">
            <v>Eden</v>
          </cell>
        </row>
        <row r="56">
          <cell r="A56" t="str">
            <v>Quotax</v>
          </cell>
        </row>
        <row r="57">
          <cell r="A57" t="str">
            <v>Freeway Ins</v>
          </cell>
        </row>
        <row r="58">
          <cell r="A58" t="str">
            <v>Right Choice</v>
          </cell>
        </row>
        <row r="59">
          <cell r="A59" t="str">
            <v>Abbey Ins</v>
          </cell>
        </row>
        <row r="60">
          <cell r="A60" t="str">
            <v xml:space="preserve">Rightindem </v>
          </cell>
        </row>
        <row r="61">
          <cell r="A61" t="str">
            <v>Loughborough</v>
          </cell>
        </row>
        <row r="62">
          <cell r="A62" t="str">
            <v>Bank Interest</v>
          </cell>
        </row>
        <row r="63">
          <cell r="A63" t="str">
            <v>Grant Thornton</v>
          </cell>
        </row>
        <row r="64">
          <cell r="A64" t="str">
            <v>Boom</v>
          </cell>
        </row>
        <row r="65">
          <cell r="A65" t="str">
            <v>Calpe Reins</v>
          </cell>
        </row>
        <row r="66">
          <cell r="A66" t="str">
            <v>Hedgehog</v>
          </cell>
        </row>
        <row r="67">
          <cell r="A67" t="str">
            <v>Excess</v>
          </cell>
        </row>
        <row r="68">
          <cell r="A68" t="str">
            <v>Rescue (Breakdown)</v>
          </cell>
        </row>
        <row r="69">
          <cell r="A69" t="str">
            <v>R + V</v>
          </cell>
        </row>
        <row r="70">
          <cell r="A70" t="str">
            <v>New Re</v>
          </cell>
        </row>
        <row r="71">
          <cell r="A71" t="str">
            <v>Allianz</v>
          </cell>
        </row>
        <row r="72">
          <cell r="A72" t="str">
            <v>Trans Re</v>
          </cell>
        </row>
        <row r="73">
          <cell r="A73" t="str">
            <v>Swiss Re</v>
          </cell>
        </row>
        <row r="74">
          <cell r="A74" t="str">
            <v>XOL Guy Carpenter</v>
          </cell>
        </row>
        <row r="75">
          <cell r="A75" t="str">
            <v>XOL AON</v>
          </cell>
        </row>
        <row r="76">
          <cell r="A76" t="str">
            <v>XOL Gallagher</v>
          </cell>
        </row>
        <row r="77">
          <cell r="A77" t="str">
            <v>KCASL Top up</v>
          </cell>
        </row>
        <row r="78">
          <cell r="A78" t="str">
            <v>SX3</v>
          </cell>
        </row>
        <row r="79">
          <cell r="A79" t="str">
            <v>KCASL Fees</v>
          </cell>
        </row>
        <row r="80">
          <cell r="A80" t="str">
            <v>Key Claims</v>
          </cell>
        </row>
        <row r="81">
          <cell r="A81" t="str">
            <v>Bank Charges</v>
          </cell>
        </row>
        <row r="82">
          <cell r="A82" t="str">
            <v>Synetiq</v>
          </cell>
        </row>
        <row r="83">
          <cell r="A83" t="str">
            <v>Employment costs</v>
          </cell>
        </row>
        <row r="84">
          <cell r="A84" t="str">
            <v>Key Topco</v>
          </cell>
        </row>
        <row r="85">
          <cell r="A85" t="str">
            <v>Key Topco (Capital)</v>
          </cell>
        </row>
        <row r="86">
          <cell r="A86" t="str">
            <v>Call assist Claims</v>
          </cell>
        </row>
        <row r="87">
          <cell r="A87" t="str">
            <v>Horwich Farrelly</v>
          </cell>
        </row>
        <row r="88">
          <cell r="A88" t="str">
            <v>Pukka IPT &amp; Commission</v>
          </cell>
        </row>
        <row r="89">
          <cell r="A89" t="str">
            <v>Pukka MIB Fronting</v>
          </cell>
        </row>
        <row r="91">
          <cell r="A91" t="str">
            <v>Total receipts</v>
          </cell>
        </row>
        <row r="93">
          <cell r="A93" t="str">
            <v>Payments</v>
          </cell>
        </row>
        <row r="94">
          <cell r="A94" t="str">
            <v>Payment1</v>
          </cell>
        </row>
        <row r="95">
          <cell r="A95" t="str">
            <v>Bank Charges</v>
          </cell>
        </row>
        <row r="96">
          <cell r="A96" t="str">
            <v>Postage</v>
          </cell>
        </row>
        <row r="97">
          <cell r="A97" t="str">
            <v>MIB Fees</v>
          </cell>
        </row>
        <row r="98">
          <cell r="A98" t="str">
            <v>FCA</v>
          </cell>
        </row>
        <row r="99">
          <cell r="A99" t="str">
            <v>LFB</v>
          </cell>
        </row>
        <row r="100">
          <cell r="A100" t="str">
            <v>Andrew Dodd</v>
          </cell>
        </row>
        <row r="101">
          <cell r="A101" t="str">
            <v>360 Globalnet</v>
          </cell>
        </row>
        <row r="102">
          <cell r="A102" t="str">
            <v>Tower Watson</v>
          </cell>
        </row>
        <row r="103">
          <cell r="A103" t="str">
            <v>Lexisnexis</v>
          </cell>
        </row>
        <row r="104">
          <cell r="A104" t="str">
            <v>RDT</v>
          </cell>
        </row>
        <row r="105">
          <cell r="A105" t="str">
            <v>Accutiva (HumanAI)</v>
          </cell>
        </row>
        <row r="106">
          <cell r="A106" t="str">
            <v>Synectics</v>
          </cell>
        </row>
        <row r="107">
          <cell r="A107" t="str">
            <v>KCASL Top up</v>
          </cell>
        </row>
        <row r="108">
          <cell r="A108" t="str">
            <v>KCASL Fees</v>
          </cell>
        </row>
        <row r="109">
          <cell r="A109" t="str">
            <v>Hedgehog Top-up</v>
          </cell>
        </row>
        <row r="110">
          <cell r="A110" t="str">
            <v xml:space="preserve">Hedgehog XOL </v>
          </cell>
        </row>
        <row r="111">
          <cell r="A111" t="str">
            <v>Hedgehog Claims</v>
          </cell>
        </row>
        <row r="112">
          <cell r="A112" t="str">
            <v>XOL brokerage cost</v>
          </cell>
        </row>
        <row r="113">
          <cell r="A113" t="str">
            <v>Pukka Claims</v>
          </cell>
        </row>
        <row r="114">
          <cell r="A114" t="str">
            <v>Pukka IPT &amp; Commission</v>
          </cell>
        </row>
        <row r="115">
          <cell r="A115" t="str">
            <v>Pukka CORE Premiums</v>
          </cell>
        </row>
        <row r="116">
          <cell r="A116" t="str">
            <v>Pukka NTM Premiums</v>
          </cell>
        </row>
        <row r="117">
          <cell r="A117" t="str">
            <v>Humnai</v>
          </cell>
        </row>
        <row r="118">
          <cell r="A118" t="str">
            <v>CCG INSURER TRUST</v>
          </cell>
        </row>
        <row r="119">
          <cell r="A119" t="str">
            <v>My Policy Ltd</v>
          </cell>
        </row>
        <row r="120">
          <cell r="A120" t="str">
            <v>1 Answer</v>
          </cell>
        </row>
        <row r="121">
          <cell r="A121" t="str">
            <v>Right Choice</v>
          </cell>
        </row>
        <row r="122">
          <cell r="A122" t="str">
            <v>By Miles</v>
          </cell>
        </row>
        <row r="123">
          <cell r="A123" t="str">
            <v>Osborne</v>
          </cell>
        </row>
        <row r="124">
          <cell r="A124" t="str">
            <v>Sutherland Ins</v>
          </cell>
        </row>
        <row r="125">
          <cell r="A125" t="str">
            <v>CCG Top up</v>
          </cell>
        </row>
        <row r="126">
          <cell r="A126" t="str">
            <v>TopCo</v>
          </cell>
        </row>
        <row r="127">
          <cell r="A127" t="str">
            <v>Pemberton</v>
          </cell>
        </row>
        <row r="128">
          <cell r="A128" t="str">
            <v>Upstix</v>
          </cell>
        </row>
        <row r="129">
          <cell r="A129" t="str">
            <v>Cachematrix</v>
          </cell>
        </row>
        <row r="130">
          <cell r="A130" t="str">
            <v>IPT</v>
          </cell>
        </row>
        <row r="131">
          <cell r="A131" t="str">
            <v>Capricorn</v>
          </cell>
        </row>
        <row r="132">
          <cell r="A132" t="str">
            <v>Angelica</v>
          </cell>
        </row>
        <row r="133">
          <cell r="A133" t="str">
            <v>Munich Re</v>
          </cell>
        </row>
        <row r="134">
          <cell r="A134" t="str">
            <v>AON</v>
          </cell>
        </row>
        <row r="135">
          <cell r="A135" t="str">
            <v>GFSC</v>
          </cell>
        </row>
        <row r="136">
          <cell r="A136" t="str">
            <v>Natwest USD</v>
          </cell>
        </row>
        <row r="137">
          <cell r="A137" t="str">
            <v>NewRe QS</v>
          </cell>
        </row>
        <row r="138">
          <cell r="A138" t="str">
            <v>Grant Thornton</v>
          </cell>
        </row>
        <row r="139">
          <cell r="A139" t="str">
            <v>JSS 6000</v>
          </cell>
        </row>
        <row r="140">
          <cell r="A140" t="str">
            <v>Perceptive</v>
          </cell>
        </row>
        <row r="141">
          <cell r="A141" t="str">
            <v>Seladore</v>
          </cell>
        </row>
        <row r="142">
          <cell r="A142" t="str">
            <v>Franco Cassar - NED</v>
          </cell>
        </row>
        <row r="143">
          <cell r="A143" t="str">
            <v>Fiduciary Management (MK)</v>
          </cell>
        </row>
        <row r="144">
          <cell r="A144" t="str">
            <v>Audit fees</v>
          </cell>
        </row>
        <row r="145">
          <cell r="A145" t="str">
            <v>Actuarial fees</v>
          </cell>
        </row>
        <row r="146">
          <cell r="A146" t="str">
            <v>EY</v>
          </cell>
        </row>
        <row r="147">
          <cell r="A147" t="str">
            <v>VSL</v>
          </cell>
        </row>
        <row r="148">
          <cell r="A148" t="str">
            <v>Ingnite</v>
          </cell>
        </row>
        <row r="149">
          <cell r="A149" t="str">
            <v>Motor Data Solutions</v>
          </cell>
        </row>
        <row r="150">
          <cell r="A150" t="str">
            <v>ABI Levy</v>
          </cell>
        </row>
        <row r="151">
          <cell r="A151" t="str">
            <v>Insurance Fraud Bureau</v>
          </cell>
        </row>
        <row r="152">
          <cell r="A152" t="str">
            <v>R + V</v>
          </cell>
        </row>
        <row r="153">
          <cell r="A153" t="str">
            <v>New Re</v>
          </cell>
        </row>
        <row r="154">
          <cell r="A154" t="str">
            <v>Allianz</v>
          </cell>
        </row>
        <row r="155">
          <cell r="A155" t="str">
            <v>Swiss Re</v>
          </cell>
        </row>
        <row r="156">
          <cell r="A156" t="str">
            <v>Employment Costs</v>
          </cell>
        </row>
        <row r="157">
          <cell r="A157" t="str">
            <v>PP Property Finance</v>
          </cell>
        </row>
        <row r="158">
          <cell r="A158" t="str">
            <v>Redpalm</v>
          </cell>
        </row>
        <row r="159">
          <cell r="A159" t="str">
            <v>Broker Experts</v>
          </cell>
        </row>
        <row r="160">
          <cell r="A160" t="str">
            <v>Dayinsure</v>
          </cell>
        </row>
        <row r="161">
          <cell r="A161" t="str">
            <v>GGA</v>
          </cell>
        </row>
        <row r="162">
          <cell r="A162" t="str">
            <v>Insurance Factory</v>
          </cell>
        </row>
        <row r="163">
          <cell r="A163" t="str">
            <v>Kinetiq</v>
          </cell>
        </row>
        <row r="164">
          <cell r="A164" t="str">
            <v>XOL Guy Carpenter</v>
          </cell>
        </row>
        <row r="165">
          <cell r="A165" t="str">
            <v>Call Assist Claims</v>
          </cell>
        </row>
        <row r="166">
          <cell r="A166" t="str">
            <v>Call Assist Fees</v>
          </cell>
        </row>
        <row r="167">
          <cell r="A167" t="str">
            <v>Excess</v>
          </cell>
        </row>
        <row r="168">
          <cell r="A168" t="str">
            <v>SX3</v>
          </cell>
        </row>
        <row r="169">
          <cell r="A169" t="str">
            <v>Got you covered</v>
          </cell>
        </row>
        <row r="170">
          <cell r="A170" t="str">
            <v>Trans Re</v>
          </cell>
        </row>
        <row r="171">
          <cell r="A171" t="str">
            <v>SRS</v>
          </cell>
        </row>
        <row r="172">
          <cell r="A172" t="str">
            <v>JLB Consulting</v>
          </cell>
        </row>
        <row r="173">
          <cell r="A173" t="str">
            <v>Create Solutions</v>
          </cell>
        </row>
        <row r="174">
          <cell r="A174" t="str">
            <v xml:space="preserve">Financial Ombudsman Services </v>
          </cell>
        </row>
        <row r="175">
          <cell r="A175" t="str">
            <v>RTP</v>
          </cell>
        </row>
        <row r="176">
          <cell r="A176" t="str">
            <v>Netgear</v>
          </cell>
        </row>
        <row r="177">
          <cell r="A177" t="str">
            <v>Orminston (Silver Lining)</v>
          </cell>
        </row>
        <row r="178">
          <cell r="A178" t="str">
            <v>Willis Towers Watson</v>
          </cell>
        </row>
        <row r="179">
          <cell r="A179" t="str">
            <v>Skadden</v>
          </cell>
        </row>
        <row r="180">
          <cell r="A180" t="str">
            <v>Hassans</v>
          </cell>
        </row>
        <row r="181">
          <cell r="A181" t="str">
            <v>Horwich Farrelly</v>
          </cell>
        </row>
        <row r="182">
          <cell r="A182" t="str">
            <v>Four New Square</v>
          </cell>
        </row>
        <row r="183">
          <cell r="A183" t="str">
            <v>Slaughter and May</v>
          </cell>
        </row>
        <row r="184">
          <cell r="A184" t="str">
            <v>LawGate</v>
          </cell>
        </row>
        <row r="185">
          <cell r="A185" t="str">
            <v>Hambros</v>
          </cell>
        </row>
        <row r="186">
          <cell r="A186" t="str">
            <v>GII Membership</v>
          </cell>
        </row>
        <row r="187">
          <cell r="A187" t="str">
            <v>GIA</v>
          </cell>
        </row>
        <row r="188">
          <cell r="A188" t="str">
            <v>Travel costs</v>
          </cell>
        </row>
        <row r="189">
          <cell r="A189" t="str">
            <v>Thatcham Research</v>
          </cell>
        </row>
        <row r="190">
          <cell r="A190" t="str">
            <v>xyz insurer</v>
          </cell>
        </row>
        <row r="191">
          <cell r="A191" t="str">
            <v>Barry Grainger ins</v>
          </cell>
        </row>
        <row r="192">
          <cell r="A192" t="str">
            <v>Abacai</v>
          </cell>
        </row>
        <row r="193">
          <cell r="A193" t="str">
            <v>John Paton Ins</v>
          </cell>
        </row>
        <row r="194">
          <cell r="A194" t="str">
            <v>Well Dunn Ltd</v>
          </cell>
        </row>
        <row r="195">
          <cell r="A195" t="str">
            <v>Morton</v>
          </cell>
        </row>
        <row r="196">
          <cell r="A196" t="str">
            <v>Freeway Ins</v>
          </cell>
        </row>
        <row r="197">
          <cell r="A197" t="str">
            <v>Freedom Brokers</v>
          </cell>
        </row>
        <row r="198">
          <cell r="A198" t="str">
            <v>Rooster</v>
          </cell>
        </row>
        <row r="199">
          <cell r="A199" t="str">
            <v>Provence</v>
          </cell>
        </row>
        <row r="200">
          <cell r="A200" t="str">
            <v>Carrot</v>
          </cell>
        </row>
        <row r="201">
          <cell r="A201" t="str">
            <v>Ark Insurance</v>
          </cell>
        </row>
        <row r="202">
          <cell r="A202" t="str">
            <v>Spaces</v>
          </cell>
        </row>
        <row r="203">
          <cell r="A203" t="str">
            <v>Cifas</v>
          </cell>
        </row>
        <row r="204">
          <cell r="A204" t="str">
            <v>Lei LSE</v>
          </cell>
        </row>
        <row r="205">
          <cell r="A205" t="str">
            <v>Hyper Hotline</v>
          </cell>
        </row>
        <row r="206">
          <cell r="A206" t="str">
            <v>Institute of Faculty and Actuaries</v>
          </cell>
        </row>
        <row r="207">
          <cell r="A207" t="str">
            <v>Hyperformance</v>
          </cell>
        </row>
        <row r="208">
          <cell r="A208" t="str">
            <v>Vehicle Intelligence</v>
          </cell>
        </row>
        <row r="209">
          <cell r="A209" t="str">
            <v>MLP</v>
          </cell>
        </row>
        <row r="210">
          <cell r="A210" t="str">
            <v>Hill Dickinson</v>
          </cell>
        </row>
        <row r="211">
          <cell r="A211" t="str">
            <v>The Plan Group</v>
          </cell>
        </row>
        <row r="212">
          <cell r="A212" t="str">
            <v>Upstix Natwest</v>
          </cell>
        </row>
        <row r="213">
          <cell r="A213" t="str">
            <v>Capital Law</v>
          </cell>
        </row>
        <row r="214">
          <cell r="A214" t="str">
            <v>Deloitte</v>
          </cell>
        </row>
        <row r="215">
          <cell r="A215" t="str">
            <v>Tracker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68lknzQ2WkKxLO3FPJ9ZFkjwFLKDCllAkkI13I3c4ZVWBulXwSOWR4XPUrckqBoa" itemId="01OAZ5XYHTJKMHYNE6VBCY77ZXTTROL36Q">
      <xxl21:absoluteUrl r:id="rId2"/>
    </xxl21:alternateUrls>
    <sheetNames>
      <sheetName val="Accounts"/>
      <sheetName val="Sage"/>
      <sheetName val="Sheet1"/>
      <sheetName val="Broker"/>
      <sheetName val="RIUWY"/>
      <sheetName val="RI Table"/>
      <sheetName val="RI v2"/>
      <sheetName val="Booking matrix"/>
      <sheetName val="Postings"/>
      <sheetName val="Trial balance report"/>
      <sheetName val="Sheet2"/>
    </sheetNames>
    <sheetDataSet>
      <sheetData sheetId="0">
        <row r="1">
          <cell r="A1" t="str">
            <v>Account</v>
          </cell>
          <cell r="F1" t="str">
            <v>Robus description actuals</v>
          </cell>
        </row>
        <row r="2">
          <cell r="A2" t="str">
            <v>XXXX</v>
          </cell>
          <cell r="F2"/>
        </row>
        <row r="3">
          <cell r="A3">
            <v>1110</v>
          </cell>
        </row>
        <row r="4">
          <cell r="A4">
            <v>1120</v>
          </cell>
        </row>
        <row r="5">
          <cell r="A5">
            <v>1130</v>
          </cell>
        </row>
        <row r="6">
          <cell r="A6">
            <v>1140</v>
          </cell>
        </row>
        <row r="7">
          <cell r="A7">
            <v>1150</v>
          </cell>
        </row>
        <row r="8">
          <cell r="A8">
            <v>1160</v>
          </cell>
        </row>
        <row r="9">
          <cell r="A9">
            <v>1170</v>
          </cell>
        </row>
        <row r="10">
          <cell r="A10">
            <v>1180</v>
          </cell>
        </row>
        <row r="11">
          <cell r="A11">
            <v>1190</v>
          </cell>
        </row>
        <row r="12">
          <cell r="A12">
            <v>1195</v>
          </cell>
        </row>
        <row r="13">
          <cell r="A13">
            <v>1210</v>
          </cell>
        </row>
        <row r="14">
          <cell r="A14">
            <v>1220</v>
          </cell>
        </row>
        <row r="15">
          <cell r="A15">
            <v>1230</v>
          </cell>
        </row>
        <row r="16">
          <cell r="A16">
            <v>1240</v>
          </cell>
        </row>
        <row r="17">
          <cell r="A17">
            <v>1250</v>
          </cell>
        </row>
        <row r="18">
          <cell r="A18">
            <v>1260</v>
          </cell>
        </row>
        <row r="19">
          <cell r="A19">
            <v>1270</v>
          </cell>
        </row>
        <row r="20">
          <cell r="A20">
            <v>1280</v>
          </cell>
        </row>
        <row r="21">
          <cell r="A21">
            <v>1290</v>
          </cell>
        </row>
        <row r="22">
          <cell r="A22">
            <v>1310</v>
          </cell>
        </row>
        <row r="23">
          <cell r="A23">
            <v>1320</v>
          </cell>
        </row>
        <row r="24">
          <cell r="A24">
            <v>1330</v>
          </cell>
        </row>
        <row r="25">
          <cell r="A25">
            <v>1340</v>
          </cell>
        </row>
        <row r="26">
          <cell r="A26">
            <v>1350</v>
          </cell>
        </row>
        <row r="27">
          <cell r="A27">
            <v>1360</v>
          </cell>
        </row>
        <row r="28">
          <cell r="A28">
            <v>1370</v>
          </cell>
          <cell r="F28" t="str">
            <v>RDT Software Cost</v>
          </cell>
        </row>
        <row r="29">
          <cell r="A29">
            <v>1380</v>
          </cell>
          <cell r="F29" t="str">
            <v>RDT Software Cost</v>
          </cell>
        </row>
        <row r="30">
          <cell r="A30">
            <v>1390</v>
          </cell>
        </row>
        <row r="31">
          <cell r="A31">
            <v>1395</v>
          </cell>
        </row>
        <row r="32">
          <cell r="A32">
            <v>1410</v>
          </cell>
        </row>
        <row r="33">
          <cell r="A33">
            <v>1420</v>
          </cell>
        </row>
        <row r="34">
          <cell r="A34">
            <v>1430</v>
          </cell>
        </row>
        <row r="35">
          <cell r="A35">
            <v>1440</v>
          </cell>
        </row>
        <row r="36">
          <cell r="A36">
            <v>1450</v>
          </cell>
        </row>
        <row r="37">
          <cell r="A37">
            <v>1460</v>
          </cell>
          <cell r="F37" t="str">
            <v>RDT Software Depcn</v>
          </cell>
        </row>
        <row r="38">
          <cell r="A38">
            <v>1470</v>
          </cell>
          <cell r="F38" t="str">
            <v>RDT Software Depcn</v>
          </cell>
        </row>
        <row r="39">
          <cell r="A39">
            <v>1480</v>
          </cell>
        </row>
        <row r="40">
          <cell r="A40">
            <v>1510</v>
          </cell>
        </row>
        <row r="41">
          <cell r="A41">
            <v>1530</v>
          </cell>
        </row>
        <row r="42">
          <cell r="A42">
            <v>2001</v>
          </cell>
        </row>
        <row r="43">
          <cell r="A43">
            <v>2002</v>
          </cell>
        </row>
        <row r="44">
          <cell r="A44">
            <v>2003</v>
          </cell>
        </row>
        <row r="45">
          <cell r="A45">
            <v>2005</v>
          </cell>
        </row>
        <row r="46">
          <cell r="A46">
            <v>2100</v>
          </cell>
        </row>
        <row r="47">
          <cell r="A47">
            <v>2110</v>
          </cell>
        </row>
        <row r="48">
          <cell r="A48">
            <v>2120</v>
          </cell>
        </row>
        <row r="49">
          <cell r="A49">
            <v>2130</v>
          </cell>
        </row>
        <row r="50">
          <cell r="A50">
            <v>2140</v>
          </cell>
        </row>
        <row r="51">
          <cell r="A51">
            <v>2200</v>
          </cell>
        </row>
        <row r="52">
          <cell r="A52">
            <v>2210</v>
          </cell>
        </row>
        <row r="53">
          <cell r="A53">
            <v>2500</v>
          </cell>
        </row>
        <row r="54">
          <cell r="A54">
            <v>2600</v>
          </cell>
        </row>
        <row r="55">
          <cell r="A55">
            <v>2610</v>
          </cell>
        </row>
        <row r="56">
          <cell r="A56">
            <v>2620</v>
          </cell>
        </row>
        <row r="57">
          <cell r="A57">
            <v>2630</v>
          </cell>
        </row>
        <row r="58">
          <cell r="A58">
            <v>2640</v>
          </cell>
        </row>
        <row r="59">
          <cell r="A59">
            <v>2650</v>
          </cell>
        </row>
        <row r="60">
          <cell r="A60">
            <v>2660</v>
          </cell>
        </row>
        <row r="61">
          <cell r="A61">
            <v>2661</v>
          </cell>
          <cell r="F61" t="str">
            <v>RBS Current Account</v>
          </cell>
        </row>
        <row r="62">
          <cell r="A62">
            <v>2750</v>
          </cell>
          <cell r="F62" t="str">
            <v>RBS Call Account</v>
          </cell>
        </row>
        <row r="63">
          <cell r="A63">
            <v>2751</v>
          </cell>
          <cell r="F63" t="str">
            <v>RBS USD Account</v>
          </cell>
        </row>
        <row r="64">
          <cell r="A64">
            <v>2752</v>
          </cell>
          <cell r="F64" t="str">
            <v>Fixed Deposit RBS</v>
          </cell>
        </row>
        <row r="65">
          <cell r="A65">
            <v>2753</v>
          </cell>
          <cell r="F65" t="str">
            <v>Deposit - Close</v>
          </cell>
        </row>
        <row r="66">
          <cell r="A66">
            <v>2754</v>
          </cell>
          <cell r="F66" t="str">
            <v>Deposit - Barclays</v>
          </cell>
        </row>
        <row r="67">
          <cell r="A67">
            <v>2755</v>
          </cell>
          <cell r="F67" t="str">
            <v>LTSB Current Account</v>
          </cell>
        </row>
        <row r="68">
          <cell r="A68">
            <v>2756</v>
          </cell>
          <cell r="F68" t="str">
            <v>JSS Current Account</v>
          </cell>
        </row>
        <row r="69">
          <cell r="A69">
            <v>2757</v>
          </cell>
          <cell r="F69" t="str">
            <v>LODH Futures Margin Account</v>
          </cell>
        </row>
        <row r="70">
          <cell r="A70">
            <v>2758</v>
          </cell>
          <cell r="F70" t="str">
            <v>JSS Forwards</v>
          </cell>
        </row>
        <row r="71">
          <cell r="A71">
            <v>2759</v>
          </cell>
          <cell r="F71" t="str">
            <v>SG Hambros Current Account</v>
          </cell>
        </row>
        <row r="72">
          <cell r="A72">
            <v>2760</v>
          </cell>
          <cell r="F72" t="str">
            <v>LTSB Current Account</v>
          </cell>
        </row>
        <row r="73">
          <cell r="A73">
            <v>2761</v>
          </cell>
          <cell r="F73" t="str">
            <v>KCASL Trust Account</v>
          </cell>
        </row>
        <row r="74">
          <cell r="A74">
            <v>2762</v>
          </cell>
          <cell r="F74" t="str">
            <v>Call Assist Claims Float</v>
          </cell>
        </row>
        <row r="75">
          <cell r="A75">
            <v>2763</v>
          </cell>
          <cell r="F75" t="str">
            <v>Pukka CV Claims Float</v>
          </cell>
        </row>
        <row r="76">
          <cell r="A76">
            <v>2764</v>
          </cell>
          <cell r="F76" t="str">
            <v>HedgehogClaims Float</v>
          </cell>
        </row>
        <row r="77">
          <cell r="A77">
            <v>2765</v>
          </cell>
          <cell r="F77" t="str">
            <v>Cachematrix</v>
          </cell>
        </row>
        <row r="78">
          <cell r="A78">
            <v>2766</v>
          </cell>
          <cell r="F78" t="str">
            <v>Cachematrix</v>
          </cell>
        </row>
        <row r="79">
          <cell r="A79">
            <v>2767</v>
          </cell>
        </row>
        <row r="80">
          <cell r="A80">
            <v>2768</v>
          </cell>
          <cell r="F80" t="str">
            <v>Davies Unipol Trust Account</v>
          </cell>
        </row>
        <row r="81">
          <cell r="A81">
            <v>2800</v>
          </cell>
        </row>
        <row r="82">
          <cell r="A82">
            <v>2801</v>
          </cell>
        </row>
        <row r="83">
          <cell r="A83">
            <v>2900</v>
          </cell>
        </row>
        <row r="84">
          <cell r="A84">
            <v>2910</v>
          </cell>
        </row>
        <row r="85">
          <cell r="A85">
            <v>2920</v>
          </cell>
        </row>
        <row r="86">
          <cell r="A86">
            <v>2930</v>
          </cell>
        </row>
        <row r="87">
          <cell r="A87">
            <v>2940</v>
          </cell>
        </row>
        <row r="88">
          <cell r="A88">
            <v>2999</v>
          </cell>
        </row>
        <row r="89">
          <cell r="A89">
            <v>3001</v>
          </cell>
        </row>
        <row r="90">
          <cell r="A90">
            <v>3111</v>
          </cell>
        </row>
        <row r="91">
          <cell r="A91">
            <v>3115</v>
          </cell>
          <cell r="F91" t="str">
            <v>Bad Debt Provision</v>
          </cell>
        </row>
        <row r="92">
          <cell r="A92">
            <v>3120</v>
          </cell>
          <cell r="F92" t="str">
            <v>Prepayments</v>
          </cell>
        </row>
        <row r="93">
          <cell r="A93">
            <v>3121</v>
          </cell>
        </row>
        <row r="94">
          <cell r="A94">
            <v>3122</v>
          </cell>
          <cell r="F94" t="str">
            <v>Prepayments</v>
          </cell>
        </row>
        <row r="95">
          <cell r="A95">
            <v>3130</v>
          </cell>
        </row>
        <row r="96">
          <cell r="A96">
            <v>3210</v>
          </cell>
          <cell r="F96" t="str">
            <v>Prepayments</v>
          </cell>
        </row>
        <row r="97">
          <cell r="A97">
            <v>3215</v>
          </cell>
          <cell r="F97" t="str">
            <v>Prepayments</v>
          </cell>
        </row>
        <row r="98">
          <cell r="A98">
            <v>3216</v>
          </cell>
          <cell r="F98" t="str">
            <v xml:space="preserve">A-Tech </v>
          </cell>
        </row>
        <row r="99">
          <cell r="A99">
            <v>3225</v>
          </cell>
        </row>
        <row r="100">
          <cell r="A100">
            <v>3235</v>
          </cell>
          <cell r="F100" t="str">
            <v>ADC/LPT Capital Charge - Allianz Re Debtor</v>
          </cell>
        </row>
        <row r="101">
          <cell r="A101">
            <v>3245</v>
          </cell>
        </row>
        <row r="102">
          <cell r="A102">
            <v>3250</v>
          </cell>
          <cell r="F102" t="str">
            <v>ADC/LPT Capital Charge - Allianz Re Debtor</v>
          </cell>
        </row>
        <row r="103">
          <cell r="A103">
            <v>3290</v>
          </cell>
          <cell r="F103" t="str">
            <v xml:space="preserve">A-Tech </v>
          </cell>
        </row>
        <row r="104">
          <cell r="A104">
            <v>3291</v>
          </cell>
          <cell r="F104" t="str">
            <v>Hedgehog Profit Commissions</v>
          </cell>
        </row>
        <row r="105">
          <cell r="A105">
            <v>3292</v>
          </cell>
          <cell r="F105" t="str">
            <v>Hedgehog Profit Commissions</v>
          </cell>
        </row>
        <row r="106">
          <cell r="A106">
            <v>3293</v>
          </cell>
        </row>
        <row r="107">
          <cell r="A107">
            <v>3294</v>
          </cell>
        </row>
        <row r="108">
          <cell r="A108">
            <v>3295</v>
          </cell>
        </row>
        <row r="109">
          <cell r="A109">
            <v>3298</v>
          </cell>
        </row>
        <row r="110">
          <cell r="A110">
            <v>3299</v>
          </cell>
          <cell r="F110" t="str">
            <v>Amounts owed to KCASL</v>
          </cell>
        </row>
        <row r="111">
          <cell r="A111">
            <v>3400</v>
          </cell>
        </row>
        <row r="112">
          <cell r="A112">
            <v>3409</v>
          </cell>
          <cell r="F112" t="str">
            <v>Amounts owed to KCASL</v>
          </cell>
        </row>
        <row r="113">
          <cell r="A113">
            <v>3410</v>
          </cell>
        </row>
        <row r="114">
          <cell r="A114">
            <v>3411</v>
          </cell>
          <cell r="F114" t="str">
            <v>Amounts owed to KCASL</v>
          </cell>
        </row>
        <row r="115">
          <cell r="A115">
            <v>3412</v>
          </cell>
          <cell r="F115" t="str">
            <v>Amounts owed to KCASL</v>
          </cell>
        </row>
        <row r="116">
          <cell r="A116">
            <v>3413</v>
          </cell>
        </row>
        <row r="117">
          <cell r="A117">
            <v>3414</v>
          </cell>
        </row>
        <row r="118">
          <cell r="A118">
            <v>3415</v>
          </cell>
        </row>
        <row r="119">
          <cell r="A119">
            <v>3416</v>
          </cell>
        </row>
        <row r="120">
          <cell r="A120">
            <v>3417</v>
          </cell>
        </row>
        <row r="121">
          <cell r="A121">
            <v>3418</v>
          </cell>
        </row>
        <row r="122">
          <cell r="A122">
            <v>3419</v>
          </cell>
        </row>
        <row r="123">
          <cell r="A123">
            <v>3420</v>
          </cell>
        </row>
        <row r="124">
          <cell r="A124">
            <v>3421</v>
          </cell>
        </row>
        <row r="125">
          <cell r="A125">
            <v>3422</v>
          </cell>
        </row>
        <row r="126">
          <cell r="A126">
            <v>3423</v>
          </cell>
        </row>
        <row r="127">
          <cell r="A127">
            <v>3424</v>
          </cell>
        </row>
        <row r="128">
          <cell r="A128">
            <v>3425</v>
          </cell>
        </row>
        <row r="129">
          <cell r="A129">
            <v>3426</v>
          </cell>
          <cell r="F129" t="str">
            <v xml:space="preserve">Bank interest receivable </v>
          </cell>
        </row>
        <row r="130">
          <cell r="A130">
            <v>3427</v>
          </cell>
          <cell r="F130" t="str">
            <v xml:space="preserve">Bank interest receivable </v>
          </cell>
        </row>
        <row r="131">
          <cell r="A131">
            <v>3428</v>
          </cell>
        </row>
        <row r="132">
          <cell r="A132">
            <v>3429</v>
          </cell>
        </row>
        <row r="133">
          <cell r="A133">
            <v>3430</v>
          </cell>
        </row>
        <row r="134">
          <cell r="A134">
            <v>3431</v>
          </cell>
        </row>
        <row r="135">
          <cell r="A135">
            <v>3432</v>
          </cell>
        </row>
        <row r="136">
          <cell r="A136">
            <v>3433</v>
          </cell>
        </row>
        <row r="137">
          <cell r="A137">
            <v>3434</v>
          </cell>
        </row>
        <row r="138">
          <cell r="A138">
            <v>3435</v>
          </cell>
          <cell r="F138" t="str">
            <v xml:space="preserve">Amounts due from Intermediaries re Premiums (net) </v>
          </cell>
        </row>
        <row r="139">
          <cell r="A139">
            <v>3436</v>
          </cell>
          <cell r="F139" t="str">
            <v>Amounts due from Pukka (non-fronting) and Hedgehog</v>
          </cell>
        </row>
        <row r="140">
          <cell r="A140">
            <v>3437</v>
          </cell>
          <cell r="F140" t="str">
            <v>LODH Bond pflio Accrued Interest</v>
          </cell>
        </row>
        <row r="141">
          <cell r="A141">
            <v>3451</v>
          </cell>
          <cell r="F141" t="str">
            <v>Deferred Acquisition Costs - Gross Amount</v>
          </cell>
        </row>
        <row r="142">
          <cell r="A142">
            <v>3452</v>
          </cell>
          <cell r="F142" t="str">
            <v>Deferred Processing Costs - Gross Amount</v>
          </cell>
        </row>
        <row r="143">
          <cell r="A143">
            <v>3510</v>
          </cell>
          <cell r="F143" t="str">
            <v>Deferred MIB and Other Levies - Gross Amount</v>
          </cell>
        </row>
        <row r="144">
          <cell r="A144">
            <v>3511</v>
          </cell>
          <cell r="F144" t="str">
            <v>Deferred Coinsurance Commission</v>
          </cell>
        </row>
        <row r="145">
          <cell r="A145">
            <v>3512</v>
          </cell>
          <cell r="F145" t="str">
            <v>Deferred Excess of Loss Cover c/fwd BS</v>
          </cell>
        </row>
        <row r="146">
          <cell r="A146">
            <v>3519</v>
          </cell>
          <cell r="F146" t="str">
            <v>Deferred MIB and Other Levies - Gross Amount</v>
          </cell>
        </row>
        <row r="147">
          <cell r="A147">
            <v>3520</v>
          </cell>
          <cell r="F147" t="str">
            <v>Deferred Coinsurance Commission</v>
          </cell>
        </row>
        <row r="148">
          <cell r="A148">
            <v>3521</v>
          </cell>
          <cell r="F148" t="str">
            <v>Reinsurers' Share of Claims Outstanding and IBNR</v>
          </cell>
        </row>
        <row r="149">
          <cell r="A149">
            <v>3522</v>
          </cell>
          <cell r="F149" t="str">
            <v>Deferred Coinsurance Commission</v>
          </cell>
        </row>
        <row r="150">
          <cell r="A150">
            <v>3523</v>
          </cell>
          <cell r="F150" t="str">
            <v>Reinsurers' Provision for Unearned Premiums - QS</v>
          </cell>
        </row>
        <row r="151">
          <cell r="A151">
            <v>3524</v>
          </cell>
          <cell r="F151" t="str">
            <v>Reinsurers' Provision for Claims Outstanding - QS</v>
          </cell>
        </row>
        <row r="152">
          <cell r="A152">
            <v>3525</v>
          </cell>
          <cell r="F152" t="str">
            <v>Reinsurers' Provision for Claims Outstanding - ADC/LPT</v>
          </cell>
        </row>
        <row r="153">
          <cell r="A153">
            <v>3526</v>
          </cell>
          <cell r="F153" t="str">
            <v>J Safra Sarasin</v>
          </cell>
        </row>
        <row r="154">
          <cell r="A154">
            <v>3527</v>
          </cell>
          <cell r="F154" t="str">
            <v>Kleinwort Hambros</v>
          </cell>
        </row>
        <row r="155">
          <cell r="A155">
            <v>3528</v>
          </cell>
          <cell r="F155" t="str">
            <v>Pluto Investment</v>
          </cell>
        </row>
        <row r="156">
          <cell r="A156">
            <v>3529</v>
          </cell>
          <cell r="F156" t="str">
            <v>Avantus Loan Notes</v>
          </cell>
        </row>
        <row r="157">
          <cell r="A157">
            <v>3530</v>
          </cell>
          <cell r="F157" t="str">
            <v>BFL Shares</v>
          </cell>
        </row>
        <row r="158">
          <cell r="A158">
            <v>3531</v>
          </cell>
          <cell r="F158" t="str">
            <v>Dayim Loan (USD Purchase)</v>
          </cell>
        </row>
        <row r="159">
          <cell r="A159">
            <v>3532</v>
          </cell>
          <cell r="F159" t="str">
            <v>WSL (8VC) Shares (USD purchase)</v>
          </cell>
        </row>
        <row r="160">
          <cell r="A160">
            <v>3533</v>
          </cell>
          <cell r="F160" t="str">
            <v>KMB Shares</v>
          </cell>
        </row>
        <row r="161">
          <cell r="A161">
            <v>3534</v>
          </cell>
          <cell r="F161" t="str">
            <v>Vanderbilt Loan</v>
          </cell>
        </row>
        <row r="162">
          <cell r="A162">
            <v>3537</v>
          </cell>
          <cell r="F162" t="str">
            <v>Ibuyer (Formerly: Asana Inc (NYSE: ASAN) (USD)</v>
          </cell>
        </row>
        <row r="163">
          <cell r="A163">
            <v>3600</v>
          </cell>
          <cell r="F163" t="str">
            <v xml:space="preserve"> CCA Longevity III DAC (USD)</v>
          </cell>
        </row>
        <row r="164">
          <cell r="A164">
            <v>3601</v>
          </cell>
          <cell r="F164" t="str">
            <v>HyperJar Investment</v>
          </cell>
        </row>
        <row r="165">
          <cell r="A165">
            <v>3602</v>
          </cell>
          <cell r="F165" t="str">
            <v>Rightindem Loan</v>
          </cell>
        </row>
        <row r="166">
          <cell r="A166">
            <v>3603</v>
          </cell>
          <cell r="F166" t="str">
            <v>Hiyacar</v>
          </cell>
        </row>
        <row r="167">
          <cell r="A167">
            <v>3604</v>
          </cell>
          <cell r="F167" t="str">
            <v>Colchis RBLF</v>
          </cell>
        </row>
        <row r="168">
          <cell r="A168">
            <v>3605</v>
          </cell>
          <cell r="F168" t="str">
            <v>Pemberton</v>
          </cell>
        </row>
        <row r="169">
          <cell r="A169">
            <v>3606</v>
          </cell>
          <cell r="F169" t="str">
            <v xml:space="preserve"> CCA Longevity III DAC (USD)</v>
          </cell>
        </row>
        <row r="170">
          <cell r="A170">
            <v>3607</v>
          </cell>
          <cell r="F170" t="str">
            <v>HyperJar Investment</v>
          </cell>
        </row>
        <row r="171">
          <cell r="A171">
            <v>3608</v>
          </cell>
          <cell r="F171" t="str">
            <v>Rightindem Loan</v>
          </cell>
        </row>
        <row r="172">
          <cell r="A172">
            <v>3609</v>
          </cell>
          <cell r="F172" t="str">
            <v>Hiyacar</v>
          </cell>
        </row>
        <row r="173">
          <cell r="A173">
            <v>3610</v>
          </cell>
          <cell r="F173" t="str">
            <v>Colchis RBLF</v>
          </cell>
        </row>
        <row r="174">
          <cell r="A174">
            <v>3611</v>
          </cell>
          <cell r="F174" t="str">
            <v>Pemberton</v>
          </cell>
        </row>
        <row r="175">
          <cell r="A175">
            <v>3612</v>
          </cell>
          <cell r="F175" t="str">
            <v>Hiyacar</v>
          </cell>
        </row>
        <row r="176">
          <cell r="A176">
            <v>3613</v>
          </cell>
          <cell r="F176" t="str">
            <v>Colchis RBLF</v>
          </cell>
        </row>
        <row r="177">
          <cell r="A177">
            <v>3614</v>
          </cell>
          <cell r="F177" t="str">
            <v>Pemberton</v>
          </cell>
        </row>
        <row r="178">
          <cell r="A178">
            <v>3615</v>
          </cell>
          <cell r="F178" t="str">
            <v>Bonds</v>
          </cell>
        </row>
        <row r="179">
          <cell r="A179">
            <v>3616</v>
          </cell>
          <cell r="F179" t="str">
            <v>Bonds</v>
          </cell>
        </row>
        <row r="180">
          <cell r="A180">
            <v>3617</v>
          </cell>
        </row>
        <row r="181">
          <cell r="A181">
            <v>3700</v>
          </cell>
        </row>
        <row r="182">
          <cell r="A182">
            <v>3701</v>
          </cell>
        </row>
        <row r="183">
          <cell r="A183">
            <v>3702</v>
          </cell>
        </row>
        <row r="184">
          <cell r="A184">
            <v>3703</v>
          </cell>
        </row>
        <row r="185">
          <cell r="A185">
            <v>3704</v>
          </cell>
        </row>
        <row r="186">
          <cell r="A186">
            <v>3705</v>
          </cell>
        </row>
        <row r="187">
          <cell r="A187">
            <v>3706</v>
          </cell>
        </row>
        <row r="188">
          <cell r="A188">
            <v>3707</v>
          </cell>
        </row>
        <row r="189">
          <cell r="A189">
            <v>3708</v>
          </cell>
        </row>
        <row r="190">
          <cell r="A190">
            <v>3709</v>
          </cell>
        </row>
        <row r="191">
          <cell r="A191">
            <v>3710</v>
          </cell>
        </row>
        <row r="192">
          <cell r="A192">
            <v>3711</v>
          </cell>
        </row>
        <row r="193">
          <cell r="A193">
            <v>3712</v>
          </cell>
        </row>
        <row r="194">
          <cell r="A194">
            <v>3713</v>
          </cell>
        </row>
        <row r="195">
          <cell r="A195">
            <v>3714</v>
          </cell>
        </row>
        <row r="196">
          <cell r="A196">
            <v>3715</v>
          </cell>
        </row>
        <row r="197">
          <cell r="A197">
            <v>3716</v>
          </cell>
        </row>
        <row r="198">
          <cell r="A198">
            <v>3717</v>
          </cell>
          <cell r="F198" t="str">
            <v>KCASL Debtor re RDT Invoices</v>
          </cell>
        </row>
        <row r="199">
          <cell r="A199">
            <v>3718</v>
          </cell>
        </row>
        <row r="200">
          <cell r="A200">
            <v>3719</v>
          </cell>
          <cell r="F200" t="str">
            <v>Inter Company Balance with MHGL</v>
          </cell>
        </row>
        <row r="201">
          <cell r="A201">
            <v>3720</v>
          </cell>
        </row>
        <row r="202">
          <cell r="A202">
            <v>3721</v>
          </cell>
        </row>
        <row r="203">
          <cell r="A203">
            <v>3722</v>
          </cell>
        </row>
        <row r="204">
          <cell r="A204">
            <v>3723</v>
          </cell>
        </row>
        <row r="205">
          <cell r="A205">
            <v>3724</v>
          </cell>
        </row>
        <row r="206">
          <cell r="A206">
            <v>3725</v>
          </cell>
          <cell r="F206" t="str">
            <v>KCASL Debtor re RDT Invoices</v>
          </cell>
        </row>
        <row r="207">
          <cell r="A207">
            <v>3726</v>
          </cell>
        </row>
        <row r="208">
          <cell r="A208">
            <v>3727</v>
          </cell>
          <cell r="F208" t="str">
            <v>Inter Company Balance with MHGL</v>
          </cell>
        </row>
        <row r="209">
          <cell r="A209">
            <v>3728</v>
          </cell>
          <cell r="F209" t="str">
            <v>KCASL Debtor re RDT Invoices</v>
          </cell>
        </row>
        <row r="210">
          <cell r="A210">
            <v>3729</v>
          </cell>
          <cell r="F210" t="str">
            <v>KCASL Debtor re RDT Invoices</v>
          </cell>
        </row>
        <row r="211">
          <cell r="A211">
            <v>3730</v>
          </cell>
          <cell r="F211" t="str">
            <v>Inter Company Balance with MHGL</v>
          </cell>
        </row>
        <row r="212">
          <cell r="A212">
            <v>3731</v>
          </cell>
          <cell r="F212" t="str">
            <v>Inter Company Balance with MHGL</v>
          </cell>
        </row>
        <row r="213">
          <cell r="A213">
            <v>3732</v>
          </cell>
        </row>
        <row r="214">
          <cell r="A214">
            <v>3733</v>
          </cell>
        </row>
        <row r="215">
          <cell r="A215">
            <v>3734</v>
          </cell>
        </row>
        <row r="216">
          <cell r="A216">
            <v>3735</v>
          </cell>
        </row>
        <row r="217">
          <cell r="A217">
            <v>3736</v>
          </cell>
        </row>
        <row r="218">
          <cell r="A218">
            <v>3737</v>
          </cell>
        </row>
        <row r="219">
          <cell r="A219">
            <v>3738</v>
          </cell>
        </row>
        <row r="220">
          <cell r="A220">
            <v>3739</v>
          </cell>
        </row>
        <row r="221">
          <cell r="A221">
            <v>3740</v>
          </cell>
        </row>
        <row r="222">
          <cell r="A222">
            <v>3741</v>
          </cell>
        </row>
        <row r="223">
          <cell r="A223">
            <v>3742</v>
          </cell>
        </row>
        <row r="224">
          <cell r="A224">
            <v>3743</v>
          </cell>
        </row>
        <row r="225">
          <cell r="A225">
            <v>3744</v>
          </cell>
        </row>
        <row r="226">
          <cell r="A226">
            <v>3745</v>
          </cell>
        </row>
        <row r="227">
          <cell r="A227">
            <v>3746</v>
          </cell>
        </row>
        <row r="228">
          <cell r="A228">
            <v>3747</v>
          </cell>
        </row>
        <row r="229">
          <cell r="A229">
            <v>3748</v>
          </cell>
        </row>
        <row r="230">
          <cell r="A230">
            <v>3749</v>
          </cell>
        </row>
        <row r="231">
          <cell r="A231">
            <v>3750</v>
          </cell>
        </row>
        <row r="232">
          <cell r="A232">
            <v>3751</v>
          </cell>
        </row>
        <row r="233">
          <cell r="A233">
            <v>3752</v>
          </cell>
        </row>
        <row r="234">
          <cell r="A234">
            <v>3753</v>
          </cell>
        </row>
        <row r="235">
          <cell r="A235">
            <v>3754</v>
          </cell>
        </row>
        <row r="236">
          <cell r="A236">
            <v>3755</v>
          </cell>
        </row>
        <row r="237">
          <cell r="A237">
            <v>3756</v>
          </cell>
        </row>
        <row r="238">
          <cell r="A238">
            <v>3757</v>
          </cell>
        </row>
        <row r="239">
          <cell r="A239">
            <v>3758</v>
          </cell>
        </row>
        <row r="240">
          <cell r="A240">
            <v>3759</v>
          </cell>
        </row>
        <row r="241">
          <cell r="A241">
            <v>3760</v>
          </cell>
        </row>
        <row r="242">
          <cell r="A242">
            <v>3761</v>
          </cell>
        </row>
        <row r="243">
          <cell r="A243">
            <v>3762</v>
          </cell>
        </row>
        <row r="244">
          <cell r="A244">
            <v>3763</v>
          </cell>
        </row>
        <row r="245">
          <cell r="A245">
            <v>3764</v>
          </cell>
        </row>
        <row r="246">
          <cell r="A246">
            <v>3765</v>
          </cell>
        </row>
        <row r="247">
          <cell r="A247">
            <v>3766</v>
          </cell>
        </row>
        <row r="248">
          <cell r="A248">
            <v>3767</v>
          </cell>
        </row>
        <row r="249">
          <cell r="A249">
            <v>3768</v>
          </cell>
        </row>
        <row r="250">
          <cell r="A250">
            <v>3769</v>
          </cell>
        </row>
        <row r="251">
          <cell r="A251">
            <v>3770</v>
          </cell>
        </row>
        <row r="252">
          <cell r="A252">
            <v>3771</v>
          </cell>
        </row>
        <row r="253">
          <cell r="A253">
            <v>3772</v>
          </cell>
        </row>
        <row r="254">
          <cell r="A254">
            <v>3773</v>
          </cell>
        </row>
        <row r="255">
          <cell r="A255">
            <v>3774</v>
          </cell>
        </row>
        <row r="256">
          <cell r="A256">
            <v>3775</v>
          </cell>
        </row>
        <row r="257">
          <cell r="A257">
            <v>3776</v>
          </cell>
        </row>
        <row r="258">
          <cell r="A258">
            <v>3777</v>
          </cell>
        </row>
        <row r="259">
          <cell r="A259">
            <v>3778</v>
          </cell>
        </row>
        <row r="260">
          <cell r="A260">
            <v>3779</v>
          </cell>
        </row>
        <row r="261">
          <cell r="A261">
            <v>3780</v>
          </cell>
        </row>
        <row r="262">
          <cell r="A262">
            <v>3781</v>
          </cell>
        </row>
        <row r="263">
          <cell r="A263">
            <v>3782</v>
          </cell>
        </row>
        <row r="264">
          <cell r="A264">
            <v>3783</v>
          </cell>
        </row>
        <row r="265">
          <cell r="A265">
            <v>3784</v>
          </cell>
        </row>
        <row r="266">
          <cell r="A266">
            <v>3785</v>
          </cell>
        </row>
        <row r="267">
          <cell r="A267">
            <v>3786</v>
          </cell>
        </row>
        <row r="268">
          <cell r="A268">
            <v>3787</v>
          </cell>
        </row>
        <row r="269">
          <cell r="A269">
            <v>3788</v>
          </cell>
        </row>
        <row r="270">
          <cell r="A270">
            <v>3789</v>
          </cell>
        </row>
        <row r="271">
          <cell r="A271">
            <v>3790</v>
          </cell>
        </row>
        <row r="272">
          <cell r="A272">
            <v>3791</v>
          </cell>
        </row>
        <row r="273">
          <cell r="A273">
            <v>3792</v>
          </cell>
        </row>
        <row r="274">
          <cell r="A274">
            <v>3793</v>
          </cell>
        </row>
        <row r="275">
          <cell r="A275">
            <v>3794</v>
          </cell>
        </row>
        <row r="276">
          <cell r="A276">
            <v>3795</v>
          </cell>
        </row>
        <row r="277">
          <cell r="A277">
            <v>3796</v>
          </cell>
        </row>
        <row r="278">
          <cell r="A278">
            <v>3797</v>
          </cell>
        </row>
        <row r="279">
          <cell r="A279">
            <v>3798</v>
          </cell>
        </row>
        <row r="280">
          <cell r="A280">
            <v>3799</v>
          </cell>
        </row>
        <row r="281">
          <cell r="A281">
            <v>3800</v>
          </cell>
        </row>
        <row r="282">
          <cell r="A282">
            <v>3801</v>
          </cell>
        </row>
        <row r="283">
          <cell r="A283">
            <v>3802</v>
          </cell>
        </row>
        <row r="284">
          <cell r="A284">
            <v>3803</v>
          </cell>
        </row>
        <row r="285">
          <cell r="A285">
            <v>3804</v>
          </cell>
        </row>
        <row r="286">
          <cell r="A286">
            <v>3805</v>
          </cell>
        </row>
        <row r="287">
          <cell r="A287">
            <v>3806</v>
          </cell>
        </row>
        <row r="288">
          <cell r="A288">
            <v>3807</v>
          </cell>
        </row>
        <row r="289">
          <cell r="A289">
            <v>3808</v>
          </cell>
        </row>
        <row r="290">
          <cell r="A290">
            <v>3809</v>
          </cell>
        </row>
        <row r="291">
          <cell r="A291">
            <v>4005</v>
          </cell>
        </row>
        <row r="292">
          <cell r="A292">
            <v>4006</v>
          </cell>
        </row>
        <row r="293">
          <cell r="A293">
            <v>4007</v>
          </cell>
        </row>
        <row r="294">
          <cell r="A294">
            <v>4008</v>
          </cell>
        </row>
        <row r="295">
          <cell r="A295">
            <v>4012</v>
          </cell>
          <cell r="F295" t="str">
            <v>Creditors Control Account</v>
          </cell>
        </row>
        <row r="296">
          <cell r="A296">
            <v>4013</v>
          </cell>
        </row>
        <row r="297">
          <cell r="A297">
            <v>4030</v>
          </cell>
        </row>
        <row r="298">
          <cell r="A298">
            <v>4031</v>
          </cell>
          <cell r="F298" t="str">
            <v>Deferred Excess of Loss Cover - Reinsurers' Share QS</v>
          </cell>
        </row>
        <row r="299">
          <cell r="A299">
            <v>4032</v>
          </cell>
          <cell r="F299" t="str">
            <v>Deferred Acquisition Costs - Reinsurers' Share QS</v>
          </cell>
        </row>
        <row r="300">
          <cell r="A300">
            <v>4070</v>
          </cell>
          <cell r="F300" t="str">
            <v>Deferred Reinsurance Commission QS</v>
          </cell>
        </row>
        <row r="301">
          <cell r="A301">
            <v>4081</v>
          </cell>
          <cell r="F301" t="str">
            <v>Creditors arising out of Reinsurance Operations - QS</v>
          </cell>
        </row>
        <row r="302">
          <cell r="A302">
            <v>4082</v>
          </cell>
        </row>
        <row r="303">
          <cell r="A303">
            <v>4089</v>
          </cell>
          <cell r="F303" t="str">
            <v>Creditors Control Account</v>
          </cell>
        </row>
        <row r="304">
          <cell r="A304">
            <v>4090</v>
          </cell>
        </row>
        <row r="305">
          <cell r="A305">
            <v>4091</v>
          </cell>
        </row>
        <row r="306">
          <cell r="A306">
            <v>4092</v>
          </cell>
          <cell r="F306" t="str">
            <v>Deferred Excess of Loss Cover - Reinsurers' Share QS</v>
          </cell>
        </row>
        <row r="307">
          <cell r="A307">
            <v>4115</v>
          </cell>
          <cell r="F307" t="str">
            <v>Creditors arising out of Reinsurance Operations - XOL</v>
          </cell>
        </row>
        <row r="308">
          <cell r="A308">
            <v>4125</v>
          </cell>
          <cell r="F308" t="str">
            <v>Creditors arising out of Reinsurance Operations - LPT</v>
          </cell>
        </row>
        <row r="309">
          <cell r="A309">
            <v>4135</v>
          </cell>
          <cell r="F309" t="str">
            <v>Creditors arising out of Reinsurance Operations - Pukka Fronting</v>
          </cell>
        </row>
        <row r="310">
          <cell r="A310">
            <v>4140</v>
          </cell>
          <cell r="F310" t="str">
            <v>Coinsurance Creditor</v>
          </cell>
        </row>
        <row r="311">
          <cell r="A311">
            <v>4141</v>
          </cell>
          <cell r="F311" t="str">
            <v>Claims Handling Costs Provision</v>
          </cell>
        </row>
        <row r="312">
          <cell r="A312">
            <v>4150</v>
          </cell>
          <cell r="F312" t="str">
            <v>Creditors arising out of Reinsurance Operations - QS</v>
          </cell>
        </row>
        <row r="313">
          <cell r="A313">
            <v>4151</v>
          </cell>
          <cell r="F313" t="str">
            <v>Creditors arising out of Reinsurance Operations - XOL</v>
          </cell>
        </row>
        <row r="314">
          <cell r="A314">
            <v>4152</v>
          </cell>
          <cell r="F314" t="str">
            <v>Wage Control</v>
          </cell>
        </row>
        <row r="315">
          <cell r="A315">
            <v>4153</v>
          </cell>
          <cell r="F315" t="str">
            <v>Creditors arising out of Reinsurance Operations - Pukka Fronting</v>
          </cell>
        </row>
        <row r="316">
          <cell r="A316">
            <v>4161</v>
          </cell>
          <cell r="F316" t="str">
            <v>Creditors arising out of Reinsurance Operations - XOL</v>
          </cell>
        </row>
        <row r="317">
          <cell r="A317">
            <v>4162</v>
          </cell>
          <cell r="F317" t="str">
            <v>Creditors arising out of Reinsurance Operations - LPT</v>
          </cell>
        </row>
        <row r="318">
          <cell r="A318">
            <v>4163</v>
          </cell>
          <cell r="F318" t="str">
            <v>Coinsurance Creditor</v>
          </cell>
        </row>
        <row r="319">
          <cell r="A319">
            <v>4164</v>
          </cell>
          <cell r="F319" t="str">
            <v>Claims Handling Costs Provision</v>
          </cell>
        </row>
        <row r="320">
          <cell r="A320">
            <v>4166</v>
          </cell>
        </row>
        <row r="321">
          <cell r="A321">
            <v>4167</v>
          </cell>
          <cell r="F321" t="str">
            <v>Coinsurance Creditor</v>
          </cell>
        </row>
        <row r="322">
          <cell r="A322">
            <v>4170</v>
          </cell>
          <cell r="F322" t="str">
            <v>Wage Control</v>
          </cell>
        </row>
        <row r="323">
          <cell r="A323">
            <v>4180</v>
          </cell>
          <cell r="F323" t="str">
            <v>Claims Handling Costs Provision</v>
          </cell>
        </row>
        <row r="324">
          <cell r="A324">
            <v>4200</v>
          </cell>
        </row>
        <row r="325">
          <cell r="A325">
            <v>4210</v>
          </cell>
          <cell r="F325" t="str">
            <v>Wage Control</v>
          </cell>
        </row>
        <row r="326">
          <cell r="A326">
            <v>4230</v>
          </cell>
          <cell r="F326" t="str">
            <v>IPT Creditor</v>
          </cell>
        </row>
        <row r="327">
          <cell r="A327">
            <v>4231</v>
          </cell>
          <cell r="F327" t="str">
            <v>MIB Creditor</v>
          </cell>
        </row>
        <row r="328">
          <cell r="A328">
            <v>4232</v>
          </cell>
          <cell r="F328" t="str">
            <v>Accruals</v>
          </cell>
        </row>
        <row r="329">
          <cell r="A329">
            <v>4233</v>
          </cell>
          <cell r="F329" t="str">
            <v>XSV provision</v>
          </cell>
        </row>
        <row r="330">
          <cell r="A330">
            <v>4235</v>
          </cell>
          <cell r="F330" t="str">
            <v>CCGL Creditor - 5% Comms - A Plan, 1Answer, Ark, Carrot, Rooster - amended to fixed fee</v>
          </cell>
        </row>
        <row r="331">
          <cell r="A331">
            <v>4236</v>
          </cell>
        </row>
        <row r="332">
          <cell r="A332">
            <v>4240</v>
          </cell>
        </row>
        <row r="333">
          <cell r="A333">
            <v>4245</v>
          </cell>
        </row>
        <row r="334">
          <cell r="A334">
            <v>4246</v>
          </cell>
          <cell r="F334" t="str">
            <v>IPT Creditor</v>
          </cell>
        </row>
        <row r="335">
          <cell r="A335">
            <v>4250</v>
          </cell>
          <cell r="F335" t="str">
            <v>MIB Creditor</v>
          </cell>
        </row>
        <row r="336">
          <cell r="A336">
            <v>4251</v>
          </cell>
          <cell r="F336" t="str">
            <v>Accruals</v>
          </cell>
        </row>
        <row r="337">
          <cell r="A337">
            <v>4252</v>
          </cell>
          <cell r="F337" t="str">
            <v>Accruals Rescue and Excess</v>
          </cell>
        </row>
        <row r="338">
          <cell r="A338">
            <v>4255</v>
          </cell>
          <cell r="F338" t="str">
            <v>XSV provision</v>
          </cell>
        </row>
        <row r="339">
          <cell r="A339">
            <v>4256</v>
          </cell>
          <cell r="F339" t="str">
            <v>CCGL Creditor - 5% Comms - A Plan, 1Answer, Ark, Carrot, Rooster - amended to fixed fee</v>
          </cell>
        </row>
        <row r="340">
          <cell r="A340">
            <v>4260</v>
          </cell>
          <cell r="F340" t="str">
            <v>Loan to KCASL</v>
          </cell>
        </row>
        <row r="341">
          <cell r="A341">
            <v>4261</v>
          </cell>
          <cell r="F341" t="str">
            <v>XSV provision</v>
          </cell>
        </row>
        <row r="342">
          <cell r="A342">
            <v>4298</v>
          </cell>
          <cell r="F342" t="str">
            <v>CCGL Creditor - 5% Comms - A Plan, 1Answer, Ark, Carrot, Rooster - amended to fixed fee</v>
          </cell>
        </row>
        <row r="343">
          <cell r="A343">
            <v>4299</v>
          </cell>
          <cell r="F343" t="str">
            <v>CCGL Creditor - 5% Comms - A Plan, 1Answer, Ark, Carrot, Rooster - amended to fixed fee</v>
          </cell>
        </row>
        <row r="344">
          <cell r="A344">
            <v>4300</v>
          </cell>
        </row>
        <row r="345">
          <cell r="A345">
            <v>4310</v>
          </cell>
        </row>
        <row r="346">
          <cell r="A346">
            <v>4320</v>
          </cell>
        </row>
        <row r="347">
          <cell r="A347">
            <v>4330</v>
          </cell>
        </row>
        <row r="348">
          <cell r="A348">
            <v>4340</v>
          </cell>
        </row>
        <row r="349">
          <cell r="A349">
            <v>4350</v>
          </cell>
          <cell r="F349" t="str">
            <v>Loan to KCASL</v>
          </cell>
        </row>
        <row r="350">
          <cell r="A350">
            <v>4360</v>
          </cell>
        </row>
        <row r="351">
          <cell r="A351">
            <v>4410</v>
          </cell>
        </row>
        <row r="352">
          <cell r="A352">
            <v>4421</v>
          </cell>
          <cell r="F352" t="str">
            <v>Deferred Taxation</v>
          </cell>
        </row>
        <row r="353">
          <cell r="A353">
            <v>4422</v>
          </cell>
          <cell r="F353" t="str">
            <v>Loan to KCASL</v>
          </cell>
        </row>
        <row r="354">
          <cell r="A354">
            <v>4423</v>
          </cell>
        </row>
        <row r="355">
          <cell r="A355">
            <v>4424</v>
          </cell>
          <cell r="F355" t="str">
            <v>Deferred Taxation</v>
          </cell>
        </row>
        <row r="356">
          <cell r="A356">
            <v>4510</v>
          </cell>
          <cell r="F356" t="str">
            <v>Deferred Taxation</v>
          </cell>
        </row>
        <row r="357">
          <cell r="A357">
            <v>4615</v>
          </cell>
        </row>
        <row r="358">
          <cell r="A358">
            <v>4660</v>
          </cell>
        </row>
        <row r="359">
          <cell r="A359">
            <v>4670</v>
          </cell>
        </row>
        <row r="360">
          <cell r="A360">
            <v>4680</v>
          </cell>
        </row>
        <row r="361">
          <cell r="A361">
            <v>4681</v>
          </cell>
        </row>
        <row r="362">
          <cell r="A362">
            <v>4682</v>
          </cell>
        </row>
        <row r="363">
          <cell r="A363">
            <v>4700</v>
          </cell>
        </row>
        <row r="364">
          <cell r="A364">
            <v>4701</v>
          </cell>
        </row>
        <row r="365">
          <cell r="A365">
            <v>4702</v>
          </cell>
        </row>
        <row r="366">
          <cell r="A366">
            <v>4703</v>
          </cell>
        </row>
        <row r="367">
          <cell r="A367">
            <v>4704</v>
          </cell>
        </row>
        <row r="368">
          <cell r="A368">
            <v>4705</v>
          </cell>
        </row>
        <row r="369">
          <cell r="A369">
            <v>4706</v>
          </cell>
        </row>
        <row r="370">
          <cell r="A370">
            <v>4707</v>
          </cell>
        </row>
        <row r="371">
          <cell r="A371">
            <v>4708</v>
          </cell>
        </row>
        <row r="372">
          <cell r="A372">
            <v>4709</v>
          </cell>
        </row>
        <row r="373">
          <cell r="A373">
            <v>4710</v>
          </cell>
        </row>
        <row r="374">
          <cell r="A374">
            <v>4711</v>
          </cell>
        </row>
        <row r="375">
          <cell r="A375">
            <v>4712</v>
          </cell>
        </row>
        <row r="376">
          <cell r="A376">
            <v>4713</v>
          </cell>
        </row>
        <row r="377">
          <cell r="A377">
            <v>4714</v>
          </cell>
        </row>
        <row r="378">
          <cell r="A378">
            <v>4715</v>
          </cell>
        </row>
        <row r="379">
          <cell r="A379">
            <v>4716</v>
          </cell>
        </row>
        <row r="380">
          <cell r="A380">
            <v>4717</v>
          </cell>
        </row>
        <row r="381">
          <cell r="A381">
            <v>4718</v>
          </cell>
        </row>
        <row r="382">
          <cell r="A382">
            <v>4719</v>
          </cell>
        </row>
        <row r="383">
          <cell r="A383">
            <v>4720</v>
          </cell>
        </row>
        <row r="384">
          <cell r="A384">
            <v>4721</v>
          </cell>
        </row>
        <row r="385">
          <cell r="A385">
            <v>4722</v>
          </cell>
        </row>
        <row r="386">
          <cell r="A386">
            <v>4723</v>
          </cell>
        </row>
        <row r="387">
          <cell r="A387">
            <v>4724</v>
          </cell>
        </row>
        <row r="388">
          <cell r="A388">
            <v>4725</v>
          </cell>
        </row>
        <row r="389">
          <cell r="A389">
            <v>4726</v>
          </cell>
        </row>
        <row r="390">
          <cell r="A390">
            <v>4727</v>
          </cell>
        </row>
        <row r="391">
          <cell r="A391">
            <v>4728</v>
          </cell>
        </row>
        <row r="392">
          <cell r="A392">
            <v>4729</v>
          </cell>
        </row>
        <row r="393">
          <cell r="A393">
            <v>4730</v>
          </cell>
        </row>
        <row r="394">
          <cell r="A394">
            <v>4731</v>
          </cell>
        </row>
        <row r="395">
          <cell r="A395">
            <v>4732</v>
          </cell>
        </row>
        <row r="396">
          <cell r="A396">
            <v>4733</v>
          </cell>
        </row>
        <row r="397">
          <cell r="A397">
            <v>4734</v>
          </cell>
        </row>
        <row r="398">
          <cell r="A398">
            <v>4735</v>
          </cell>
        </row>
        <row r="399">
          <cell r="A399">
            <v>4736</v>
          </cell>
        </row>
        <row r="400">
          <cell r="A400">
            <v>4737</v>
          </cell>
        </row>
        <row r="401">
          <cell r="A401">
            <v>4738</v>
          </cell>
        </row>
        <row r="402">
          <cell r="A402">
            <v>4739</v>
          </cell>
        </row>
        <row r="403">
          <cell r="A403">
            <v>4740</v>
          </cell>
        </row>
        <row r="404">
          <cell r="A404">
            <v>4741</v>
          </cell>
        </row>
        <row r="405">
          <cell r="A405">
            <v>4742</v>
          </cell>
        </row>
        <row r="406">
          <cell r="A406">
            <v>4743</v>
          </cell>
        </row>
        <row r="407">
          <cell r="A407">
            <v>4744</v>
          </cell>
        </row>
        <row r="408">
          <cell r="A408">
            <v>4745</v>
          </cell>
        </row>
        <row r="409">
          <cell r="A409">
            <v>4746</v>
          </cell>
        </row>
        <row r="410">
          <cell r="A410">
            <v>4747</v>
          </cell>
        </row>
        <row r="411">
          <cell r="A411">
            <v>4748</v>
          </cell>
        </row>
        <row r="412">
          <cell r="A412">
            <v>4749</v>
          </cell>
        </row>
        <row r="413">
          <cell r="A413">
            <v>4750</v>
          </cell>
        </row>
        <row r="414">
          <cell r="A414">
            <v>4751</v>
          </cell>
        </row>
        <row r="415">
          <cell r="A415">
            <v>4752</v>
          </cell>
        </row>
        <row r="416">
          <cell r="A416">
            <v>4753</v>
          </cell>
        </row>
        <row r="417">
          <cell r="A417">
            <v>4754</v>
          </cell>
        </row>
        <row r="418">
          <cell r="A418">
            <v>4755</v>
          </cell>
        </row>
        <row r="419">
          <cell r="A419">
            <v>4756</v>
          </cell>
        </row>
        <row r="420">
          <cell r="A420">
            <v>4757</v>
          </cell>
        </row>
        <row r="421">
          <cell r="A421">
            <v>4758</v>
          </cell>
        </row>
        <row r="422">
          <cell r="A422">
            <v>4759</v>
          </cell>
        </row>
        <row r="423">
          <cell r="A423">
            <v>4760</v>
          </cell>
        </row>
        <row r="424">
          <cell r="A424">
            <v>4761</v>
          </cell>
        </row>
        <row r="425">
          <cell r="A425">
            <v>4762</v>
          </cell>
        </row>
        <row r="426">
          <cell r="A426">
            <v>4763</v>
          </cell>
        </row>
        <row r="427">
          <cell r="A427">
            <v>4764</v>
          </cell>
        </row>
        <row r="428">
          <cell r="A428">
            <v>4765</v>
          </cell>
        </row>
        <row r="429">
          <cell r="A429">
            <v>4766</v>
          </cell>
        </row>
        <row r="430">
          <cell r="A430">
            <v>4767</v>
          </cell>
        </row>
        <row r="431">
          <cell r="A431">
            <v>4768</v>
          </cell>
        </row>
        <row r="432">
          <cell r="A432">
            <v>4769</v>
          </cell>
        </row>
        <row r="433">
          <cell r="A433">
            <v>4770</v>
          </cell>
        </row>
        <row r="434">
          <cell r="A434">
            <v>4771</v>
          </cell>
        </row>
        <row r="435">
          <cell r="A435">
            <v>4772</v>
          </cell>
        </row>
        <row r="436">
          <cell r="A436">
            <v>4773</v>
          </cell>
        </row>
        <row r="437">
          <cell r="A437">
            <v>4774</v>
          </cell>
        </row>
        <row r="438">
          <cell r="A438">
            <v>4775</v>
          </cell>
        </row>
        <row r="439">
          <cell r="A439">
            <v>4776</v>
          </cell>
        </row>
        <row r="440">
          <cell r="A440">
            <v>4777</v>
          </cell>
        </row>
        <row r="441">
          <cell r="A441">
            <v>4778</v>
          </cell>
        </row>
        <row r="442">
          <cell r="A442">
            <v>4779</v>
          </cell>
        </row>
        <row r="443">
          <cell r="A443">
            <v>4780</v>
          </cell>
        </row>
        <row r="444">
          <cell r="A444">
            <v>4781</v>
          </cell>
        </row>
        <row r="445">
          <cell r="A445">
            <v>4782</v>
          </cell>
        </row>
        <row r="446">
          <cell r="A446">
            <v>4783</v>
          </cell>
        </row>
        <row r="447">
          <cell r="A447">
            <v>4784</v>
          </cell>
        </row>
        <row r="448">
          <cell r="A448">
            <v>4785</v>
          </cell>
        </row>
        <row r="449">
          <cell r="A449">
            <v>4786</v>
          </cell>
        </row>
        <row r="450">
          <cell r="A450">
            <v>4787</v>
          </cell>
        </row>
        <row r="451">
          <cell r="A451">
            <v>4788</v>
          </cell>
        </row>
        <row r="452">
          <cell r="A452">
            <v>4789</v>
          </cell>
        </row>
        <row r="453">
          <cell r="A453">
            <v>4790</v>
          </cell>
        </row>
        <row r="454">
          <cell r="A454">
            <v>4791</v>
          </cell>
        </row>
        <row r="455">
          <cell r="A455">
            <v>4792</v>
          </cell>
        </row>
        <row r="456">
          <cell r="A456">
            <v>4793</v>
          </cell>
        </row>
        <row r="457">
          <cell r="A457">
            <v>4794</v>
          </cell>
        </row>
        <row r="458">
          <cell r="A458">
            <v>4795</v>
          </cell>
        </row>
        <row r="459">
          <cell r="A459">
            <v>4796</v>
          </cell>
        </row>
        <row r="460">
          <cell r="A460">
            <v>4797</v>
          </cell>
        </row>
        <row r="461">
          <cell r="A461">
            <v>4798</v>
          </cell>
        </row>
        <row r="462">
          <cell r="A462">
            <v>4799</v>
          </cell>
        </row>
        <row r="463">
          <cell r="A463">
            <v>4800</v>
          </cell>
          <cell r="F463" t="str">
            <v>Provision for Unearned Premiums - Gross Amount</v>
          </cell>
        </row>
        <row r="464">
          <cell r="A464">
            <v>4801</v>
          </cell>
          <cell r="F464" t="str">
            <v>Claims Outstanding - Gross Amount c/f</v>
          </cell>
        </row>
        <row r="465">
          <cell r="A465">
            <v>4802</v>
          </cell>
          <cell r="F465" t="str">
            <v xml:space="preserve">IBNR - Gross Amount </v>
          </cell>
        </row>
        <row r="466">
          <cell r="A466">
            <v>4803</v>
          </cell>
          <cell r="F466" t="str">
            <v>AURR 2018 and prior</v>
          </cell>
        </row>
        <row r="467">
          <cell r="A467">
            <v>4804</v>
          </cell>
          <cell r="F467" t="str">
            <v>AURR 2019</v>
          </cell>
        </row>
        <row r="468">
          <cell r="A468">
            <v>4805</v>
          </cell>
        </row>
        <row r="469">
          <cell r="A469">
            <v>4806</v>
          </cell>
          <cell r="F469" t="str">
            <v>Share Capital</v>
          </cell>
        </row>
        <row r="470">
          <cell r="A470">
            <v>4807</v>
          </cell>
          <cell r="F470" t="str">
            <v>Share Premium</v>
          </cell>
        </row>
        <row r="471">
          <cell r="A471">
            <v>4808</v>
          </cell>
          <cell r="F471" t="str">
            <v>Profit and Loss Account</v>
          </cell>
        </row>
        <row r="472">
          <cell r="A472">
            <v>4809</v>
          </cell>
          <cell r="F472" t="str">
            <v>Provision for Unearned Premiums - Gross Amount</v>
          </cell>
        </row>
        <row r="473">
          <cell r="A473">
            <v>4849</v>
          </cell>
          <cell r="F473" t="str">
            <v>Claims Outstanding - Gross Amount c/f</v>
          </cell>
        </row>
        <row r="474">
          <cell r="A474">
            <v>4850</v>
          </cell>
          <cell r="F474" t="str">
            <v xml:space="preserve">IBNR - Gross Amount </v>
          </cell>
        </row>
        <row r="475">
          <cell r="A475">
            <v>4851</v>
          </cell>
          <cell r="F475" t="str">
            <v>Gross Premiums Written - continuing operations</v>
          </cell>
        </row>
        <row r="476">
          <cell r="A476">
            <v>4852</v>
          </cell>
          <cell r="F476" t="str">
            <v>Outwards reinsurance premiums</v>
          </cell>
        </row>
        <row r="477">
          <cell r="A477">
            <v>4853</v>
          </cell>
          <cell r="F477" t="str">
            <v>Reinsurer's Share of Gross Premiums Written</v>
          </cell>
        </row>
        <row r="478">
          <cell r="A478">
            <v>4854</v>
          </cell>
          <cell r="F478" t="str">
            <v>Excess of Loss Cover</v>
          </cell>
        </row>
        <row r="479">
          <cell r="A479">
            <v>4855</v>
          </cell>
          <cell r="F479" t="str">
            <v>Reinsurers' Share of Excess of Loss Cover</v>
          </cell>
        </row>
        <row r="480">
          <cell r="A480">
            <v>4855</v>
          </cell>
          <cell r="F480" t="str">
            <v>Gross Claims Outstanding c/fwd - Reinsurers' Share - ADC/LPT</v>
          </cell>
        </row>
        <row r="481">
          <cell r="A481">
            <v>4856</v>
          </cell>
          <cell r="F481" t="str">
            <v>Reinsurer's Share of Gross Premiums Written - ADC/LPT</v>
          </cell>
        </row>
        <row r="482">
          <cell r="A482">
            <v>4857</v>
          </cell>
          <cell r="F482" t="str">
            <v>Unearned Premium b/fwd</v>
          </cell>
        </row>
        <row r="483">
          <cell r="A483">
            <v>4858</v>
          </cell>
          <cell r="F483" t="str">
            <v>Unearned Premium c/fwd</v>
          </cell>
        </row>
        <row r="484">
          <cell r="A484">
            <v>4859</v>
          </cell>
          <cell r="F484" t="str">
            <v>Unearned premium b/fwd - Reinsurers' Share</v>
          </cell>
        </row>
        <row r="485">
          <cell r="A485">
            <v>4860</v>
          </cell>
          <cell r="F485" t="str">
            <v>Unearned premium c/fwd - Reinsurers' Share</v>
          </cell>
        </row>
        <row r="486">
          <cell r="A486">
            <v>4861</v>
          </cell>
          <cell r="F486" t="str">
            <v>Deferred Excess of Loss Cover b/fwd</v>
          </cell>
        </row>
        <row r="487">
          <cell r="A487">
            <v>4899</v>
          </cell>
          <cell r="F487" t="str">
            <v>Deferred Excess of Loss Cover c/fwd</v>
          </cell>
        </row>
        <row r="488">
          <cell r="A488">
            <v>4910</v>
          </cell>
          <cell r="F488" t="str">
            <v>Deferred Excess of Loss Cover b/fwd - Reinsurers' Share</v>
          </cell>
        </row>
        <row r="489">
          <cell r="A489">
            <v>4920</v>
          </cell>
          <cell r="F489" t="str">
            <v>Deferred Excess of Loss Cover c/fwd - Reinsurers' Share</v>
          </cell>
        </row>
        <row r="490">
          <cell r="A490">
            <v>4930</v>
          </cell>
          <cell r="F490" t="str">
            <v>Gross Premiums Written - continuing operations</v>
          </cell>
        </row>
        <row r="491">
          <cell r="A491">
            <v>4940</v>
          </cell>
          <cell r="F491" t="str">
            <v>Reinsurance Brokerage Cost</v>
          </cell>
        </row>
        <row r="492">
          <cell r="A492">
            <v>4950</v>
          </cell>
          <cell r="F492" t="str">
            <v>Outwards reinsurance premiums</v>
          </cell>
        </row>
        <row r="493">
          <cell r="A493">
            <v>4960</v>
          </cell>
          <cell r="F493" t="str">
            <v>ADC Capital Maintenance Charge</v>
          </cell>
        </row>
        <row r="494">
          <cell r="A494">
            <v>5001</v>
          </cell>
          <cell r="F494" t="str">
            <v>XSV royalty fees</v>
          </cell>
        </row>
        <row r="495">
          <cell r="A495">
            <v>5002</v>
          </cell>
          <cell r="F495" t="str">
            <v>Other Technical (Income) / Expenses</v>
          </cell>
        </row>
        <row r="496">
          <cell r="A496">
            <v>5010</v>
          </cell>
          <cell r="F496" t="str">
            <v>Co-Insurance Income</v>
          </cell>
        </row>
        <row r="497">
          <cell r="A497">
            <v>5011</v>
          </cell>
          <cell r="F497" t="str">
            <v>Deferred Coinsurance Commission</v>
          </cell>
        </row>
        <row r="498">
          <cell r="A498">
            <v>5012</v>
          </cell>
          <cell r="F498" t="str">
            <v>Deferred Coinsurance Commission</v>
          </cell>
        </row>
        <row r="499">
          <cell r="A499">
            <v>6003</v>
          </cell>
          <cell r="F499" t="str">
            <v>Reinsurance Commission Income QS</v>
          </cell>
        </row>
        <row r="500">
          <cell r="A500">
            <v>6004</v>
          </cell>
          <cell r="F500" t="str">
            <v>Deferred Reinsurance Commission Income b/fwd</v>
          </cell>
        </row>
        <row r="501">
          <cell r="A501">
            <v>5015</v>
          </cell>
          <cell r="F501" t="str">
            <v>Deferred Reinsurance Commission Income c/fwd</v>
          </cell>
        </row>
        <row r="502">
          <cell r="A502">
            <v>5019</v>
          </cell>
          <cell r="F502" t="str">
            <v>Reinsurance Profit Commissions - QS</v>
          </cell>
        </row>
        <row r="503">
          <cell r="A503">
            <v>6005</v>
          </cell>
          <cell r="F503" t="str">
            <v>Reinsurance Profit Commissions - LPT</v>
          </cell>
        </row>
        <row r="504">
          <cell r="A504">
            <v>6006</v>
          </cell>
          <cell r="F504" t="str">
            <v>Gross Claims Paid</v>
          </cell>
        </row>
        <row r="505">
          <cell r="A505">
            <v>5209</v>
          </cell>
          <cell r="F505" t="str">
            <v>Claims Handling Fees</v>
          </cell>
        </row>
        <row r="506">
          <cell r="A506">
            <v>5210</v>
          </cell>
          <cell r="F506" t="str">
            <v>Claims handling costs</v>
          </cell>
        </row>
        <row r="507">
          <cell r="A507">
            <v>5420</v>
          </cell>
          <cell r="F507" t="str">
            <v>Reinsurers' Share of Claims Paid</v>
          </cell>
        </row>
        <row r="508">
          <cell r="A508">
            <v>5421</v>
          </cell>
          <cell r="F508" t="str">
            <v>Reinsurers' Share of Claims Paid - XOL Recoveries</v>
          </cell>
        </row>
        <row r="509">
          <cell r="A509">
            <v>5422</v>
          </cell>
          <cell r="F509" t="str">
            <v>Reinsurers' Share of Claims Paid - QS XOL Recovery</v>
          </cell>
        </row>
        <row r="510">
          <cell r="A510">
            <v>5423</v>
          </cell>
          <cell r="F510" t="str">
            <v>Gross Claims Outstanding b/fwd</v>
          </cell>
        </row>
        <row r="511">
          <cell r="A511">
            <v>5036</v>
          </cell>
          <cell r="F511" t="str">
            <v>Gross Claims Outstanding c/fwd</v>
          </cell>
        </row>
        <row r="512">
          <cell r="A512">
            <v>5114</v>
          </cell>
          <cell r="F512" t="str">
            <v>Gross Provision for IBNR b/fwd</v>
          </cell>
        </row>
        <row r="513">
          <cell r="A513">
            <v>5115</v>
          </cell>
          <cell r="F513" t="str">
            <v>Gross Provision for IBNR c f/wd</v>
          </cell>
        </row>
        <row r="514">
          <cell r="A514">
            <v>5201</v>
          </cell>
          <cell r="F514" t="str">
            <v>AURR 2017 and prior b/fwd</v>
          </cell>
        </row>
        <row r="515">
          <cell r="A515">
            <v>5202</v>
          </cell>
          <cell r="F515" t="str">
            <v>AURR 2017 and prior c/fwd</v>
          </cell>
        </row>
        <row r="516">
          <cell r="A516">
            <v>5203</v>
          </cell>
          <cell r="F516" t="str">
            <v>AURR 2018 b/fwd</v>
          </cell>
        </row>
        <row r="517">
          <cell r="A517">
            <v>5204</v>
          </cell>
          <cell r="F517" t="str">
            <v>AURR 2018 c/fwd</v>
          </cell>
        </row>
        <row r="518">
          <cell r="A518">
            <v>5205</v>
          </cell>
          <cell r="F518" t="str">
            <v>AURR 2019 b/fwd</v>
          </cell>
        </row>
        <row r="519">
          <cell r="A519">
            <v>5206</v>
          </cell>
          <cell r="F519" t="str">
            <v>AURR 2019 c/fwd</v>
          </cell>
        </row>
        <row r="520">
          <cell r="A520">
            <v>5207</v>
          </cell>
          <cell r="F520" t="str">
            <v>AURR 2018 and prior b/fwd</v>
          </cell>
        </row>
        <row r="521">
          <cell r="A521">
            <v>5208</v>
          </cell>
          <cell r="F521" t="str">
            <v>AURR 2018 and prior c/fwd</v>
          </cell>
        </row>
        <row r="522">
          <cell r="A522">
            <v>5211</v>
          </cell>
          <cell r="F522" t="str">
            <v>Reinsurance Profit Commissions - LPT</v>
          </cell>
        </row>
        <row r="523">
          <cell r="A523">
            <v>5212</v>
          </cell>
          <cell r="F523" t="str">
            <v>Gross Claims Outstanding b/fwd - Reinsurers' Share - XOL</v>
          </cell>
        </row>
        <row r="524">
          <cell r="A524">
            <v>5213</v>
          </cell>
          <cell r="F524" t="str">
            <v>Gross Claims Outstanding c/fwd - Reinsurers' Share - XOL</v>
          </cell>
        </row>
        <row r="525">
          <cell r="A525">
            <v>5214</v>
          </cell>
          <cell r="F525" t="str">
            <v>Gross Claims Outstanding b/fwd - Reinsurers' Share - QS</v>
          </cell>
        </row>
        <row r="526">
          <cell r="A526">
            <v>5215</v>
          </cell>
          <cell r="F526" t="str">
            <v>Gross Claims Outstanding c/fwd - Reinsurers' Share - QS</v>
          </cell>
        </row>
        <row r="527">
          <cell r="A527">
            <v>5216</v>
          </cell>
          <cell r="F527" t="str">
            <v>Gross Prov IBNR b/fwd - Reinsurers' Share</v>
          </cell>
        </row>
        <row r="528">
          <cell r="A528">
            <v>5217</v>
          </cell>
          <cell r="F528" t="str">
            <v>Gross Prov IBNR c/fwd - Reinsurers' Share</v>
          </cell>
        </row>
        <row r="529">
          <cell r="A529">
            <v>5301</v>
          </cell>
          <cell r="F529" t="str">
            <v>Gross Claims Outstanding b/fwd - Reinsurers' Share - QS XOL Recoveries</v>
          </cell>
        </row>
        <row r="530">
          <cell r="A530">
            <v>5302</v>
          </cell>
          <cell r="F530" t="str">
            <v>Gross Claims Outstanding c/fwd - Reinsurers' Share - QS XOL Recoveries</v>
          </cell>
        </row>
        <row r="531">
          <cell r="A531">
            <v>5303</v>
          </cell>
          <cell r="F531" t="str">
            <v>Acquisition Costs</v>
          </cell>
        </row>
        <row r="532">
          <cell r="A532">
            <v>5304</v>
          </cell>
          <cell r="F532" t="str">
            <v>Reinsurers' Share of Acquisition Costs</v>
          </cell>
        </row>
        <row r="533">
          <cell r="A533">
            <v>5305</v>
          </cell>
          <cell r="F533" t="str">
            <v>Deferred Acquisition Costs b/fwd</v>
          </cell>
        </row>
        <row r="534">
          <cell r="A534">
            <v>5321</v>
          </cell>
          <cell r="F534" t="str">
            <v>Deferred Acquisition Costs c/fwd</v>
          </cell>
        </row>
        <row r="535">
          <cell r="A535">
            <v>5322</v>
          </cell>
          <cell r="F535" t="str">
            <v>Deferred Acquisition Costs b/f - Reinsurers' Share</v>
          </cell>
        </row>
        <row r="536">
          <cell r="A536">
            <v>5323</v>
          </cell>
          <cell r="F536" t="str">
            <v>Deferred Acquisition Costs c/f - Reinsurers' Share</v>
          </cell>
        </row>
        <row r="537">
          <cell r="A537">
            <v>5324</v>
          </cell>
          <cell r="F537" t="str">
            <v>Processing Costs</v>
          </cell>
        </row>
        <row r="538">
          <cell r="A538">
            <v>5331</v>
          </cell>
          <cell r="F538" t="str">
            <v>Deferred Processing Costs b/fwd</v>
          </cell>
        </row>
        <row r="539">
          <cell r="A539">
            <v>5401</v>
          </cell>
          <cell r="F539" t="str">
            <v>Deferred Processing Costs c/fwd</v>
          </cell>
        </row>
        <row r="540">
          <cell r="A540">
            <v>5402</v>
          </cell>
          <cell r="F540" t="str">
            <v>MIB and Other Levies</v>
          </cell>
        </row>
        <row r="541">
          <cell r="A541">
            <v>5403</v>
          </cell>
          <cell r="F541" t="str">
            <v>MIB and Other Levies</v>
          </cell>
        </row>
        <row r="542">
          <cell r="A542">
            <v>5404</v>
          </cell>
          <cell r="F542" t="str">
            <v>ABI Levy</v>
          </cell>
        </row>
        <row r="543">
          <cell r="A543">
            <v>5410</v>
          </cell>
          <cell r="F543" t="str">
            <v>Reinsurers' Share of Claims Paid - XOL Recoveries</v>
          </cell>
        </row>
        <row r="544">
          <cell r="A544">
            <v>5411</v>
          </cell>
          <cell r="F544" t="str">
            <v>Reinsurers' Share of Claims Paid - QS XOL Recovery</v>
          </cell>
        </row>
        <row r="545">
          <cell r="A545">
            <v>5412</v>
          </cell>
          <cell r="F545" t="str">
            <v>Reinsurers' Share of Claims Paid - XOL Recoveries</v>
          </cell>
        </row>
        <row r="546">
          <cell r="A546">
            <v>5413</v>
          </cell>
          <cell r="F546" t="str">
            <v>Directors Fees</v>
          </cell>
        </row>
        <row r="547">
          <cell r="A547">
            <v>5417</v>
          </cell>
          <cell r="F547" t="str">
            <v>Reinsurers' Share of Claims Paid - QS XOL Recovery</v>
          </cell>
        </row>
        <row r="548">
          <cell r="A548">
            <v>5418</v>
          </cell>
          <cell r="F548"/>
        </row>
        <row r="549">
          <cell r="A549">
            <v>5419</v>
          </cell>
          <cell r="F549" t="str">
            <v>Software Licence Fees</v>
          </cell>
        </row>
        <row r="550">
          <cell r="A550">
            <v>5424</v>
          </cell>
          <cell r="F550" t="str">
            <v>Licences and Memberships</v>
          </cell>
        </row>
        <row r="551">
          <cell r="A551">
            <v>5425</v>
          </cell>
          <cell r="F551" t="str">
            <v>Information Technology</v>
          </cell>
        </row>
        <row r="552">
          <cell r="A552">
            <v>5426</v>
          </cell>
          <cell r="F552" t="str">
            <v>Software Licence Fees</v>
          </cell>
        </row>
        <row r="553">
          <cell r="A553">
            <v>5427</v>
          </cell>
          <cell r="F553" t="str">
            <v>AURR 2017 and prior b/fwd</v>
          </cell>
        </row>
        <row r="554">
          <cell r="A554">
            <v>5013</v>
          </cell>
          <cell r="F554" t="str">
            <v>AURR 2018 b/fwd</v>
          </cell>
        </row>
        <row r="555">
          <cell r="A555">
            <v>5014</v>
          </cell>
          <cell r="F555" t="str">
            <v>Insurance</v>
          </cell>
        </row>
        <row r="556">
          <cell r="A556">
            <v>5430</v>
          </cell>
          <cell r="F556" t="str">
            <v>Bank Charges</v>
          </cell>
        </row>
        <row r="557">
          <cell r="A557">
            <v>5431</v>
          </cell>
          <cell r="F557" t="str">
            <v>Exceptional Costs</v>
          </cell>
        </row>
        <row r="558">
          <cell r="A558">
            <v>5432</v>
          </cell>
          <cell r="F558" t="str">
            <v>Management Company Charges</v>
          </cell>
        </row>
        <row r="559">
          <cell r="A559">
            <v>5433</v>
          </cell>
          <cell r="F559" t="str">
            <v>CCG Fees</v>
          </cell>
        </row>
        <row r="560">
          <cell r="A560">
            <v>5428</v>
          </cell>
          <cell r="F560" t="str">
            <v>Other Non Tech Expenses / (Income)</v>
          </cell>
        </row>
        <row r="561">
          <cell r="A561">
            <v>5429</v>
          </cell>
          <cell r="F561" t="str">
            <v>Regulatory Fees</v>
          </cell>
        </row>
        <row r="562">
          <cell r="A562">
            <v>5434</v>
          </cell>
          <cell r="F562" t="str">
            <v>Legal and Professional Fees</v>
          </cell>
        </row>
        <row r="563">
          <cell r="A563">
            <v>5435</v>
          </cell>
          <cell r="F563" t="str">
            <v>Consultancy fees</v>
          </cell>
        </row>
        <row r="564">
          <cell r="A564">
            <v>5020</v>
          </cell>
          <cell r="F564" t="str">
            <v>Auditors' Remuneration</v>
          </cell>
        </row>
        <row r="565">
          <cell r="A565">
            <v>5021</v>
          </cell>
          <cell r="F565" t="str">
            <v>Actuarial fees</v>
          </cell>
        </row>
        <row r="566">
          <cell r="A566">
            <v>5030</v>
          </cell>
          <cell r="F566" t="str">
            <v>Depreciation</v>
          </cell>
        </row>
        <row r="567">
          <cell r="A567">
            <v>5031</v>
          </cell>
          <cell r="F567" t="str">
            <v>Bank Interest Received</v>
          </cell>
        </row>
        <row r="568">
          <cell r="A568">
            <v>5436</v>
          </cell>
          <cell r="F568" t="str">
            <v>J Safra Sarasin Interest Receivable</v>
          </cell>
        </row>
        <row r="569">
          <cell r="A569">
            <v>5437</v>
          </cell>
          <cell r="F569" t="str">
            <v>J Safra Sarasin Dividends Receivable</v>
          </cell>
        </row>
        <row r="570">
          <cell r="A570">
            <v>5438</v>
          </cell>
          <cell r="F570" t="str">
            <v>J Safra Sarasin &amp; Property Unrealised Profit/Loss on Investments</v>
          </cell>
        </row>
        <row r="571">
          <cell r="A571">
            <v>5439</v>
          </cell>
          <cell r="F571" t="str">
            <v>Gross Claims Outstanding b/fwd - Reinsurers' Share - QS XOL Recoveries</v>
          </cell>
        </row>
        <row r="572">
          <cell r="A572">
            <v>5440</v>
          </cell>
          <cell r="F572" t="str">
            <v>Gross Claims Outstanding c/fwd - Reinsurers' Share - QS XOL Recoveries</v>
          </cell>
        </row>
        <row r="573">
          <cell r="A573">
            <v>5441</v>
          </cell>
          <cell r="F573" t="str">
            <v>SG Unrealised Profit/Loss on Investments</v>
          </cell>
        </row>
        <row r="574">
          <cell r="A574">
            <v>6001</v>
          </cell>
          <cell r="F574" t="str">
            <v>Wolvercote Realised gain/loss</v>
          </cell>
        </row>
        <row r="575">
          <cell r="A575">
            <v>6002</v>
          </cell>
          <cell r="F575" t="str">
            <v>Wolvercote interest income</v>
          </cell>
        </row>
        <row r="576">
          <cell r="A576">
            <v>5032</v>
          </cell>
          <cell r="F576" t="str">
            <v>Deferred Acquisition Costs b/fwd</v>
          </cell>
        </row>
        <row r="577">
          <cell r="A577">
            <v>5033</v>
          </cell>
          <cell r="F577" t="str">
            <v>Deferred Acquisition Costs c/fwd</v>
          </cell>
        </row>
        <row r="578">
          <cell r="A578">
            <v>5034</v>
          </cell>
          <cell r="F578" t="str">
            <v>Deferred Acquisition Costs b/f - Reinsurers' Share</v>
          </cell>
        </row>
        <row r="579">
          <cell r="A579">
            <v>5035</v>
          </cell>
          <cell r="F579" t="str">
            <v>Pluto Interest income</v>
          </cell>
        </row>
        <row r="580">
          <cell r="A580">
            <v>6007</v>
          </cell>
          <cell r="F580" t="str">
            <v>HyperJar interest income</v>
          </cell>
        </row>
        <row r="581">
          <cell r="A581">
            <v>6008</v>
          </cell>
          <cell r="F581" t="str">
            <v>Rightindem Interest income</v>
          </cell>
        </row>
        <row r="582">
          <cell r="A582">
            <v>6009</v>
          </cell>
          <cell r="F582" t="str">
            <v>Ibuyer Interest income</v>
          </cell>
        </row>
        <row r="583">
          <cell r="A583">
            <v>6010</v>
          </cell>
          <cell r="F583" t="str">
            <v>Hiyacar Interest income</v>
          </cell>
        </row>
        <row r="584">
          <cell r="A584">
            <v>6012</v>
          </cell>
          <cell r="F584" t="str">
            <v>Investment Management Fees (JSS)</v>
          </cell>
        </row>
        <row r="585">
          <cell r="A585">
            <v>6013</v>
          </cell>
          <cell r="F585" t="str">
            <v>Investment Management Fees (Kleinwort Hambros)</v>
          </cell>
        </row>
        <row r="586">
          <cell r="A586">
            <v>6016</v>
          </cell>
          <cell r="F586" t="str">
            <v>Investment Management Fees (Pluto)</v>
          </cell>
        </row>
        <row r="587">
          <cell r="A587">
            <v>6017</v>
          </cell>
          <cell r="F587" t="str">
            <v>FX</v>
          </cell>
        </row>
        <row r="588">
          <cell r="A588">
            <v>6018</v>
          </cell>
          <cell r="F588" t="str">
            <v>Corporation Tax</v>
          </cell>
        </row>
        <row r="589">
          <cell r="A589">
            <v>6020</v>
          </cell>
          <cell r="F589" t="str">
            <v>MIB and Other Levies</v>
          </cell>
        </row>
        <row r="590">
          <cell r="A590">
            <v>6021</v>
          </cell>
          <cell r="F590" t="str">
            <v>ABI Levy</v>
          </cell>
        </row>
        <row r="591">
          <cell r="A591">
            <v>6023</v>
          </cell>
          <cell r="F591" t="str">
            <v>MIB and Other Levies</v>
          </cell>
        </row>
        <row r="592">
          <cell r="A592">
            <v>6024</v>
          </cell>
          <cell r="F592" t="str">
            <v>New a/c 1</v>
          </cell>
        </row>
        <row r="593">
          <cell r="A593">
            <v>6025</v>
          </cell>
          <cell r="F593" t="str">
            <v>AURR 2018 and prior b/fwd</v>
          </cell>
        </row>
        <row r="594">
          <cell r="A594">
            <v>6240</v>
          </cell>
          <cell r="F594" t="str">
            <v>AURR 2018 and prior c/fwd</v>
          </cell>
        </row>
        <row r="595">
          <cell r="A595">
            <v>6301</v>
          </cell>
          <cell r="F595" t="str">
            <v>New a/c 12</v>
          </cell>
        </row>
        <row r="596">
          <cell r="A596">
            <v>7101</v>
          </cell>
          <cell r="F596" t="str">
            <v>New a/c 13</v>
          </cell>
        </row>
        <row r="597">
          <cell r="A597">
            <v>7102</v>
          </cell>
          <cell r="F597" t="str">
            <v>XSV royalty fees</v>
          </cell>
        </row>
        <row r="598">
          <cell r="A598">
            <v>7103</v>
          </cell>
        </row>
        <row r="599">
          <cell r="A599">
            <v>7108</v>
          </cell>
          <cell r="F599" t="str">
            <v>Actuarial fees</v>
          </cell>
        </row>
        <row r="600">
          <cell r="A600">
            <v>7109</v>
          </cell>
          <cell r="F600" t="str">
            <v>New a/c 2</v>
          </cell>
        </row>
        <row r="601">
          <cell r="A601">
            <v>7110</v>
          </cell>
          <cell r="F601" t="str">
            <v>New a/c 3</v>
          </cell>
        </row>
        <row r="602">
          <cell r="A602">
            <v>7111</v>
          </cell>
          <cell r="F602" t="str">
            <v>New a/c 4</v>
          </cell>
        </row>
        <row r="603">
          <cell r="A603">
            <v>7112</v>
          </cell>
          <cell r="F603" t="str">
            <v>New a/c 5</v>
          </cell>
        </row>
        <row r="604">
          <cell r="A604">
            <v>7130</v>
          </cell>
        </row>
        <row r="605">
          <cell r="A605">
            <v>7141</v>
          </cell>
          <cell r="F605" t="str">
            <v>Directors Fees</v>
          </cell>
        </row>
        <row r="606">
          <cell r="A606">
            <v>7200</v>
          </cell>
          <cell r="F606" t="str">
            <v>Directors Fees</v>
          </cell>
        </row>
        <row r="607">
          <cell r="A607">
            <v>7301</v>
          </cell>
        </row>
        <row r="608">
          <cell r="A608">
            <v>7302</v>
          </cell>
          <cell r="F608" t="str">
            <v>Directors Fees do not use</v>
          </cell>
        </row>
        <row r="609">
          <cell r="A609">
            <v>7303</v>
          </cell>
          <cell r="F609" t="str">
            <v>Directors Fees</v>
          </cell>
        </row>
        <row r="610">
          <cell r="A610">
            <v>7304</v>
          </cell>
          <cell r="F610" t="str">
            <v>Directors Fees</v>
          </cell>
        </row>
        <row r="611">
          <cell r="A611">
            <v>8001</v>
          </cell>
        </row>
        <row r="612">
          <cell r="A612">
            <v>8002</v>
          </cell>
        </row>
        <row r="613">
          <cell r="A613">
            <v>8003</v>
          </cell>
        </row>
        <row r="614">
          <cell r="A614">
            <v>8010</v>
          </cell>
        </row>
        <row r="615">
          <cell r="A615">
            <v>8011</v>
          </cell>
        </row>
        <row r="616">
          <cell r="A616">
            <v>8012</v>
          </cell>
          <cell r="F616" t="str">
            <v>Travel and Subsistence</v>
          </cell>
        </row>
        <row r="617">
          <cell r="A617">
            <v>8013</v>
          </cell>
        </row>
        <row r="618">
          <cell r="A618">
            <v>8020</v>
          </cell>
          <cell r="F618" t="str">
            <v>Other Staff Costs</v>
          </cell>
        </row>
        <row r="619">
          <cell r="A619">
            <v>8110</v>
          </cell>
          <cell r="F619" t="str">
            <v>Travel and Subsistence</v>
          </cell>
        </row>
        <row r="620">
          <cell r="A620">
            <v>8111</v>
          </cell>
          <cell r="F620" t="str">
            <v>Travel and Subsistence</v>
          </cell>
        </row>
        <row r="621">
          <cell r="A621">
            <v>8112</v>
          </cell>
          <cell r="F621" t="str">
            <v>Other Staff Costs</v>
          </cell>
        </row>
        <row r="622">
          <cell r="A622">
            <v>8114</v>
          </cell>
          <cell r="F622" t="str">
            <v>Software Licence Fees</v>
          </cell>
        </row>
        <row r="623">
          <cell r="A623">
            <v>8115</v>
          </cell>
        </row>
        <row r="624">
          <cell r="A624">
            <v>8117</v>
          </cell>
          <cell r="F624" t="str">
            <v>Information Technology</v>
          </cell>
        </row>
        <row r="625">
          <cell r="A625">
            <v>8118</v>
          </cell>
          <cell r="F625" t="str">
            <v>Software Licence Fees</v>
          </cell>
        </row>
        <row r="626">
          <cell r="A626">
            <v>8120</v>
          </cell>
          <cell r="F626" t="str">
            <v>Licences and Memberships</v>
          </cell>
        </row>
        <row r="627">
          <cell r="A627">
            <v>8120</v>
          </cell>
          <cell r="F627" t="str">
            <v>Software Licence Fees</v>
          </cell>
        </row>
        <row r="628">
          <cell r="A628">
            <v>8122</v>
          </cell>
          <cell r="F628" t="str">
            <v>Information Technology</v>
          </cell>
        </row>
        <row r="629">
          <cell r="A629">
            <v>8123</v>
          </cell>
          <cell r="F629" t="str">
            <v>Licences and Memberships</v>
          </cell>
        </row>
        <row r="630">
          <cell r="A630">
            <v>8124</v>
          </cell>
          <cell r="F630" t="str">
            <v>Software Licence Fees</v>
          </cell>
        </row>
        <row r="631">
          <cell r="A631">
            <v>8125</v>
          </cell>
          <cell r="F631" t="str">
            <v>Software Licence Fees</v>
          </cell>
        </row>
        <row r="632">
          <cell r="A632">
            <v>8126</v>
          </cell>
        </row>
        <row r="633">
          <cell r="A633">
            <v>8128</v>
          </cell>
        </row>
        <row r="634">
          <cell r="A634">
            <v>8129</v>
          </cell>
        </row>
        <row r="635">
          <cell r="A635">
            <v>8130</v>
          </cell>
        </row>
        <row r="636">
          <cell r="A636">
            <v>8131</v>
          </cell>
        </row>
        <row r="637">
          <cell r="A637">
            <v>8134</v>
          </cell>
        </row>
        <row r="638">
          <cell r="A638">
            <v>8135</v>
          </cell>
        </row>
        <row r="639">
          <cell r="A639">
            <v>8250</v>
          </cell>
          <cell r="F639" t="str">
            <v>Bad Debt Costs</v>
          </cell>
        </row>
        <row r="640">
          <cell r="A640">
            <v>8301</v>
          </cell>
          <cell r="F640" t="str">
            <v>Rent &amp; Service Charges</v>
          </cell>
        </row>
        <row r="641">
          <cell r="A641">
            <v>8302</v>
          </cell>
        </row>
        <row r="642">
          <cell r="A642">
            <v>8303</v>
          </cell>
          <cell r="F642" t="str">
            <v>Bad Debt Costs</v>
          </cell>
        </row>
        <row r="643">
          <cell r="A643">
            <v>8310</v>
          </cell>
          <cell r="F643" t="str">
            <v>Rent &amp; Service Charges</v>
          </cell>
        </row>
        <row r="644">
          <cell r="A644">
            <v>8320</v>
          </cell>
          <cell r="F644" t="str">
            <v>Rent &amp; Service Charges</v>
          </cell>
        </row>
        <row r="645">
          <cell r="A645">
            <v>8321</v>
          </cell>
        </row>
        <row r="646">
          <cell r="A646">
            <v>8325</v>
          </cell>
        </row>
        <row r="647">
          <cell r="A647">
            <v>8331</v>
          </cell>
        </row>
        <row r="648">
          <cell r="A648">
            <v>8332</v>
          </cell>
        </row>
        <row r="649">
          <cell r="A649">
            <v>8335</v>
          </cell>
        </row>
        <row r="650">
          <cell r="A650">
            <v>8340</v>
          </cell>
        </row>
        <row r="651">
          <cell r="A651">
            <v>8341</v>
          </cell>
        </row>
        <row r="652">
          <cell r="A652">
            <v>8401</v>
          </cell>
          <cell r="F652" t="str">
            <v>Insurance</v>
          </cell>
        </row>
        <row r="653">
          <cell r="A653">
            <v>8420</v>
          </cell>
        </row>
        <row r="654">
          <cell r="A654">
            <v>8440</v>
          </cell>
          <cell r="F654" t="str">
            <v>Bank Charges</v>
          </cell>
        </row>
        <row r="655">
          <cell r="A655">
            <v>8445</v>
          </cell>
          <cell r="F655" t="str">
            <v>Insurance</v>
          </cell>
        </row>
        <row r="656">
          <cell r="A656">
            <v>8500</v>
          </cell>
          <cell r="F656" t="str">
            <v>Exceptional Costs</v>
          </cell>
        </row>
        <row r="657">
          <cell r="A657">
            <v>8510</v>
          </cell>
          <cell r="F657" t="str">
            <v>Bank Charges</v>
          </cell>
        </row>
        <row r="658">
          <cell r="A658">
            <v>8511</v>
          </cell>
          <cell r="F658" t="str">
            <v>Management Company Charges</v>
          </cell>
        </row>
        <row r="659">
          <cell r="A659">
            <v>8512</v>
          </cell>
          <cell r="F659" t="str">
            <v>CCG Fees</v>
          </cell>
        </row>
        <row r="660">
          <cell r="A660">
            <v>8520</v>
          </cell>
          <cell r="F660" t="str">
            <v>Exceptional Costs</v>
          </cell>
        </row>
        <row r="661">
          <cell r="A661">
            <v>8530</v>
          </cell>
          <cell r="F661" t="str">
            <v>Other Non Tech Expenses / (Income)</v>
          </cell>
        </row>
        <row r="662">
          <cell r="A662">
            <v>8601</v>
          </cell>
          <cell r="F662" t="str">
            <v>Regulatory Fees</v>
          </cell>
        </row>
        <row r="663">
          <cell r="A663">
            <v>8602</v>
          </cell>
          <cell r="F663" t="str">
            <v>Legal and Professional Fees</v>
          </cell>
        </row>
        <row r="664">
          <cell r="A664">
            <v>8603</v>
          </cell>
          <cell r="F664" t="str">
            <v>Consultancy fees</v>
          </cell>
        </row>
        <row r="665">
          <cell r="A665">
            <v>8608</v>
          </cell>
          <cell r="F665" t="str">
            <v>Auditors' Remuneration</v>
          </cell>
        </row>
        <row r="666">
          <cell r="A666">
            <v>8604</v>
          </cell>
          <cell r="F666" t="str">
            <v>Actuarial fees</v>
          </cell>
        </row>
        <row r="667">
          <cell r="A667">
            <v>8607</v>
          </cell>
          <cell r="F667" t="str">
            <v>Consultancy fees</v>
          </cell>
        </row>
        <row r="668">
          <cell r="A668">
            <v>8701</v>
          </cell>
          <cell r="F668" t="str">
            <v>Actuarial fees</v>
          </cell>
        </row>
        <row r="669">
          <cell r="A669">
            <v>8702</v>
          </cell>
          <cell r="F669" t="str">
            <v>Depreciation</v>
          </cell>
        </row>
        <row r="670">
          <cell r="A670">
            <v>8710</v>
          </cell>
          <cell r="F670" t="str">
            <v>Auditors' Remuneration</v>
          </cell>
        </row>
        <row r="671">
          <cell r="A671">
            <v>9001</v>
          </cell>
          <cell r="F671" t="str">
            <v>Depreciation</v>
          </cell>
        </row>
        <row r="672">
          <cell r="A672">
            <v>9010</v>
          </cell>
          <cell r="F672" t="str">
            <v>Bank Interest Receivable</v>
          </cell>
        </row>
        <row r="673">
          <cell r="A673">
            <v>9201</v>
          </cell>
        </row>
        <row r="674">
          <cell r="A674">
            <v>9300</v>
          </cell>
          <cell r="F674" t="str">
            <v>Bank Interest Received</v>
          </cell>
        </row>
        <row r="675">
          <cell r="A675">
            <v>9400</v>
          </cell>
          <cell r="F675" t="str">
            <v>Bank Interest Received</v>
          </cell>
        </row>
        <row r="676">
          <cell r="A676">
            <v>9401</v>
          </cell>
          <cell r="F676" t="str">
            <v>J Safra Sarasin Interest Receivable</v>
          </cell>
        </row>
        <row r="677">
          <cell r="A677">
            <v>9403</v>
          </cell>
          <cell r="F677" t="str">
            <v>J Safra Sarasin Dividends Receivable</v>
          </cell>
        </row>
        <row r="678">
          <cell r="A678">
            <v>9410</v>
          </cell>
          <cell r="F678" t="str">
            <v>J Safra Sarasin &amp; Property Unrealised Profit/Loss on Investments</v>
          </cell>
        </row>
        <row r="679">
          <cell r="A679">
            <v>9412</v>
          </cell>
          <cell r="F679" t="str">
            <v>J Safra Sarasin Dividends Receivable</v>
          </cell>
        </row>
        <row r="680">
          <cell r="A680">
            <v>9413</v>
          </cell>
          <cell r="F680" t="str">
            <v>J Safra Sarasin &amp; Property Unrealised Profit/Loss on Investments</v>
          </cell>
        </row>
        <row r="681">
          <cell r="A681">
            <v>9414</v>
          </cell>
          <cell r="F681" t="str">
            <v>SG Unrealised Profit/Loss on Investments</v>
          </cell>
        </row>
        <row r="682">
          <cell r="A682">
            <v>9423</v>
          </cell>
          <cell r="F682" t="str">
            <v>Wolvercote Realised gain/loss</v>
          </cell>
        </row>
        <row r="683">
          <cell r="A683">
            <v>9430</v>
          </cell>
          <cell r="F683" t="str">
            <v>Wolvercote Realised gain/loss</v>
          </cell>
        </row>
        <row r="684">
          <cell r="A684">
            <v>9432</v>
          </cell>
          <cell r="F684" t="str">
            <v>Wolvercote interest income</v>
          </cell>
        </row>
        <row r="685">
          <cell r="A685">
            <v>9433</v>
          </cell>
          <cell r="F685" t="str">
            <v>Wolvercote Unrealised Gain/Loss</v>
          </cell>
        </row>
        <row r="686">
          <cell r="A686">
            <v>9434</v>
          </cell>
          <cell r="F686" t="str">
            <v>Wolvercote interest income</v>
          </cell>
        </row>
        <row r="687">
          <cell r="A687">
            <v>9442</v>
          </cell>
          <cell r="F687" t="str">
            <v>Wolvercote Unrealised Gain/Loss</v>
          </cell>
        </row>
        <row r="688">
          <cell r="A688">
            <v>9450</v>
          </cell>
          <cell r="F688" t="str">
            <v>Pluto Interest income</v>
          </cell>
        </row>
        <row r="689">
          <cell r="A689">
            <v>9451</v>
          </cell>
          <cell r="F689" t="str">
            <v>HyperJar interest income</v>
          </cell>
        </row>
        <row r="690">
          <cell r="A690">
            <v>9452</v>
          </cell>
          <cell r="F690" t="str">
            <v>Rightindem Interest income</v>
          </cell>
        </row>
        <row r="691">
          <cell r="A691">
            <v>9453</v>
          </cell>
          <cell r="F691" t="str">
            <v>Colchis RBLF</v>
          </cell>
        </row>
        <row r="692">
          <cell r="A692">
            <v>9454</v>
          </cell>
          <cell r="F692" t="str">
            <v>Ibuyer Interest income</v>
          </cell>
        </row>
        <row r="693">
          <cell r="A693">
            <v>9455</v>
          </cell>
          <cell r="F693" t="str">
            <v>Hiyacar Interest income</v>
          </cell>
        </row>
        <row r="694">
          <cell r="A694">
            <v>9480</v>
          </cell>
          <cell r="F694" t="str">
            <v>Investment Management Fees (JSS)</v>
          </cell>
        </row>
        <row r="695">
          <cell r="A695">
            <v>9481</v>
          </cell>
          <cell r="F695" t="str">
            <v>Investment Management Fees (Kleinwort Hambros)</v>
          </cell>
        </row>
        <row r="696">
          <cell r="A696">
            <v>9482</v>
          </cell>
          <cell r="F696" t="str">
            <v>Investment Management Fees (Pluto)</v>
          </cell>
        </row>
        <row r="697">
          <cell r="A697">
            <v>9501</v>
          </cell>
          <cell r="F697" t="str">
            <v>FX</v>
          </cell>
        </row>
        <row r="698">
          <cell r="A698">
            <v>9601</v>
          </cell>
          <cell r="F698" t="str">
            <v>Corporation Tax</v>
          </cell>
        </row>
        <row r="699">
          <cell r="A699">
            <v>9999</v>
          </cell>
          <cell r="F699" t="str">
            <v>SG Unrealised Profit/Loss on Investments</v>
          </cell>
        </row>
        <row r="700">
          <cell r="A700" t="str">
            <v>4161-0001</v>
          </cell>
          <cell r="F700" t="str">
            <v>FX</v>
          </cell>
        </row>
        <row r="701">
          <cell r="A701" t="str">
            <v>4161-0002</v>
          </cell>
          <cell r="F701" t="str">
            <v>Corporation Tax</v>
          </cell>
        </row>
        <row r="702">
          <cell r="A702" t="str">
            <v>4161-0003</v>
          </cell>
          <cell r="F702" t="str">
            <v>SG Unrealised Profit/Loss on Investments</v>
          </cell>
        </row>
        <row r="703">
          <cell r="A703" t="str">
            <v>4161-0004</v>
          </cell>
          <cell r="F703" t="str">
            <v>SG Unrealised Profit/Loss on Investments</v>
          </cell>
        </row>
        <row r="704">
          <cell r="A704" t="str">
            <v>4161-0005</v>
          </cell>
        </row>
        <row r="705">
          <cell r="A705" t="str">
            <v>4161-0002</v>
          </cell>
        </row>
        <row r="706">
          <cell r="A706" t="str">
            <v>4161-0003</v>
          </cell>
          <cell r="F706" t="str">
            <v>New a/c 1</v>
          </cell>
        </row>
        <row r="707">
          <cell r="A707" t="str">
            <v>4161-0004</v>
          </cell>
          <cell r="F707" t="str">
            <v>AURR 2018 and prior b/fwd</v>
          </cell>
        </row>
        <row r="708">
          <cell r="A708" t="str">
            <v>4161-0005</v>
          </cell>
          <cell r="F708" t="str">
            <v>AURR 2018 and prior c/fwd</v>
          </cell>
        </row>
        <row r="709">
          <cell r="A709"/>
          <cell r="F709" t="str">
            <v>New a/c 12</v>
          </cell>
        </row>
        <row r="710">
          <cell r="A710"/>
          <cell r="F710" t="str">
            <v>New a/c 13</v>
          </cell>
        </row>
        <row r="711">
          <cell r="A711"/>
        </row>
        <row r="712">
          <cell r="A712"/>
          <cell r="F712" t="str">
            <v>New a/c 2</v>
          </cell>
        </row>
        <row r="713">
          <cell r="A713"/>
          <cell r="F713" t="str">
            <v>New a/c 3</v>
          </cell>
        </row>
        <row r="714">
          <cell r="A714"/>
          <cell r="F714" t="str">
            <v>New a/c 4</v>
          </cell>
        </row>
        <row r="715">
          <cell r="A715"/>
          <cell r="F715" t="str">
            <v>New a/c 5</v>
          </cell>
        </row>
        <row r="716">
          <cell r="A716"/>
        </row>
        <row r="717">
          <cell r="A717"/>
        </row>
        <row r="718">
          <cell r="A718"/>
        </row>
        <row r="719">
          <cell r="A719"/>
        </row>
        <row r="720">
          <cell r="A720"/>
        </row>
        <row r="721">
          <cell r="A721"/>
        </row>
        <row r="722">
          <cell r="A722"/>
        </row>
        <row r="723">
          <cell r="A723"/>
        </row>
        <row r="724">
          <cell r="A724"/>
        </row>
        <row r="725">
          <cell r="A725"/>
        </row>
        <row r="726">
          <cell r="A726"/>
        </row>
        <row r="727">
          <cell r="A727"/>
        </row>
        <row r="728">
          <cell r="A728"/>
        </row>
        <row r="729">
          <cell r="A729"/>
        </row>
        <row r="730">
          <cell r="A730"/>
        </row>
        <row r="731">
          <cell r="A731"/>
        </row>
        <row r="732">
          <cell r="A732"/>
        </row>
        <row r="733">
          <cell r="A733"/>
        </row>
        <row r="734">
          <cell r="A734"/>
        </row>
        <row r="735">
          <cell r="A735"/>
        </row>
        <row r="736">
          <cell r="A736"/>
        </row>
        <row r="737">
          <cell r="A737"/>
        </row>
        <row r="738">
          <cell r="A738"/>
        </row>
        <row r="739">
          <cell r="A739"/>
        </row>
        <row r="740">
          <cell r="A740"/>
        </row>
        <row r="741">
          <cell r="A741"/>
        </row>
        <row r="742">
          <cell r="A742"/>
        </row>
        <row r="743">
          <cell r="A743"/>
        </row>
        <row r="744">
          <cell r="A744"/>
        </row>
        <row r="745">
          <cell r="A745"/>
        </row>
        <row r="746">
          <cell r="A746"/>
        </row>
        <row r="747">
          <cell r="A747"/>
        </row>
        <row r="748">
          <cell r="A748"/>
        </row>
        <row r="749">
          <cell r="A749"/>
        </row>
        <row r="750">
          <cell r="A750"/>
        </row>
        <row r="751">
          <cell r="A751"/>
        </row>
        <row r="752">
          <cell r="A752"/>
        </row>
        <row r="753">
          <cell r="A753"/>
        </row>
        <row r="754">
          <cell r="A754"/>
        </row>
        <row r="755">
          <cell r="A755"/>
        </row>
        <row r="756">
          <cell r="A756"/>
        </row>
        <row r="757">
          <cell r="A757"/>
        </row>
        <row r="758">
          <cell r="A758"/>
        </row>
        <row r="759">
          <cell r="A759"/>
        </row>
        <row r="760">
          <cell r="A760"/>
        </row>
        <row r="761">
          <cell r="A761"/>
        </row>
        <row r="762">
          <cell r="A762"/>
        </row>
        <row r="763">
          <cell r="A763"/>
        </row>
        <row r="764">
          <cell r="A764"/>
        </row>
        <row r="765">
          <cell r="A765"/>
        </row>
        <row r="766">
          <cell r="A766"/>
        </row>
        <row r="767">
          <cell r="A767"/>
        </row>
        <row r="768">
          <cell r="A768"/>
        </row>
        <row r="769">
          <cell r="A769"/>
        </row>
        <row r="770">
          <cell r="A770"/>
        </row>
        <row r="771">
          <cell r="A771"/>
        </row>
        <row r="772">
          <cell r="A772"/>
        </row>
        <row r="773">
          <cell r="A773"/>
        </row>
        <row r="774">
          <cell r="A774"/>
        </row>
        <row r="775">
          <cell r="A775"/>
        </row>
        <row r="776">
          <cell r="A776"/>
        </row>
        <row r="777">
          <cell r="A777"/>
        </row>
        <row r="778">
          <cell r="A778"/>
        </row>
        <row r="779">
          <cell r="A779"/>
        </row>
        <row r="780">
          <cell r="A780"/>
        </row>
        <row r="781">
          <cell r="A781"/>
        </row>
        <row r="782">
          <cell r="A782"/>
        </row>
        <row r="783">
          <cell r="A783"/>
        </row>
        <row r="784">
          <cell r="A784"/>
        </row>
        <row r="785">
          <cell r="A785"/>
        </row>
        <row r="786">
          <cell r="A786"/>
        </row>
        <row r="787">
          <cell r="A787"/>
        </row>
        <row r="788">
          <cell r="A788"/>
        </row>
        <row r="789">
          <cell r="A789"/>
        </row>
        <row r="790">
          <cell r="A790"/>
        </row>
        <row r="791">
          <cell r="A791"/>
        </row>
        <row r="792">
          <cell r="A792"/>
        </row>
        <row r="793">
          <cell r="A793"/>
        </row>
        <row r="794">
          <cell r="A794"/>
        </row>
        <row r="795">
          <cell r="A795"/>
        </row>
        <row r="796">
          <cell r="A796"/>
        </row>
        <row r="797">
          <cell r="A797"/>
        </row>
        <row r="798">
          <cell r="A798"/>
        </row>
        <row r="799">
          <cell r="A799"/>
        </row>
        <row r="800">
          <cell r="A800"/>
        </row>
        <row r="801">
          <cell r="A801"/>
        </row>
        <row r="802">
          <cell r="A802"/>
        </row>
        <row r="803">
          <cell r="A803"/>
        </row>
        <row r="804">
          <cell r="A804"/>
        </row>
      </sheetData>
      <sheetData sheetId="1"/>
      <sheetData sheetId="2">
        <row r="3">
          <cell r="A3"/>
        </row>
      </sheetData>
      <sheetData sheetId="3">
        <row r="1">
          <cell r="D1" t="str">
            <v>Aggregated</v>
          </cell>
        </row>
      </sheetData>
      <sheetData sheetId="4">
        <row r="1">
          <cell r="E1" t="str">
            <v>RI UWY lookup</v>
          </cell>
        </row>
      </sheetData>
      <sheetData sheetId="5">
        <row r="14">
          <cell r="G14">
            <v>0.2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nk"/>
      <sheetName val="Bank USD"/>
      <sheetName val="Summary"/>
      <sheetName val="Summary USD"/>
      <sheetName val="Jan25 JNL"/>
      <sheetName val="Jan25 JNL USD"/>
      <sheetName val="Jan25 JNL FX"/>
      <sheetName val="Feb25 JNL"/>
      <sheetName val="Cashflow"/>
    </sheetNames>
    <sheetDataSet>
      <sheetData sheetId="0">
        <row r="127">
          <cell r="M127">
            <v>217384.64</v>
          </cell>
        </row>
        <row r="128">
          <cell r="M128">
            <v>40.520000000000003</v>
          </cell>
        </row>
        <row r="129">
          <cell r="M129">
            <v>0</v>
          </cell>
        </row>
        <row r="130">
          <cell r="M130">
            <v>15</v>
          </cell>
        </row>
        <row r="131">
          <cell r="M131">
            <v>1080000</v>
          </cell>
        </row>
        <row r="132">
          <cell r="M132">
            <v>0</v>
          </cell>
        </row>
        <row r="133">
          <cell r="M133">
            <v>0</v>
          </cell>
        </row>
        <row r="134">
          <cell r="M134">
            <v>0</v>
          </cell>
        </row>
        <row r="135">
          <cell r="M135">
            <v>0</v>
          </cell>
        </row>
        <row r="136">
          <cell r="M136">
            <v>15</v>
          </cell>
        </row>
        <row r="137">
          <cell r="M137">
            <v>690000</v>
          </cell>
        </row>
        <row r="138">
          <cell r="M138">
            <v>0</v>
          </cell>
        </row>
        <row r="139">
          <cell r="M139">
            <v>0</v>
          </cell>
        </row>
        <row r="140">
          <cell r="M140">
            <v>1</v>
          </cell>
        </row>
        <row r="141">
          <cell r="M141">
            <v>21750</v>
          </cell>
        </row>
        <row r="142">
          <cell r="M142">
            <v>1</v>
          </cell>
        </row>
        <row r="143">
          <cell r="M143">
            <v>36450</v>
          </cell>
        </row>
        <row r="144">
          <cell r="M144">
            <v>1</v>
          </cell>
        </row>
        <row r="145">
          <cell r="M145">
            <v>310276.06</v>
          </cell>
        </row>
        <row r="146">
          <cell r="M146">
            <v>15</v>
          </cell>
        </row>
        <row r="147">
          <cell r="M147">
            <v>1400000</v>
          </cell>
        </row>
        <row r="148">
          <cell r="M148">
            <v>1</v>
          </cell>
        </row>
        <row r="149">
          <cell r="M149">
            <v>20250</v>
          </cell>
        </row>
        <row r="150">
          <cell r="M150">
            <v>15</v>
          </cell>
        </row>
        <row r="151">
          <cell r="M151">
            <v>1777444.88</v>
          </cell>
        </row>
        <row r="152">
          <cell r="M152">
            <v>1</v>
          </cell>
        </row>
        <row r="153">
          <cell r="M153">
            <v>41250</v>
          </cell>
        </row>
        <row r="154">
          <cell r="M154">
            <v>200</v>
          </cell>
        </row>
        <row r="155">
          <cell r="M155">
            <v>0</v>
          </cell>
        </row>
        <row r="156">
          <cell r="M156">
            <v>0</v>
          </cell>
        </row>
        <row r="157">
          <cell r="M157">
            <v>0</v>
          </cell>
        </row>
        <row r="158">
          <cell r="M158">
            <v>1</v>
          </cell>
        </row>
        <row r="159">
          <cell r="M159">
            <v>1000000</v>
          </cell>
        </row>
        <row r="160">
          <cell r="M160">
            <v>15</v>
          </cell>
        </row>
        <row r="161">
          <cell r="M161">
            <v>650487.53</v>
          </cell>
        </row>
        <row r="162">
          <cell r="M162">
            <v>0</v>
          </cell>
        </row>
        <row r="163">
          <cell r="M163">
            <v>0</v>
          </cell>
        </row>
        <row r="164">
          <cell r="M164">
            <v>0</v>
          </cell>
        </row>
        <row r="165">
          <cell r="M165">
            <v>0</v>
          </cell>
        </row>
        <row r="166">
          <cell r="M166">
            <v>0</v>
          </cell>
        </row>
        <row r="167">
          <cell r="M167">
            <v>1</v>
          </cell>
        </row>
        <row r="168">
          <cell r="M168">
            <v>187051.27</v>
          </cell>
        </row>
        <row r="169">
          <cell r="M169">
            <v>1</v>
          </cell>
        </row>
        <row r="170">
          <cell r="M170">
            <v>50</v>
          </cell>
        </row>
        <row r="171">
          <cell r="M171">
            <v>305.57</v>
          </cell>
        </row>
        <row r="172">
          <cell r="M172">
            <v>15</v>
          </cell>
        </row>
        <row r="173">
          <cell r="M173">
            <v>1400000</v>
          </cell>
        </row>
        <row r="174">
          <cell r="M174">
            <v>1</v>
          </cell>
        </row>
        <row r="175">
          <cell r="M175">
            <v>415.85</v>
          </cell>
        </row>
        <row r="176">
          <cell r="M176">
            <v>1</v>
          </cell>
        </row>
        <row r="177">
          <cell r="M177">
            <v>3941.05</v>
          </cell>
        </row>
        <row r="178">
          <cell r="M178">
            <v>1</v>
          </cell>
        </row>
        <row r="179">
          <cell r="M179">
            <v>10400</v>
          </cell>
        </row>
        <row r="180">
          <cell r="M180">
            <v>1</v>
          </cell>
        </row>
        <row r="181">
          <cell r="M181">
            <v>540</v>
          </cell>
        </row>
        <row r="182">
          <cell r="M182">
            <v>1</v>
          </cell>
        </row>
        <row r="183">
          <cell r="M183">
            <v>369502.28</v>
          </cell>
        </row>
        <row r="184">
          <cell r="M184">
            <v>1</v>
          </cell>
        </row>
        <row r="185">
          <cell r="M185">
            <v>28000</v>
          </cell>
        </row>
        <row r="186">
          <cell r="M186">
            <v>1</v>
          </cell>
        </row>
        <row r="187">
          <cell r="M187">
            <v>23250</v>
          </cell>
        </row>
        <row r="188">
          <cell r="M188">
            <v>1</v>
          </cell>
        </row>
        <row r="189">
          <cell r="M189">
            <v>3540</v>
          </cell>
        </row>
        <row r="190">
          <cell r="M190">
            <v>1</v>
          </cell>
        </row>
        <row r="191">
          <cell r="M191">
            <v>5126.8900000000003</v>
          </cell>
        </row>
        <row r="192">
          <cell r="M192">
            <v>60000</v>
          </cell>
        </row>
        <row r="193">
          <cell r="M193">
            <v>1</v>
          </cell>
        </row>
        <row r="194">
          <cell r="M194">
            <v>6821.92</v>
          </cell>
        </row>
        <row r="195">
          <cell r="M195">
            <v>0</v>
          </cell>
        </row>
        <row r="196">
          <cell r="M196">
            <v>0</v>
          </cell>
        </row>
        <row r="197">
          <cell r="M197">
            <v>0</v>
          </cell>
        </row>
        <row r="198">
          <cell r="M198">
            <v>0</v>
          </cell>
        </row>
        <row r="199">
          <cell r="M199">
            <v>15</v>
          </cell>
        </row>
        <row r="200">
          <cell r="M200">
            <v>2160000</v>
          </cell>
        </row>
        <row r="201">
          <cell r="M201">
            <v>0</v>
          </cell>
        </row>
        <row r="202">
          <cell r="M202">
            <v>15</v>
          </cell>
        </row>
        <row r="203">
          <cell r="M203">
            <v>1400000</v>
          </cell>
        </row>
        <row r="204">
          <cell r="M204">
            <v>1</v>
          </cell>
        </row>
        <row r="205">
          <cell r="M205">
            <v>33000</v>
          </cell>
        </row>
        <row r="206">
          <cell r="M206">
            <v>1</v>
          </cell>
        </row>
        <row r="207">
          <cell r="M207">
            <v>60100</v>
          </cell>
        </row>
        <row r="208">
          <cell r="M208">
            <v>1</v>
          </cell>
        </row>
        <row r="209">
          <cell r="M209">
            <v>120.83</v>
          </cell>
        </row>
        <row r="210">
          <cell r="M210">
            <v>1</v>
          </cell>
        </row>
        <row r="211">
          <cell r="M211">
            <v>102541.85</v>
          </cell>
        </row>
        <row r="212">
          <cell r="M212">
            <v>916</v>
          </cell>
        </row>
        <row r="213">
          <cell r="M213">
            <v>1</v>
          </cell>
        </row>
        <row r="214">
          <cell r="M214">
            <v>3158.07</v>
          </cell>
        </row>
        <row r="215">
          <cell r="M215">
            <v>1</v>
          </cell>
        </row>
        <row r="216">
          <cell r="M216">
            <v>782.7</v>
          </cell>
        </row>
        <row r="217">
          <cell r="M217">
            <v>1</v>
          </cell>
        </row>
        <row r="218">
          <cell r="M218">
            <v>30900</v>
          </cell>
        </row>
        <row r="219">
          <cell r="M219">
            <v>1</v>
          </cell>
        </row>
        <row r="220">
          <cell r="M220">
            <v>784.09</v>
          </cell>
        </row>
        <row r="221">
          <cell r="M221">
            <v>0</v>
          </cell>
        </row>
        <row r="222">
          <cell r="M222">
            <v>0</v>
          </cell>
        </row>
        <row r="223">
          <cell r="M223">
            <v>15</v>
          </cell>
        </row>
        <row r="224">
          <cell r="M224">
            <v>620000</v>
          </cell>
        </row>
        <row r="225">
          <cell r="M225">
            <v>0</v>
          </cell>
        </row>
        <row r="226">
          <cell r="M226">
            <v>0</v>
          </cell>
        </row>
        <row r="227">
          <cell r="M227">
            <v>0</v>
          </cell>
        </row>
        <row r="228">
          <cell r="M228">
            <v>0</v>
          </cell>
        </row>
        <row r="229">
          <cell r="M229">
            <v>5</v>
          </cell>
        </row>
        <row r="230">
          <cell r="M230">
            <v>20096.59</v>
          </cell>
        </row>
        <row r="231">
          <cell r="M231">
            <v>0</v>
          </cell>
        </row>
        <row r="232">
          <cell r="M232">
            <v>131.25</v>
          </cell>
        </row>
        <row r="233">
          <cell r="M233">
            <v>1</v>
          </cell>
        </row>
        <row r="234">
          <cell r="M234">
            <v>48000</v>
          </cell>
        </row>
        <row r="235">
          <cell r="M235">
            <v>1</v>
          </cell>
        </row>
        <row r="236">
          <cell r="M236">
            <v>26625</v>
          </cell>
        </row>
        <row r="237">
          <cell r="M237">
            <v>1</v>
          </cell>
        </row>
        <row r="238">
          <cell r="M238">
            <v>2170</v>
          </cell>
        </row>
        <row r="239">
          <cell r="M239">
            <v>1</v>
          </cell>
        </row>
        <row r="240">
          <cell r="M240">
            <v>500000</v>
          </cell>
        </row>
        <row r="241">
          <cell r="M241">
            <v>1</v>
          </cell>
        </row>
        <row r="242">
          <cell r="M242">
            <v>42600</v>
          </cell>
        </row>
        <row r="243">
          <cell r="M243">
            <v>1</v>
          </cell>
        </row>
        <row r="244">
          <cell r="M244">
            <v>495</v>
          </cell>
        </row>
        <row r="245">
          <cell r="M245">
            <v>15</v>
          </cell>
        </row>
        <row r="246">
          <cell r="M246">
            <v>900000</v>
          </cell>
        </row>
        <row r="247">
          <cell r="M247">
            <v>1</v>
          </cell>
        </row>
        <row r="248">
          <cell r="M248">
            <v>1000000</v>
          </cell>
        </row>
        <row r="249">
          <cell r="M249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5">
          <cell r="A5" t="str">
            <v>Receipts</v>
          </cell>
        </row>
        <row r="6">
          <cell r="A6" t="str">
            <v>Receipt1</v>
          </cell>
        </row>
        <row r="7">
          <cell r="A7" t="str">
            <v>XYZ Insurer</v>
          </cell>
        </row>
        <row r="8">
          <cell r="A8" t="str">
            <v>Willis Group Project</v>
          </cell>
        </row>
        <row r="9">
          <cell r="A9" t="str">
            <v>Humnai</v>
          </cell>
        </row>
        <row r="10">
          <cell r="A10" t="str">
            <v>Ark Insurance</v>
          </cell>
        </row>
        <row r="11">
          <cell r="A11" t="str">
            <v>A-Plan</v>
          </cell>
        </row>
        <row r="12">
          <cell r="A12" t="str">
            <v>Pukka NTM Premiums</v>
          </cell>
        </row>
        <row r="13">
          <cell r="A13" t="str">
            <v>Pukka CORE Premiums</v>
          </cell>
        </row>
        <row r="14">
          <cell r="A14" t="str">
            <v>Pukka FOS</v>
          </cell>
        </row>
        <row r="15">
          <cell r="A15" t="str">
            <v>MIB Fees</v>
          </cell>
        </row>
        <row r="16">
          <cell r="A16" t="str">
            <v>Wagonex</v>
          </cell>
        </row>
        <row r="17">
          <cell r="A17" t="str">
            <v>Broker Experts</v>
          </cell>
        </row>
        <row r="18">
          <cell r="A18" t="str">
            <v>1 Answer</v>
          </cell>
        </row>
        <row r="19">
          <cell r="A19" t="str">
            <v>Dayinsure</v>
          </cell>
        </row>
        <row r="20">
          <cell r="A20" t="str">
            <v>By Miles</v>
          </cell>
        </row>
        <row r="21">
          <cell r="A21" t="str">
            <v>Kinetiq</v>
          </cell>
        </row>
        <row r="22">
          <cell r="A22" t="str">
            <v>Barry Grainger ins</v>
          </cell>
        </row>
        <row r="23">
          <cell r="A23" t="str">
            <v>My Policy Ltd</v>
          </cell>
        </row>
        <row r="24">
          <cell r="A24" t="str">
            <v>Well Dunn Ltd</v>
          </cell>
        </row>
        <row r="25">
          <cell r="A25" t="str">
            <v>Osborne</v>
          </cell>
        </row>
        <row r="26">
          <cell r="A26" t="str">
            <v>Calpe Co-ins</v>
          </cell>
        </row>
        <row r="27">
          <cell r="A27" t="str">
            <v>Cuvva</v>
          </cell>
        </row>
        <row r="28">
          <cell r="A28" t="str">
            <v>Hambros</v>
          </cell>
        </row>
        <row r="29">
          <cell r="A29" t="str">
            <v>JSS 6000</v>
          </cell>
        </row>
        <row r="30">
          <cell r="A30" t="str">
            <v>Cachematrix</v>
          </cell>
        </row>
        <row r="31">
          <cell r="A31" t="str">
            <v>PP Property Finance</v>
          </cell>
        </row>
        <row r="32">
          <cell r="A32" t="str">
            <v>Pemberton</v>
          </cell>
        </row>
        <row r="33">
          <cell r="A33" t="str">
            <v>Avantus</v>
          </cell>
        </row>
        <row r="34">
          <cell r="A34" t="str">
            <v>Go Shorty</v>
          </cell>
        </row>
        <row r="35">
          <cell r="A35" t="str">
            <v>Freedom Brokers</v>
          </cell>
        </row>
        <row r="36">
          <cell r="A36" t="str">
            <v>Sutherland Ins</v>
          </cell>
        </row>
        <row r="37">
          <cell r="A37" t="str">
            <v>John Paton Ins</v>
          </cell>
        </row>
        <row r="38">
          <cell r="A38" t="str">
            <v>HIYACAR LIMITED</v>
          </cell>
        </row>
        <row r="39">
          <cell r="A39" t="str">
            <v>CCG INSURER TRUST</v>
          </cell>
        </row>
        <row r="40">
          <cell r="A40" t="str">
            <v>Got You Covered</v>
          </cell>
        </row>
        <row r="41">
          <cell r="A41" t="str">
            <v>U Drive Cover</v>
          </cell>
        </row>
        <row r="42">
          <cell r="A42" t="str">
            <v>Insurance Factory</v>
          </cell>
        </row>
        <row r="43">
          <cell r="A43" t="str">
            <v>HYPERFORMANCE</v>
          </cell>
        </row>
        <row r="44">
          <cell r="A44" t="str">
            <v>Morton Insurance</v>
          </cell>
        </row>
        <row r="45">
          <cell r="A45" t="str">
            <v>Abacai</v>
          </cell>
        </row>
        <row r="46">
          <cell r="A46" t="str">
            <v>Marshmallow</v>
          </cell>
        </row>
        <row r="47">
          <cell r="A47" t="str">
            <v>AON</v>
          </cell>
        </row>
        <row r="48">
          <cell r="A48" t="str">
            <v>G2I</v>
          </cell>
        </row>
        <row r="49">
          <cell r="A49" t="str">
            <v>Hotline</v>
          </cell>
        </row>
        <row r="50">
          <cell r="A50" t="str">
            <v>Upstix</v>
          </cell>
        </row>
        <row r="51">
          <cell r="A51" t="str">
            <v>Upstix Natwest</v>
          </cell>
        </row>
        <row r="52">
          <cell r="A52" t="str">
            <v>Natwest USD</v>
          </cell>
        </row>
        <row r="53">
          <cell r="A53" t="str">
            <v>Vanderbilt</v>
          </cell>
        </row>
        <row r="54">
          <cell r="A54" t="str">
            <v>KMB Shares</v>
          </cell>
        </row>
        <row r="55">
          <cell r="A55" t="str">
            <v>Eden</v>
          </cell>
        </row>
        <row r="56">
          <cell r="A56" t="str">
            <v>Quotax</v>
          </cell>
        </row>
        <row r="57">
          <cell r="A57" t="str">
            <v>Freeway Ins</v>
          </cell>
        </row>
        <row r="58">
          <cell r="A58" t="str">
            <v>Right Choice</v>
          </cell>
        </row>
        <row r="59">
          <cell r="A59" t="str">
            <v>Abbey Ins</v>
          </cell>
        </row>
        <row r="60">
          <cell r="A60" t="str">
            <v xml:space="preserve">Rightindem </v>
          </cell>
        </row>
        <row r="61">
          <cell r="A61" t="str">
            <v>Loughborough</v>
          </cell>
        </row>
        <row r="62">
          <cell r="A62" t="str">
            <v>Bank Interest</v>
          </cell>
        </row>
        <row r="63">
          <cell r="A63" t="str">
            <v>Grant Thornton</v>
          </cell>
        </row>
        <row r="64">
          <cell r="A64" t="str">
            <v>Boom</v>
          </cell>
        </row>
        <row r="65">
          <cell r="A65" t="str">
            <v>Calpe Reins</v>
          </cell>
        </row>
        <row r="66">
          <cell r="A66" t="str">
            <v>Hedgehog</v>
          </cell>
        </row>
        <row r="67">
          <cell r="A67" t="str">
            <v>Excess</v>
          </cell>
        </row>
        <row r="68">
          <cell r="A68" t="str">
            <v>Rescue (Breakdown)</v>
          </cell>
        </row>
        <row r="69">
          <cell r="A69" t="str">
            <v>R + V</v>
          </cell>
        </row>
        <row r="70">
          <cell r="A70" t="str">
            <v>New Re</v>
          </cell>
        </row>
        <row r="71">
          <cell r="A71" t="str">
            <v>Allianz</v>
          </cell>
        </row>
        <row r="72">
          <cell r="A72" t="str">
            <v>Trans Re</v>
          </cell>
        </row>
        <row r="73">
          <cell r="A73" t="str">
            <v>Swiss Re</v>
          </cell>
        </row>
        <row r="74">
          <cell r="A74" t="str">
            <v>XOL Guy Carpenter</v>
          </cell>
        </row>
        <row r="75">
          <cell r="A75" t="str">
            <v>XOL AON</v>
          </cell>
        </row>
        <row r="76">
          <cell r="A76" t="str">
            <v>XOL Gallagher</v>
          </cell>
        </row>
        <row r="77">
          <cell r="A77" t="str">
            <v>KCASL Top up</v>
          </cell>
        </row>
        <row r="78">
          <cell r="A78" t="str">
            <v>SX3</v>
          </cell>
        </row>
        <row r="79">
          <cell r="A79" t="str">
            <v>KCASL Fees</v>
          </cell>
        </row>
        <row r="80">
          <cell r="A80" t="str">
            <v>Key Claims</v>
          </cell>
        </row>
        <row r="81">
          <cell r="A81" t="str">
            <v>Bank Charges</v>
          </cell>
        </row>
        <row r="82">
          <cell r="A82" t="str">
            <v>Synetiq</v>
          </cell>
        </row>
        <row r="83">
          <cell r="A83" t="str">
            <v>Employment costs</v>
          </cell>
        </row>
        <row r="84">
          <cell r="A84" t="str">
            <v>Key Topco</v>
          </cell>
        </row>
        <row r="85">
          <cell r="A85" t="str">
            <v>Key Topco (Capital)</v>
          </cell>
        </row>
        <row r="86">
          <cell r="A86" t="str">
            <v>Pukka IPT &amp; Commission</v>
          </cell>
        </row>
        <row r="87">
          <cell r="A87" t="str">
            <v>Pukka MIB Fronting</v>
          </cell>
        </row>
        <row r="91">
          <cell r="A91" t="str">
            <v>Payments</v>
          </cell>
        </row>
        <row r="92">
          <cell r="A92" t="str">
            <v>Payment1</v>
          </cell>
        </row>
        <row r="93">
          <cell r="A93" t="str">
            <v>Bank Charges</v>
          </cell>
        </row>
        <row r="94">
          <cell r="A94" t="str">
            <v>Postage</v>
          </cell>
        </row>
        <row r="95">
          <cell r="A95" t="str">
            <v>MIB Fees</v>
          </cell>
        </row>
        <row r="96">
          <cell r="A96" t="str">
            <v>FCA</v>
          </cell>
        </row>
        <row r="97">
          <cell r="A97" t="str">
            <v>LFB</v>
          </cell>
        </row>
        <row r="98">
          <cell r="A98" t="str">
            <v>Andrew Dodd</v>
          </cell>
        </row>
        <row r="99">
          <cell r="A99" t="str">
            <v>360 Globalnet</v>
          </cell>
        </row>
        <row r="100">
          <cell r="A100" t="str">
            <v>Tower Watson</v>
          </cell>
        </row>
        <row r="101">
          <cell r="A101" t="str">
            <v>Lexisnexis</v>
          </cell>
        </row>
        <row r="102">
          <cell r="A102" t="str">
            <v>RDT</v>
          </cell>
        </row>
        <row r="103">
          <cell r="A103" t="str">
            <v>Accutiva (HumanAI)</v>
          </cell>
        </row>
        <row r="104">
          <cell r="A104" t="str">
            <v>Synectics</v>
          </cell>
        </row>
        <row r="105">
          <cell r="A105" t="str">
            <v>KCASL Top up</v>
          </cell>
        </row>
        <row r="106">
          <cell r="A106" t="str">
            <v>KCASL Fees</v>
          </cell>
        </row>
        <row r="107">
          <cell r="A107" t="str">
            <v>Hedgehog Top-up</v>
          </cell>
        </row>
        <row r="108">
          <cell r="A108" t="str">
            <v xml:space="preserve">Hedgehog XOL </v>
          </cell>
        </row>
        <row r="109">
          <cell r="A109" t="str">
            <v>Hedgehog Claims</v>
          </cell>
        </row>
        <row r="110">
          <cell r="A110" t="str">
            <v>XOL brokerage cost</v>
          </cell>
        </row>
        <row r="111">
          <cell r="A111" t="str">
            <v>Pukka Claims</v>
          </cell>
        </row>
        <row r="112">
          <cell r="A112" t="str">
            <v>Pukka IPT &amp; Commission</v>
          </cell>
        </row>
        <row r="113">
          <cell r="A113" t="str">
            <v>Pukka CORE Premiums</v>
          </cell>
        </row>
        <row r="114">
          <cell r="A114" t="str">
            <v>Pukka NTM Premiums</v>
          </cell>
        </row>
        <row r="115">
          <cell r="A115" t="str">
            <v>Humnai</v>
          </cell>
        </row>
        <row r="116">
          <cell r="A116" t="str">
            <v>CCG INSURER TRUST</v>
          </cell>
        </row>
        <row r="117">
          <cell r="A117" t="str">
            <v>My Policy Ltd</v>
          </cell>
        </row>
        <row r="118">
          <cell r="A118" t="str">
            <v>1 Answer</v>
          </cell>
        </row>
        <row r="119">
          <cell r="A119" t="str">
            <v>Right Choice</v>
          </cell>
        </row>
        <row r="120">
          <cell r="A120" t="str">
            <v>By Miles</v>
          </cell>
        </row>
        <row r="121">
          <cell r="A121" t="str">
            <v>Osborne</v>
          </cell>
        </row>
        <row r="122">
          <cell r="A122" t="str">
            <v>Sutherland Ins</v>
          </cell>
        </row>
        <row r="123">
          <cell r="A123" t="str">
            <v>CCG Top up</v>
          </cell>
        </row>
        <row r="124">
          <cell r="A124" t="str">
            <v>TopCo</v>
          </cell>
        </row>
        <row r="125">
          <cell r="A125" t="str">
            <v>Pemberton</v>
          </cell>
        </row>
        <row r="126">
          <cell r="A126" t="str">
            <v>Upstix</v>
          </cell>
        </row>
        <row r="127">
          <cell r="A127" t="str">
            <v>Cachematrix</v>
          </cell>
        </row>
        <row r="128">
          <cell r="A128" t="str">
            <v>IPT</v>
          </cell>
        </row>
        <row r="129">
          <cell r="A129" t="str">
            <v>Capricorn</v>
          </cell>
        </row>
        <row r="130">
          <cell r="A130" t="str">
            <v>Angelica</v>
          </cell>
        </row>
        <row r="131">
          <cell r="A131" t="str">
            <v>Munich Re</v>
          </cell>
        </row>
        <row r="132">
          <cell r="A132" t="str">
            <v>AON</v>
          </cell>
        </row>
        <row r="133">
          <cell r="A133" t="str">
            <v>GFSC</v>
          </cell>
        </row>
        <row r="134">
          <cell r="A134" t="str">
            <v>Natwest USD</v>
          </cell>
        </row>
        <row r="135">
          <cell r="A135" t="str">
            <v>NewRe QS</v>
          </cell>
        </row>
        <row r="136">
          <cell r="A136" t="str">
            <v>Grant Thornton</v>
          </cell>
        </row>
        <row r="137">
          <cell r="A137" t="str">
            <v>JSS 6000</v>
          </cell>
        </row>
        <row r="138">
          <cell r="A138" t="str">
            <v>Perceptive</v>
          </cell>
        </row>
        <row r="139">
          <cell r="A139" t="str">
            <v>Seladore</v>
          </cell>
        </row>
        <row r="140">
          <cell r="A140" t="str">
            <v>Franco Cassar - NED</v>
          </cell>
        </row>
        <row r="141">
          <cell r="A141" t="str">
            <v>Fiduciary Management (MK)</v>
          </cell>
        </row>
        <row r="142">
          <cell r="A142" t="str">
            <v>Audit fees</v>
          </cell>
        </row>
        <row r="143">
          <cell r="A143" t="str">
            <v>Actuarial fees</v>
          </cell>
        </row>
        <row r="144">
          <cell r="A144" t="str">
            <v>EY</v>
          </cell>
        </row>
        <row r="145">
          <cell r="A145" t="str">
            <v>VSL</v>
          </cell>
        </row>
        <row r="146">
          <cell r="A146" t="str">
            <v>Ingnite</v>
          </cell>
        </row>
        <row r="147">
          <cell r="A147" t="str">
            <v>Motor Data Solutions</v>
          </cell>
        </row>
        <row r="148">
          <cell r="A148" t="str">
            <v>ABI Levy</v>
          </cell>
        </row>
        <row r="149">
          <cell r="A149" t="str">
            <v>Insurance Fraud Bureau</v>
          </cell>
        </row>
        <row r="150">
          <cell r="A150" t="str">
            <v>R + V</v>
          </cell>
        </row>
        <row r="151">
          <cell r="A151" t="str">
            <v>New Re</v>
          </cell>
        </row>
        <row r="152">
          <cell r="A152" t="str">
            <v>Allianz</v>
          </cell>
        </row>
        <row r="153">
          <cell r="A153" t="str">
            <v>Swiss Re</v>
          </cell>
        </row>
        <row r="154">
          <cell r="A154" t="str">
            <v>Employment Costs</v>
          </cell>
        </row>
        <row r="155">
          <cell r="A155" t="str">
            <v>PP Property Finance</v>
          </cell>
        </row>
        <row r="156">
          <cell r="A156" t="str">
            <v>Redpalm</v>
          </cell>
        </row>
        <row r="157">
          <cell r="A157" t="str">
            <v>Broker Experts</v>
          </cell>
        </row>
        <row r="158">
          <cell r="A158" t="str">
            <v>Dayinsure</v>
          </cell>
        </row>
        <row r="159">
          <cell r="A159" t="str">
            <v>GGA</v>
          </cell>
        </row>
        <row r="160">
          <cell r="A160" t="str">
            <v>Insurance Factory</v>
          </cell>
        </row>
        <row r="161">
          <cell r="A161" t="str">
            <v>Kinetiq</v>
          </cell>
        </row>
        <row r="162">
          <cell r="A162" t="str">
            <v>XOL Guy Carpenter</v>
          </cell>
        </row>
        <row r="163">
          <cell r="A163" t="str">
            <v>Call Assist Claims</v>
          </cell>
        </row>
        <row r="164">
          <cell r="A164" t="str">
            <v>Call Assist Fees</v>
          </cell>
        </row>
        <row r="165">
          <cell r="A165" t="str">
            <v>Excess</v>
          </cell>
        </row>
        <row r="166">
          <cell r="A166" t="str">
            <v>SX3</v>
          </cell>
        </row>
        <row r="167">
          <cell r="A167" t="str">
            <v>Got you covered</v>
          </cell>
        </row>
        <row r="168">
          <cell r="A168" t="str">
            <v>Trans Re</v>
          </cell>
        </row>
        <row r="169">
          <cell r="A169" t="str">
            <v>SRS</v>
          </cell>
        </row>
        <row r="170">
          <cell r="A170" t="str">
            <v>JLB Consulting</v>
          </cell>
        </row>
        <row r="171">
          <cell r="A171" t="str">
            <v>Create Solutions</v>
          </cell>
        </row>
        <row r="172">
          <cell r="A172" t="str">
            <v xml:space="preserve">Financial Ombudsman Services </v>
          </cell>
        </row>
        <row r="173">
          <cell r="A173" t="str">
            <v>RTP</v>
          </cell>
        </row>
        <row r="174">
          <cell r="A174" t="str">
            <v>Netgear</v>
          </cell>
        </row>
        <row r="175">
          <cell r="A175" t="str">
            <v>Orminston (Silver Lining)</v>
          </cell>
        </row>
        <row r="176">
          <cell r="A176" t="str">
            <v>Willis Towers Watson</v>
          </cell>
        </row>
        <row r="177">
          <cell r="A177" t="str">
            <v>Skadden</v>
          </cell>
        </row>
        <row r="178">
          <cell r="A178" t="str">
            <v>Hassans</v>
          </cell>
        </row>
        <row r="179">
          <cell r="A179" t="str">
            <v>Horwich Farrelly</v>
          </cell>
        </row>
        <row r="180">
          <cell r="A180" t="str">
            <v>Four New Square</v>
          </cell>
        </row>
        <row r="181">
          <cell r="A181" t="str">
            <v>Slaughter and May</v>
          </cell>
        </row>
        <row r="182">
          <cell r="A182" t="str">
            <v>LawGate</v>
          </cell>
        </row>
        <row r="183">
          <cell r="A183" t="str">
            <v>Hambros</v>
          </cell>
        </row>
        <row r="184">
          <cell r="A184" t="str">
            <v>GII Membership</v>
          </cell>
        </row>
        <row r="185">
          <cell r="A185" t="str">
            <v>GIA</v>
          </cell>
        </row>
        <row r="186">
          <cell r="A186" t="str">
            <v>Travel costs</v>
          </cell>
        </row>
        <row r="187">
          <cell r="A187" t="str">
            <v>Thatcham Research</v>
          </cell>
        </row>
        <row r="188">
          <cell r="A188" t="str">
            <v>xyz insurer</v>
          </cell>
        </row>
        <row r="189">
          <cell r="A189" t="str">
            <v>Barry Grainger ins</v>
          </cell>
        </row>
        <row r="190">
          <cell r="A190" t="str">
            <v>Abacai</v>
          </cell>
        </row>
        <row r="191">
          <cell r="A191" t="str">
            <v>John Paton Ins</v>
          </cell>
        </row>
        <row r="192">
          <cell r="A192" t="str">
            <v>Well Dunn Ltd</v>
          </cell>
        </row>
        <row r="193">
          <cell r="A193" t="str">
            <v>Morton</v>
          </cell>
        </row>
        <row r="194">
          <cell r="A194" t="str">
            <v>Freeway Ins</v>
          </cell>
        </row>
        <row r="195">
          <cell r="A195" t="str">
            <v>Freedom Brokers</v>
          </cell>
        </row>
        <row r="196">
          <cell r="A196" t="str">
            <v>Rooster</v>
          </cell>
        </row>
        <row r="197">
          <cell r="A197" t="str">
            <v>Provence</v>
          </cell>
        </row>
        <row r="198">
          <cell r="A198" t="str">
            <v>Carrot</v>
          </cell>
        </row>
        <row r="199">
          <cell r="A199" t="str">
            <v>Ark Insurance</v>
          </cell>
        </row>
        <row r="200">
          <cell r="A200" t="str">
            <v>Spaces</v>
          </cell>
        </row>
        <row r="201">
          <cell r="A201" t="str">
            <v>Cifas</v>
          </cell>
        </row>
        <row r="202">
          <cell r="A202" t="str">
            <v>Lei LSE</v>
          </cell>
        </row>
        <row r="203">
          <cell r="A203" t="str">
            <v>Hyper Hotline</v>
          </cell>
        </row>
        <row r="204">
          <cell r="A204" t="str">
            <v>Institute of Faculty and Actuaries</v>
          </cell>
        </row>
        <row r="205">
          <cell r="A205" t="str">
            <v>Hyperformance</v>
          </cell>
        </row>
        <row r="206">
          <cell r="A206" t="str">
            <v>Vehicle Intelligence</v>
          </cell>
        </row>
        <row r="207">
          <cell r="A207" t="str">
            <v>MLP</v>
          </cell>
        </row>
        <row r="208">
          <cell r="A208" t="str">
            <v>Hill Dickinson</v>
          </cell>
        </row>
        <row r="209">
          <cell r="A209" t="str">
            <v>The Plan Group</v>
          </cell>
        </row>
        <row r="210">
          <cell r="A210" t="str">
            <v>Upstix Natwest</v>
          </cell>
        </row>
        <row r="211">
          <cell r="A211" t="str">
            <v>Tracker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Um"/>
      <sheetName val="MICL &amp; HH combined 21 - Jun-24"/>
      <sheetName val="Sheet1"/>
      <sheetName val="SQL"/>
    </sheetNames>
    <sheetDataSet>
      <sheetData sheetId="0">
        <row r="4">
          <cell r="AI4">
            <v>0</v>
          </cell>
        </row>
        <row r="8">
          <cell r="C8">
            <v>3636329.9799999991</v>
          </cell>
          <cell r="D8">
            <v>457375.64999999676</v>
          </cell>
        </row>
        <row r="9">
          <cell r="C9">
            <v>13965873.89000004</v>
          </cell>
          <cell r="D9">
            <v>1748097.2299999865</v>
          </cell>
        </row>
        <row r="10">
          <cell r="C10">
            <v>17008018.799999878</v>
          </cell>
          <cell r="D10">
            <v>2034680.6400000025</v>
          </cell>
        </row>
        <row r="11">
          <cell r="C11">
            <v>8669068.6599999517</v>
          </cell>
          <cell r="D11">
            <v>1026463.5400000013</v>
          </cell>
        </row>
        <row r="49">
          <cell r="W49">
            <v>1562494.2099999997</v>
          </cell>
        </row>
        <row r="50">
          <cell r="W50">
            <v>1340224.959999999</v>
          </cell>
        </row>
        <row r="51">
          <cell r="W51">
            <v>1081678.6199999982</v>
          </cell>
        </row>
        <row r="52">
          <cell r="W52">
            <v>1055947.7799999991</v>
          </cell>
        </row>
        <row r="53">
          <cell r="W53">
            <v>1077523.8099999996</v>
          </cell>
        </row>
        <row r="54">
          <cell r="W54">
            <v>1133080.9999999991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Um"/>
    </sheetNames>
    <sheetDataSet>
      <sheetData sheetId="0">
        <row r="12">
          <cell r="Q12">
            <v>-642137.65000010375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Um"/>
    </sheetNames>
    <sheetDataSet>
      <sheetData sheetId="0">
        <row r="12">
          <cell r="Q12">
            <v>24786.409999899566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eorge Poel" id="{3728C2BD-6160-40EF-8B1E-BEAF95A2E9B8}" userId="S::George.Poel@key.claims::1058a9ef-a62a-4397-aa25-dcfa4b5b71b0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anna Sadowska" refreshedDate="45845.461271296299" createdVersion="8" refreshedVersion="8" minRefreshableVersion="3" recordCount="716" xr:uid="{B6D765D7-6E82-4251-8258-0586565C1B0F}">
  <cacheSource type="worksheet">
    <worksheetSource ref="A2:R718" sheet="MICL Cashbook"/>
  </cacheSource>
  <cacheFields count="18">
    <cacheField name="Broker KCASL" numFmtId="0">
      <sharedItems count="14">
        <s v="other"/>
        <s v="Hiyacar"/>
        <s v="Dayinsure"/>
        <s v="Boom"/>
        <s v="HUMN.AI"/>
        <s v="G2Insure"/>
        <s v="Abacai"/>
        <s v="Right Choice"/>
        <s v="CCG ex IYM"/>
        <s v="Got You Covered"/>
        <s v="U Drive Cover"/>
        <s v="Grainger"/>
        <s v="Pukka"/>
        <s v="Mulsanne client"/>
      </sharedItems>
    </cacheField>
    <cacheField name="Month Paid" numFmtId="178">
      <sharedItems containsSemiMixedTypes="0" containsNonDate="0" containsDate="1" containsString="0" minDate="2025-01-01T00:00:00" maxDate="2025-06-02T00:00:00" count="6">
        <d v="2025-01-01T00:00:00"/>
        <d v="2025-02-01T00:00:00"/>
        <d v="2025-03-01T00:00:00"/>
        <d v="2025-04-01T00:00:00"/>
        <d v="2025-05-01T00:00:00"/>
        <d v="2025-06-01T00:00:00"/>
      </sharedItems>
    </cacheField>
    <cacheField name="Date" numFmtId="14">
      <sharedItems containsSemiMixedTypes="0" containsNonDate="0" containsDate="1" containsString="0" minDate="2025-01-02T00:00:00" maxDate="2025-07-01T00:00:00"/>
    </cacheField>
    <cacheField name="Value Date" numFmtId="0">
      <sharedItems containsNonDate="0" containsDate="1" containsString="0" containsBlank="1" minDate="2025-01-02T00:00:00" maxDate="2025-07-01T00:00:00"/>
    </cacheField>
    <cacheField name="Bank Ref" numFmtId="0">
      <sharedItems containsString="0" containsBlank="1" containsNumber="1" containsInteger="1" minValue="0" maxValue="171992254"/>
    </cacheField>
    <cacheField name="Description" numFmtId="0">
      <sharedItems containsBlank="1"/>
    </cacheField>
    <cacheField name="Movement" numFmtId="0">
      <sharedItems containsString="0" containsBlank="1" containsNumber="1" minValue="-6151057.3399999999" maxValue="7750000"/>
    </cacheField>
    <cacheField name="OUT Debit Amount" numFmtId="0">
      <sharedItems containsString="0" containsBlank="1" containsNumber="1" minValue="-17304" maxValue="6151057.3399999999"/>
    </cacheField>
    <cacheField name="IN Credit Amount" numFmtId="0">
      <sharedItems containsString="0" containsBlank="1" containsNumber="1" minValue="0" maxValue="7750000"/>
    </cacheField>
    <cacheField name="Balance" numFmtId="0">
      <sharedItems containsString="0" containsBlank="1" containsNumber="1" minValue="-163970.26" maxValue="7979353.7999999998"/>
    </cacheField>
    <cacheField name="IBAN" numFmtId="0">
      <sharedItems containsBlank="1"/>
    </cacheField>
    <cacheField name="BIC" numFmtId="0">
      <sharedItems containsBlank="1"/>
    </cacheField>
    <cacheField name="Supplier Per MICL" numFmtId="0">
      <sharedItems containsBlank="1"/>
    </cacheField>
    <cacheField name="Month" numFmtId="17">
      <sharedItems containsNonDate="0" containsDate="1" containsString="0" containsBlank="1" minDate="2025-01-01T00:00:00" maxDate="2025-06-02T00:00:00"/>
    </cacheField>
    <cacheField name="Check" numFmtId="0">
      <sharedItems containsBlank="1"/>
    </cacheField>
    <cacheField name="Robus TB Description" numFmtId="0">
      <sharedItems containsBlank="1"/>
    </cacheField>
    <cacheField name="Account number" numFmtId="0">
      <sharedItems containsBlank="1" containsMixedTypes="1" containsNumber="1" containsInteger="1" minValue="2752" maxValue="9001"/>
    </cacheField>
    <cacheField name="Lo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">
  <r>
    <x v="0"/>
    <x v="0"/>
    <d v="2025-01-02T00:00:00"/>
    <m/>
    <n v="0"/>
    <s v="Balance Brought Forward"/>
    <m/>
    <n v="0"/>
    <n v="0"/>
    <n v="290775.53000000003"/>
    <s v="GI47RBOS060954439096970"/>
    <s v="RBOSGIGI"/>
    <m/>
    <d v="2025-01-01T00:00:00"/>
    <m/>
    <m/>
    <m/>
    <m/>
  </r>
  <r>
    <x v="0"/>
    <x v="0"/>
    <d v="2025-01-02T00:00:00"/>
    <d v="2025-01-02T00:00:00"/>
    <n v="168223489"/>
    <s v="D/D MOTOR INSURERS BUR MULSANNE INS859221 601455MIB LEVY"/>
    <n v="-248904.85"/>
    <n v="248904.85"/>
    <n v="0"/>
    <n v="41870.68"/>
    <s v="GI47RBOS060954439096970"/>
    <s v="RBOSGIGI"/>
    <s v="MIB Fees"/>
    <d v="2025-01-01T00:00:00"/>
    <s v="MIB Fees"/>
    <s v="MIB creditor"/>
    <n v="4231"/>
    <s v="MICLG"/>
  </r>
  <r>
    <x v="0"/>
    <x v="0"/>
    <d v="2025-01-02T00:00:00"/>
    <d v="2025-01-02T00:00:00"/>
    <n v="168233125"/>
    <s v="IPO /ROC/IATT0015294419///URI/JP MORGAN GBP INTERES"/>
    <n v="88982.48"/>
    <n v="0"/>
    <n v="88982.48"/>
    <n v="130853.16"/>
    <s v="GI47RBOS060954439096970"/>
    <s v="RBOSGIGI"/>
    <s v="Cachematrix"/>
    <d v="2025-01-01T00:00:00"/>
    <e v="#N/A"/>
    <s v="Cachematrix"/>
    <n v="2766"/>
    <s v="MICLG"/>
  </r>
  <r>
    <x v="0"/>
    <x v="0"/>
    <d v="2025-01-03T00:00:00"/>
    <d v="2025-01-03T00:00:00"/>
    <n v="168242065"/>
    <s v="D/D AIG LIFE LTD MULSANNE INS691995 400250P516939601-A"/>
    <n v="-40.520000000000003"/>
    <n v="40.520000000000003"/>
    <n v="0"/>
    <n v="130812.64"/>
    <s v="GI47RBOS060954439096970"/>
    <s v="RBOSGIGI"/>
    <s v="Employment Costs"/>
    <d v="2025-01-01T00:00:00"/>
    <s v="Employment Costs"/>
    <s v="Other Staff Costs"/>
    <n v="8020"/>
    <s v="MICLG"/>
  </r>
  <r>
    <x v="1"/>
    <x v="0"/>
    <d v="2025-01-06T00:00:00"/>
    <d v="2025-01-06T00:00:00"/>
    <n v="168262510"/>
    <s v="IPO HIYACAR LIMITED F HIYACAR"/>
    <n v="6250"/>
    <n v="0"/>
    <n v="6250"/>
    <n v="137062.64000000001"/>
    <s v="GI47RBOS060954439096970"/>
    <s v="RBOSGIGI"/>
    <s v="Hiyacar Limited"/>
    <d v="2025-01-01T00:00:00"/>
    <e v="#N/A"/>
    <s v="Amounts due from Intermediaries re Premiums (net) "/>
    <n v="3435"/>
    <s v="HiyST"/>
  </r>
  <r>
    <x v="0"/>
    <x v="0"/>
    <d v="2025-01-06T00:00:00"/>
    <d v="2025-01-06T00:00:00"/>
    <n v="168264631"/>
    <s v="CHG FPS PAYMENT UPSTIX 51 TURTON"/>
    <n v="-1"/>
    <n v="1"/>
    <n v="0"/>
    <n v="137061.64000000001"/>
    <s v="GI47RBOS060954439096970"/>
    <s v="RBOSGIGI"/>
    <s v="Bank Charges"/>
    <d v="2025-01-01T00:00:00"/>
    <s v="Bank Charges"/>
    <s v="Bank Charges"/>
    <n v="8440"/>
    <s v="MICLG"/>
  </r>
  <r>
    <x v="0"/>
    <x v="0"/>
    <d v="2025-01-06T00:00:00"/>
    <d v="2025-01-06T00:00:00"/>
    <n v="168264631"/>
    <s v="FPS UPSTIX 51 TURTON"/>
    <n v="-51750"/>
    <n v="51750"/>
    <n v="0"/>
    <n v="85311.64"/>
    <s v="GI47RBOS060954439096970"/>
    <s v="RBOSGIGI"/>
    <s v="Upstix"/>
    <d v="2025-01-01T00:00:00"/>
    <s v="Upstix"/>
    <s v="Ibuyer (Formerly: Asana Inc (NYSE: ASAN) (USD)"/>
    <n v="3537"/>
    <s v="MICLG"/>
  </r>
  <r>
    <x v="0"/>
    <x v="0"/>
    <d v="2025-01-08T00:00:00"/>
    <d v="2025-01-08T00:00:00"/>
    <n v="168302896"/>
    <s v="IPO /ROC/RLTT0015324375///URI/JP MORGAN GBP REDEMPT"/>
    <n v="7750000"/>
    <n v="0"/>
    <n v="7750000"/>
    <n v="7835311.6399999997"/>
    <s v="GI47RBOS060954439096970"/>
    <s v="RBOSGIGI"/>
    <s v="Cachematrix"/>
    <d v="2025-01-01T00:00:00"/>
    <e v="#N/A"/>
    <s v="Cachematrix"/>
    <n v="2766"/>
    <s v="MICLG"/>
  </r>
  <r>
    <x v="0"/>
    <x v="0"/>
    <d v="2025-01-08T00:00:00"/>
    <d v="2025-01-08T00:00:00"/>
    <n v="168307390"/>
    <s v="FX USD 178453.83"/>
    <n v="144042.16"/>
    <n v="0"/>
    <n v="144042.16"/>
    <n v="7979353.7999999998"/>
    <s v="GI47RBOS060954439096970"/>
    <s v="RBOSGIGI"/>
    <s v="Natwest USD"/>
    <d v="2025-01-01T00:00:00"/>
    <e v="#N/A"/>
    <s v="RBS USD Account"/>
    <n v="2752"/>
    <s v="MICLG"/>
  </r>
  <r>
    <x v="0"/>
    <x v="0"/>
    <d v="2025-01-08T00:00:00"/>
    <d v="2025-01-08T00:00:00"/>
    <n v="168311537"/>
    <s v="CHG FPS PAYMENT FOS 340922"/>
    <n v="-1"/>
    <n v="1"/>
    <n v="0"/>
    <n v="7979352.7999999998"/>
    <s v="GI47RBOS060954439096970"/>
    <s v="RBOSGIGI"/>
    <s v="Bank Charges"/>
    <d v="2025-01-01T00:00:00"/>
    <s v="Bank Charges"/>
    <s v="Bank Charges"/>
    <n v="8440"/>
    <s v="MICLG"/>
  </r>
  <r>
    <x v="0"/>
    <x v="0"/>
    <d v="2025-01-08T00:00:00"/>
    <d v="2025-01-08T00:00:00"/>
    <n v="168311537"/>
    <s v="FPS FOS 340922"/>
    <n v="-6500"/>
    <n v="6500"/>
    <n v="0"/>
    <n v="7972852.7999999998"/>
    <s v="GI47RBOS060954439096970"/>
    <s v="RBOSGIGI"/>
    <s v="Financial Ombudsman Services "/>
    <d v="2025-01-01T00:00:00"/>
    <s v="Financial Ombudsman Services "/>
    <s v="MIB and Other Levies"/>
    <n v="6020"/>
    <s v="MICLG"/>
  </r>
  <r>
    <x v="0"/>
    <x v="0"/>
    <d v="2025-01-08T00:00:00"/>
    <d v="2025-01-08T00:00:00"/>
    <n v="168311538"/>
    <s v="CHG FPS PAYMENT CA CLMS DEC"/>
    <n v="-1"/>
    <n v="1"/>
    <n v="0"/>
    <n v="7972851.7999999998"/>
    <s v="GI47RBOS060954439096970"/>
    <s v="RBOSGIGI"/>
    <s v="Bank Charges"/>
    <d v="2025-01-01T00:00:00"/>
    <s v="Bank Charges"/>
    <s v="Bank Charges"/>
    <n v="8440"/>
    <s v="MICLG"/>
  </r>
  <r>
    <x v="0"/>
    <x v="0"/>
    <d v="2025-01-08T00:00:00"/>
    <d v="2025-01-08T00:00:00"/>
    <n v="168311538"/>
    <s v="FPS CA CLMS DEC"/>
    <n v="-219.39"/>
    <n v="219.39"/>
    <n v="0"/>
    <n v="7972632.4100000001"/>
    <s v="GI47RBOS060954439096970"/>
    <s v="RBOSGIGI"/>
    <s v="Call Assist Claims"/>
    <d v="2025-01-01T00:00:00"/>
    <s v="Call Assist Claims"/>
    <s v="Accruals Rescue and Excess"/>
    <n v="4252"/>
    <s v="ResAO"/>
  </r>
  <r>
    <x v="0"/>
    <x v="0"/>
    <d v="2025-01-08T00:00:00"/>
    <d v="2025-01-08T00:00:00"/>
    <n v="168311539"/>
    <s v="CHG FPS PAYMENT HORWICH 2389335"/>
    <n v="-1"/>
    <n v="1"/>
    <n v="0"/>
    <n v="7972631.4100000001"/>
    <s v="GI47RBOS060954439096970"/>
    <s v="RBOSGIGI"/>
    <s v="Bank Charges"/>
    <d v="2025-01-01T00:00:00"/>
    <s v="Bank Charges"/>
    <s v="Bank Charges"/>
    <n v="8440"/>
    <s v="MICLG"/>
  </r>
  <r>
    <x v="0"/>
    <x v="0"/>
    <d v="2025-01-08T00:00:00"/>
    <d v="2025-01-08T00:00:00"/>
    <n v="168311539"/>
    <s v="FPS HORWICH 2389335"/>
    <n v="-19361"/>
    <n v="19361"/>
    <n v="0"/>
    <n v="7953270.4100000001"/>
    <s v="GI47RBOS060954439096970"/>
    <s v="RBOSGIGI"/>
    <s v="Horwich Farrelly"/>
    <d v="2025-01-01T00:00:00"/>
    <s v="Horwich Farrelly"/>
    <s v="Legal and Professional fees"/>
    <n v="8602"/>
    <s v="MICLG"/>
  </r>
  <r>
    <x v="0"/>
    <x v="0"/>
    <d v="2025-01-08T00:00:00"/>
    <d v="2025-01-08T00:00:00"/>
    <n v="168311540"/>
    <s v="CHG CHAPS CHARGE HEDGEHOG CLAIMS"/>
    <n v="-15"/>
    <n v="15"/>
    <n v="0"/>
    <n v="7953255.4100000001"/>
    <s v="GI47RBOS060954439096970"/>
    <s v="RBOSGIGI"/>
    <s v="Bank Charges"/>
    <d v="2025-01-01T00:00:00"/>
    <s v="Bank Charges"/>
    <s v="Bank Charges"/>
    <n v="8440"/>
    <s v="MICLG"/>
  </r>
  <r>
    <x v="0"/>
    <x v="0"/>
    <d v="2025-01-08T00:00:00"/>
    <d v="2025-01-08T00:00:00"/>
    <n v="168311540"/>
    <s v="OPO HEDGEHOG CLAIMS"/>
    <n v="-651671.93999999994"/>
    <n v="651671.93999999994"/>
    <n v="0"/>
    <n v="7301583.4699999997"/>
    <s v="GI47RBOS060954439096970"/>
    <s v="RBOSGIGI"/>
    <s v="Hedgehog Claims"/>
    <d v="2025-01-01T00:00:00"/>
    <s v="Hedgehog Claims"/>
    <s v="HedgehogClaims Float"/>
    <n v="2765"/>
    <s v="MICLG"/>
  </r>
  <r>
    <x v="0"/>
    <x v="0"/>
    <d v="2025-01-08T00:00:00"/>
    <d v="2025-01-08T00:00:00"/>
    <n v="168311541"/>
    <s v="CHG FPS PAYMENT DAYINSURE EXPENSES"/>
    <n v="-1"/>
    <n v="1"/>
    <n v="0"/>
    <n v="7301582.4699999997"/>
    <s v="GI47RBOS060954439096970"/>
    <s v="RBOSGIGI"/>
    <s v="Bank Charges"/>
    <d v="2025-01-01T00:00:00"/>
    <s v="Bank Charges"/>
    <s v="Bank Charges"/>
    <n v="8440"/>
    <s v="MICLG"/>
  </r>
  <r>
    <x v="0"/>
    <x v="0"/>
    <d v="2025-01-08T00:00:00"/>
    <d v="2025-01-08T00:00:00"/>
    <n v="168311541"/>
    <s v="FPS DAYINSURE EXPENSES"/>
    <n v="-1704.35"/>
    <n v="1704.35"/>
    <n v="0"/>
    <n v="7299878.1200000001"/>
    <s v="GI47RBOS060954439096970"/>
    <s v="RBOSGIGI"/>
    <s v="Dayinsure"/>
    <d v="2025-01-01T00:00:00"/>
    <s v="Dayinsure"/>
    <s v="Amounts due from Intermediaries re Premiums (net) "/>
    <n v="3435"/>
    <s v="DayST"/>
  </r>
  <r>
    <x v="0"/>
    <x v="0"/>
    <d v="2025-01-08T00:00:00"/>
    <d v="2025-01-08T00:00:00"/>
    <n v="168311542"/>
    <s v="CHG FPS PAYMENT UPSTIX 55 COLCHEST"/>
    <n v="-1"/>
    <n v="1"/>
    <n v="0"/>
    <n v="7299877.1200000001"/>
    <s v="GI47RBOS060954439096970"/>
    <s v="RBOSGIGI"/>
    <s v="Bank Charges"/>
    <d v="2025-01-01T00:00:00"/>
    <s v="Bank Charges"/>
    <s v="Bank Charges"/>
    <n v="8440"/>
    <s v="MICLG"/>
  </r>
  <r>
    <x v="0"/>
    <x v="0"/>
    <d v="2025-01-08T00:00:00"/>
    <d v="2025-01-08T00:00:00"/>
    <n v="168311542"/>
    <s v="FPS UPSTIX 55 COLCHEST"/>
    <n v="-42000"/>
    <n v="42000"/>
    <n v="0"/>
    <n v="7257877.1200000001"/>
    <s v="GI47RBOS060954439096970"/>
    <s v="RBOSGIGI"/>
    <s v="Upstix"/>
    <d v="2025-01-01T00:00:00"/>
    <s v="Upstix"/>
    <s v="Ibuyer (Formerly: Asana Inc (NYSE: ASAN) (USD)"/>
    <n v="3537"/>
    <s v="MICLG"/>
  </r>
  <r>
    <x v="0"/>
    <x v="0"/>
    <d v="2025-01-08T00:00:00"/>
    <d v="2025-01-08T00:00:00"/>
    <n v="168311543"/>
    <s v="CHG FPS PAYMENT CAPRI MIC2025001"/>
    <n v="-1"/>
    <n v="1"/>
    <n v="0"/>
    <n v="7257876.1200000001"/>
    <s v="GI47RBOS060954439096970"/>
    <s v="RBOSGIGI"/>
    <s v="Bank Charges"/>
    <d v="2025-01-01T00:00:00"/>
    <s v="Bank Charges"/>
    <s v="Bank Charges"/>
    <n v="8440"/>
    <s v="MICLG"/>
  </r>
  <r>
    <x v="0"/>
    <x v="0"/>
    <d v="2025-01-08T00:00:00"/>
    <d v="2025-01-08T00:00:00"/>
    <n v="168311543"/>
    <s v="FPS CAPRI MIC2025001"/>
    <n v="-37500"/>
    <n v="37500"/>
    <n v="0"/>
    <n v="7220376.1200000001"/>
    <s v="GI47RBOS060954439096970"/>
    <s v="RBOSGIGI"/>
    <s v="Capricorn"/>
    <d v="2025-01-01T00:00:00"/>
    <s v="Capricorn"/>
    <s v="Consultancy Fees"/>
    <n v="8603"/>
    <s v="MICLG"/>
  </r>
  <r>
    <x v="0"/>
    <x v="0"/>
    <d v="2025-01-08T00:00:00"/>
    <d v="2025-01-08T00:00:00"/>
    <n v="168311544"/>
    <s v="CHG FPS PAYMENT KCASL FEES JAN"/>
    <n v="-1"/>
    <n v="1"/>
    <n v="0"/>
    <n v="7220375.1200000001"/>
    <s v="GI47RBOS060954439096970"/>
    <s v="RBOSGIGI"/>
    <s v="Bank Charges"/>
    <d v="2025-01-01T00:00:00"/>
    <s v="Bank Charges"/>
    <s v="Bank Charges"/>
    <n v="8440"/>
    <s v="MICLG"/>
  </r>
  <r>
    <x v="0"/>
    <x v="0"/>
    <d v="2025-01-08T00:00:00"/>
    <d v="2025-01-08T00:00:00"/>
    <n v="168311544"/>
    <s v="FPS KCASL FEES JAN"/>
    <n v="-120000"/>
    <n v="120000"/>
    <n v="0"/>
    <n v="7100375.1200000001"/>
    <s v="GI47RBOS060954439096970"/>
    <s v="RBOSGIGI"/>
    <s v="KCASL fees"/>
    <d v="2025-01-01T00:00:00"/>
    <s v="KCASL Fees"/>
    <s v="Amounts owed to KCASL"/>
    <n v="3299"/>
    <s v="MICLG"/>
  </r>
  <r>
    <x v="0"/>
    <x v="0"/>
    <d v="2025-01-08T00:00:00"/>
    <d v="2025-01-08T00:00:00"/>
    <n v="168311545"/>
    <s v="CHG FPS PAYMENT FORVIS 2456778"/>
    <n v="-1"/>
    <n v="1"/>
    <n v="0"/>
    <n v="7100374.1200000001"/>
    <s v="GI47RBOS060954439096970"/>
    <s v="RBOSGIGI"/>
    <s v="Bank Charges"/>
    <d v="2025-01-01T00:00:00"/>
    <s v="Bank Charges"/>
    <s v="Bank Charges"/>
    <n v="8440"/>
    <s v="MICLG"/>
  </r>
  <r>
    <x v="0"/>
    <x v="0"/>
    <d v="2025-01-08T00:00:00"/>
    <d v="2025-01-08T00:00:00"/>
    <n v="168311545"/>
    <s v="FPS FORVIS 2456778"/>
    <n v="-2800"/>
    <n v="2800"/>
    <n v="0"/>
    <n v="7097574.1200000001"/>
    <s v="GI47RBOS060954439096970"/>
    <s v="RBOSGIGI"/>
    <s v="audit fees"/>
    <d v="2025-01-01T00:00:00"/>
    <s v="Audit fees"/>
    <s v="Auditors' Remuneration"/>
    <n v="8604"/>
    <s v="MICLG"/>
  </r>
  <r>
    <x v="0"/>
    <x v="0"/>
    <d v="2025-01-08T00:00:00"/>
    <d v="2025-01-08T00:00:00"/>
    <n v="168311546"/>
    <s v="CHG FPS PAYMENT SYLVANA Q4 24"/>
    <n v="-1"/>
    <n v="1"/>
    <n v="0"/>
    <n v="7097573.1200000001"/>
    <s v="GI47RBOS060954439096970"/>
    <s v="RBOSGIGI"/>
    <s v="Bank Charges"/>
    <d v="2025-01-01T00:00:00"/>
    <s v="Bank Charges"/>
    <s v="Bank Charges"/>
    <n v="8440"/>
    <s v="MICLG"/>
  </r>
  <r>
    <x v="0"/>
    <x v="0"/>
    <d v="2025-01-08T00:00:00"/>
    <d v="2025-01-08T00:00:00"/>
    <n v="168311546"/>
    <s v="FPS SYLVANA Q4 24"/>
    <n v="-8750"/>
    <n v="8750"/>
    <n v="0"/>
    <n v="7088823.1200000001"/>
    <s v="GI47RBOS060954439096970"/>
    <s v="RBOSGIGI"/>
    <s v="Franco Cassar - NED"/>
    <d v="2025-01-01T00:00:00"/>
    <s v="Franco Cassar - NED"/>
    <s v="Directors Fees"/>
    <n v="5413"/>
    <s v="MICLG"/>
  </r>
  <r>
    <x v="0"/>
    <x v="0"/>
    <d v="2025-01-08T00:00:00"/>
    <d v="2025-01-08T00:00:00"/>
    <n v="168311547"/>
    <s v="CHG FPS PAYMENT SX3 INV 239"/>
    <n v="-1"/>
    <n v="1"/>
    <n v="0"/>
    <n v="7088822.1200000001"/>
    <s v="GI47RBOS060954439096970"/>
    <s v="RBOSGIGI"/>
    <s v="Bank Charges"/>
    <d v="2025-01-01T00:00:00"/>
    <s v="Bank Charges"/>
    <s v="Bank Charges"/>
    <n v="8440"/>
    <s v="MICLG"/>
  </r>
  <r>
    <x v="0"/>
    <x v="0"/>
    <d v="2025-01-08T00:00:00"/>
    <d v="2025-01-08T00:00:00"/>
    <n v="168311547"/>
    <s v="FPS SX3 INV 239"/>
    <n v="-22320"/>
    <n v="22320"/>
    <n v="0"/>
    <n v="7066502.1200000001"/>
    <s v="GI47RBOS060954439096970"/>
    <s v="RBOSGIGI"/>
    <s v="audit fees"/>
    <d v="2025-01-01T00:00:00"/>
    <s v="Audit fees"/>
    <s v="Auditors' Remuneration"/>
    <n v="8604"/>
    <s v="MICLG"/>
  </r>
  <r>
    <x v="0"/>
    <x v="0"/>
    <d v="2025-01-08T00:00:00"/>
    <d v="2025-01-08T00:00:00"/>
    <n v="168311548"/>
    <s v="CHG FPS PAYMENT ABI 17713"/>
    <n v="-1"/>
    <n v="1"/>
    <n v="0"/>
    <n v="7066501.1200000001"/>
    <s v="GI47RBOS060954439096970"/>
    <s v="RBOSGIGI"/>
    <s v="Bank Charges"/>
    <d v="2025-01-01T00:00:00"/>
    <s v="Bank Charges"/>
    <s v="Bank Charges"/>
    <n v="8440"/>
    <s v="MICLG"/>
  </r>
  <r>
    <x v="0"/>
    <x v="0"/>
    <d v="2025-01-08T00:00:00"/>
    <d v="2025-01-08T00:00:00"/>
    <n v="168311548"/>
    <s v="FPS ABI 17713"/>
    <n v="-10470.549999999999"/>
    <n v="10470.549999999999"/>
    <n v="0"/>
    <n v="7056030.5700000003"/>
    <s v="GI47RBOS060954439096970"/>
    <s v="RBOSGIGI"/>
    <s v="ABI Levy"/>
    <d v="2025-01-01T00:00:00"/>
    <s v="ABI Levy"/>
    <s v="ABI Levy"/>
    <n v="5404"/>
    <s v="MICLG"/>
  </r>
  <r>
    <x v="0"/>
    <x v="0"/>
    <d v="2025-01-08T00:00:00"/>
    <d v="2025-01-08T00:00:00"/>
    <n v="168311549"/>
    <s v="CHG FPS PAYMENT KCASL FEES DEC"/>
    <n v="-1"/>
    <n v="1"/>
    <n v="0"/>
    <n v="7056029.5700000003"/>
    <s v="GI47RBOS060954439096970"/>
    <s v="RBOSGIGI"/>
    <s v="Bank Charges"/>
    <d v="2025-01-01T00:00:00"/>
    <s v="Bank Charges"/>
    <s v="Bank Charges"/>
    <n v="8440"/>
    <s v="MICLG"/>
  </r>
  <r>
    <x v="0"/>
    <x v="0"/>
    <d v="2025-01-08T00:00:00"/>
    <d v="2025-01-08T00:00:00"/>
    <n v="168311549"/>
    <s v="FPS KCASL FEES DEC"/>
    <n v="-294874.71999999997"/>
    <n v="294874.71999999997"/>
    <n v="0"/>
    <n v="6761154.8499999996"/>
    <s v="GI47RBOS060954439096970"/>
    <s v="RBOSGIGI"/>
    <s v="KCASL fees"/>
    <d v="2025-01-01T00:00:00"/>
    <s v="KCASL Fees"/>
    <s v="Amounts owed to KCASL"/>
    <n v="3299"/>
    <s v="MICLG"/>
  </r>
  <r>
    <x v="0"/>
    <x v="0"/>
    <d v="2025-01-08T00:00:00"/>
    <d v="2025-01-08T00:00:00"/>
    <n v="168311551"/>
    <s v="CHG CHAPS CHARGE MICL KCASL TOP UP KCASL MICL TOP UP"/>
    <n v="-15"/>
    <n v="15"/>
    <n v="0"/>
    <n v="6761139.8499999996"/>
    <s v="GI47RBOS060954439096970"/>
    <s v="RBOSGIGI"/>
    <s v="Bank Charges"/>
    <d v="2025-01-01T00:00:00"/>
    <s v="Bank Charges"/>
    <s v="Bank Charges"/>
    <n v="8440"/>
    <s v="MICLG"/>
  </r>
  <r>
    <x v="0"/>
    <x v="0"/>
    <d v="2025-01-08T00:00:00"/>
    <d v="2025-01-08T00:00:00"/>
    <n v="168311551"/>
    <s v="OPO MICL KCASL TOP UP KCASL MICL TOP UP"/>
    <n v="-4000000"/>
    <n v="4000000"/>
    <n v="0"/>
    <n v="2761139.85"/>
    <s v="GI47RBOS060954439096970"/>
    <s v="RBOSGIGI"/>
    <s v="KCASL Top up"/>
    <d v="2025-01-01T00:00:00"/>
    <s v="KCASL Top up"/>
    <s v="KCASL Trust Account"/>
    <n v="2762"/>
    <s v="MICLG"/>
  </r>
  <r>
    <x v="0"/>
    <x v="0"/>
    <d v="2025-01-09T00:00:00"/>
    <d v="2025-01-09T00:00:00"/>
    <n v="168313439"/>
    <s v="CHG CHAPS CHARGE UNIPOL PUKKA CLAIM"/>
    <n v="-15"/>
    <n v="15"/>
    <n v="0"/>
    <n v="2761124.85"/>
    <s v="GI47RBOS060954439096970"/>
    <s v="RBOSGIGI"/>
    <s v="Bank Charges"/>
    <d v="2025-01-01T00:00:00"/>
    <s v="Bank Charges"/>
    <s v="Bank Charges"/>
    <n v="8440"/>
    <s v="MICLG"/>
  </r>
  <r>
    <x v="0"/>
    <x v="0"/>
    <d v="2025-01-09T00:00:00"/>
    <d v="2025-01-09T00:00:00"/>
    <n v="168313439"/>
    <s v="OPO UNIPOL PUKKA CLAIM"/>
    <n v="-2729183.27"/>
    <n v="2729183.27"/>
    <n v="0"/>
    <n v="31941.58"/>
    <s v="GI47RBOS060954439096970"/>
    <s v="RBOSGIGI"/>
    <s v="Pukka IPT &amp; Commission"/>
    <d v="2025-01-01T00:00:00"/>
    <s v="Pukka IPT &amp; Commission"/>
    <s v="Creditors arising out of Reinsurance Operations - Pukka Fronting"/>
    <n v="4135"/>
    <s v="Front"/>
  </r>
  <r>
    <x v="2"/>
    <x v="0"/>
    <d v="2025-01-09T00:00:00"/>
    <d v="2025-01-09T00:00:00"/>
    <n v="168316938"/>
    <s v="IPO DAYINSURE"/>
    <n v="37438.480000000003"/>
    <n v="0"/>
    <n v="37438.480000000003"/>
    <n v="69380.06"/>
    <s v="GI47RBOS060954439096970"/>
    <s v="RBOSGIGI"/>
    <s v="Dayinsure"/>
    <d v="2025-01-01T00:00:00"/>
    <e v="#N/A"/>
    <s v="Amounts due from Intermediaries re Premiums (net) "/>
    <n v="3435"/>
    <s v="DayST"/>
  </r>
  <r>
    <x v="0"/>
    <x v="0"/>
    <d v="2025-01-09T00:00:00"/>
    <d v="2025-01-09T00:00:00"/>
    <n v="168322832"/>
    <s v="IPO KCASL-MICL CLAIMS FUNDS TRANSFER"/>
    <n v="950000"/>
    <n v="0"/>
    <n v="950000"/>
    <n v="1019380.06"/>
    <s v="GI47RBOS060954439096970"/>
    <s v="RBOSGIGI"/>
    <s v="KCASL Top up"/>
    <d v="2025-01-01T00:00:00"/>
    <e v="#N/A"/>
    <s v="KCASL Trust Account"/>
    <n v="2762"/>
    <s v="MICLG"/>
  </r>
  <r>
    <x v="0"/>
    <x v="0"/>
    <d v="2025-01-09T00:00:00"/>
    <d v="2025-01-09T00:00:00"/>
    <n v="168322902"/>
    <s v="IPO KCASL-MICL CLAIMS FUNDS TRANSFER"/>
    <n v="900000"/>
    <n v="0"/>
    <n v="900000"/>
    <n v="1919380.06"/>
    <s v="GI47RBOS060954439096970"/>
    <s v="RBOSGIGI"/>
    <s v="KCASL Top up"/>
    <d v="2025-01-01T00:00:00"/>
    <e v="#N/A"/>
    <s v="KCASL Trust Account"/>
    <n v="2762"/>
    <s v="MICLG"/>
  </r>
  <r>
    <x v="0"/>
    <x v="0"/>
    <d v="2025-01-09T00:00:00"/>
    <d v="2025-01-09T00:00:00"/>
    <n v="168322903"/>
    <s v="IPO KCASL-MICL CLAIMS FUNDS TRANSFER"/>
    <n v="400000"/>
    <n v="0"/>
    <n v="400000"/>
    <n v="2319380.06"/>
    <s v="GI47RBOS060954439096970"/>
    <s v="RBOSGIGI"/>
    <s v="KCASL Top up"/>
    <d v="2025-01-01T00:00:00"/>
    <e v="#N/A"/>
    <s v="KCASL Trust Account"/>
    <n v="2762"/>
    <s v="MICLG"/>
  </r>
  <r>
    <x v="0"/>
    <x v="0"/>
    <d v="2025-01-09T00:00:00"/>
    <d v="2025-01-09T00:00:00"/>
    <n v="168323818"/>
    <s v="CHG CHAPS CHARGE GNC073260115001 /ROC/74434107"/>
    <n v="-15"/>
    <n v="15"/>
    <n v="0"/>
    <n v="2319365.06"/>
    <s v="GI47RBOS060954439096970"/>
    <s v="RBOSGIGI"/>
    <s v="Bank Charges"/>
    <d v="2025-01-01T00:00:00"/>
    <s v="Bank Charges"/>
    <s v="Bank Charges"/>
    <n v="8440"/>
    <s v="MICLG"/>
  </r>
  <r>
    <x v="0"/>
    <x v="0"/>
    <d v="2025-01-09T00:00:00"/>
    <d v="2025-01-09T00:00:00"/>
    <n v="168323818"/>
    <s v="OPO GNC073260115001 /ROC/74434107"/>
    <n v="-2300000"/>
    <n v="2300000"/>
    <n v="0"/>
    <n v="19365.060000000001"/>
    <s v="GI47RBOS060954439096970"/>
    <s v="RBOSGIGI"/>
    <s v="Cachematrix"/>
    <d v="2025-01-01T00:00:00"/>
    <s v="Cachematrix"/>
    <s v="Cachematrix"/>
    <n v="2766"/>
    <s v="MICLG"/>
  </r>
  <r>
    <x v="0"/>
    <x v="0"/>
    <d v="2025-01-10T00:00:00"/>
    <d v="2025-01-10T00:00:00"/>
    <n v="168341697"/>
    <s v="IPO /ROC/RLTT0015339412///URI/JP MORGAN GBP REDEMPT"/>
    <n v="600000"/>
    <n v="0"/>
    <n v="600000"/>
    <n v="619365.06000000006"/>
    <s v="GI47RBOS060954439096970"/>
    <s v="RBOSGIGI"/>
    <s v="Cachematrix"/>
    <d v="2025-01-01T00:00:00"/>
    <e v="#N/A"/>
    <s v="Cachematrix"/>
    <n v="2766"/>
    <s v="MICLG"/>
  </r>
  <r>
    <x v="0"/>
    <x v="0"/>
    <d v="2025-01-10T00:00:00"/>
    <d v="2025-01-10T00:00:00"/>
    <n v="168342442"/>
    <s v="CHG FPS PAYMENT HOWICH PUKKA CORE"/>
    <n v="-1"/>
    <n v="1"/>
    <n v="0"/>
    <n v="619364.06000000006"/>
    <s v="GI47RBOS060954439096970"/>
    <s v="RBOSGIGI"/>
    <s v="Bank Charges"/>
    <d v="2025-01-01T00:00:00"/>
    <s v="Bank Charges"/>
    <s v="Bank Charges"/>
    <n v="8440"/>
    <s v="MICLG"/>
  </r>
  <r>
    <x v="0"/>
    <x v="0"/>
    <d v="2025-01-10T00:00:00"/>
    <d v="2025-01-10T00:00:00"/>
    <n v="168342442"/>
    <s v="FPS HOWICH PUKKA CORE"/>
    <n v="-594964.41"/>
    <n v="594964.41"/>
    <n v="0"/>
    <n v="24399.65"/>
    <s v="GI47RBOS060954439096970"/>
    <s v="RBOSGIGI"/>
    <s v="Horwich Farrelly"/>
    <d v="2025-01-01T00:00:00"/>
    <s v="Horwich Farrelly"/>
    <s v="Pukka CV Claims Float"/>
    <n v="2764"/>
    <s v="MICLG"/>
  </r>
  <r>
    <x v="0"/>
    <x v="0"/>
    <d v="2025-01-10T00:00:00"/>
    <d v="2025-01-10T00:00:00"/>
    <n v="168346424"/>
    <s v="IPO UPSTIX TECHNOLOGIES LTD 30 Balmoral REV365260739"/>
    <n v="24143"/>
    <n v="0"/>
    <n v="24143"/>
    <n v="48542.65"/>
    <s v="GI47RBOS060954439096970"/>
    <s v="RBOSGIGI"/>
    <s v="Upstix"/>
    <d v="2025-01-01T00:00:00"/>
    <e v="#N/A"/>
    <s v="Ibuyer (Formerly: Asana Inc (NYSE: ASAN) (USD)"/>
    <n v="3537"/>
    <s v="MICLG"/>
  </r>
  <r>
    <x v="0"/>
    <x v="0"/>
    <d v="2025-01-10T00:00:00"/>
    <d v="2025-01-10T00:00:00"/>
    <n v="168347110"/>
    <s v="IPO MULSANNE CLAIMS MULUNIPOL FUND TRA MULUNIPOL FU"/>
    <n v="3882.38"/>
    <n v="0"/>
    <n v="3882.38"/>
    <n v="52425.03"/>
    <s v="GI47RBOS060954439096970"/>
    <s v="RBOSGIGI"/>
    <s v="Pukka IPT &amp; Commission"/>
    <d v="2025-01-01T00:00:00"/>
    <e v="#N/A"/>
    <s v="Creditors arising out of Reinsurance Operations - Pukka Fronting"/>
    <n v="4135"/>
    <s v="Front"/>
  </r>
  <r>
    <x v="1"/>
    <x v="0"/>
    <d v="2025-01-13T00:00:00"/>
    <d v="2025-01-13T00:00:00"/>
    <n v="168351745"/>
    <s v="IPO HIYACAR LIMITED F HIYACAR"/>
    <n v="6250"/>
    <n v="0"/>
    <n v="6250"/>
    <n v="58675.03"/>
    <s v="GI47RBOS060954439096970"/>
    <s v="RBOSGIGI"/>
    <s v="Hiyacar Limited"/>
    <d v="2025-01-01T00:00:00"/>
    <e v="#N/A"/>
    <s v="Amounts due from Intermediaries re Premiums (net) "/>
    <n v="3435"/>
    <s v="HiyST"/>
  </r>
  <r>
    <x v="0"/>
    <x v="0"/>
    <d v="2025-01-13T00:00:00"/>
    <d v="2025-01-13T00:00:00"/>
    <n v="168360491"/>
    <s v="IPO KCASL-MICL CLAIMS FUNDS TRANSFER"/>
    <n v="300000"/>
    <n v="0"/>
    <n v="300000"/>
    <n v="358675.03"/>
    <s v="GI47RBOS060954439096970"/>
    <s v="RBOSGIGI"/>
    <s v="KCASL Top up"/>
    <d v="2025-01-01T00:00:00"/>
    <e v="#N/A"/>
    <s v="KCASL Trust Account"/>
    <n v="2762"/>
    <s v="MICLG"/>
  </r>
  <r>
    <x v="0"/>
    <x v="0"/>
    <d v="2025-01-14T00:00:00"/>
    <d v="2025-01-14T00:00:00"/>
    <n v="168362483"/>
    <s v="IPO UPSTIX TECHNOLOGIES LTD 100 Mansfield Lane REV367907388"/>
    <n v="24000"/>
    <n v="0"/>
    <n v="24000"/>
    <n v="382675.03"/>
    <s v="GI47RBOS060954439096970"/>
    <s v="RBOSGIGI"/>
    <s v="Upstix"/>
    <d v="2025-01-01T00:00:00"/>
    <e v="#N/A"/>
    <s v="Ibuyer (Formerly: Asana Inc (NYSE: ASAN) (USD)"/>
    <n v="3537"/>
    <s v="MICLG"/>
  </r>
  <r>
    <x v="0"/>
    <x v="0"/>
    <d v="2025-01-14T00:00:00"/>
    <d v="2025-01-14T00:00:00"/>
    <n v="168381878"/>
    <s v="IPO KCASL-MICL CLAIMS FUNDS TRANSFER"/>
    <n v="500000"/>
    <n v="0"/>
    <n v="500000"/>
    <n v="882675.03"/>
    <s v="GI47RBOS060954439096970"/>
    <s v="RBOSGIGI"/>
    <s v="KCASL Top up"/>
    <d v="2025-01-01T00:00:00"/>
    <e v="#N/A"/>
    <s v="KCASL Trust Account"/>
    <n v="2762"/>
    <s v="MICLG"/>
  </r>
  <r>
    <x v="0"/>
    <x v="0"/>
    <d v="2025-01-14T00:00:00"/>
    <d v="2025-01-14T00:00:00"/>
    <n v="168382822"/>
    <s v="CHG CHAPS CHARGE GNC073410794901 /ROC/74571694"/>
    <n v="-15"/>
    <n v="15"/>
    <n v="0"/>
    <n v="882660.03"/>
    <s v="GI47RBOS060954439096970"/>
    <s v="RBOSGIGI"/>
    <s v="Bank Charges"/>
    <d v="2025-01-01T00:00:00"/>
    <s v="Bank Charges"/>
    <s v="Bank Charges"/>
    <n v="8440"/>
    <s v="MICLG"/>
  </r>
  <r>
    <x v="0"/>
    <x v="0"/>
    <d v="2025-01-14T00:00:00"/>
    <d v="2025-01-14T00:00:00"/>
    <n v="168382822"/>
    <s v="OPO GNC073410794901 /ROC/74571694"/>
    <n v="-880000"/>
    <n v="880000"/>
    <n v="0"/>
    <n v="2660.03"/>
    <s v="GI47RBOS060954439096970"/>
    <s v="RBOSGIGI"/>
    <s v="Cachematrix"/>
    <d v="2025-01-01T00:00:00"/>
    <s v="Cachematrix"/>
    <s v="Cachematrix"/>
    <n v="2766"/>
    <s v="MICLG"/>
  </r>
  <r>
    <x v="3"/>
    <x v="0"/>
    <d v="2025-01-15T00:00:00"/>
    <d v="2025-01-15T00:00:00"/>
    <n v="168395243"/>
    <s v="IPO MICL CALL ACCOUNT"/>
    <n v="3175971.49"/>
    <n v="0"/>
    <n v="3175971.49"/>
    <n v="3178631.52"/>
    <s v="GI47RBOS060954439096970"/>
    <s v="RBOSGIGI"/>
    <s v="Boom"/>
    <d v="2025-01-01T00:00:00"/>
    <e v="#N/A"/>
    <s v="Amounts due from Intermediaries re Premiums (net) "/>
    <n v="3435"/>
    <s v="BOOMA"/>
  </r>
  <r>
    <x v="0"/>
    <x v="0"/>
    <d v="2025-01-15T00:00:00"/>
    <d v="2025-01-15T00:00:00"/>
    <n v="168398080"/>
    <s v="CHG CHAPS CHARGE GNC073464348401 /ROC/74599073"/>
    <n v="-15"/>
    <n v="15"/>
    <n v="0"/>
    <n v="3178616.52"/>
    <s v="GI47RBOS060954439096970"/>
    <s v="RBOSGIGI"/>
    <s v="Bank Charges"/>
    <d v="2025-01-01T00:00:00"/>
    <s v="Bank Charges"/>
    <s v="Bank Charges"/>
    <n v="8440"/>
    <s v="MICLG"/>
  </r>
  <r>
    <x v="0"/>
    <x v="0"/>
    <d v="2025-01-15T00:00:00"/>
    <d v="2025-01-15T00:00:00"/>
    <n v="168398080"/>
    <s v="OPO GNC073464348401 /ROC/74599073"/>
    <n v="-880000"/>
    <n v="880000"/>
    <n v="0"/>
    <n v="2298616.52"/>
    <s v="GI47RBOS060954439096970"/>
    <s v="RBOSGIGI"/>
    <s v="Cachematrix"/>
    <d v="2025-01-01T00:00:00"/>
    <s v="Cachematrix"/>
    <s v="Cachematrix"/>
    <n v="2766"/>
    <s v="MICLG"/>
  </r>
  <r>
    <x v="0"/>
    <x v="0"/>
    <d v="2025-01-15T00:00:00"/>
    <d v="2025-01-15T00:00:00"/>
    <n v="168401974"/>
    <s v="CHG FPS PAYMENT JOSEPH BURLEY"/>
    <n v="-1"/>
    <n v="1"/>
    <n v="0"/>
    <n v="2298615.52"/>
    <s v="GI47RBOS060954439096970"/>
    <s v="RBOSGIGI"/>
    <s v="Bank Charges"/>
    <d v="2025-01-01T00:00:00"/>
    <s v="Bank Charges"/>
    <s v="Bank Charges"/>
    <n v="8440"/>
    <s v="MICLG"/>
  </r>
  <r>
    <x v="4"/>
    <x v="0"/>
    <d v="2025-01-15T00:00:00"/>
    <d v="2025-01-15T00:00:00"/>
    <n v="168401974"/>
    <s v="FPS JOSEPH BURLEY"/>
    <n v="-342.69"/>
    <n v="342.69"/>
    <n v="0"/>
    <n v="2298272.83"/>
    <s v="GI47RBOS060954439096970"/>
    <s v="RBOSGIGI"/>
    <s v="Humnai"/>
    <d v="2025-01-01T00:00:00"/>
    <s v="Humnai"/>
    <s v="Amounts due from Intermediaries re Premiums (net) "/>
    <n v="3435"/>
    <s v="MICLG"/>
  </r>
  <r>
    <x v="0"/>
    <x v="0"/>
    <d v="2025-01-15T00:00:00"/>
    <d v="2025-01-15T00:00:00"/>
    <n v="168401975"/>
    <s v="CHG FPS PAYMENT KCASL RECHARGE JAN"/>
    <n v="-1"/>
    <n v="1"/>
    <n v="0"/>
    <n v="2298271.83"/>
    <s v="GI47RBOS060954439096970"/>
    <s v="RBOSGIGI"/>
    <s v="Bank Charges"/>
    <d v="2025-01-01T00:00:00"/>
    <s v="Bank Charges"/>
    <s v="Bank Charges"/>
    <n v="8440"/>
    <s v="MICLG"/>
  </r>
  <r>
    <x v="0"/>
    <x v="0"/>
    <d v="2025-01-15T00:00:00"/>
    <d v="2025-01-15T00:00:00"/>
    <n v="168401975"/>
    <s v="FPS KCASL RECHARGE JAN"/>
    <n v="-25000"/>
    <n v="25000"/>
    <n v="0"/>
    <n v="2273271.83"/>
    <s v="GI47RBOS060954439096970"/>
    <s v="RBOSGIGI"/>
    <s v="Horwich Farrelly"/>
    <d v="2025-01-01T00:00:00"/>
    <s v="Horwich Farrelly"/>
    <s v="Pukka CV Claims Float"/>
    <n v="2764"/>
    <s v="MICLG"/>
  </r>
  <r>
    <x v="0"/>
    <x v="0"/>
    <d v="2025-01-15T00:00:00"/>
    <d v="2025-01-15T00:00:00"/>
    <n v="168401976"/>
    <s v="TRF GFSC 13240 13251"/>
    <n v="-2100"/>
    <n v="2100"/>
    <n v="0"/>
    <n v="2271171.83"/>
    <s v="GI47RBOS060954439096970"/>
    <s v="RBOSGIGI"/>
    <s v="GFSC"/>
    <d v="2025-01-01T00:00:00"/>
    <s v="GFSC"/>
    <s v="Regulatory Fees"/>
    <n v="5429"/>
    <s v="MICLG"/>
  </r>
  <r>
    <x v="0"/>
    <x v="0"/>
    <d v="2025-01-15T00:00:00"/>
    <d v="2025-01-15T00:00:00"/>
    <n v="168401979"/>
    <s v="CHG CHAPS CHARGE MICL KCASL TOP UP KCASL MICL TOP UP"/>
    <n v="-15"/>
    <n v="15"/>
    <n v="0"/>
    <n v="2271156.83"/>
    <s v="GI47RBOS060954439096970"/>
    <s v="RBOSGIGI"/>
    <s v="Bank Charges"/>
    <d v="2025-01-01T00:00:00"/>
    <s v="Bank Charges"/>
    <s v="Bank Charges"/>
    <n v="8440"/>
    <s v="MICLG"/>
  </r>
  <r>
    <x v="0"/>
    <x v="0"/>
    <d v="2025-01-15T00:00:00"/>
    <d v="2025-01-15T00:00:00"/>
    <n v="168401979"/>
    <s v="OPO MICL KCASL TOP UP KCASL MICL TOP UP"/>
    <n v="-1200000"/>
    <n v="1200000"/>
    <n v="0"/>
    <n v="1071156.83"/>
    <s v="GI47RBOS060954439096970"/>
    <s v="RBOSGIGI"/>
    <s v="KCASL Top up"/>
    <d v="2025-01-01T00:00:00"/>
    <s v="KCASL Top up"/>
    <s v="KCASL Trust Account"/>
    <n v="2762"/>
    <s v="MICLG"/>
  </r>
  <r>
    <x v="0"/>
    <x v="0"/>
    <d v="2025-01-15T00:00:00"/>
    <d v="2025-01-15T00:00:00"/>
    <n v="168401980"/>
    <s v="CHG FPS PAYMENT ANGELICA 0217"/>
    <n v="-1"/>
    <n v="1"/>
    <n v="0"/>
    <n v="1071155.83"/>
    <s v="GI47RBOS060954439096970"/>
    <s v="RBOSGIGI"/>
    <s v="Bank Charges"/>
    <d v="2025-01-01T00:00:00"/>
    <s v="Bank Charges"/>
    <s v="Bank Charges"/>
    <n v="8440"/>
    <s v="MICLG"/>
  </r>
  <r>
    <x v="0"/>
    <x v="0"/>
    <d v="2025-01-15T00:00:00"/>
    <d v="2025-01-15T00:00:00"/>
    <n v="168401980"/>
    <s v="FPS ANGELICA 0217"/>
    <n v="-22500"/>
    <n v="22500"/>
    <n v="0"/>
    <n v="1048655.83"/>
    <s v="GI47RBOS060954439096970"/>
    <s v="RBOSGIGI"/>
    <s v="Angelica"/>
    <d v="2025-01-01T00:00:00"/>
    <s v="Angelica"/>
    <s v="Consultancy Fees"/>
    <n v="8603"/>
    <s v="MICLG"/>
  </r>
  <r>
    <x v="0"/>
    <x v="0"/>
    <d v="2025-01-15T00:00:00"/>
    <d v="2025-01-15T00:00:00"/>
    <n v="168401981"/>
    <s v="TRF SRS 8230"/>
    <n v="-50"/>
    <n v="50"/>
    <n v="0"/>
    <n v="1048605.83"/>
    <s v="GI47RBOS060954439096970"/>
    <s v="RBOSGIGI"/>
    <s v="Robus Risk Services"/>
    <d v="2025-01-01T00:00:00"/>
    <e v="#N/A"/>
    <s v="Management Company Charges"/>
    <n v="8511"/>
    <s v="MICLG"/>
  </r>
  <r>
    <x v="0"/>
    <x v="0"/>
    <d v="2025-01-15T00:00:00"/>
    <d v="2025-01-15T00:00:00"/>
    <n v="168401982"/>
    <s v="CHG FPS PAYMENT VSL 129381"/>
    <n v="-1"/>
    <n v="1"/>
    <n v="0"/>
    <n v="1048604.83"/>
    <s v="GI47RBOS060954439096970"/>
    <s v="RBOSGIGI"/>
    <s v="Bank Charges"/>
    <d v="2025-01-01T00:00:00"/>
    <s v="Bank Charges"/>
    <s v="Bank Charges"/>
    <n v="8440"/>
    <s v="MICLG"/>
  </r>
  <r>
    <x v="0"/>
    <x v="0"/>
    <d v="2025-01-15T00:00:00"/>
    <d v="2025-01-15T00:00:00"/>
    <n v="168401982"/>
    <s v="FPS VSL 129381"/>
    <n v="-414.66"/>
    <n v="414.66"/>
    <n v="0"/>
    <n v="1048190.17"/>
    <s v="GI47RBOS060954439096970"/>
    <s v="RBOSGIGI"/>
    <s v="VSL"/>
    <d v="2025-01-01T00:00:00"/>
    <s v="VSL"/>
    <s v="Information Technology"/>
    <n v="8117"/>
    <s v="MICLG"/>
  </r>
  <r>
    <x v="0"/>
    <x v="0"/>
    <d v="2025-01-15T00:00:00"/>
    <d v="2025-01-15T00:00:00"/>
    <n v="168401983"/>
    <s v="CHG CHAPS CHARGE TRANS RE QS Q2 24 Mulsanne QS Q2 24"/>
    <n v="-15"/>
    <n v="15"/>
    <n v="0"/>
    <n v="1048175.17"/>
    <s v="GI47RBOS060954439096970"/>
    <s v="RBOSGIGI"/>
    <s v="Bank Charges"/>
    <d v="2025-01-01T00:00:00"/>
    <s v="Bank Charges"/>
    <s v="Bank Charges"/>
    <n v="8440"/>
    <s v="MICLG"/>
  </r>
  <r>
    <x v="0"/>
    <x v="0"/>
    <d v="2025-01-15T00:00:00"/>
    <d v="2025-01-15T00:00:00"/>
    <n v="168401983"/>
    <s v="OPO TRANS RE QS Q2 24 Mulsanne QS Q2 24"/>
    <n v="-1041808.9"/>
    <n v="1041808.9"/>
    <n v="0"/>
    <n v="6366.27"/>
    <s v="GI47RBOS060954439096970"/>
    <s v="RBOSGIGI"/>
    <s v="Trans Re"/>
    <d v="2025-01-01T00:00:00"/>
    <s v="Trans Re"/>
    <s v="Creditors arising out of Reinsurance Operations - QS"/>
    <n v="4081"/>
    <s v="TRANS"/>
  </r>
  <r>
    <x v="5"/>
    <x v="0"/>
    <d v="2025-01-17T00:00:00"/>
    <d v="2025-01-17T00:00:00"/>
    <n v="168433326"/>
    <s v="IPO G2I LTD T A GOT2INSURE.COM G2Ifor o s balance 000000FT2501"/>
    <n v="1517.25"/>
    <n v="0"/>
    <n v="1517.25"/>
    <n v="7883.52"/>
    <s v="GI47RBOS060954439096970"/>
    <s v="RBOSGIGI"/>
    <s v="G2I"/>
    <d v="2025-01-01T00:00:00"/>
    <e v="#N/A"/>
    <s v="Amounts due from Intermediaries re Premiums (net) "/>
    <n v="3435"/>
    <s v="G2Ins"/>
  </r>
  <r>
    <x v="0"/>
    <x v="0"/>
    <d v="2025-01-20T00:00:00"/>
    <d v="2025-01-20T00:00:00"/>
    <n v="168453309"/>
    <s v="IPO /ROC/RLTT0015374079///URI/JP MORGAN GBP REDEMPT"/>
    <n v="85000"/>
    <n v="0"/>
    <n v="85000"/>
    <n v="92883.520000000004"/>
    <s v="GI47RBOS060954439096970"/>
    <s v="RBOSGIGI"/>
    <s v="Cachematrix"/>
    <d v="2025-01-01T00:00:00"/>
    <e v="#N/A"/>
    <s v="Cachematrix"/>
    <n v="2766"/>
    <s v="MICLG"/>
  </r>
  <r>
    <x v="0"/>
    <x v="0"/>
    <d v="2025-01-20T00:00:00"/>
    <d v="2025-01-20T00:00:00"/>
    <n v="168453530"/>
    <s v="CHG FPS PAYMENT UPSTIX 4 PINE CL"/>
    <n v="-1"/>
    <n v="1"/>
    <n v="0"/>
    <n v="92882.52"/>
    <s v="GI47RBOS060954439096970"/>
    <s v="RBOSGIGI"/>
    <s v="Bank Charges"/>
    <d v="2025-01-01T00:00:00"/>
    <s v="Bank Charges"/>
    <s v="Bank Charges"/>
    <n v="8440"/>
    <s v="MICLG"/>
  </r>
  <r>
    <x v="0"/>
    <x v="0"/>
    <d v="2025-01-20T00:00:00"/>
    <d v="2025-01-20T00:00:00"/>
    <n v="168453530"/>
    <s v="FPS UPSTIX 4 PINE CL"/>
    <n v="-31500"/>
    <n v="31500"/>
    <n v="0"/>
    <n v="61382.52"/>
    <s v="GI47RBOS060954439096970"/>
    <s v="RBOSGIGI"/>
    <s v="Upstix"/>
    <d v="2025-01-01T00:00:00"/>
    <s v="Upstix"/>
    <s v="Ibuyer (Formerly: Asana Inc (NYSE: ASAN) (USD)"/>
    <n v="3537"/>
    <s v="MICLG"/>
  </r>
  <r>
    <x v="0"/>
    <x v="0"/>
    <d v="2025-01-22T00:00:00"/>
    <d v="2025-01-22T00:00:00"/>
    <n v="168499969"/>
    <s v="IPO /ROC/RLTT0015386296///URI/JP MORGAN GBP REDEMPT"/>
    <n v="1270000"/>
    <n v="0"/>
    <n v="1270000"/>
    <n v="1331382.52"/>
    <s v="GI47RBOS060954439096970"/>
    <s v="RBOSGIGI"/>
    <s v="Cachematrix"/>
    <d v="2025-01-01T00:00:00"/>
    <e v="#N/A"/>
    <s v="Cachematrix"/>
    <n v="2766"/>
    <s v="MICLG"/>
  </r>
  <r>
    <x v="0"/>
    <x v="0"/>
    <d v="2025-01-22T00:00:00"/>
    <d v="2025-01-22T00:00:00"/>
    <n v="168501967"/>
    <s v="IPO /ROC/RLTT0015386824///URI/JP MORGAN GBP REDEMPT"/>
    <n v="4000000"/>
    <n v="0"/>
    <n v="4000000"/>
    <n v="5331382.5199999996"/>
    <s v="GI47RBOS060954439096970"/>
    <s v="RBOSGIGI"/>
    <s v="Cachematrix"/>
    <d v="2025-01-01T00:00:00"/>
    <e v="#N/A"/>
    <s v="Cachematrix"/>
    <n v="2766"/>
    <s v="MICLG"/>
  </r>
  <r>
    <x v="0"/>
    <x v="0"/>
    <d v="2025-01-22T00:00:00"/>
    <d v="2025-01-22T00:00:00"/>
    <n v="168504266"/>
    <s v="CHG FPS PAYMENT CCG 713 714"/>
    <n v="-1"/>
    <n v="1"/>
    <n v="0"/>
    <n v="5331381.5199999996"/>
    <s v="GI47RBOS060954439096970"/>
    <s v="RBOSGIGI"/>
    <s v="Bank Charges"/>
    <d v="2025-01-01T00:00:00"/>
    <s v="Bank Charges"/>
    <s v="Bank Charges"/>
    <n v="8440"/>
    <s v="MICLG"/>
  </r>
  <r>
    <x v="0"/>
    <x v="0"/>
    <d v="2025-01-22T00:00:00"/>
    <d v="2025-01-22T00:00:00"/>
    <n v="168504266"/>
    <s v="FPS CCG 713 714"/>
    <n v="-3731.53"/>
    <n v="3731.53"/>
    <n v="0"/>
    <n v="5327649.99"/>
    <s v="GI47RBOS060954439096970"/>
    <s v="RBOSGIGI"/>
    <s v="Employment Costs"/>
    <d v="2025-01-01T00:00:00"/>
    <s v="Employment Costs"/>
    <s v="CCG Fees"/>
    <n v="8512"/>
    <s v="MICLG"/>
  </r>
  <r>
    <x v="0"/>
    <x v="0"/>
    <d v="2025-01-22T00:00:00"/>
    <d v="2025-01-22T00:00:00"/>
    <n v="168504267"/>
    <s v="TRF GFSC 13255"/>
    <n v="-2100"/>
    <n v="2100"/>
    <n v="0"/>
    <n v="5325549.99"/>
    <s v="GI47RBOS060954439096970"/>
    <s v="RBOSGIGI"/>
    <s v="GFSC"/>
    <d v="2025-01-01T00:00:00"/>
    <s v="GFSC"/>
    <s v="Regulatory Fees"/>
    <n v="5429"/>
    <s v="MICLG"/>
  </r>
  <r>
    <x v="0"/>
    <x v="0"/>
    <d v="2025-01-22T00:00:00"/>
    <d v="2025-01-22T00:00:00"/>
    <n v="168504268"/>
    <s v="CHG FPS PAYMENT KCASL RECHARGE JAN"/>
    <n v="-1"/>
    <n v="1"/>
    <n v="0"/>
    <n v="5325548.99"/>
    <s v="GI47RBOS060954439096970"/>
    <s v="RBOSGIGI"/>
    <s v="Bank Charges"/>
    <d v="2025-01-01T00:00:00"/>
    <s v="Bank Charges"/>
    <s v="Bank Charges"/>
    <n v="8440"/>
    <s v="MICLG"/>
  </r>
  <r>
    <x v="0"/>
    <x v="0"/>
    <d v="2025-01-22T00:00:00"/>
    <d v="2025-01-22T00:00:00"/>
    <n v="168504268"/>
    <s v="FPS KCASL RECHARGE JAN"/>
    <n v="-26977.19"/>
    <n v="26977.19"/>
    <n v="0"/>
    <n v="5298571.8"/>
    <s v="GI47RBOS060954439096970"/>
    <s v="RBOSGIGI"/>
    <s v="KCASL fees"/>
    <d v="2025-01-01T00:00:00"/>
    <s v="KCASL Fees"/>
    <s v="Information Technology"/>
    <n v="8117"/>
    <s v="MICLG"/>
  </r>
  <r>
    <x v="0"/>
    <x v="0"/>
    <d v="2025-01-22T00:00:00"/>
    <d v="2025-01-22T00:00:00"/>
    <n v="168504271"/>
    <s v="CHG FPS PAYMENT KEY 712"/>
    <n v="-1"/>
    <n v="1"/>
    <n v="0"/>
    <n v="5298570.8"/>
    <s v="GI47RBOS060954439096970"/>
    <s v="RBOSGIGI"/>
    <s v="Bank Charges"/>
    <d v="2025-01-01T00:00:00"/>
    <s v="Bank Charges"/>
    <s v="Bank Charges"/>
    <n v="8440"/>
    <s v="MICLG"/>
  </r>
  <r>
    <x v="6"/>
    <x v="0"/>
    <d v="2025-01-22T00:00:00"/>
    <d v="2025-01-22T00:00:00"/>
    <n v="168504271"/>
    <s v="FPS KEY 712"/>
    <n v="-6941.74"/>
    <n v="6941.74"/>
    <n v="0"/>
    <n v="5291629.0599999996"/>
    <s v="GI47RBOS060954439096970"/>
    <s v="RBOSGIGI"/>
    <s v="Abacai"/>
    <d v="2025-01-01T00:00:00"/>
    <s v="Abacai"/>
    <s v="Information Technology"/>
    <n v="8117"/>
    <s v="MICLG"/>
  </r>
  <r>
    <x v="0"/>
    <x v="0"/>
    <d v="2025-01-22T00:00:00"/>
    <d v="2025-01-22T00:00:00"/>
    <n v="168504274"/>
    <s v="CHG CHAPS CHARGE MICL KCASL TOP UP KCASL MICL TOP UP"/>
    <n v="-15"/>
    <n v="15"/>
    <n v="0"/>
    <n v="5291614.0599999996"/>
    <s v="GI47RBOS060954439096970"/>
    <s v="RBOSGIGI"/>
    <s v="Bank Charges"/>
    <d v="2025-01-01T00:00:00"/>
    <s v="Bank Charges"/>
    <s v="Bank Charges"/>
    <n v="8440"/>
    <s v="MICLG"/>
  </r>
  <r>
    <x v="0"/>
    <x v="0"/>
    <d v="2025-01-22T00:00:00"/>
    <d v="2025-01-22T00:00:00"/>
    <n v="168504274"/>
    <s v="OPO MICL KCASL TOP UP KCASL MICL TOP UP"/>
    <n v="-1000000"/>
    <n v="1000000"/>
    <n v="0"/>
    <n v="4291614.0599999996"/>
    <s v="GI47RBOS060954439096970"/>
    <s v="RBOSGIGI"/>
    <s v="KCASL Top up"/>
    <d v="2025-01-01T00:00:00"/>
    <s v="KCASL Top up"/>
    <s v="KCASL Trust Account"/>
    <n v="2762"/>
    <s v="MICLG"/>
  </r>
  <r>
    <x v="0"/>
    <x v="0"/>
    <d v="2025-01-22T00:00:00"/>
    <d v="2025-01-22T00:00:00"/>
    <n v="168504277"/>
    <s v="CHG CHAPS CHARGE TRANS RE QS Q3 24 Mulsanne QS Q3 24"/>
    <n v="-15"/>
    <n v="15"/>
    <n v="0"/>
    <n v="4291599.0599999996"/>
    <s v="GI47RBOS060954439096970"/>
    <s v="RBOSGIGI"/>
    <s v="Bank Charges"/>
    <d v="2025-01-01T00:00:00"/>
    <s v="Bank Charges"/>
    <s v="Bank Charges"/>
    <n v="8440"/>
    <s v="MICLG"/>
  </r>
  <r>
    <x v="0"/>
    <x v="0"/>
    <d v="2025-01-22T00:00:00"/>
    <d v="2025-01-22T00:00:00"/>
    <n v="168504277"/>
    <s v="OPO TRANS RE QS Q3 24 Mulsanne QS Q3 24"/>
    <n v="-236404.49"/>
    <n v="236404.49"/>
    <n v="0"/>
    <n v="4055194.57"/>
    <s v="GI47RBOS060954439096970"/>
    <s v="RBOSGIGI"/>
    <s v="Trans Re"/>
    <d v="2025-01-01T00:00:00"/>
    <s v="Trans Re"/>
    <s v="Creditors arising out of Reinsurance Operations - QS"/>
    <n v="4081"/>
    <s v="TRANS"/>
  </r>
  <r>
    <x v="0"/>
    <x v="0"/>
    <d v="2025-01-22T00:00:00"/>
    <d v="2025-01-22T00:00:00"/>
    <n v="168508173"/>
    <s v="CHG CHAPS CHARGE GUY QS Q4 24 MICL QS Q4 24"/>
    <n v="-15"/>
    <n v="15"/>
    <n v="0"/>
    <n v="4055179.57"/>
    <s v="GI47RBOS060954439096970"/>
    <s v="RBOSGIGI"/>
    <s v="Bank Charges"/>
    <d v="2025-01-01T00:00:00"/>
    <s v="Bank Charges"/>
    <s v="Bank Charges"/>
    <n v="8440"/>
    <s v="MICLG"/>
  </r>
  <r>
    <x v="0"/>
    <x v="0"/>
    <d v="2025-01-22T00:00:00"/>
    <d v="2025-01-22T00:00:00"/>
    <n v="168508173"/>
    <s v="OPO GUY QS Q4 24 MICL QS Q4 24"/>
    <n v="-3935892.85"/>
    <n v="3935892.85"/>
    <n v="0"/>
    <n v="119286.72"/>
    <s v="GI47RBOS060954439096970"/>
    <s v="RBOSGIGI"/>
    <s v="Xol Guy Carpenter"/>
    <d v="2025-01-01T00:00:00"/>
    <s v="XOL Guy Carpenter"/>
    <s v="Creditors arising out of Reinsurance Operations - XOL"/>
    <n v="4151"/>
    <s v="MICLG"/>
  </r>
  <r>
    <x v="0"/>
    <x v="0"/>
    <d v="2025-01-24T00:00:00"/>
    <d v="2025-01-24T00:00:00"/>
    <n v="168504269"/>
    <s v="CHG BULK FPS PAYMENT"/>
    <n v="-4"/>
    <n v="4"/>
    <n v="0"/>
    <n v="119282.72"/>
    <s v="GI47RBOS060954439096970"/>
    <s v="RBOSGIGI"/>
    <s v="Bank Charges"/>
    <d v="2025-01-01T00:00:00"/>
    <s v="Bank Charges"/>
    <s v="Bank Charges"/>
    <n v="8440"/>
    <s v="MICLG"/>
  </r>
  <r>
    <x v="0"/>
    <x v="0"/>
    <d v="2025-01-24T00:00:00"/>
    <d v="2025-01-24T00:00:00"/>
    <n v="168504269"/>
    <s v="FPS SALARIES"/>
    <n v="-15803.58"/>
    <n v="15803.58"/>
    <n v="0"/>
    <n v="103479.14"/>
    <s v="GI47RBOS060954439096970"/>
    <s v="RBOSGIGI"/>
    <s v="Employment Costs"/>
    <d v="2025-01-01T00:00:00"/>
    <s v="Employment Costs"/>
    <s v="CCG Fees"/>
    <n v="8512"/>
    <s v="MICLG"/>
  </r>
  <r>
    <x v="0"/>
    <x v="0"/>
    <d v="2025-01-24T00:00:00"/>
    <d v="2025-01-24T00:00:00"/>
    <n v="168504276"/>
    <s v="CHG CHAPS CHARGE FPENA SALARY JAN NOMINA MICL F PENA 01"/>
    <n v="-20"/>
    <n v="20"/>
    <n v="0"/>
    <n v="103459.14"/>
    <s v="GI47RBOS060954439096970"/>
    <s v="RBOSGIGI"/>
    <s v="Bank Charges"/>
    <d v="2025-01-01T00:00:00"/>
    <s v="Bank Charges"/>
    <s v="Bank Charges"/>
    <n v="8440"/>
    <s v="MICLG"/>
  </r>
  <r>
    <x v="0"/>
    <x v="0"/>
    <d v="2025-01-24T00:00:00"/>
    <d v="2025-01-24T00:00:00"/>
    <n v="168504276"/>
    <s v="OPO FPENA SALARY JAN NOMINA MICL F PENA 01"/>
    <n v="-4293.01"/>
    <n v="4293.01"/>
    <n v="0"/>
    <n v="99166.13"/>
    <s v="GI47RBOS060954439096970"/>
    <s v="RBOSGIGI"/>
    <s v="Employment Costs"/>
    <d v="2025-01-01T00:00:00"/>
    <s v="Employment Costs"/>
    <s v="CCG Fees"/>
    <n v="8512"/>
    <s v="MICLG"/>
  </r>
  <r>
    <x v="0"/>
    <x v="0"/>
    <d v="2025-01-24T00:00:00"/>
    <d v="2025-01-24T00:00:00"/>
    <n v="168541539"/>
    <s v="IPO MULSANNE- SOA 30.11.2024 GBP 2.308.37"/>
    <n v="3143100.09"/>
    <n v="0"/>
    <n v="3143100.09"/>
    <n v="3242266.22"/>
    <s v="GI47RBOS060954439096970"/>
    <s v="RBOSGIGI"/>
    <s v="Pukka IPT &amp; Commission"/>
    <d v="2025-01-01T00:00:00"/>
    <e v="#N/A"/>
    <s v="Creditors arising out of Reinsurance Operations - Pukka Fronting"/>
    <n v="4135"/>
    <s v="Front"/>
  </r>
  <r>
    <x v="0"/>
    <x v="0"/>
    <d v="2025-01-27T00:00:00"/>
    <d v="2025-01-27T00:00:00"/>
    <n v="168567279"/>
    <s v="CHG CHAPS CHARGE GNC073880732401 /ROC/74826678"/>
    <n v="-15"/>
    <n v="15"/>
    <n v="0"/>
    <n v="3242251.22"/>
    <s v="GI47RBOS060954439096970"/>
    <s v="RBOSGIGI"/>
    <s v="Bank Charges"/>
    <d v="2025-01-01T00:00:00"/>
    <s v="Bank Charges"/>
    <s v="Bank Charges"/>
    <n v="8440"/>
    <s v="MICLG"/>
  </r>
  <r>
    <x v="0"/>
    <x v="0"/>
    <d v="2025-01-27T00:00:00"/>
    <d v="2025-01-27T00:00:00"/>
    <n v="168567279"/>
    <s v="OPO GNC073880732401 /ROC/74826678"/>
    <n v="-3200000"/>
    <n v="3200000"/>
    <n v="0"/>
    <n v="42251.22"/>
    <s v="GI47RBOS060954439096970"/>
    <s v="RBOSGIGI"/>
    <s v="Cachematrix"/>
    <d v="2025-01-01T00:00:00"/>
    <s v="Cachematrix"/>
    <s v="Cachematrix"/>
    <n v="2766"/>
    <s v="MICLG"/>
  </r>
  <r>
    <x v="0"/>
    <x v="0"/>
    <d v="2025-01-27T00:00:00"/>
    <d v="2025-01-27T00:00:00"/>
    <n v="168570950"/>
    <s v="IPO KCASL-MICL CLAIMS FUNDS TRANSFER"/>
    <n v="800000"/>
    <n v="0"/>
    <n v="800000"/>
    <n v="842251.22"/>
    <s v="GI47RBOS060954439096970"/>
    <s v="RBOSGIGI"/>
    <s v="KCASL Top up"/>
    <d v="2025-01-01T00:00:00"/>
    <e v="#N/A"/>
    <s v="KCASL Trust Account"/>
    <n v="2762"/>
    <s v="MICLG"/>
  </r>
  <r>
    <x v="0"/>
    <x v="0"/>
    <d v="2025-01-27T00:00:00"/>
    <d v="2025-01-27T00:00:00"/>
    <n v="168572741"/>
    <s v="CHG CHAPS CHARGE GNC073883151901 /ROC/74839027"/>
    <n v="-15"/>
    <n v="15"/>
    <n v="0"/>
    <n v="842236.22"/>
    <s v="GI47RBOS060954439096970"/>
    <s v="RBOSGIGI"/>
    <s v="Bank Charges"/>
    <d v="2025-01-01T00:00:00"/>
    <s v="Bank Charges"/>
    <s v="Bank Charges"/>
    <n v="8440"/>
    <s v="MICLG"/>
  </r>
  <r>
    <x v="0"/>
    <x v="0"/>
    <d v="2025-01-27T00:00:00"/>
    <d v="2025-01-27T00:00:00"/>
    <n v="168572741"/>
    <s v="OPO GNC073883151901 /ROC/74839027"/>
    <n v="-800000"/>
    <n v="800000"/>
    <n v="0"/>
    <n v="42236.22"/>
    <s v="GI47RBOS060954439096970"/>
    <s v="RBOSGIGI"/>
    <s v="Cachematrix"/>
    <d v="2025-01-01T00:00:00"/>
    <s v="Cachematrix"/>
    <s v="Cachematrix"/>
    <n v="2766"/>
    <s v="MICLG"/>
  </r>
  <r>
    <x v="1"/>
    <x v="0"/>
    <d v="2025-01-28T00:00:00"/>
    <d v="2025-01-28T00:00:00"/>
    <n v="168583267"/>
    <s v="IPO HIYACAR LIMITED F HIYACAR"/>
    <n v="3125"/>
    <n v="0"/>
    <n v="3125"/>
    <n v="45361.22"/>
    <s v="GI47RBOS060954439096970"/>
    <s v="RBOSGIGI"/>
    <s v="Hiyacar Limited"/>
    <d v="2025-01-01T00:00:00"/>
    <e v="#N/A"/>
    <s v="Amounts due from Intermediaries re Premiums (net) "/>
    <n v="3435"/>
    <s v="HiyST"/>
  </r>
  <r>
    <x v="0"/>
    <x v="0"/>
    <d v="2025-01-29T00:00:00"/>
    <d v="2025-01-29T00:00:00"/>
    <n v="168610640"/>
    <s v="IPO /ROC/RLTT0015416040///URI/JP MORGAN GBP REDEMPT"/>
    <n v="100000"/>
    <n v="0"/>
    <n v="100000"/>
    <n v="145361.22"/>
    <s v="GI47RBOS060954439096970"/>
    <s v="RBOSGIGI"/>
    <s v="Cachematrix"/>
    <d v="2025-01-01T00:00:00"/>
    <e v="#N/A"/>
    <s v="Cachematrix"/>
    <n v="2766"/>
    <s v="MICLG"/>
  </r>
  <r>
    <x v="0"/>
    <x v="0"/>
    <d v="2025-01-29T00:00:00"/>
    <d v="2025-01-29T00:00:00"/>
    <n v="168615891"/>
    <s v="IPO DESC-201035769 /ROC/AB201035769 /URGP/"/>
    <n v="209472.61"/>
    <n v="0"/>
    <n v="209472.61"/>
    <n v="354833.83"/>
    <s v="GI47RBOS060954439096970"/>
    <s v="RBOSGIGI"/>
    <s v="New Re"/>
    <d v="2025-01-01T00:00:00"/>
    <e v="#N/A"/>
    <s v="Creditors arising out of Reinsurance Operations - QS"/>
    <n v="4081"/>
    <s v="NEWRE"/>
  </r>
  <r>
    <x v="0"/>
    <x v="0"/>
    <d v="2025-01-29T00:00:00"/>
    <d v="2025-01-29T00:00:00"/>
    <n v="168617841"/>
    <s v="CHG FPS PAYMENT WTW 252740026543"/>
    <n v="-1"/>
    <n v="1"/>
    <n v="0"/>
    <n v="354832.83"/>
    <s v="GI47RBOS060954439096970"/>
    <s v="RBOSGIGI"/>
    <s v="Bank Charges"/>
    <d v="2025-01-01T00:00:00"/>
    <s v="Bank Charges"/>
    <s v="Bank Charges"/>
    <n v="8440"/>
    <s v="MICLG"/>
  </r>
  <r>
    <x v="0"/>
    <x v="0"/>
    <d v="2025-01-29T00:00:00"/>
    <d v="2025-01-29T00:00:00"/>
    <n v="168617841"/>
    <s v="FPS WTW 252740026543"/>
    <n v="-8905.2900000000009"/>
    <n v="8905.2900000000009"/>
    <n v="0"/>
    <n v="345927.54"/>
    <s v="GI47RBOS060954439096970"/>
    <s v="RBOSGIGI"/>
    <s v="Tower Watson"/>
    <d v="2025-01-01T00:00:00"/>
    <s v="Tower Watson"/>
    <s v="Actuarial Fees"/>
    <n v="7108"/>
    <s v="MICLG"/>
  </r>
  <r>
    <x v="0"/>
    <x v="0"/>
    <d v="2025-01-29T00:00:00"/>
    <d v="2025-01-29T00:00:00"/>
    <n v="168617842"/>
    <s v="CHG FPS PAYMENT CCG 717 718"/>
    <n v="-1"/>
    <n v="1"/>
    <n v="0"/>
    <n v="345926.54"/>
    <s v="GI47RBOS060954439096970"/>
    <s v="RBOSGIGI"/>
    <s v="Bank Charges"/>
    <d v="2025-01-01T00:00:00"/>
    <s v="Bank Charges"/>
    <s v="Bank Charges"/>
    <n v="8440"/>
    <s v="MICLG"/>
  </r>
  <r>
    <x v="0"/>
    <x v="0"/>
    <d v="2025-01-29T00:00:00"/>
    <d v="2025-01-29T00:00:00"/>
    <n v="168617842"/>
    <s v="FPS CCG 717 718"/>
    <n v="-102941.22"/>
    <n v="102941.22"/>
    <n v="0"/>
    <n v="242985.32"/>
    <s v="GI47RBOS060954439096970"/>
    <s v="RBOSGIGI"/>
    <s v="Employment Costs"/>
    <d v="2025-01-01T00:00:00"/>
    <s v="Employment Costs"/>
    <s v="CCG Fees"/>
    <n v="8512"/>
    <s v="MICLG"/>
  </r>
  <r>
    <x v="0"/>
    <x v="0"/>
    <d v="2025-01-29T00:00:00"/>
    <d v="2025-01-29T00:00:00"/>
    <n v="168617843"/>
    <s v="CHG FPS PAYMENT RIGHT CHOICE FEES"/>
    <n v="-1"/>
    <n v="1"/>
    <n v="0"/>
    <n v="242984.32000000001"/>
    <s v="GI47RBOS060954439096970"/>
    <s v="RBOSGIGI"/>
    <s v="Bank Charges"/>
    <d v="2025-01-01T00:00:00"/>
    <s v="Bank Charges"/>
    <s v="Bank Charges"/>
    <n v="8440"/>
    <s v="MICLG"/>
  </r>
  <r>
    <x v="7"/>
    <x v="0"/>
    <d v="2025-01-29T00:00:00"/>
    <d v="2025-01-29T00:00:00"/>
    <n v="168617843"/>
    <s v="FPS RIGHT CHOICE FEES"/>
    <n v="-1805.86"/>
    <n v="1805.86"/>
    <n v="0"/>
    <n v="241178.46"/>
    <s v="GI47RBOS060954439096970"/>
    <s v="RBOSGIGI"/>
    <s v="Right choice"/>
    <d v="2025-01-01T00:00:00"/>
    <s v="Right Choice"/>
    <s v="Amounts due from Intermediaries re Premiums (net) "/>
    <n v="3435"/>
    <s v="RIGHT"/>
  </r>
  <r>
    <x v="0"/>
    <x v="0"/>
    <d v="2025-01-29T00:00:00"/>
    <d v="2025-01-29T00:00:00"/>
    <n v="168617844"/>
    <s v="TRF GFSC 13271 13276"/>
    <n v="-1356.25"/>
    <n v="1356.25"/>
    <n v="0"/>
    <n v="239822.21"/>
    <s v="GI47RBOS060954439096970"/>
    <s v="RBOSGIGI"/>
    <s v="GFSC"/>
    <d v="2025-01-01T00:00:00"/>
    <s v="GFSC"/>
    <s v="Regulatory Fees"/>
    <n v="5429"/>
    <s v="MICLG"/>
  </r>
  <r>
    <x v="0"/>
    <x v="0"/>
    <d v="2025-01-29T00:00:00"/>
    <d v="2025-01-29T00:00:00"/>
    <n v="168617845"/>
    <s v="CHG FPS PAYMENT CCG FEES"/>
    <n v="-1"/>
    <n v="1"/>
    <n v="0"/>
    <n v="239821.21"/>
    <s v="GI47RBOS060954439096970"/>
    <s v="RBOSGIGI"/>
    <s v="Bank Charges"/>
    <d v="2025-01-01T00:00:00"/>
    <s v="Bank Charges"/>
    <s v="Bank Charges"/>
    <n v="8440"/>
    <s v="MICLG"/>
  </r>
  <r>
    <x v="8"/>
    <x v="0"/>
    <d v="2025-01-29T00:00:00"/>
    <d v="2025-01-29T00:00:00"/>
    <n v="168617845"/>
    <s v="FPS CCG FEES"/>
    <n v="-29.39"/>
    <n v="29.39"/>
    <n v="0"/>
    <n v="239791.82"/>
    <s v="GI47RBOS060954439096970"/>
    <s v="RBOSGIGI"/>
    <s v="CCG Insurer Trust"/>
    <d v="2025-01-01T00:00:00"/>
    <s v="CCG INSURER TRUST"/>
    <s v="Amounts due from Intermediaries re Premiums (net) "/>
    <n v="3435"/>
    <s v="CCGOT"/>
  </r>
  <r>
    <x v="0"/>
    <x v="0"/>
    <d v="2025-01-29T00:00:00"/>
    <d v="2025-01-29T00:00:00"/>
    <n v="168617846"/>
    <s v="TRF SRS 8503"/>
    <n v="-2450"/>
    <n v="2450"/>
    <n v="0"/>
    <n v="237341.82"/>
    <s v="GI47RBOS060954439096970"/>
    <s v="RBOSGIGI"/>
    <s v="Robus Risk Services"/>
    <d v="2025-01-01T00:00:00"/>
    <e v="#N/A"/>
    <s v="Rent &amp; Service Charges"/>
    <n v="8301"/>
    <s v="MICLG"/>
  </r>
  <r>
    <x v="0"/>
    <x v="0"/>
    <d v="2025-01-29T00:00:00"/>
    <d v="2025-01-29T00:00:00"/>
    <n v="168617847"/>
    <s v="CHG FPS PAYMENT GYC CLAIM"/>
    <n v="-1"/>
    <n v="1"/>
    <n v="0"/>
    <n v="237340.82"/>
    <s v="GI47RBOS060954439096970"/>
    <s v="RBOSGIGI"/>
    <s v="Bank Charges"/>
    <d v="2025-01-01T00:00:00"/>
    <s v="Bank Charges"/>
    <s v="Bank Charges"/>
    <n v="8440"/>
    <s v="MICLG"/>
  </r>
  <r>
    <x v="9"/>
    <x v="0"/>
    <d v="2025-01-29T00:00:00"/>
    <d v="2025-01-29T00:00:00"/>
    <n v="168617847"/>
    <s v="FPS GYC CLAIM"/>
    <n v="-6218.13"/>
    <n v="6218.13"/>
    <n v="0"/>
    <n v="231122.69"/>
    <s v="GI47RBOS060954439096970"/>
    <s v="RBOSGIGI"/>
    <s v="Got you covered"/>
    <d v="2025-01-01T00:00:00"/>
    <s v="Got you covered"/>
    <s v="Amounts due from Intermediaries re Premiums (net) "/>
    <n v="3435"/>
    <s v="GYCov"/>
  </r>
  <r>
    <x v="0"/>
    <x v="0"/>
    <d v="2025-01-29T00:00:00"/>
    <d v="2025-01-29T00:00:00"/>
    <n v="168617848"/>
    <s v="CHG FPS PAYMENT SX3 INV 230 233"/>
    <n v="-1"/>
    <n v="1"/>
    <n v="0"/>
    <n v="231121.69"/>
    <s v="GI47RBOS060954439096970"/>
    <s v="RBOSGIGI"/>
    <s v="Bank Charges"/>
    <d v="2025-01-01T00:00:00"/>
    <s v="Bank Charges"/>
    <s v="Bank Charges"/>
    <n v="8440"/>
    <s v="MICLG"/>
  </r>
  <r>
    <x v="0"/>
    <x v="0"/>
    <d v="2025-01-29T00:00:00"/>
    <d v="2025-01-29T00:00:00"/>
    <n v="168617848"/>
    <s v="FPS SX3 INV 230 233"/>
    <n v="-17805"/>
    <n v="17805"/>
    <n v="0"/>
    <n v="213316.69"/>
    <s v="GI47RBOS060954439096970"/>
    <s v="RBOSGIGI"/>
    <s v="audit fees"/>
    <d v="2025-01-01T00:00:00"/>
    <s v="Audit fees"/>
    <s v="Auditors' Remuneration"/>
    <n v="8604"/>
    <s v="MICLG"/>
  </r>
  <r>
    <x v="8"/>
    <x v="0"/>
    <d v="2025-01-29T00:00:00"/>
    <d v="2025-01-29T00:00:00"/>
    <n v="168620946"/>
    <s v="IPO HAWKES E J C EDWARD HAWKES EDWARD HAWKE"/>
    <n v="288"/>
    <n v="0"/>
    <n v="288"/>
    <n v="213604.69"/>
    <s v="GI47RBOS060954439096970"/>
    <s v="RBOSGIGI"/>
    <s v="CCG Insurer Trust"/>
    <d v="2025-01-01T00:00:00"/>
    <e v="#N/A"/>
    <s v="Amounts due from Intermediaries re Premiums (net) "/>
    <n v="3435"/>
    <s v="CCGOT"/>
  </r>
  <r>
    <x v="0"/>
    <x v="0"/>
    <d v="2025-01-30T00:00:00"/>
    <d v="2025-01-30T00:00:00"/>
    <n v="168639815"/>
    <s v="CHG FPS PAYMENT UPSTIX9 SHEARER CL"/>
    <n v="-1"/>
    <n v="1"/>
    <n v="0"/>
    <n v="213603.69"/>
    <s v="GI47RBOS060954439096970"/>
    <s v="RBOSGIGI"/>
    <s v="Bank Charges"/>
    <d v="2025-01-01T00:00:00"/>
    <s v="Bank Charges"/>
    <s v="Bank Charges"/>
    <n v="8440"/>
    <s v="MICLG"/>
  </r>
  <r>
    <x v="0"/>
    <x v="0"/>
    <d v="2025-01-30T00:00:00"/>
    <d v="2025-01-30T00:00:00"/>
    <n v="168639815"/>
    <s v="FPS UPSTIX9 SHEARER CL"/>
    <n v="-26250"/>
    <n v="26250"/>
    <n v="0"/>
    <n v="187353.69"/>
    <s v="GI47RBOS060954439096970"/>
    <s v="RBOSGIGI"/>
    <s v="Upstix"/>
    <d v="2025-01-01T00:00:00"/>
    <s v="Upstix"/>
    <s v="Ibuyer (Formerly: Asana Inc (NYSE: ASAN) (USD)"/>
    <n v="3537"/>
    <s v="MICLG"/>
  </r>
  <r>
    <x v="10"/>
    <x v="0"/>
    <d v="2025-01-31T00:00:00"/>
    <d v="2025-01-31T00:00:00"/>
    <n v="168662702"/>
    <s v="IPO ACC NO 2829"/>
    <n v="1027789.49"/>
    <n v="0"/>
    <n v="1027789.49"/>
    <n v="1215143.18"/>
    <s v="GI47RBOS060954439096970"/>
    <s v="RBOSGIGI"/>
    <s v="U Drive Cover"/>
    <d v="2025-01-01T00:00:00"/>
    <e v="#N/A"/>
    <s v="Amounts due from Intermediaries re Premiums (net) "/>
    <n v="3435"/>
    <s v="UDrOt"/>
  </r>
  <r>
    <x v="0"/>
    <x v="0"/>
    <d v="2025-01-31T00:00:00"/>
    <d v="2025-01-31T00:00:00"/>
    <n v="168673234"/>
    <s v="IPO UPSTIX TECHNOLOGIES LTD 3 Guildhall REV383287180"/>
    <n v="43500"/>
    <n v="0"/>
    <n v="43500"/>
    <n v="1258643.18"/>
    <s v="GI47RBOS060954439096970"/>
    <s v="RBOSGIGI"/>
    <s v="Upstix"/>
    <d v="2025-01-01T00:00:00"/>
    <e v="#N/A"/>
    <s v="Ibuyer (Formerly: Asana Inc (NYSE: ASAN) (USD)"/>
    <n v="3537"/>
    <s v="MICLG"/>
  </r>
  <r>
    <x v="0"/>
    <x v="1"/>
    <d v="2025-02-03T00:00:00"/>
    <d v="2025-02-03T00:00:00"/>
    <n v="168685288"/>
    <s v="D/D MOTOR INSURERS BUR MULSANNE INS859221 601455MIB LEVY"/>
    <n v="-217384.64"/>
    <n v="217384.64"/>
    <n v="0"/>
    <n v="1041258.54"/>
    <s v="GI47RBOS060954439096970"/>
    <s v="RBOSGIGI"/>
    <s v="MIB Fees"/>
    <d v="2025-02-01T00:00:00"/>
    <s v="MIB Fees"/>
    <s v="MIB creditor"/>
    <n v="4231"/>
    <s v="MICLG"/>
  </r>
  <r>
    <x v="0"/>
    <x v="1"/>
    <d v="2025-02-03T00:00:00"/>
    <d v="2025-02-03T00:00:00"/>
    <n v="168685290"/>
    <s v="D/D AIG LIFE LTD MULSANNE INS691995 400250P516939601-A"/>
    <n v="-40.520000000000003"/>
    <n v="40.520000000000003"/>
    <n v="0"/>
    <n v="1041218.02"/>
    <s v="GI47RBOS060954439096970"/>
    <s v="RBOSGIGI"/>
    <s v="Employment Costs"/>
    <d v="2025-02-01T00:00:00"/>
    <s v="Employment Costs"/>
    <s v="Other Staff Costs"/>
    <n v="8020"/>
    <s v="MICLG"/>
  </r>
  <r>
    <x v="0"/>
    <x v="1"/>
    <d v="2025-02-03T00:00:00"/>
    <d v="2025-02-03T00:00:00"/>
    <n v="168691239"/>
    <s v="IPO /ROC/IATT0015436062///URI/JP MORGAN GBP INTERES"/>
    <n v="92547.67"/>
    <n v="0"/>
    <n v="92547.67"/>
    <n v="1133765.69"/>
    <s v="GI47RBOS060954439096970"/>
    <s v="RBOSGIGI"/>
    <s v="Cachematrix"/>
    <d v="2025-02-01T00:00:00"/>
    <e v="#N/A"/>
    <s v="Bank interest receivable "/>
    <n v="3426"/>
    <s v="MICLG"/>
  </r>
  <r>
    <x v="0"/>
    <x v="1"/>
    <d v="2025-02-03T00:00:00"/>
    <d v="2025-02-03T00:00:00"/>
    <n v="168695984"/>
    <s v="CHG CHAPS CHARGE GNC074154425801 /ROC/75005953"/>
    <n v="-15"/>
    <n v="15"/>
    <n v="0"/>
    <n v="1133750.69"/>
    <s v="GI47RBOS060954439096970"/>
    <s v="RBOSGIGI"/>
    <s v="Bank charges"/>
    <d v="2025-02-01T00:00:00"/>
    <s v="Bank Charges"/>
    <s v="Bank Charges"/>
    <n v="8440"/>
    <s v="MICLG"/>
  </r>
  <r>
    <x v="0"/>
    <x v="1"/>
    <d v="2025-02-03T00:00:00"/>
    <d v="2025-02-03T00:00:00"/>
    <n v="168695984"/>
    <s v="OPO GNC074154425801 /ROC/75005953"/>
    <n v="-1080000"/>
    <n v="1080000"/>
    <n v="0"/>
    <n v="53750.69"/>
    <s v="GI47RBOS060954439096970"/>
    <s v="RBOSGIGI"/>
    <s v="Cachematrix"/>
    <d v="2025-02-01T00:00:00"/>
    <s v="Cachematrix"/>
    <s v="Cachematrix"/>
    <n v="2766"/>
    <s v="MICLG"/>
  </r>
  <r>
    <x v="3"/>
    <x v="1"/>
    <d v="2025-02-03T00:00:00"/>
    <d v="2025-02-03T00:00:00"/>
    <n v="168697058"/>
    <s v="IPO ABACAI TECHNOLOGIE MICL CALL ACCOUNT"/>
    <n v="500000"/>
    <n v="0"/>
    <n v="500000"/>
    <n v="553750.68999999994"/>
    <s v="GI47RBOS060954439096970"/>
    <s v="RBOSGIGI"/>
    <s v="Boom"/>
    <d v="2025-02-01T00:00:00"/>
    <e v="#N/A"/>
    <s v="Amounts due from Intermediaries re Premiums (net) "/>
    <n v="3435"/>
    <s v="BOOMA"/>
  </r>
  <r>
    <x v="0"/>
    <x v="1"/>
    <d v="2025-02-03T00:00:00"/>
    <d v="2025-02-03T00:00:00"/>
    <n v="168700620"/>
    <s v="IPO UPSTIX TECHNOLOGIES LTD 11 St Martins REV385926721"/>
    <n v="33300"/>
    <n v="0"/>
    <n v="33300"/>
    <n v="587050.68999999994"/>
    <s v="GI47RBOS060954439096970"/>
    <s v="RBOSGIGI"/>
    <s v="Upstix"/>
    <d v="2025-02-01T00:00:00"/>
    <e v="#N/A"/>
    <s v="Ibuyer (Formerly: Asana Inc (NYSE: ASAN) (USD)"/>
    <n v="3537"/>
    <s v="MICLG"/>
  </r>
  <r>
    <x v="0"/>
    <x v="1"/>
    <d v="2025-02-03T00:00:00"/>
    <d v="2025-02-03T00:00:00"/>
    <n v="168700621"/>
    <s v="IPO UPSTIX TECHNOLOGIES LTD 56 Round Road REV385926717"/>
    <n v="20250"/>
    <n v="0"/>
    <n v="20250"/>
    <n v="607300.68999999994"/>
    <s v="GI47RBOS060954439096970"/>
    <s v="RBOSGIGI"/>
    <s v="Upstix"/>
    <d v="2025-02-01T00:00:00"/>
    <e v="#N/A"/>
    <s v="Ibuyer (Formerly: Asana Inc (NYSE: ASAN) (USD)"/>
    <n v="3537"/>
    <s v="MICLG"/>
  </r>
  <r>
    <x v="0"/>
    <x v="1"/>
    <d v="2025-02-03T00:00:00"/>
    <d v="2025-02-03T00:00:00"/>
    <n v="168700970"/>
    <s v="IPO UPSTIX TECHNOLOGIES LTD Q4 Interest REV385933922"/>
    <n v="86297.74"/>
    <n v="0"/>
    <n v="86297.74"/>
    <n v="693598.43"/>
    <s v="GI47RBOS060954439096970"/>
    <s v="RBOSGIGI"/>
    <s v="Upstix"/>
    <d v="2025-02-01T00:00:00"/>
    <e v="#N/A"/>
    <s v="Ibuyer (Formerly: Asana Inc (NYSE: ASAN) (USD)"/>
    <n v="3537"/>
    <s v="MICLG"/>
  </r>
  <r>
    <x v="0"/>
    <x v="1"/>
    <d v="2025-02-04T00:00:00"/>
    <d v="2025-02-04T00:00:00"/>
    <n v="168722717"/>
    <s v="CHG CHAPS CHARGE GNC074209727101 /ROC/75036511"/>
    <n v="-15"/>
    <n v="15"/>
    <n v="0"/>
    <n v="693583.43"/>
    <s v="GI47RBOS060954439096970"/>
    <s v="RBOSGIGI"/>
    <s v="Bank charges"/>
    <d v="2025-02-01T00:00:00"/>
    <s v="Bank Charges"/>
    <s v="Bank Charges"/>
    <n v="8440"/>
    <s v="MICLG"/>
  </r>
  <r>
    <x v="0"/>
    <x v="1"/>
    <d v="2025-02-04T00:00:00"/>
    <d v="2025-02-04T00:00:00"/>
    <n v="168722717"/>
    <s v="OPO GNC074209727101 /ROC/75036511"/>
    <n v="-690000"/>
    <n v="690000"/>
    <n v="0"/>
    <n v="3583.43"/>
    <s v="GI47RBOS060954439096970"/>
    <s v="RBOSGIGI"/>
    <s v="Cachematrix"/>
    <d v="2025-02-01T00:00:00"/>
    <s v="Cachematrix"/>
    <s v="Cachematrix"/>
    <n v="2766"/>
    <s v="MICLG"/>
  </r>
  <r>
    <x v="1"/>
    <x v="1"/>
    <d v="2025-02-05T00:00:00"/>
    <d v="2025-02-05T00:00:00"/>
    <n v="168740230"/>
    <s v="IPO HIYACAR LIMITED F HIYACAR"/>
    <n v="3000"/>
    <n v="0"/>
    <n v="3000"/>
    <n v="6583.43"/>
    <s v="GI47RBOS060954439096970"/>
    <s v="RBOSGIGI"/>
    <s v="Hiyacar Limited"/>
    <d v="2025-02-01T00:00:00"/>
    <e v="#N/A"/>
    <s v="Amounts due from Intermediaries re Premiums (net) "/>
    <n v="3435"/>
    <s v="HiyST"/>
  </r>
  <r>
    <x v="0"/>
    <x v="1"/>
    <d v="2025-02-05T00:00:00"/>
    <d v="2025-02-05T00:00:00"/>
    <n v="168740815"/>
    <s v="IPO /ROC/RLTT0015451572///URI/JP MORGAN GBP REDEMPT"/>
    <n v="3650000"/>
    <n v="0"/>
    <n v="3650000"/>
    <n v="3656583.43"/>
    <s v="GI47RBOS060954439096970"/>
    <s v="RBOSGIGI"/>
    <s v="Cachematrix"/>
    <d v="2025-02-01T00:00:00"/>
    <e v="#N/A"/>
    <s v="Cachematrix"/>
    <n v="2766"/>
    <s v="MICLG"/>
  </r>
  <r>
    <x v="0"/>
    <x v="1"/>
    <d v="2025-02-05T00:00:00"/>
    <d v="2025-02-05T00:00:00"/>
    <n v="168745250"/>
    <s v="CHG FPS PAYMENT UPSTIX 62 MOORLAND"/>
    <n v="-1"/>
    <n v="1"/>
    <n v="0"/>
    <n v="3656582.43"/>
    <s v="GI47RBOS060954439096970"/>
    <s v="RBOSGIGI"/>
    <s v="Bank charges"/>
    <d v="2025-02-01T00:00:00"/>
    <s v="Bank Charges"/>
    <s v="Bank Charges"/>
    <n v="8440"/>
    <s v="MICLG"/>
  </r>
  <r>
    <x v="0"/>
    <x v="1"/>
    <d v="2025-02-05T00:00:00"/>
    <d v="2025-02-05T00:00:00"/>
    <n v="168745250"/>
    <s v="FPS UPSTIX 62 MOORLAND"/>
    <n v="-21750"/>
    <n v="21750"/>
    <n v="0"/>
    <n v="3634832.43"/>
    <s v="GI47RBOS060954439096970"/>
    <s v="RBOSGIGI"/>
    <s v="Upstix"/>
    <d v="2025-02-01T00:00:00"/>
    <s v="Upstix"/>
    <s v="Ibuyer (Formerly: Asana Inc (NYSE: ASAN) (USD)"/>
    <n v="3537"/>
    <s v="MICLG"/>
  </r>
  <r>
    <x v="0"/>
    <x v="1"/>
    <d v="2025-02-05T00:00:00"/>
    <d v="2025-02-05T00:00:00"/>
    <n v="168745251"/>
    <s v="CHG FPS PAYMENT UPSTIX 30 ECROYD"/>
    <n v="-1"/>
    <n v="1"/>
    <n v="0"/>
    <n v="3634831.43"/>
    <s v="GI47RBOS060954439096970"/>
    <s v="RBOSGIGI"/>
    <s v="Bank charges"/>
    <d v="2025-02-01T00:00:00"/>
    <s v="Bank Charges"/>
    <s v="Bank Charges"/>
    <n v="8440"/>
    <s v="MICLG"/>
  </r>
  <r>
    <x v="0"/>
    <x v="1"/>
    <d v="2025-02-05T00:00:00"/>
    <d v="2025-02-05T00:00:00"/>
    <n v="168745251"/>
    <s v="FPS UPSTIX 30 ECROYD"/>
    <n v="-36450"/>
    <n v="36450"/>
    <n v="0"/>
    <n v="3598381.43"/>
    <s v="GI47RBOS060954439096970"/>
    <s v="RBOSGIGI"/>
    <s v="Upstix"/>
    <d v="2025-02-01T00:00:00"/>
    <s v="Upstix"/>
    <s v="Ibuyer (Formerly: Asana Inc (NYSE: ASAN) (USD)"/>
    <n v="3537"/>
    <s v="MICLG"/>
  </r>
  <r>
    <x v="0"/>
    <x v="1"/>
    <d v="2025-02-05T00:00:00"/>
    <d v="2025-02-05T00:00:00"/>
    <n v="168745252"/>
    <s v="CHG FPS PAYMENT KCASL FEES JAN"/>
    <n v="-1"/>
    <n v="1"/>
    <n v="0"/>
    <n v="3598380.43"/>
    <s v="GI47RBOS060954439096970"/>
    <s v="RBOSGIGI"/>
    <s v="Bank charges"/>
    <d v="2025-02-01T00:00:00"/>
    <s v="Bank Charges"/>
    <s v="Bank Charges"/>
    <n v="8440"/>
    <s v="MICLG"/>
  </r>
  <r>
    <x v="0"/>
    <x v="1"/>
    <d v="2025-02-05T00:00:00"/>
    <d v="2025-02-05T00:00:00"/>
    <n v="168745252"/>
    <s v="FPS KCASL FEES JAN"/>
    <n v="-310276.06"/>
    <n v="310276.06"/>
    <n v="0"/>
    <n v="3288104.37"/>
    <s v="GI47RBOS060954439096970"/>
    <s v="RBOSGIGI"/>
    <s v="KCASL Fees"/>
    <d v="2025-02-01T00:00:00"/>
    <s v="KCASL Fees"/>
    <s v="Amounts owed to KCASL"/>
    <n v="3299"/>
    <s v="MICLG"/>
  </r>
  <r>
    <x v="0"/>
    <x v="1"/>
    <d v="2025-02-05T00:00:00"/>
    <d v="2025-02-05T00:00:00"/>
    <n v="168745253"/>
    <s v="CHG CHAPS CHARGE MICL KCASL TOP UP KCASL MICL TOP UP"/>
    <n v="-15"/>
    <n v="15"/>
    <n v="0"/>
    <n v="3288089.37"/>
    <s v="GI47RBOS060954439096970"/>
    <s v="RBOSGIGI"/>
    <s v="Bank charges"/>
    <d v="2025-02-01T00:00:00"/>
    <s v="Bank Charges"/>
    <s v="Bank Charges"/>
    <n v="8440"/>
    <s v="MICLG"/>
  </r>
  <r>
    <x v="0"/>
    <x v="1"/>
    <d v="2025-02-05T00:00:00"/>
    <d v="2025-02-05T00:00:00"/>
    <n v="168745253"/>
    <s v="OPO MICL KCASL TOP UP KCASL MICL TOP UP"/>
    <n v="-1400000"/>
    <n v="1400000"/>
    <n v="0"/>
    <n v="1888089.37"/>
    <s v="GI47RBOS060954439096970"/>
    <s v="RBOSGIGI"/>
    <s v="KCASL Top up"/>
    <d v="2025-02-01T00:00:00"/>
    <s v="KCASL Top up"/>
    <s v="KCASL Trust Account"/>
    <n v="2762"/>
    <s v="MICLG"/>
  </r>
  <r>
    <x v="0"/>
    <x v="1"/>
    <d v="2025-02-05T00:00:00"/>
    <d v="2025-02-05T00:00:00"/>
    <n v="168745254"/>
    <s v="CHG FPS PAYMENT UPSTIX 2 BEVAN CT"/>
    <n v="-1"/>
    <n v="1"/>
    <n v="0"/>
    <n v="1888088.37"/>
    <s v="GI47RBOS060954439096970"/>
    <s v="RBOSGIGI"/>
    <s v="Bank charges"/>
    <d v="2025-02-01T00:00:00"/>
    <s v="Bank Charges"/>
    <s v="Bank Charges"/>
    <n v="8440"/>
    <s v="MICLG"/>
  </r>
  <r>
    <x v="0"/>
    <x v="1"/>
    <d v="2025-02-05T00:00:00"/>
    <d v="2025-02-05T00:00:00"/>
    <n v="168745254"/>
    <s v="FPS UPSTIX 2 BEVAN CT"/>
    <n v="-20250"/>
    <n v="20250"/>
    <n v="0"/>
    <n v="1867838.37"/>
    <s v="GI47RBOS060954439096970"/>
    <s v="RBOSGIGI"/>
    <s v="Upstix"/>
    <d v="2025-02-01T00:00:00"/>
    <s v="Upstix"/>
    <s v="Ibuyer (Formerly: Asana Inc (NYSE: ASAN) (USD)"/>
    <n v="3537"/>
    <s v="MICLG"/>
  </r>
  <r>
    <x v="0"/>
    <x v="1"/>
    <d v="2025-02-05T00:00:00"/>
    <d v="2025-02-05T00:00:00"/>
    <n v="168745255"/>
    <s v="CHG CHAPS CHARGE HMRC IPT Q4-2024 XRIP00000100488"/>
    <n v="-15"/>
    <n v="15"/>
    <n v="0"/>
    <n v="1867823.37"/>
    <s v="GI47RBOS060954439096970"/>
    <s v="RBOSGIGI"/>
    <s v="Bank charges"/>
    <d v="2025-02-01T00:00:00"/>
    <s v="Bank Charges"/>
    <s v="Bank Charges"/>
    <n v="8440"/>
    <s v="MICLG"/>
  </r>
  <r>
    <x v="0"/>
    <x v="1"/>
    <d v="2025-02-05T00:00:00"/>
    <d v="2025-02-05T00:00:00"/>
    <n v="168745255"/>
    <s v="OPO HMRC IPT Q4-2024 XRIP00000100488"/>
    <n v="-1777444.88"/>
    <n v="1777444.88"/>
    <n v="0"/>
    <n v="90378.49"/>
    <s v="GI47RBOS060954439096970"/>
    <s v="RBOSGIGI"/>
    <s v="IPT"/>
    <d v="2025-02-01T00:00:00"/>
    <s v="IPT"/>
    <s v="IPT Creditor"/>
    <n v="4246"/>
    <s v="MICLG"/>
  </r>
  <r>
    <x v="0"/>
    <x v="1"/>
    <d v="2025-02-05T00:00:00"/>
    <d v="2025-02-05T00:00:00"/>
    <n v="168745256"/>
    <s v="CHG FPS PAYMENT UPSTIX 3 HIGHFIELD"/>
    <n v="-1"/>
    <n v="1"/>
    <n v="0"/>
    <n v="90377.49"/>
    <s v="GI47RBOS060954439096970"/>
    <s v="RBOSGIGI"/>
    <s v="Bank charges"/>
    <d v="2025-02-01T00:00:00"/>
    <s v="Bank Charges"/>
    <s v="Bank Charges"/>
    <n v="8440"/>
    <s v="MICLG"/>
  </r>
  <r>
    <x v="0"/>
    <x v="1"/>
    <d v="2025-02-05T00:00:00"/>
    <d v="2025-02-05T00:00:00"/>
    <n v="168745256"/>
    <s v="FPS UPSTIX 3 HIGHFIELD"/>
    <n v="-41250"/>
    <n v="41250"/>
    <n v="0"/>
    <n v="49127.49"/>
    <s v="GI47RBOS060954439096970"/>
    <s v="RBOSGIGI"/>
    <s v="Upstix"/>
    <d v="2025-02-01T00:00:00"/>
    <s v="Upstix"/>
    <s v="Ibuyer (Formerly: Asana Inc (NYSE: ASAN) (USD)"/>
    <n v="3537"/>
    <s v="MICLG"/>
  </r>
  <r>
    <x v="0"/>
    <x v="1"/>
    <d v="2025-02-05T00:00:00"/>
    <d v="2025-02-05T00:00:00"/>
    <n v="168745257"/>
    <s v="TRF GIA 0069"/>
    <n v="-200"/>
    <n v="200"/>
    <n v="0"/>
    <n v="48927.49"/>
    <s v="GI47RBOS060954439096970"/>
    <s v="RBOSGIGI"/>
    <s v="GIA"/>
    <d v="2025-02-01T00:00:00"/>
    <s v="GIA"/>
    <s v="MIB and Other Levies"/>
    <n v="6020"/>
    <s v="MICLG"/>
  </r>
  <r>
    <x v="2"/>
    <x v="1"/>
    <d v="2025-02-06T00:00:00"/>
    <d v="2025-02-06T00:00:00"/>
    <n v="168750366"/>
    <s v="IPO DAYINSURE"/>
    <n v="39293.57"/>
    <n v="0"/>
    <n v="39293.57"/>
    <n v="88221.06"/>
    <s v="GI47RBOS060954439096970"/>
    <s v="RBOSGIGI"/>
    <s v="dayinsure"/>
    <d v="2025-02-01T00:00:00"/>
    <e v="#N/A"/>
    <s v="Amounts due from Intermediaries re Premiums (net) "/>
    <n v="3435"/>
    <s v="DayST"/>
  </r>
  <r>
    <x v="0"/>
    <x v="1"/>
    <d v="2025-02-06T00:00:00"/>
    <d v="2025-02-06T00:00:00"/>
    <n v="168761777"/>
    <s v="IPO UPSTIX TECHNOLOGIES LTD 94 Wellington Road REV388585174"/>
    <n v="34475"/>
    <n v="0"/>
    <n v="34475"/>
    <n v="122696.06"/>
    <s v="GI47RBOS060954439096970"/>
    <s v="RBOSGIGI"/>
    <s v="Upstix"/>
    <d v="2025-02-01T00:00:00"/>
    <e v="#N/A"/>
    <s v="Ibuyer (Formerly: Asana Inc (NYSE: ASAN) (USD)"/>
    <n v="3537"/>
    <s v="MICLG"/>
  </r>
  <r>
    <x v="0"/>
    <x v="1"/>
    <d v="2025-02-07T00:00:00"/>
    <d v="2025-02-07T00:00:00"/>
    <n v="168775962"/>
    <s v="IPO /ROC/RLTT0015473877///URI/JP MORGAN GBP REDEMPT"/>
    <n v="1650000"/>
    <n v="0"/>
    <n v="1650000"/>
    <n v="1772696.06"/>
    <s v="GI47RBOS060954439096970"/>
    <s v="RBOSGIGI"/>
    <s v="Cachematrix"/>
    <d v="2025-02-01T00:00:00"/>
    <e v="#N/A"/>
    <s v="Cachematrix"/>
    <n v="2766"/>
    <s v="MICLG"/>
  </r>
  <r>
    <x v="0"/>
    <x v="1"/>
    <d v="2025-02-07T00:00:00"/>
    <d v="2025-02-07T00:00:00"/>
    <n v="168776207"/>
    <s v="CHG FPS PAYMENT HOWICH PUKKA CORE"/>
    <n v="-1"/>
    <n v="1"/>
    <n v="0"/>
    <n v="1772695.06"/>
    <s v="GI47RBOS060954439096970"/>
    <s v="RBOSGIGI"/>
    <s v="Bank charges"/>
    <d v="2025-02-01T00:00:00"/>
    <s v="Bank Charges"/>
    <s v="Bank Charges"/>
    <n v="8440"/>
    <s v="MICLG"/>
  </r>
  <r>
    <x v="0"/>
    <x v="1"/>
    <d v="2025-02-07T00:00:00"/>
    <d v="2025-02-07T00:00:00"/>
    <n v="168776207"/>
    <s v="FPS HOWICH PUKKA CORE"/>
    <n v="-1000000"/>
    <n v="1000000"/>
    <n v="0"/>
    <n v="772695.06"/>
    <s v="GI47RBOS060954439096970"/>
    <s v="RBOSGIGI"/>
    <s v="Horwich Farrelly"/>
    <d v="2025-02-01T00:00:00"/>
    <s v="Horwich Farrelly"/>
    <s v="Pukka CV Claims Float"/>
    <n v="2764"/>
    <s v="MICLG"/>
  </r>
  <r>
    <x v="0"/>
    <x v="1"/>
    <d v="2025-02-07T00:00:00"/>
    <d v="2025-02-07T00:00:00"/>
    <n v="168776209"/>
    <s v="CHG CHAPS CHARGE HEDGEHOG CLAIMS"/>
    <n v="-15"/>
    <n v="15"/>
    <n v="0"/>
    <n v="772680.06"/>
    <s v="GI47RBOS060954439096970"/>
    <s v="RBOSGIGI"/>
    <s v="Bank charges"/>
    <d v="2025-02-01T00:00:00"/>
    <s v="Bank Charges"/>
    <s v="Bank Charges"/>
    <n v="8440"/>
    <s v="MICLG"/>
  </r>
  <r>
    <x v="0"/>
    <x v="1"/>
    <d v="2025-02-07T00:00:00"/>
    <d v="2025-02-07T00:00:00"/>
    <n v="168776209"/>
    <s v="OPO HEDGEHOG CLAIMS"/>
    <n v="-650487.53"/>
    <n v="650487.53"/>
    <n v="0"/>
    <n v="122192.53"/>
    <s v="GI47RBOS060954439096970"/>
    <s v="RBOSGIGI"/>
    <s v="Hedgehog claims"/>
    <d v="2025-02-01T00:00:00"/>
    <s v="Hedgehog Claims"/>
    <s v="HedgehogClaims Float"/>
    <n v="2765"/>
    <s v="MICLG"/>
  </r>
  <r>
    <x v="0"/>
    <x v="1"/>
    <d v="2025-02-10T00:00:00"/>
    <d v="2025-02-10T00:00:00"/>
    <n v="168786750"/>
    <s v="IPO UPSTIX TECHNOLOGIES LTD 409 Middlewood REV391835810"/>
    <n v="21750"/>
    <n v="0"/>
    <n v="21750"/>
    <n v="143942.53"/>
    <s v="GI47RBOS060954439096970"/>
    <s v="RBOSGIGI"/>
    <s v="Upstix"/>
    <d v="2025-02-01T00:00:00"/>
    <e v="#N/A"/>
    <s v="Ibuyer (Formerly: Asana Inc (NYSE: ASAN) (USD)"/>
    <n v="3537"/>
    <s v="MICLG"/>
  </r>
  <r>
    <x v="0"/>
    <x v="1"/>
    <d v="2025-02-10T00:00:00"/>
    <d v="2025-02-10T00:00:00"/>
    <n v="168786751"/>
    <s v="IPO UPSTIX TECHNOLOGIES LTD 8 Gaydon Road REV391835813"/>
    <n v="55500"/>
    <n v="0"/>
    <n v="55500"/>
    <n v="199442.53"/>
    <s v="GI47RBOS060954439096970"/>
    <s v="RBOSGIGI"/>
    <s v="Upstix"/>
    <d v="2025-02-01T00:00:00"/>
    <e v="#N/A"/>
    <s v="Ibuyer (Formerly: Asana Inc (NYSE: ASAN) (USD)"/>
    <n v="3537"/>
    <s v="MICLG"/>
  </r>
  <r>
    <x v="1"/>
    <x v="1"/>
    <d v="2025-02-10T00:00:00"/>
    <d v="2025-02-10T00:00:00"/>
    <n v="168787653"/>
    <s v="IPO HIYACAR LIMITED F HIYACAR"/>
    <n v="3000"/>
    <n v="0"/>
    <n v="3000"/>
    <n v="202442.53"/>
    <s v="GI47RBOS060954439096970"/>
    <s v="RBOSGIGI"/>
    <s v="Hiyacar Limited"/>
    <d v="2025-02-01T00:00:00"/>
    <e v="#N/A"/>
    <s v="Amounts due from Intermediaries re Premiums (net) "/>
    <n v="3435"/>
    <s v="HiyST"/>
  </r>
  <r>
    <x v="5"/>
    <x v="1"/>
    <d v="2025-02-13T00:00:00"/>
    <d v="2025-02-13T00:00:00"/>
    <n v="168840075"/>
    <s v="IPO G2I LTD T A GOT2INSURE.COM G2I 000000FT2504"/>
    <n v="503.4"/>
    <n v="0"/>
    <n v="503.4"/>
    <n v="202945.93"/>
    <s v="GI47RBOS060954439096970"/>
    <s v="RBOSGIGI"/>
    <s v="G2I"/>
    <d v="2025-02-01T00:00:00"/>
    <e v="#N/A"/>
    <s v="Amounts due from Intermediaries re Premiums (net) "/>
    <n v="3435"/>
    <s v="G2Ins"/>
  </r>
  <r>
    <x v="0"/>
    <x v="1"/>
    <d v="2025-02-13T00:00:00"/>
    <d v="2025-02-13T00:00:00"/>
    <n v="168841500"/>
    <s v="IPO /ROC/RLTT0015495116///URI/JP MORGAN GBP REDEMPT"/>
    <n v="1940000"/>
    <n v="0"/>
    <n v="1940000"/>
    <n v="2142945.9300000002"/>
    <s v="GI47RBOS060954439096970"/>
    <s v="RBOSGIGI"/>
    <s v="Cachematrix"/>
    <d v="2025-02-01T00:00:00"/>
    <e v="#N/A"/>
    <s v="Cachematrix"/>
    <n v="2766"/>
    <s v="MICLG"/>
  </r>
  <r>
    <x v="0"/>
    <x v="1"/>
    <d v="2025-02-13T00:00:00"/>
    <d v="2025-02-13T00:00:00"/>
    <n v="168847752"/>
    <s v="CHG FPS PAYMENT LEXNEX1512003286"/>
    <n v="-1"/>
    <n v="1"/>
    <n v="0"/>
    <n v="2142944.9300000002"/>
    <s v="GI47RBOS060954439096970"/>
    <s v="RBOSGIGI"/>
    <s v="Bank charges"/>
    <d v="2025-02-01T00:00:00"/>
    <s v="Bank Charges"/>
    <s v="Bank Charges"/>
    <n v="8440"/>
    <s v="MICLG"/>
  </r>
  <r>
    <x v="0"/>
    <x v="1"/>
    <d v="2025-02-13T00:00:00"/>
    <d v="2025-02-13T00:00:00"/>
    <n v="168847752"/>
    <s v="FPS LEXNEX1512003286"/>
    <n v="-187051.27"/>
    <n v="187051.27"/>
    <n v="0"/>
    <n v="1955893.66"/>
    <s v="GI47RBOS060954439096970"/>
    <s v="RBOSGIGI"/>
    <s v="Lexisnexis"/>
    <d v="2025-02-01T00:00:00"/>
    <s v="Lexisnexis"/>
    <s v="Prepayments"/>
    <n v="3122"/>
    <s v="MICLG"/>
  </r>
  <r>
    <x v="0"/>
    <x v="1"/>
    <d v="2025-02-13T00:00:00"/>
    <d v="2025-02-13T00:00:00"/>
    <n v="168847753"/>
    <s v="CHG FPS PAYMENT LEI UVLEIPP412857"/>
    <n v="-1"/>
    <n v="1"/>
    <n v="0"/>
    <n v="1955892.66"/>
    <s v="GI47RBOS060954439096970"/>
    <s v="RBOSGIGI"/>
    <s v="Bank charges"/>
    <d v="2025-02-01T00:00:00"/>
    <s v="Bank Charges"/>
    <s v="Bank Charges"/>
    <n v="8440"/>
    <s v="MICLG"/>
  </r>
  <r>
    <x v="0"/>
    <x v="1"/>
    <d v="2025-02-13T00:00:00"/>
    <d v="2025-02-13T00:00:00"/>
    <n v="168847753"/>
    <s v="FPS LEI UVLEIPP412857"/>
    <n v="-50"/>
    <n v="50"/>
    <n v="0"/>
    <n v="1955842.66"/>
    <s v="GI47RBOS060954439096970"/>
    <s v="RBOSGIGI"/>
    <s v="Lei LSE"/>
    <d v="2025-02-01T00:00:00"/>
    <s v="Lei LSE"/>
    <s v="Licences and Memberships"/>
    <n v="8120"/>
    <s v="MICLG"/>
  </r>
  <r>
    <x v="0"/>
    <x v="1"/>
    <d v="2025-02-13T00:00:00"/>
    <d v="2025-02-13T00:00:00"/>
    <n v="168847754"/>
    <s v="TRF SRS 8704"/>
    <n v="-305.57"/>
    <n v="305.57"/>
    <n v="0"/>
    <n v="1955537.09"/>
    <s v="GI47RBOS060954439096970"/>
    <s v="RBOSGIGI"/>
    <s v="SRS"/>
    <d v="2025-02-01T00:00:00"/>
    <s v="SRS"/>
    <s v="Management Company Charges"/>
    <n v="8511"/>
    <s v="MICLG"/>
  </r>
  <r>
    <x v="0"/>
    <x v="1"/>
    <d v="2025-02-13T00:00:00"/>
    <d v="2025-02-13T00:00:00"/>
    <n v="168847755"/>
    <s v="CHG CHAPS CHARGE MICL KCASL TOP UP KCASL MICL TOP UP"/>
    <n v="-15"/>
    <n v="15"/>
    <n v="0"/>
    <n v="1955522.09"/>
    <s v="GI47RBOS060954439096970"/>
    <s v="RBOSGIGI"/>
    <s v="Bank charges"/>
    <d v="2025-02-01T00:00:00"/>
    <s v="Bank Charges"/>
    <s v="Bank Charges"/>
    <n v="8440"/>
    <s v="MICLG"/>
  </r>
  <r>
    <x v="0"/>
    <x v="1"/>
    <d v="2025-02-13T00:00:00"/>
    <d v="2025-02-13T00:00:00"/>
    <n v="168847755"/>
    <s v="OPO MICL KCASL TOP UP KCASL MICL TOP UP"/>
    <n v="-1400000"/>
    <n v="1400000"/>
    <n v="0"/>
    <n v="555522.09"/>
    <s v="GI47RBOS060954439096970"/>
    <s v="RBOSGIGI"/>
    <s v="KCASL Top up"/>
    <d v="2025-02-01T00:00:00"/>
    <s v="KCASL Top up"/>
    <s v="KCASL Trust Account"/>
    <n v="2762"/>
    <s v="MICLG"/>
  </r>
  <r>
    <x v="0"/>
    <x v="1"/>
    <d v="2025-02-13T00:00:00"/>
    <d v="2025-02-13T00:00:00"/>
    <n v="168847756"/>
    <s v="CHG FPS PAYMENT VSL 129757"/>
    <n v="-1"/>
    <n v="1"/>
    <n v="0"/>
    <n v="555521.09"/>
    <s v="GI47RBOS060954439096970"/>
    <s v="RBOSGIGI"/>
    <s v="Bank charges"/>
    <d v="2025-02-01T00:00:00"/>
    <s v="Bank Charges"/>
    <s v="Bank Charges"/>
    <n v="8440"/>
    <s v="MICLG"/>
  </r>
  <r>
    <x v="0"/>
    <x v="1"/>
    <d v="2025-02-13T00:00:00"/>
    <d v="2025-02-13T00:00:00"/>
    <n v="168847756"/>
    <s v="FPS VSL 129757"/>
    <n v="-415.85"/>
    <n v="415.85"/>
    <n v="0"/>
    <n v="555105.24"/>
    <s v="GI47RBOS060954439096970"/>
    <s v="RBOSGIGI"/>
    <s v="VSL"/>
    <d v="2025-02-01T00:00:00"/>
    <s v="VSL"/>
    <s v="Accruals"/>
    <n v="4232"/>
    <s v="MICLG"/>
  </r>
  <r>
    <x v="0"/>
    <x v="1"/>
    <d v="2025-02-13T00:00:00"/>
    <d v="2025-02-13T00:00:00"/>
    <n v="168847757"/>
    <s v="CHG FPS PAYMENT CCG 720"/>
    <n v="-1"/>
    <n v="1"/>
    <n v="0"/>
    <n v="555104.24"/>
    <s v="GI47RBOS060954439096970"/>
    <s v="RBOSGIGI"/>
    <s v="Bank charges"/>
    <d v="2025-02-01T00:00:00"/>
    <s v="Bank Charges"/>
    <s v="Bank Charges"/>
    <n v="8440"/>
    <s v="MICLG"/>
  </r>
  <r>
    <x v="0"/>
    <x v="1"/>
    <d v="2025-02-13T00:00:00"/>
    <d v="2025-02-13T00:00:00"/>
    <n v="168847757"/>
    <s v="FPS CCG 720"/>
    <n v="-3941.05"/>
    <n v="3941.05"/>
    <n v="0"/>
    <n v="551163.18999999994"/>
    <s v="GI47RBOS060954439096970"/>
    <s v="RBOSGIGI"/>
    <s v="Employment Costs"/>
    <d v="2025-02-01T00:00:00"/>
    <s v="Employment Costs"/>
    <s v="Other Staff Costs"/>
    <n v="8020"/>
    <s v="MICLG"/>
  </r>
  <r>
    <x v="0"/>
    <x v="1"/>
    <d v="2025-02-13T00:00:00"/>
    <d v="2025-02-13T00:00:00"/>
    <n v="168847758"/>
    <s v="CHG FPS PAYMENT FOS CIN0013597"/>
    <n v="-1"/>
    <n v="1"/>
    <n v="0"/>
    <n v="551162.18999999994"/>
    <s v="GI47RBOS060954439096970"/>
    <s v="RBOSGIGI"/>
    <s v="Bank charges"/>
    <d v="2025-02-01T00:00:00"/>
    <s v="Bank Charges"/>
    <s v="Bank Charges"/>
    <n v="8440"/>
    <s v="MICLG"/>
  </r>
  <r>
    <x v="0"/>
    <x v="1"/>
    <d v="2025-02-13T00:00:00"/>
    <d v="2025-02-13T00:00:00"/>
    <n v="168847758"/>
    <s v="FPS FOS CIN0013597"/>
    <n v="-10400"/>
    <n v="10400"/>
    <n v="0"/>
    <n v="540762.18999999994"/>
    <s v="GI47RBOS060954439096970"/>
    <s v="RBOSGIGI"/>
    <s v="Financial Ombudsman Services "/>
    <d v="2025-02-01T00:00:00"/>
    <s v="Financial Ombudsman Services "/>
    <s v="MIB and Other Levies"/>
    <n v="6020"/>
    <s v="MICLG"/>
  </r>
  <r>
    <x v="0"/>
    <x v="1"/>
    <d v="2025-02-13T00:00:00"/>
    <d v="2025-02-13T00:00:00"/>
    <n v="168847759"/>
    <s v="CHG FPS PAYMENT HILL 10625372"/>
    <n v="-1"/>
    <n v="1"/>
    <n v="0"/>
    <n v="540761.18999999994"/>
    <s v="GI47RBOS060954439096970"/>
    <s v="RBOSGIGI"/>
    <s v="Bank charges"/>
    <d v="2025-02-01T00:00:00"/>
    <s v="Bank Charges"/>
    <s v="Bank Charges"/>
    <n v="8440"/>
    <s v="MICLG"/>
  </r>
  <r>
    <x v="0"/>
    <x v="1"/>
    <d v="2025-02-13T00:00:00"/>
    <d v="2025-02-13T00:00:00"/>
    <n v="168847759"/>
    <s v="FPS HILL 10625372"/>
    <n v="-540"/>
    <n v="540"/>
    <n v="0"/>
    <n v="540221.18999999994"/>
    <s v="GI47RBOS060954439096970"/>
    <s v="RBOSGIGI"/>
    <s v="Hill Dickinson"/>
    <d v="2025-02-01T00:00:00"/>
    <s v="Hill Dickinson"/>
    <s v="Legal and Professional fees"/>
    <n v="8602"/>
    <s v="MICLG"/>
  </r>
  <r>
    <x v="0"/>
    <x v="1"/>
    <d v="2025-02-13T00:00:00"/>
    <d v="2025-02-13T00:00:00"/>
    <n v="168847760"/>
    <s v="CHG FPS PAYMENT AON QS Q4 24"/>
    <n v="-1"/>
    <n v="1"/>
    <n v="0"/>
    <n v="540220.18999999994"/>
    <s v="GI47RBOS060954439096970"/>
    <s v="RBOSGIGI"/>
    <s v="Bank charges"/>
    <d v="2025-02-01T00:00:00"/>
    <s v="Bank Charges"/>
    <s v="Bank Charges"/>
    <n v="8440"/>
    <s v="MICLG"/>
  </r>
  <r>
    <x v="0"/>
    <x v="1"/>
    <d v="2025-02-13T00:00:00"/>
    <d v="2025-02-13T00:00:00"/>
    <n v="168847760"/>
    <s v="FPS AON QS Q4 24"/>
    <n v="-369502.28"/>
    <n v="369502.28"/>
    <n v="0"/>
    <n v="170717.91"/>
    <s v="GI47RBOS060954439096970"/>
    <s v="RBOSGIGI"/>
    <s v="AON"/>
    <d v="2025-02-01T00:00:00"/>
    <s v="AON"/>
    <s v="Creditors arising out of Reinsurance Operations - QS"/>
    <n v="4081"/>
    <s v="RVREI"/>
  </r>
  <r>
    <x v="0"/>
    <x v="1"/>
    <d v="2025-02-13T00:00:00"/>
    <d v="2025-02-13T00:00:00"/>
    <n v="168847761"/>
    <s v="CHG FPS PAYMENT FORVIS 2475530"/>
    <n v="-1"/>
    <n v="1"/>
    <n v="0"/>
    <n v="170716.91"/>
    <s v="GI47RBOS060954439096970"/>
    <s v="RBOSGIGI"/>
    <s v="Bank charges"/>
    <d v="2025-02-01T00:00:00"/>
    <s v="Bank Charges"/>
    <s v="Bank Charges"/>
    <n v="8440"/>
    <s v="MICLG"/>
  </r>
  <r>
    <x v="0"/>
    <x v="1"/>
    <d v="2025-02-13T00:00:00"/>
    <d v="2025-02-13T00:00:00"/>
    <n v="168847761"/>
    <s v="FPS FORVIS 2475530"/>
    <n v="-28000"/>
    <n v="28000"/>
    <n v="0"/>
    <n v="142716.91"/>
    <s v="GI47RBOS060954439096970"/>
    <s v="RBOSGIGI"/>
    <s v="Audit fees"/>
    <d v="2025-02-01T00:00:00"/>
    <s v="Audit fees"/>
    <s v="Accruals"/>
    <n v="4232"/>
    <s v="MICLG"/>
  </r>
  <r>
    <x v="0"/>
    <x v="1"/>
    <d v="2025-02-13T00:00:00"/>
    <d v="2025-02-13T00:00:00"/>
    <n v="168847762"/>
    <s v="CHG FPS PAYMENT UPSTIX 11 NEWMAN"/>
    <n v="-1"/>
    <n v="1"/>
    <n v="0"/>
    <n v="142715.91"/>
    <s v="GI47RBOS060954439096970"/>
    <s v="RBOSGIGI"/>
    <s v="Bank charges"/>
    <d v="2025-02-01T00:00:00"/>
    <s v="Bank Charges"/>
    <s v="Bank Charges"/>
    <n v="8440"/>
    <s v="MICLG"/>
  </r>
  <r>
    <x v="0"/>
    <x v="1"/>
    <d v="2025-02-13T00:00:00"/>
    <d v="2025-02-13T00:00:00"/>
    <n v="168847762"/>
    <s v="FPS UPSTIX 11 NEWMAN"/>
    <n v="-23250"/>
    <n v="23250"/>
    <n v="0"/>
    <n v="119465.91"/>
    <s v="GI47RBOS060954439096970"/>
    <s v="RBOSGIGI"/>
    <s v="Upstix"/>
    <d v="2025-02-01T00:00:00"/>
    <s v="Upstix"/>
    <s v="Ibuyer (Formerly: Asana Inc (NYSE: ASAN) (USD)"/>
    <n v="3537"/>
    <s v="MICLG"/>
  </r>
  <r>
    <x v="0"/>
    <x v="1"/>
    <d v="2025-02-13T00:00:00"/>
    <d v="2025-02-13T00:00:00"/>
    <n v="168847764"/>
    <s v="CHG FPS PAYMENT 360GLOBALNET 2519"/>
    <n v="-1"/>
    <n v="1"/>
    <n v="0"/>
    <n v="119464.91"/>
    <s v="GI47RBOS060954439096970"/>
    <s v="RBOSGIGI"/>
    <s v="Bank charges"/>
    <d v="2025-02-01T00:00:00"/>
    <s v="Bank Charges"/>
    <s v="Bank Charges"/>
    <n v="8440"/>
    <s v="MICLG"/>
  </r>
  <r>
    <x v="0"/>
    <x v="1"/>
    <d v="2025-02-13T00:00:00"/>
    <d v="2025-02-13T00:00:00"/>
    <n v="168847764"/>
    <s v="FPS 360GLOBALNET 2519"/>
    <n v="-3540"/>
    <n v="3540"/>
    <n v="0"/>
    <n v="115924.91"/>
    <s v="GI47RBOS060954439096970"/>
    <s v="RBOSGIGI"/>
    <s v="360 Globalnet"/>
    <d v="2025-02-01T00:00:00"/>
    <s v="360 Globalnet"/>
    <s v="Accruals"/>
    <n v="4232"/>
    <s v="MICLG"/>
  </r>
  <r>
    <x v="0"/>
    <x v="1"/>
    <d v="2025-02-13T00:00:00"/>
    <d v="2025-02-13T00:00:00"/>
    <n v="168847765"/>
    <s v="CHG FPS PAYMENT KEY 721"/>
    <n v="-1"/>
    <n v="1"/>
    <n v="0"/>
    <n v="115923.91"/>
    <s v="GI47RBOS060954439096970"/>
    <s v="RBOSGIGI"/>
    <s v="Bank charges"/>
    <d v="2025-02-01T00:00:00"/>
    <s v="Bank Charges"/>
    <s v="Bank Charges"/>
    <n v="8440"/>
    <s v="MICLG"/>
  </r>
  <r>
    <x v="6"/>
    <x v="1"/>
    <d v="2025-02-13T00:00:00"/>
    <d v="2025-02-13T00:00:00"/>
    <n v="168847765"/>
    <s v="FPS KEY 721"/>
    <n v="-5126.8900000000003"/>
    <n v="5126.8900000000003"/>
    <n v="0"/>
    <n v="110797.02"/>
    <s v="GI47RBOS060954439096970"/>
    <s v="RBOSGIGI"/>
    <s v="Abacai"/>
    <d v="2025-02-01T00:00:00"/>
    <s v="Abacai"/>
    <s v="Information Technology"/>
    <n v="8117"/>
    <s v="MICLG"/>
  </r>
  <r>
    <x v="0"/>
    <x v="1"/>
    <d v="2025-02-13T00:00:00"/>
    <d v="2025-02-13T00:00:00"/>
    <n v="168847766"/>
    <s v="TRF PFK 009-25"/>
    <n v="-60000"/>
    <n v="60000"/>
    <n v="0"/>
    <n v="50797.02"/>
    <s v="GI47RBOS060954439096970"/>
    <s v="RBOSGIGI"/>
    <s v="Audit fees"/>
    <d v="2025-02-01T00:00:00"/>
    <s v="Audit fees"/>
    <s v="Accruals"/>
    <n v="4232"/>
    <s v="MICLG"/>
  </r>
  <r>
    <x v="0"/>
    <x v="1"/>
    <d v="2025-02-13T00:00:00"/>
    <d v="2025-02-13T00:00:00"/>
    <n v="168847767"/>
    <s v="CHG FPS PAYMENT SYNECTICS 4201"/>
    <n v="-1"/>
    <n v="1"/>
    <n v="0"/>
    <n v="50796.02"/>
    <s v="GI47RBOS060954439096970"/>
    <s v="RBOSGIGI"/>
    <s v="Bank charges"/>
    <d v="2025-02-01T00:00:00"/>
    <s v="Bank Charges"/>
    <s v="Bank Charges"/>
    <n v="8440"/>
    <s v="MICLG"/>
  </r>
  <r>
    <x v="0"/>
    <x v="1"/>
    <d v="2025-02-13T00:00:00"/>
    <d v="2025-02-13T00:00:00"/>
    <n v="168847767"/>
    <s v="FPS SYNECTICS 4201"/>
    <n v="-6821.92"/>
    <n v="6821.92"/>
    <n v="0"/>
    <n v="43974.1"/>
    <s v="GI47RBOS060954439096970"/>
    <s v="RBOSGIGI"/>
    <s v="Synectics"/>
    <d v="2025-02-01T00:00:00"/>
    <s v="Synectics"/>
    <s v="Prepayments"/>
    <n v="3122"/>
    <s v="MICLG"/>
  </r>
  <r>
    <x v="0"/>
    <x v="1"/>
    <d v="2025-02-13T00:00:00"/>
    <d v="2025-02-13T00:00:00"/>
    <n v="168851365"/>
    <s v="IPO DESC-201039044 /ROC/AB201039044 /URGP/"/>
    <n v="369502.28"/>
    <n v="0"/>
    <n v="369502.28"/>
    <n v="413476.38"/>
    <s v="GI47RBOS060954439096970"/>
    <s v="RBOSGIGI"/>
    <s v="AON"/>
    <d v="2025-02-01T00:00:00"/>
    <e v="#N/A"/>
    <s v="Creditors arising out of Reinsurance Operations - QS"/>
    <n v="4081"/>
    <s v="RVREI"/>
  </r>
  <r>
    <x v="1"/>
    <x v="1"/>
    <d v="2025-02-14T00:00:00"/>
    <d v="2025-02-14T00:00:00"/>
    <n v="168858854"/>
    <s v="IPO HIYACAR LIMITED F HIYACAR"/>
    <n v="4000"/>
    <n v="0"/>
    <n v="4000"/>
    <n v="417476.38"/>
    <s v="GI47RBOS060954439096970"/>
    <s v="RBOSGIGI"/>
    <s v="Hiyacar Limited"/>
    <d v="2025-02-01T00:00:00"/>
    <e v="#N/A"/>
    <s v="Amounts due from Intermediaries re Premiums (net) "/>
    <n v="3435"/>
    <s v="HiyST"/>
  </r>
  <r>
    <x v="3"/>
    <x v="1"/>
    <d v="2025-02-18T00:00:00"/>
    <d v="2025-02-18T00:00:00"/>
    <n v="168901513"/>
    <s v="IPO MICL CALL ACCOUNT"/>
    <n v="3360852.62"/>
    <n v="0"/>
    <n v="3360852.62"/>
    <n v="3778329"/>
    <s v="GI47RBOS060954439096970"/>
    <s v="RBOSGIGI"/>
    <s v="Boom"/>
    <d v="2025-02-01T00:00:00"/>
    <e v="#N/A"/>
    <s v="Amounts due from Intermediaries re Premiums (net) "/>
    <n v="3435"/>
    <s v="BOOMA"/>
  </r>
  <r>
    <x v="0"/>
    <x v="1"/>
    <d v="2025-02-18T00:00:00"/>
    <d v="2025-02-18T00:00:00"/>
    <n v="168908124"/>
    <s v="IPO UPSTIX TECHNOLOGIES LTD 48 Sherburn Park REV398933423"/>
    <n v="28500"/>
    <n v="0"/>
    <n v="28500"/>
    <n v="3806829"/>
    <s v="GI47RBOS060954439096970"/>
    <s v="RBOSGIGI"/>
    <s v="Upstix"/>
    <d v="2025-02-01T00:00:00"/>
    <e v="#N/A"/>
    <s v="Ibuyer (Formerly: Asana Inc (NYSE: ASAN) (USD)"/>
    <n v="3537"/>
    <s v="MICLG"/>
  </r>
  <r>
    <x v="0"/>
    <x v="1"/>
    <d v="2025-02-19T00:00:00"/>
    <d v="2025-02-19T00:00:00"/>
    <n v="168914170"/>
    <s v="CHG CHAPS CHARGE GNC074813678101 /ROC/75402963"/>
    <n v="-15"/>
    <n v="15"/>
    <n v="0"/>
    <n v="3806814"/>
    <s v="GI47RBOS060954439096970"/>
    <s v="RBOSGIGI"/>
    <s v="Bank charges"/>
    <d v="2025-02-01T00:00:00"/>
    <s v="Bank Charges"/>
    <s v="Bank Charges"/>
    <n v="8440"/>
    <s v="MICLG"/>
  </r>
  <r>
    <x v="0"/>
    <x v="1"/>
    <d v="2025-02-19T00:00:00"/>
    <d v="2025-02-19T00:00:00"/>
    <n v="168914170"/>
    <s v="OPO GNC074813678101 /ROC/75402963"/>
    <n v="-2160000"/>
    <n v="2160000"/>
    <n v="0"/>
    <n v="1646814"/>
    <s v="GI47RBOS060954439096970"/>
    <s v="RBOSGIGI"/>
    <s v="Cachematrix"/>
    <d v="2025-02-01T00:00:00"/>
    <s v="Cachematrix"/>
    <s v="Cachematrix"/>
    <n v="2766"/>
    <s v="MICLG"/>
  </r>
  <r>
    <x v="0"/>
    <x v="1"/>
    <d v="2025-02-19T00:00:00"/>
    <d v="2025-02-19T00:00:00"/>
    <n v="168926530"/>
    <s v="IPO DESC-201040254 /ROC/AB201040254 /URGP/"/>
    <n v="369502.28"/>
    <n v="0"/>
    <n v="369502.28"/>
    <n v="2016316.28"/>
    <s v="GI47RBOS060954439096970"/>
    <s v="RBOSGIGI"/>
    <s v="AON"/>
    <d v="2025-02-01T00:00:00"/>
    <e v="#N/A"/>
    <s v="Creditors arising out of Reinsurance Operations - QS"/>
    <n v="4081"/>
    <s v="RVREI"/>
  </r>
  <r>
    <x v="0"/>
    <x v="1"/>
    <d v="2025-02-19T00:00:00"/>
    <d v="2025-02-19T00:00:00"/>
    <n v="168926799"/>
    <s v="CHG CHAPS CHARGE MICL KCASL TOP UP KCASL MICL TOP UP"/>
    <n v="-15"/>
    <n v="15"/>
    <n v="0"/>
    <n v="2016301.28"/>
    <s v="GI47RBOS060954439096970"/>
    <s v="RBOSGIGI"/>
    <s v="Bank charges"/>
    <d v="2025-02-01T00:00:00"/>
    <s v="Bank Charges"/>
    <s v="Bank Charges"/>
    <n v="8440"/>
    <s v="MICLG"/>
  </r>
  <r>
    <x v="0"/>
    <x v="1"/>
    <d v="2025-02-19T00:00:00"/>
    <d v="2025-02-19T00:00:00"/>
    <n v="168926799"/>
    <s v="OPO MICL KCASL TOP UP KCASL MICL TOP UP"/>
    <n v="-1400000"/>
    <n v="1400000"/>
    <n v="0"/>
    <n v="616301.28"/>
    <s v="GI47RBOS060954439096970"/>
    <s v="RBOSGIGI"/>
    <s v="KCASL Top up"/>
    <d v="2025-02-01T00:00:00"/>
    <s v="KCASL Top up"/>
    <s v="KCASL Trust Account"/>
    <n v="2762"/>
    <s v="MICLG"/>
  </r>
  <r>
    <x v="0"/>
    <x v="1"/>
    <d v="2025-02-20T00:00:00"/>
    <d v="2025-02-20T00:00:00"/>
    <n v="168940023"/>
    <s v="CHG FPS PAYMENT UPSTIX 26 HIGHDOWN"/>
    <n v="-1"/>
    <n v="1"/>
    <n v="0"/>
    <n v="616300.28"/>
    <s v="GI47RBOS060954439096970"/>
    <s v="RBOSGIGI"/>
    <s v="Bank charges"/>
    <d v="2025-02-01T00:00:00"/>
    <s v="Bank Charges"/>
    <s v="Bank Charges"/>
    <n v="8440"/>
    <s v="MICLG"/>
  </r>
  <r>
    <x v="0"/>
    <x v="1"/>
    <d v="2025-02-20T00:00:00"/>
    <d v="2025-02-20T00:00:00"/>
    <n v="168940023"/>
    <s v="FPS UPSTIX 26 HIGHDOWN"/>
    <n v="-33000"/>
    <n v="33000"/>
    <n v="0"/>
    <n v="583300.28"/>
    <s v="GI47RBOS060954439096970"/>
    <s v="RBOSGIGI"/>
    <s v="Upstix"/>
    <d v="2025-02-01T00:00:00"/>
    <s v="Upstix"/>
    <s v="Ibuyer (Formerly: Asana Inc (NYSE: ASAN) (USD)"/>
    <n v="3537"/>
    <s v="MICLG"/>
  </r>
  <r>
    <x v="0"/>
    <x v="1"/>
    <d v="2025-02-20T00:00:00"/>
    <d v="2025-02-20T00:00:00"/>
    <n v="168940027"/>
    <s v="CHG FPS PAYMENT UPSTIX 20 KIRK LN"/>
    <n v="-1"/>
    <n v="1"/>
    <n v="0"/>
    <n v="583299.28"/>
    <s v="GI47RBOS060954439096970"/>
    <s v="RBOSGIGI"/>
    <s v="Bank charges"/>
    <d v="2025-02-01T00:00:00"/>
    <s v="Bank Charges"/>
    <s v="Bank Charges"/>
    <n v="8440"/>
    <s v="MICLG"/>
  </r>
  <r>
    <x v="0"/>
    <x v="1"/>
    <d v="2025-02-20T00:00:00"/>
    <d v="2025-02-20T00:00:00"/>
    <n v="168940027"/>
    <s v="FPS UPSTIX 20 KIRK LN"/>
    <n v="-60100"/>
    <n v="60100"/>
    <n v="0"/>
    <n v="523199.28"/>
    <s v="GI47RBOS060954439096970"/>
    <s v="RBOSGIGI"/>
    <s v="Upstix"/>
    <d v="2025-02-01T00:00:00"/>
    <s v="Upstix"/>
    <s v="Ibuyer (Formerly: Asana Inc (NYSE: ASAN) (USD)"/>
    <n v="3537"/>
    <s v="MICLG"/>
  </r>
  <r>
    <x v="0"/>
    <x v="1"/>
    <d v="2025-02-20T00:00:00"/>
    <d v="2025-02-20T00:00:00"/>
    <n v="168940030"/>
    <s v="CHG FPS PAYMENT CA CLMS JAN"/>
    <n v="-1"/>
    <n v="1"/>
    <n v="0"/>
    <n v="523198.28"/>
    <s v="GI47RBOS060954439096970"/>
    <s v="RBOSGIGI"/>
    <s v="Bank charges"/>
    <d v="2025-02-01T00:00:00"/>
    <s v="Bank Charges"/>
    <s v="Bank Charges"/>
    <n v="8440"/>
    <s v="MICLG"/>
  </r>
  <r>
    <x v="0"/>
    <x v="1"/>
    <d v="2025-02-20T00:00:00"/>
    <d v="2025-02-20T00:00:00"/>
    <n v="168940030"/>
    <s v="FPS CA CLMS JAN"/>
    <n v="-120.83"/>
    <n v="120.83"/>
    <n v="0"/>
    <n v="523077.45"/>
    <s v="GI47RBOS060954439096970"/>
    <s v="RBOSGIGI"/>
    <s v="Call assist Claims"/>
    <d v="2025-02-01T00:00:00"/>
    <s v="Call Assist Claims"/>
    <s v="Accruals Rescue and Excess"/>
    <n v="4252"/>
    <s v="MICLG"/>
  </r>
  <r>
    <x v="0"/>
    <x v="1"/>
    <d v="2025-02-20T00:00:00"/>
    <d v="2025-02-20T00:00:00"/>
    <n v="168940031"/>
    <s v="CHG FPS PAYMENT CCG PAYROLL FEB"/>
    <n v="-1"/>
    <n v="1"/>
    <n v="0"/>
    <n v="523076.45"/>
    <s v="GI47RBOS060954439096970"/>
    <s v="RBOSGIGI"/>
    <s v="Bank charges"/>
    <d v="2025-02-01T00:00:00"/>
    <s v="Bank Charges"/>
    <s v="Bank Charges"/>
    <n v="8440"/>
    <s v="MICLG"/>
  </r>
  <r>
    <x v="0"/>
    <x v="1"/>
    <d v="2025-02-20T00:00:00"/>
    <d v="2025-02-20T00:00:00"/>
    <n v="168940031"/>
    <s v="FPS CCG PAYROLL FEB"/>
    <n v="-102541.85"/>
    <n v="102541.85"/>
    <n v="0"/>
    <n v="420534.6"/>
    <s v="GI47RBOS060954439096970"/>
    <s v="RBOSGIGI"/>
    <s v="Employment Costs"/>
    <d v="2025-02-01T00:00:00"/>
    <s v="Employment Costs"/>
    <s v="CCG Fees"/>
    <n v="8512"/>
    <s v="MICLG"/>
  </r>
  <r>
    <x v="0"/>
    <x v="1"/>
    <d v="2025-02-20T00:00:00"/>
    <d v="2025-02-20T00:00:00"/>
    <n v="168940032"/>
    <s v="TRF SRS 7307"/>
    <n v="-916"/>
    <n v="916"/>
    <n v="0"/>
    <n v="419618.6"/>
    <s v="GI47RBOS060954439096970"/>
    <s v="RBOSGIGI"/>
    <s v="SRS"/>
    <d v="2025-02-01T00:00:00"/>
    <s v="SRS"/>
    <s v="Management Company Charges"/>
    <n v="8511"/>
    <s v="MICLG"/>
  </r>
  <r>
    <x v="0"/>
    <x v="1"/>
    <d v="2025-02-20T00:00:00"/>
    <d v="2025-02-20T00:00:00"/>
    <n v="168940033"/>
    <s v="CHG FPS PAYMENT CCG 724"/>
    <n v="-1"/>
    <n v="1"/>
    <n v="0"/>
    <n v="419617.6"/>
    <s v="GI47RBOS060954439096970"/>
    <s v="RBOSGIGI"/>
    <s v="Bank charges"/>
    <d v="2025-02-01T00:00:00"/>
    <s v="Bank Charges"/>
    <s v="Bank Charges"/>
    <n v="8440"/>
    <s v="MICLG"/>
  </r>
  <r>
    <x v="0"/>
    <x v="1"/>
    <d v="2025-02-20T00:00:00"/>
    <d v="2025-02-20T00:00:00"/>
    <n v="168940033"/>
    <s v="FPS CCG 724"/>
    <n v="-3158.07"/>
    <n v="3158.07"/>
    <n v="0"/>
    <n v="416459.53"/>
    <s v="GI47RBOS060954439096970"/>
    <s v="RBOSGIGI"/>
    <s v="Employment Costs"/>
    <d v="2025-02-01T00:00:00"/>
    <s v="Employment Costs"/>
    <s v="Other Staff Costs"/>
    <n v="8020"/>
    <s v="MICLG"/>
  </r>
  <r>
    <x v="0"/>
    <x v="1"/>
    <d v="2025-02-20T00:00:00"/>
    <d v="2025-02-20T00:00:00"/>
    <n v="168940034"/>
    <s v="CHG FPS PAYMENT REDPALM SI61875"/>
    <n v="-1"/>
    <n v="1"/>
    <n v="0"/>
    <n v="416458.53"/>
    <s v="GI47RBOS060954439096970"/>
    <s v="RBOSGIGI"/>
    <s v="Bank charges"/>
    <d v="2025-02-01T00:00:00"/>
    <s v="Bank Charges"/>
    <s v="Bank Charges"/>
    <n v="8440"/>
    <s v="MICLG"/>
  </r>
  <r>
    <x v="0"/>
    <x v="1"/>
    <d v="2025-02-20T00:00:00"/>
    <d v="2025-02-20T00:00:00"/>
    <n v="168940034"/>
    <s v="FPS REDPALM SI61875"/>
    <n v="-782.7"/>
    <n v="782.7"/>
    <n v="0"/>
    <n v="415675.83"/>
    <s v="GI47RBOS060954439096970"/>
    <s v="RBOSGIGI"/>
    <s v="Redpalm"/>
    <d v="2025-02-01T00:00:00"/>
    <s v="Redpalm"/>
    <s v="Information Technology"/>
    <n v="8117"/>
    <s v="MICLG"/>
  </r>
  <r>
    <x v="0"/>
    <x v="1"/>
    <d v="2025-02-20T00:00:00"/>
    <d v="2025-02-20T00:00:00"/>
    <n v="168940035"/>
    <s v="CHG FPS PAYMENT UPSTIX 18 CHAMBERC"/>
    <n v="-1"/>
    <n v="1"/>
    <n v="0"/>
    <n v="415674.83"/>
    <s v="GI47RBOS060954439096970"/>
    <s v="RBOSGIGI"/>
    <s v="Bank charges"/>
    <d v="2025-02-01T00:00:00"/>
    <s v="Bank Charges"/>
    <s v="Bank Charges"/>
    <n v="8440"/>
    <s v="MICLG"/>
  </r>
  <r>
    <x v="0"/>
    <x v="1"/>
    <d v="2025-02-20T00:00:00"/>
    <d v="2025-02-20T00:00:00"/>
    <n v="168940035"/>
    <s v="FPS UPSTIX 18 CHAMBERC"/>
    <n v="-30900"/>
    <n v="30900"/>
    <n v="0"/>
    <n v="384774.83"/>
    <s v="GI47RBOS060954439096970"/>
    <s v="RBOSGIGI"/>
    <s v="Upstix"/>
    <d v="2025-02-01T00:00:00"/>
    <s v="Upstix"/>
    <s v="Ibuyer (Formerly: Asana Inc (NYSE: ASAN) (USD)"/>
    <n v="3537"/>
    <s v="MICLG"/>
  </r>
  <r>
    <x v="0"/>
    <x v="1"/>
    <d v="2025-02-20T00:00:00"/>
    <d v="2025-02-20T00:00:00"/>
    <n v="168940036"/>
    <s v="CHG FPS PAYMENT DAYINSURE EXPENSES"/>
    <n v="-1"/>
    <n v="1"/>
    <n v="0"/>
    <n v="384773.83"/>
    <s v="GI47RBOS060954439096970"/>
    <s v="RBOSGIGI"/>
    <s v="Bank charges"/>
    <d v="2025-02-01T00:00:00"/>
    <s v="Bank Charges"/>
    <s v="Bank Charges"/>
    <n v="8440"/>
    <s v="MICLG"/>
  </r>
  <r>
    <x v="0"/>
    <x v="1"/>
    <d v="2025-02-20T00:00:00"/>
    <d v="2025-02-20T00:00:00"/>
    <n v="168940036"/>
    <s v="FPS DAYINSURE EXPENSES"/>
    <n v="-784.09"/>
    <n v="784.09"/>
    <n v="0"/>
    <n v="383989.74"/>
    <s v="GI47RBOS060954439096970"/>
    <s v="RBOSGIGI"/>
    <s v="dayinsure"/>
    <d v="2025-02-01T00:00:00"/>
    <s v="Dayinsure"/>
    <s v="Travel and Subsistence"/>
    <n v="8012"/>
    <s v="MICLG"/>
  </r>
  <r>
    <x v="0"/>
    <x v="1"/>
    <d v="2025-02-21T00:00:00"/>
    <d v="2025-02-21T00:00:00"/>
    <n v="168955220"/>
    <s v="IPO HIYACAR LIMITED F HIYACAR"/>
    <n v="90000"/>
    <n v="0"/>
    <n v="90000"/>
    <n v="473989.74"/>
    <s v="GI47RBOS060954439096970"/>
    <s v="RBOSGIGI"/>
    <s v="Hiyacar Limited"/>
    <d v="2025-02-01T00:00:00"/>
    <e v="#N/A"/>
    <s v="Hiyacar"/>
    <n v="3613"/>
    <s v="HiyST"/>
  </r>
  <r>
    <x v="0"/>
    <x v="1"/>
    <d v="2025-02-21T00:00:00"/>
    <d v="2025-02-21T00:00:00"/>
    <n v="168965264"/>
    <s v="IPO PPPF 10 PC CAP Loan Repayment Loan Repayme"/>
    <n v="200000"/>
    <n v="0"/>
    <n v="200000"/>
    <n v="673989.74"/>
    <s v="GI47RBOS060954439096970"/>
    <s v="RBOSGIGI"/>
    <s v="PP Property Finance"/>
    <d v="2025-02-01T00:00:00"/>
    <e v="#N/A"/>
    <s v="Pluto Investment"/>
    <n v="3528"/>
    <s v="MICLG"/>
  </r>
  <r>
    <x v="0"/>
    <x v="1"/>
    <d v="2025-02-24T00:00:00"/>
    <d v="2025-02-24T00:00:00"/>
    <n v="168972214"/>
    <s v="CHG CHAPS CHARGE GNC074981091301 /ROC/75496018"/>
    <n v="-15"/>
    <n v="15"/>
    <n v="0"/>
    <n v="673974.74"/>
    <s v="GI47RBOS060954439096970"/>
    <s v="RBOSGIGI"/>
    <s v="Bank charges"/>
    <d v="2025-02-01T00:00:00"/>
    <s v="Bank Charges"/>
    <s v="Bank Charges"/>
    <n v="8440"/>
    <s v="MICLG"/>
  </r>
  <r>
    <x v="0"/>
    <x v="1"/>
    <d v="2025-02-24T00:00:00"/>
    <d v="2025-02-24T00:00:00"/>
    <n v="168972214"/>
    <s v="OPO GNC074981091301 /ROC/75496018"/>
    <n v="-620000"/>
    <n v="620000"/>
    <n v="0"/>
    <n v="53974.74"/>
    <s v="GI47RBOS060954439096970"/>
    <s v="RBOSGIGI"/>
    <s v="Cachematrix"/>
    <d v="2025-02-01T00:00:00"/>
    <s v="Cachematrix"/>
    <s v="Cachematrix"/>
    <n v="2766"/>
    <s v="MICLG"/>
  </r>
  <r>
    <x v="0"/>
    <x v="1"/>
    <d v="2025-02-24T00:00:00"/>
    <d v="2025-02-24T00:00:00"/>
    <n v="168972258"/>
    <s v="IPO HIYACAR LIMITED F HIYACAR"/>
    <n v="30000"/>
    <n v="0"/>
    <n v="30000"/>
    <n v="83974.74"/>
    <s v="GI47RBOS060954439096970"/>
    <s v="RBOSGIGI"/>
    <s v="Hiyacar Limited"/>
    <d v="2025-02-01T00:00:00"/>
    <e v="#N/A"/>
    <s v="Hiyacar"/>
    <n v="3613"/>
    <s v="HiyST"/>
  </r>
  <r>
    <x v="0"/>
    <x v="1"/>
    <d v="2025-02-24T00:00:00"/>
    <d v="2025-02-24T00:00:00"/>
    <n v="168981050"/>
    <s v="IPO /ROC/RLTT0015540629///URI/JP MORGAN GBP REDEMPT"/>
    <n v="1000000"/>
    <n v="0"/>
    <n v="1000000"/>
    <n v="1083974.74"/>
    <s v="GI47RBOS060954439096970"/>
    <s v="RBOSGIGI"/>
    <s v="Cachematrix"/>
    <d v="2025-02-01T00:00:00"/>
    <e v="#N/A"/>
    <s v="Cachematrix"/>
    <n v="2766"/>
    <s v="MICLG"/>
  </r>
  <r>
    <x v="0"/>
    <x v="1"/>
    <d v="2025-02-24T00:00:00"/>
    <d v="2025-02-24T00:00:00"/>
    <n v="168986925"/>
    <s v="IPO UPSTIX TECHNOLOGIES LTD 8 Penfolds REV404153249"/>
    <n v="36750"/>
    <n v="0"/>
    <n v="36750"/>
    <n v="1120724.74"/>
    <s v="GI47RBOS060954439096970"/>
    <s v="RBOSGIGI"/>
    <s v="Upstix"/>
    <d v="2025-02-01T00:00:00"/>
    <e v="#N/A"/>
    <s v="Ibuyer (Formerly: Asana Inc (NYSE: ASAN) (USD)"/>
    <n v="3537"/>
    <s v="MICLG"/>
  </r>
  <r>
    <x v="0"/>
    <x v="1"/>
    <d v="2025-02-24T00:00:00"/>
    <d v="2025-02-24T00:00:00"/>
    <n v="168986959"/>
    <s v="IPO UPSTIX TECHNOLOGIES LTD 86 Butterfly REV404153256"/>
    <n v="22875"/>
    <n v="0"/>
    <n v="22875"/>
    <n v="1143599.74"/>
    <s v="GI47RBOS060954439096970"/>
    <s v="RBOSGIGI"/>
    <s v="Upstix"/>
    <d v="2025-02-01T00:00:00"/>
    <e v="#N/A"/>
    <s v="Ibuyer (Formerly: Asana Inc (NYSE: ASAN) (USD)"/>
    <n v="3537"/>
    <s v="MICLG"/>
  </r>
  <r>
    <x v="0"/>
    <x v="1"/>
    <d v="2025-02-25T00:00:00"/>
    <d v="2025-02-25T00:00:00"/>
    <n v="168940024"/>
    <s v="CHG BULK FPS PAYMENT"/>
    <n v="-5"/>
    <n v="5"/>
    <n v="0"/>
    <n v="1143594.74"/>
    <s v="GI47RBOS060954439096970"/>
    <s v="RBOSGIGI"/>
    <s v="Bank charges"/>
    <d v="2025-02-01T00:00:00"/>
    <s v="Bank Charges"/>
    <s v="Bank Charges"/>
    <n v="8440"/>
    <s v="MICLG"/>
  </r>
  <r>
    <x v="0"/>
    <x v="1"/>
    <d v="2025-02-25T00:00:00"/>
    <d v="2025-02-25T00:00:00"/>
    <n v="168940024"/>
    <s v="FPS SALARIES"/>
    <n v="-20096.59"/>
    <n v="20096.59"/>
    <n v="0"/>
    <n v="1123498.1499999999"/>
    <s v="GI47RBOS060954439096970"/>
    <s v="RBOSGIGI"/>
    <s v="Employment Costs"/>
    <d v="2025-02-01T00:00:00"/>
    <s v="Employment Costs"/>
    <s v="Wage Control"/>
    <n v="4152"/>
    <s v="MICLG"/>
  </r>
  <r>
    <x v="0"/>
    <x v="1"/>
    <d v="2025-02-26T00:00:00"/>
    <d v="2025-02-26T00:00:00"/>
    <n v="169028363"/>
    <s v="IPO /ROC/RLTT0015550270///URI/JP MORGAN GBP REDEMPT"/>
    <n v="1450000"/>
    <n v="0"/>
    <n v="1450000"/>
    <n v="2573498.15"/>
    <s v="GI47RBOS060954439096970"/>
    <s v="RBOSGIGI"/>
    <s v="Cachematrix"/>
    <d v="2025-02-01T00:00:00"/>
    <e v="#N/A"/>
    <s v="Cachematrix"/>
    <n v="2766"/>
    <s v="MICLG"/>
  </r>
  <r>
    <x v="0"/>
    <x v="1"/>
    <d v="2025-02-26T00:00:00"/>
    <d v="2025-02-26T00:00:00"/>
    <n v="169029999"/>
    <s v="TRF GFSC 13338"/>
    <n v="-131.25"/>
    <n v="131.25"/>
    <n v="0"/>
    <n v="2573366.9"/>
    <s v="GI47RBOS060954439096970"/>
    <s v="RBOSGIGI"/>
    <s v="GFSC"/>
    <d v="2025-02-01T00:00:00"/>
    <s v="GFSC"/>
    <s v="Accruals"/>
    <n v="4232"/>
    <s v="MICLG"/>
  </r>
  <r>
    <x v="0"/>
    <x v="1"/>
    <d v="2025-02-26T00:00:00"/>
    <d v="2025-02-26T00:00:00"/>
    <n v="169030000"/>
    <s v="CHG FPS PAYMENT UPSTIX ST TIBBA"/>
    <n v="-1"/>
    <n v="1"/>
    <n v="0"/>
    <n v="2573365.9"/>
    <s v="GI47RBOS060954439096970"/>
    <s v="RBOSGIGI"/>
    <s v="Bank charges"/>
    <d v="2025-02-01T00:00:00"/>
    <s v="Bank Charges"/>
    <s v="Bank Charges"/>
    <n v="8440"/>
    <s v="MICLG"/>
  </r>
  <r>
    <x v="0"/>
    <x v="1"/>
    <d v="2025-02-26T00:00:00"/>
    <d v="2025-02-26T00:00:00"/>
    <n v="169030000"/>
    <s v="FPS UPSTIX ST TIBBA"/>
    <n v="-48000"/>
    <n v="48000"/>
    <n v="0"/>
    <n v="2525365.9"/>
    <s v="GI47RBOS060954439096970"/>
    <s v="RBOSGIGI"/>
    <s v="Upstix"/>
    <d v="2025-02-01T00:00:00"/>
    <s v="Upstix"/>
    <s v="Ibuyer (Formerly: Asana Inc (NYSE: ASAN) (USD)"/>
    <n v="3537"/>
    <s v="MICLG"/>
  </r>
  <r>
    <x v="0"/>
    <x v="1"/>
    <d v="2025-02-26T00:00:00"/>
    <d v="2025-02-26T00:00:00"/>
    <n v="169030001"/>
    <s v="CHG FPS PAYMENT UPSTIX 18 DAVY RD"/>
    <n v="-1"/>
    <n v="1"/>
    <n v="0"/>
    <n v="2525364.9"/>
    <s v="GI47RBOS060954439096970"/>
    <s v="RBOSGIGI"/>
    <s v="Bank charges"/>
    <d v="2025-02-01T00:00:00"/>
    <s v="Bank Charges"/>
    <s v="Bank Charges"/>
    <n v="8440"/>
    <s v="MICLG"/>
  </r>
  <r>
    <x v="0"/>
    <x v="1"/>
    <d v="2025-02-26T00:00:00"/>
    <d v="2025-02-26T00:00:00"/>
    <n v="169030001"/>
    <s v="FPS UPSTIX 18 DAVY RD"/>
    <n v="-26625"/>
    <n v="26625"/>
    <n v="0"/>
    <n v="2498739.9"/>
    <s v="GI47RBOS060954439096970"/>
    <s v="RBOSGIGI"/>
    <s v="Upstix"/>
    <d v="2025-02-01T00:00:00"/>
    <s v="Upstix"/>
    <s v="Ibuyer (Formerly: Asana Inc (NYSE: ASAN) (USD)"/>
    <n v="3537"/>
    <s v="MICLG"/>
  </r>
  <r>
    <x v="0"/>
    <x v="1"/>
    <d v="2025-02-26T00:00:00"/>
    <d v="2025-02-26T00:00:00"/>
    <n v="169030002"/>
    <s v="CHG FPS PAYMENT GI01GI10001493 MUL"/>
    <n v="-1"/>
    <n v="1"/>
    <n v="0"/>
    <n v="2498738.9"/>
    <s v="GI47RBOS060954439096970"/>
    <s v="RBOSGIGI"/>
    <s v="Bank charges"/>
    <d v="2025-02-01T00:00:00"/>
    <s v="Bank Charges"/>
    <s v="Bank Charges"/>
    <n v="8440"/>
    <s v="MICLG"/>
  </r>
  <r>
    <x v="0"/>
    <x v="1"/>
    <d v="2025-02-26T00:00:00"/>
    <d v="2025-02-26T00:00:00"/>
    <n v="169030002"/>
    <s v="FPS GI01GI10001493 MUL"/>
    <n v="-2170"/>
    <n v="2170"/>
    <n v="0"/>
    <n v="2496568.9"/>
    <s v="GI47RBOS060954439096970"/>
    <s v="RBOSGIGI"/>
    <s v="Audit fees"/>
    <d v="2025-02-01T00:00:00"/>
    <s v="Audit fees"/>
    <s v="Auditors' Remuneration"/>
    <n v="8604"/>
    <s v="MICLG"/>
  </r>
  <r>
    <x v="0"/>
    <x v="1"/>
    <d v="2025-02-26T00:00:00"/>
    <d v="2025-02-26T00:00:00"/>
    <n v="169030003"/>
    <s v="CHG FPS PAYMENT HOWICH PUKKA CORE"/>
    <n v="-1"/>
    <n v="1"/>
    <n v="0"/>
    <n v="2496567.9"/>
    <s v="GI47RBOS060954439096970"/>
    <s v="RBOSGIGI"/>
    <s v="Bank charges"/>
    <d v="2025-02-01T00:00:00"/>
    <s v="Bank Charges"/>
    <s v="Bank Charges"/>
    <n v="8440"/>
    <s v="MICLG"/>
  </r>
  <r>
    <x v="0"/>
    <x v="1"/>
    <d v="2025-02-26T00:00:00"/>
    <d v="2025-02-26T00:00:00"/>
    <n v="169030003"/>
    <s v="FPS HOWICH PUKKA CORE"/>
    <n v="-500000"/>
    <n v="500000"/>
    <n v="0"/>
    <n v="1996567.9"/>
    <s v="GI47RBOS060954439096970"/>
    <s v="RBOSGIGI"/>
    <s v="Horwich Farrelly"/>
    <d v="2025-02-01T00:00:00"/>
    <s v="Horwich Farrelly"/>
    <s v="Pukka CV Claims Float"/>
    <n v="2764"/>
    <s v="MICLG"/>
  </r>
  <r>
    <x v="0"/>
    <x v="1"/>
    <d v="2025-02-26T00:00:00"/>
    <d v="2025-02-26T00:00:00"/>
    <n v="169030004"/>
    <s v="CHG FPS PAYMENT UPSTIX 6 WITHERLEY"/>
    <n v="-1"/>
    <n v="1"/>
    <n v="0"/>
    <n v="1996566.9"/>
    <s v="GI47RBOS060954439096970"/>
    <s v="RBOSGIGI"/>
    <s v="Bank charges"/>
    <d v="2025-02-01T00:00:00"/>
    <s v="Bank Charges"/>
    <s v="Bank Charges"/>
    <n v="8440"/>
    <s v="MICLG"/>
  </r>
  <r>
    <x v="0"/>
    <x v="1"/>
    <d v="2025-02-26T00:00:00"/>
    <d v="2025-02-26T00:00:00"/>
    <n v="169030004"/>
    <s v="FPS UPSTIX 6 WITHERLEY"/>
    <n v="-42600"/>
    <n v="42600"/>
    <n v="0"/>
    <n v="1953966.9"/>
    <s v="GI47RBOS060954439096970"/>
    <s v="RBOSGIGI"/>
    <s v="Upstix"/>
    <d v="2025-02-01T00:00:00"/>
    <s v="Upstix"/>
    <s v="Ibuyer (Formerly: Asana Inc (NYSE: ASAN) (USD)"/>
    <n v="3537"/>
    <s v="MICLG"/>
  </r>
  <r>
    <x v="0"/>
    <x v="1"/>
    <d v="2025-02-26T00:00:00"/>
    <d v="2025-02-26T00:00:00"/>
    <n v="169030005"/>
    <s v="CHG FPS PAYMENT GI01GI10001492 MH"/>
    <n v="-1"/>
    <n v="1"/>
    <n v="0"/>
    <n v="1953965.9"/>
    <s v="GI47RBOS060954439096970"/>
    <s v="RBOSGIGI"/>
    <s v="Bank charges"/>
    <d v="2025-02-01T00:00:00"/>
    <s v="Bank Charges"/>
    <s v="Bank Charges"/>
    <n v="8440"/>
    <s v="MICLG"/>
  </r>
  <r>
    <x v="0"/>
    <x v="1"/>
    <d v="2025-02-26T00:00:00"/>
    <d v="2025-02-26T00:00:00"/>
    <n v="169030005"/>
    <s v="FPS GI01GI10001492 MH"/>
    <n v="-495"/>
    <n v="495"/>
    <n v="0"/>
    <n v="1953470.9"/>
    <s v="GI47RBOS060954439096970"/>
    <s v="RBOSGIGI"/>
    <s v="Audit fees"/>
    <d v="2025-02-01T00:00:00"/>
    <s v="Audit fees"/>
    <s v="Auditors' Remuneration"/>
    <n v="8604"/>
    <s v="MICLG"/>
  </r>
  <r>
    <x v="0"/>
    <x v="1"/>
    <d v="2025-02-26T00:00:00"/>
    <d v="2025-02-26T00:00:00"/>
    <n v="169030006"/>
    <s v="CHG CHAPS CHARGE MICL KCASL TOP UP KCASL MICL TOP UP"/>
    <n v="-15"/>
    <n v="15"/>
    <n v="0"/>
    <n v="1953455.9"/>
    <s v="GI47RBOS060954439096970"/>
    <s v="RBOSGIGI"/>
    <s v="Bank charges"/>
    <d v="2025-02-01T00:00:00"/>
    <s v="Bank Charges"/>
    <s v="Bank Charges"/>
    <n v="8440"/>
    <s v="MICLG"/>
  </r>
  <r>
    <x v="0"/>
    <x v="1"/>
    <d v="2025-02-26T00:00:00"/>
    <d v="2025-02-26T00:00:00"/>
    <n v="169030006"/>
    <s v="OPO MICL KCASL TOP UP KCASL MICL TOP UP"/>
    <n v="-900000"/>
    <n v="900000"/>
    <n v="0"/>
    <n v="1053455.8999999999"/>
    <s v="GI47RBOS060954439096970"/>
    <s v="RBOSGIGI"/>
    <s v="KCASL Top up"/>
    <d v="2025-02-01T00:00:00"/>
    <s v="KCASL Top up"/>
    <s v="KCASL Trust Account"/>
    <n v="2762"/>
    <s v="MICLG"/>
  </r>
  <r>
    <x v="0"/>
    <x v="1"/>
    <d v="2025-02-26T00:00:00"/>
    <d v="2025-02-26T00:00:00"/>
    <n v="169030091"/>
    <s v="CHG FPS PAYMENT MFS UNIPOL CLAIMS"/>
    <n v="-1"/>
    <n v="1"/>
    <n v="0"/>
    <n v="1053454.8999999999"/>
    <s v="GI47RBOS060954439096970"/>
    <s v="RBOSGIGI"/>
    <s v="Bank charges"/>
    <d v="2025-02-01T00:00:00"/>
    <s v="Bank Charges"/>
    <s v="Bank Charges"/>
    <n v="8440"/>
    <s v="MICLG"/>
  </r>
  <r>
    <x v="0"/>
    <x v="1"/>
    <d v="2025-02-26T00:00:00"/>
    <d v="2025-02-26T00:00:00"/>
    <n v="169030091"/>
    <s v="FPS MFS UNIPOL CLAIMS"/>
    <n v="-1000000"/>
    <n v="1000000"/>
    <n v="0"/>
    <n v="53454.9"/>
    <s v="GI47RBOS060954439096970"/>
    <s v="RBOSGIGI"/>
    <s v="Pukka IPT &amp; Commission"/>
    <d v="2025-02-01T00:00:00"/>
    <s v="Pukka IPT &amp; Commission"/>
    <s v="Davies Unipol Trust Account"/>
    <n v="2768"/>
    <s v="MICLG"/>
  </r>
  <r>
    <x v="10"/>
    <x v="1"/>
    <d v="2025-02-28T00:00:00"/>
    <d v="2025-02-28T00:00:00"/>
    <n v="169085215"/>
    <s v="IPO ACC NO 2829"/>
    <n v="1423954.9"/>
    <n v="0"/>
    <n v="1423954.9"/>
    <n v="1477409.8"/>
    <s v="GI47RBOS060954439096970"/>
    <s v="RBOSGIGI"/>
    <s v="U Drive Cover"/>
    <d v="2025-02-01T00:00:00"/>
    <e v="#N/A"/>
    <s v="Amounts due from Intermediaries re Premiums (net) "/>
    <n v="3435"/>
    <s v="UDrOt"/>
  </r>
  <r>
    <x v="0"/>
    <x v="2"/>
    <d v="2025-03-03T00:00:00"/>
    <d v="2025-03-03T00:00:00"/>
    <n v="169107793"/>
    <s v="D/D MOTOR INSURERS BUR"/>
    <n v="-217384.64"/>
    <n v="217384.64"/>
    <n v="0"/>
    <n v="-163929.74000000002"/>
    <s v="GI47RBOS060954439096970"/>
    <s v="RBOSGIGI"/>
    <s v="MIB Fees"/>
    <d v="2025-03-01T00:00:00"/>
    <s v="MIB Fees"/>
    <s v="MIB creditor"/>
    <n v="4231"/>
    <s v="MICLG"/>
  </r>
  <r>
    <x v="0"/>
    <x v="2"/>
    <d v="2025-03-03T00:00:00"/>
    <d v="2025-03-03T00:00:00"/>
    <n v="169107795"/>
    <s v="D/D AVIVA"/>
    <n v="-40.520000000000003"/>
    <n v="40.520000000000003"/>
    <n v="0"/>
    <n v="-163970.26"/>
    <s v="GI47RBOS060954439096970"/>
    <s v="RBOSGIGI"/>
    <s v="Employment Costs"/>
    <d v="2025-03-01T00:00:00"/>
    <s v="Employment Costs"/>
    <s v="Other Staff Costs"/>
    <n v="8020"/>
    <s v="MICLG"/>
  </r>
  <r>
    <x v="0"/>
    <x v="2"/>
    <d v="2025-03-03T00:00:00"/>
    <d v="2025-03-03T00:00:00"/>
    <n v="169114845"/>
    <s v="IPO /ROC/IATT0015571422/"/>
    <n v="62946.83"/>
    <n v="0"/>
    <n v="62946.83"/>
    <n v="-101023.43000000001"/>
    <s v="GI47RBOS060954439096970"/>
    <s v="RBOSGIGI"/>
    <s v="Cachematrix"/>
    <d v="2025-03-01T00:00:00"/>
    <e v="#N/A"/>
    <s v="Bank interest receivable "/>
    <n v="3426"/>
    <s v="MICLG"/>
  </r>
  <r>
    <x v="0"/>
    <x v="2"/>
    <d v="2025-03-03T00:00:00"/>
    <d v="2025-03-03T00:00:00"/>
    <n v="169119478"/>
    <s v="IPO UPSTIX TECHNOLOGIES LTD"/>
    <n v="37500"/>
    <n v="0"/>
    <n v="37500"/>
    <n v="-63523.430000000008"/>
    <s v="GI47RBOS060954439096970"/>
    <s v="RBOSGIGI"/>
    <s v="Upstix"/>
    <d v="2025-03-01T00:00:00"/>
    <e v="#N/A"/>
    <s v="Ibuyer (Formerly: Asana Inc (NYSE: ASAN) (USD)"/>
    <n v="3537"/>
    <s v="MICLG"/>
  </r>
  <r>
    <x v="0"/>
    <x v="2"/>
    <d v="2025-03-03T00:00:00"/>
    <d v="2025-03-03T00:00:00"/>
    <n v="169119479"/>
    <s v="IPO UPSTIX TECHNOLOGIES LTD"/>
    <n v="19500"/>
    <n v="0"/>
    <n v="19500"/>
    <n v="-44023.430000000008"/>
    <s v="GI47RBOS060954439096970"/>
    <s v="RBOSGIGI"/>
    <s v="Upstix"/>
    <d v="2025-03-01T00:00:00"/>
    <e v="#N/A"/>
    <s v="Ibuyer (Formerly: Asana Inc (NYSE: ASAN) (USD)"/>
    <n v="3537"/>
    <s v="MICLG"/>
  </r>
  <r>
    <x v="0"/>
    <x v="2"/>
    <d v="2025-03-03T00:00:00"/>
    <d v="2025-03-03T00:00:00"/>
    <n v="169127135"/>
    <s v="CHG FPS PAYMENT MFS UNIPOL CLAIMS"/>
    <n v="-1"/>
    <n v="1"/>
    <n v="0"/>
    <n v="1379930.47"/>
    <s v="GI47RBOS060954439096970"/>
    <s v="RBOSGIGI"/>
    <s v="Bank charges"/>
    <d v="2025-03-01T00:00:00"/>
    <s v="Bank Charges"/>
    <s v="Bank Charges"/>
    <n v="8440"/>
    <s v="MICLG"/>
  </r>
  <r>
    <x v="0"/>
    <x v="2"/>
    <d v="2025-03-03T00:00:00"/>
    <d v="2025-03-03T00:00:00"/>
    <n v="169127135"/>
    <s v="FPS MFS UNIPOL CLAIMS"/>
    <n v="-1000000"/>
    <n v="1000000"/>
    <n v="0"/>
    <n v="379930.47"/>
    <s v="GI47RBOS060954439096970"/>
    <s v="RBOSGIGI"/>
    <s v="Pukka IPT &amp; Commission"/>
    <d v="2025-03-01T00:00:00"/>
    <s v="Pukka IPT &amp; Commission"/>
    <s v="Davies Unipol Trust Account"/>
    <n v="2768"/>
    <s v="MICLG"/>
  </r>
  <r>
    <x v="0"/>
    <x v="2"/>
    <d v="2025-03-05T00:00:00"/>
    <d v="2025-03-05T00:00:00"/>
    <n v="169152097"/>
    <s v="IPO UPSTIX TECHNOLOGIES LTD"/>
    <n v="26625"/>
    <n v="0"/>
    <n v="26625"/>
    <n v="406555.47"/>
    <s v="GI47RBOS060954439096970"/>
    <s v="RBOSGIGI"/>
    <s v="Upstix"/>
    <d v="2025-03-01T00:00:00"/>
    <e v="#N/A"/>
    <s v="Ibuyer (Formerly: Asana Inc (NYSE: ASAN) (USD)"/>
    <n v="3537"/>
    <s v="MICLG"/>
  </r>
  <r>
    <x v="0"/>
    <x v="2"/>
    <d v="2025-03-05T00:00:00"/>
    <d v="2025-03-05T00:00:00"/>
    <n v="169160213"/>
    <s v="IPO /ROC/RLTT0015585796///URI/JP MORGAN GBP REDEMPT"/>
    <n v="800000"/>
    <n v="0"/>
    <n v="800000"/>
    <n v="1206555.47"/>
    <s v="GI47RBOS060954439096970"/>
    <s v="RBOSGIGI"/>
    <s v="Cachematrix"/>
    <d v="2025-03-01T00:00:00"/>
    <e v="#N/A"/>
    <s v="Cachematrix"/>
    <n v="2766"/>
    <s v="MICLG"/>
  </r>
  <r>
    <x v="0"/>
    <x v="2"/>
    <d v="2025-03-05T00:00:00"/>
    <d v="2025-03-05T00:00:00"/>
    <n v="169163508"/>
    <s v="CHG FPS PAYMENT FOS CIN0013946"/>
    <n v="-1"/>
    <n v="1"/>
    <n v="0"/>
    <n v="1206554.47"/>
    <s v="GI47RBOS060954439096970"/>
    <s v="RBOSGIGI"/>
    <s v="Bank charges"/>
    <d v="2025-03-01T00:00:00"/>
    <s v="Bank Charges"/>
    <s v="Bank Charges"/>
    <n v="8440"/>
    <s v="MICLG"/>
  </r>
  <r>
    <x v="0"/>
    <x v="2"/>
    <d v="2025-03-05T00:00:00"/>
    <d v="2025-03-05T00:00:00"/>
    <n v="169163508"/>
    <s v="FPS FOS CIN0013946"/>
    <n v="-6500"/>
    <n v="6500"/>
    <n v="0"/>
    <n v="1200054.47"/>
    <s v="GI47RBOS060954439096970"/>
    <s v="RBOSGIGI"/>
    <s v="Financial Ombudsman Services "/>
    <d v="2025-03-01T00:00:00"/>
    <s v="Financial Ombudsman Services "/>
    <s v="MIB and Other Levies"/>
    <n v="6020"/>
    <s v="MICLG"/>
  </r>
  <r>
    <x v="0"/>
    <x v="2"/>
    <d v="2025-03-05T00:00:00"/>
    <d v="2025-03-05T00:00:00"/>
    <n v="169163509"/>
    <s v="CHG FPS PAYMENT UPSTIX 43 OAKENSHA"/>
    <n v="-1"/>
    <n v="1"/>
    <n v="0"/>
    <n v="1200053.47"/>
    <s v="GI47RBOS060954439096970"/>
    <s v="RBOSGIGI"/>
    <s v="Bank charges"/>
    <d v="2025-03-01T00:00:00"/>
    <s v="Bank Charges"/>
    <s v="Bank Charges"/>
    <n v="8440"/>
    <s v="MICLG"/>
  </r>
  <r>
    <x v="0"/>
    <x v="2"/>
    <d v="2025-03-05T00:00:00"/>
    <d v="2025-03-05T00:00:00"/>
    <n v="169163509"/>
    <s v="FPS UPSTIX 43 OAKENSHA"/>
    <n v="-33500"/>
    <n v="33500"/>
    <n v="0"/>
    <n v="1166553.47"/>
    <s v="GI47RBOS060954439096970"/>
    <s v="RBOSGIGI"/>
    <s v="Upstix"/>
    <d v="2025-03-01T00:00:00"/>
    <s v="Upstix"/>
    <s v="Ibuyer (Formerly: Asana Inc (NYSE: ASAN) (USD)"/>
    <n v="3537"/>
    <s v="MICLG"/>
  </r>
  <r>
    <x v="0"/>
    <x v="2"/>
    <d v="2025-03-05T00:00:00"/>
    <d v="2025-03-05T00:00:00"/>
    <n v="169163510"/>
    <s v="CHG CHAPS CHARGE HEDGEHOG CLAIMS"/>
    <n v="-15"/>
    <n v="15"/>
    <n v="0"/>
    <n v="1166538.47"/>
    <s v="GI47RBOS060954439096970"/>
    <s v="RBOSGIGI"/>
    <s v="Bank charges"/>
    <d v="2025-03-01T00:00:00"/>
    <s v="Bank Charges"/>
    <s v="Bank Charges"/>
    <n v="8440"/>
    <s v="MICLG"/>
  </r>
  <r>
    <x v="0"/>
    <x v="2"/>
    <d v="2025-03-05T00:00:00"/>
    <d v="2025-03-05T00:00:00"/>
    <n v="169163510"/>
    <s v="OPO HEDGEHOG CLAIMS"/>
    <n v="-553600.56999999995"/>
    <n v="553600.56999999995"/>
    <n v="0"/>
    <n v="612937.9"/>
    <s v="GI47RBOS060954439096970"/>
    <s v="RBOSGIGI"/>
    <s v="Hedgehog claims"/>
    <d v="2025-03-01T00:00:00"/>
    <s v="Hedgehog Claims"/>
    <s v="HedgehogClaims Float"/>
    <n v="2765"/>
    <s v="MICLG"/>
  </r>
  <r>
    <x v="0"/>
    <x v="2"/>
    <d v="2025-03-05T00:00:00"/>
    <d v="2025-03-05T00:00:00"/>
    <n v="169163511"/>
    <s v="CHG CHAPS CHARGE MICL KCASL TOP UP KCASL MICL TOP UP"/>
    <n v="-15"/>
    <n v="15"/>
    <n v="0"/>
    <n v="612922.9"/>
    <s v="GI47RBOS060954439096970"/>
    <s v="RBOSGIGI"/>
    <s v="Bank charges"/>
    <d v="2025-03-01T00:00:00"/>
    <s v="Bank Charges"/>
    <s v="Bank Charges"/>
    <n v="8440"/>
    <s v="MICLG"/>
  </r>
  <r>
    <x v="0"/>
    <x v="2"/>
    <d v="2025-03-05T00:00:00"/>
    <d v="2025-03-05T00:00:00"/>
    <n v="169163511"/>
    <s v="OPO MICL KCASL TOP UP KCASL MICL TOP UP"/>
    <n v="-600000"/>
    <n v="600000"/>
    <n v="0"/>
    <n v="12922.9"/>
    <s v="GI47RBOS060954439096970"/>
    <s v="RBOSGIGI"/>
    <s v="KCASL Top up"/>
    <d v="2025-03-01T00:00:00"/>
    <s v="KCASL Top up"/>
    <s v="KCASL Trust Account"/>
    <n v="2762"/>
    <s v="MICLG"/>
  </r>
  <r>
    <x v="0"/>
    <x v="2"/>
    <d v="2025-03-06T00:00:00"/>
    <d v="2025-03-06T00:00:00"/>
    <n v="169179538"/>
    <s v="IPO /ROC/RLTT0015602846///URI/JP MORGAN GBP REDEMPT"/>
    <n v="50000"/>
    <n v="0"/>
    <n v="50000"/>
    <n v="62922.9"/>
    <s v="GI47RBOS060954439096970"/>
    <s v="RBOSGIGI"/>
    <s v="Cachematrix"/>
    <d v="2025-03-01T00:00:00"/>
    <e v="#N/A"/>
    <s v="Cachematrix"/>
    <n v="2766"/>
    <s v="MICLG"/>
  </r>
  <r>
    <x v="0"/>
    <x v="2"/>
    <d v="2025-03-06T00:00:00"/>
    <d v="2025-03-06T00:00:00"/>
    <n v="169184030"/>
    <s v="CHG FPS PAYMENT UPSTIX 4 UPLANDS"/>
    <n v="-1"/>
    <n v="1"/>
    <n v="0"/>
    <n v="62921.9"/>
    <s v="GI47RBOS060954439096970"/>
    <s v="RBOSGIGI"/>
    <s v="Bank charges"/>
    <d v="2025-03-01T00:00:00"/>
    <s v="Bank Charges"/>
    <s v="Bank Charges"/>
    <n v="8440"/>
    <s v="MICLG"/>
  </r>
  <r>
    <x v="0"/>
    <x v="2"/>
    <d v="2025-03-06T00:00:00"/>
    <d v="2025-03-06T00:00:00"/>
    <n v="169184030"/>
    <s v="FPS UPSTIX 4 UPLANDS"/>
    <n v="-51750"/>
    <n v="51750"/>
    <n v="0"/>
    <n v="11171.9"/>
    <s v="GI47RBOS060954439096970"/>
    <s v="RBOSGIGI"/>
    <s v="Upstix"/>
    <d v="2025-03-01T00:00:00"/>
    <s v="Upstix"/>
    <s v="Ibuyer (Formerly: Asana Inc (NYSE: ASAN) (USD)"/>
    <n v="3537"/>
    <s v="MICLG"/>
  </r>
  <r>
    <x v="0"/>
    <x v="2"/>
    <d v="2025-03-07T00:00:00"/>
    <d v="2025-03-07T00:00:00"/>
    <n v="169189241"/>
    <s v="IPO /ROC/RLTT0015606884/"/>
    <n v="1000000"/>
    <n v="0"/>
    <n v="1000000"/>
    <n v="1011171.9"/>
    <s v="GI47RBOS060954439096970"/>
    <s v="RBOSGIGI"/>
    <s v="Cachematrix"/>
    <d v="2025-03-01T00:00:00"/>
    <e v="#N/A"/>
    <s v="Cachematrix"/>
    <n v="2766"/>
    <s v="MICLG"/>
  </r>
  <r>
    <x v="0"/>
    <x v="2"/>
    <d v="2025-03-07T00:00:00"/>
    <d v="2025-03-07T00:00:00"/>
    <n v="169194639"/>
    <s v="CHG FPS PAYMENT MFS UNIPOL CLAIMS"/>
    <n v="-1"/>
    <n v="1"/>
    <n v="0"/>
    <n v="1011170.9"/>
    <s v="GI47RBOS060954439096970"/>
    <s v="RBOSGIGI"/>
    <s v="Bank charges"/>
    <d v="2025-03-01T00:00:00"/>
    <s v="Bank Charges"/>
    <s v="Bank Charges"/>
    <n v="8440"/>
    <s v="MICLG"/>
  </r>
  <r>
    <x v="0"/>
    <x v="2"/>
    <d v="2025-03-07T00:00:00"/>
    <d v="2025-03-07T00:00:00"/>
    <n v="169194639"/>
    <s v="FPS MFS UNIPOL CLAIMS"/>
    <n v="-1000000"/>
    <n v="1000000"/>
    <n v="0"/>
    <n v="11170.9"/>
    <s v="GI47RBOS060954439096970"/>
    <s v="RBOSGIGI"/>
    <s v="Pukka IPT &amp; Commission"/>
    <d v="2025-03-01T00:00:00"/>
    <s v="Pukka IPT &amp; Commission"/>
    <s v="Davies Unipol Trust Account"/>
    <n v="2768"/>
    <s v="MICLG"/>
  </r>
  <r>
    <x v="0"/>
    <x v="2"/>
    <d v="2025-03-07T00:00:00"/>
    <d v="2025-03-07T00:00:00"/>
    <n v="169199271"/>
    <s v="IPO UPSTIX TECHNOLOGIES LTD 11 Steele Street REV413600694"/>
    <n v="40500"/>
    <n v="0"/>
    <n v="40500"/>
    <n v="51670.9"/>
    <s v="GI47RBOS060954439096970"/>
    <s v="RBOSGIGI"/>
    <s v="Upstix"/>
    <d v="2025-03-01T00:00:00"/>
    <e v="#N/A"/>
    <s v="Ibuyer (Formerly: Asana Inc (NYSE: ASAN) (USD)"/>
    <n v="3537"/>
    <s v="MICLG"/>
  </r>
  <r>
    <x v="0"/>
    <x v="2"/>
    <d v="2025-03-07T00:00:00"/>
    <d v="2025-03-07T00:00:00"/>
    <n v="169199272"/>
    <s v="IPO UPSTIX TECHNOLOGIES LTD 26 Highdowns REV413600699"/>
    <n v="33000"/>
    <n v="0"/>
    <n v="33000"/>
    <n v="84670.9"/>
    <s v="GI47RBOS060954439096970"/>
    <s v="RBOSGIGI"/>
    <s v="Upstix"/>
    <d v="2025-03-01T00:00:00"/>
    <e v="#N/A"/>
    <s v="Ibuyer (Formerly: Asana Inc (NYSE: ASAN) (USD)"/>
    <n v="3537"/>
    <s v="MICLG"/>
  </r>
  <r>
    <x v="0"/>
    <x v="2"/>
    <d v="2025-03-07T00:00:00"/>
    <d v="2025-03-07T00:00:00"/>
    <n v="169199273"/>
    <s v="IPO UPSTIX TECHNOLOGIES LTD 13 Steele Street REV413600698"/>
    <n v="35250"/>
    <n v="0"/>
    <n v="35250"/>
    <n v="119920.9"/>
    <s v="GI47RBOS060954439096970"/>
    <s v="RBOSGIGI"/>
    <s v="Upstix"/>
    <d v="2025-03-01T00:00:00"/>
    <e v="#N/A"/>
    <s v="Ibuyer (Formerly: Asana Inc (NYSE: ASAN) (USD)"/>
    <n v="3537"/>
    <s v="MICLG"/>
  </r>
  <r>
    <x v="0"/>
    <x v="2"/>
    <d v="2025-03-07T00:00:00"/>
    <d v="2025-03-07T00:00:00"/>
    <n v="169199274"/>
    <s v="IPO UPSTIX TECHNOLOGIES LTD 18 Chambercombe REV413600708"/>
    <n v="30900"/>
    <n v="0"/>
    <n v="30900"/>
    <n v="150820.9"/>
    <s v="GI47RBOS060954439096970"/>
    <s v="RBOSGIGI"/>
    <s v="Upstix"/>
    <d v="2025-03-01T00:00:00"/>
    <e v="#N/A"/>
    <s v="Ibuyer (Formerly: Asana Inc (NYSE: ASAN) (USD)"/>
    <n v="3537"/>
    <s v="MICLG"/>
  </r>
  <r>
    <x v="8"/>
    <x v="2"/>
    <d v="2025-03-10T00:00:00"/>
    <d v="2025-03-10T00:00:00"/>
    <n v="169205619"/>
    <s v="IPO CCG INSURER TRUST MYMOTORQUOTE 2101"/>
    <n v="785.29"/>
    <n v="0"/>
    <n v="785.29"/>
    <n v="151606.19"/>
    <s v="GI47RBOS060954439096970"/>
    <s v="RBOSGIGI"/>
    <s v="CCG INSURER TRUST"/>
    <d v="2025-03-01T00:00:00"/>
    <e v="#N/A"/>
    <s v="Amounts due from Intermediaries re Premiums (net) "/>
    <n v="3435"/>
    <s v="CCGOT"/>
  </r>
  <r>
    <x v="0"/>
    <x v="2"/>
    <d v="2025-03-11T00:00:00"/>
    <d v="2025-03-11T00:00:00"/>
    <n v="169216924"/>
    <s v="IPO UPSTIX TECHNOLOGIES LTD 28 The Croft REV416327900"/>
    <n v="45000"/>
    <n v="0"/>
    <n v="45000"/>
    <n v="196606.19"/>
    <s v="GI47RBOS060954439096970"/>
    <s v="RBOSGIGI"/>
    <s v="Upstix"/>
    <d v="2025-03-01T00:00:00"/>
    <e v="#N/A"/>
    <s v="Ibuyer (Formerly: Asana Inc (NYSE: ASAN) (USD)"/>
    <n v="3537"/>
    <s v="MICLG"/>
  </r>
  <r>
    <x v="0"/>
    <x v="2"/>
    <d v="2025-03-11T00:00:00"/>
    <d v="2025-03-11T00:00:00"/>
    <n v="169216925"/>
    <s v="IPO UPSTIX TECHNOLOGIES LTD 53 Ophir Road REV416327907"/>
    <n v="38250"/>
    <n v="0"/>
    <n v="38250"/>
    <n v="234856.19"/>
    <s v="GI47RBOS060954439096970"/>
    <s v="RBOSGIGI"/>
    <s v="Upstix"/>
    <d v="2025-03-01T00:00:00"/>
    <e v="#N/A"/>
    <s v="Ibuyer (Formerly: Asana Inc (NYSE: ASAN) (USD)"/>
    <n v="3537"/>
    <s v="MICLG"/>
  </r>
  <r>
    <x v="0"/>
    <x v="2"/>
    <d v="2025-03-12T00:00:00"/>
    <d v="2025-03-12T00:00:00"/>
    <n v="169245252"/>
    <s v="IPO /ROC/RLTT0015625686///URI/JP MORGAN GBP REDEMPT"/>
    <n v="7635000"/>
    <n v="0"/>
    <n v="7635000"/>
    <n v="7869856.1900000004"/>
    <s v="GI47RBOS060954439096970"/>
    <s v="RBOSGIGI"/>
    <s v="Cachematrix"/>
    <d v="2025-03-01T00:00:00"/>
    <e v="#N/A"/>
    <s v="Cachematrix"/>
    <n v="2766"/>
    <s v="MICLG"/>
  </r>
  <r>
    <x v="0"/>
    <x v="2"/>
    <d v="2025-03-12T00:00:00"/>
    <d v="2025-03-12T00:00:00"/>
    <n v="169254482"/>
    <s v="TRF AUDIT/DEC24/3887"/>
    <n v="-35"/>
    <n v="35"/>
    <n v="0"/>
    <n v="7869821.1900000004"/>
    <s v="GI47RBOS060954439096970"/>
    <s v="RBOSGIGI"/>
    <s v="Bank charges"/>
    <d v="2025-03-01T00:00:00"/>
    <s v="Bank Charges"/>
    <s v="Bank Charges"/>
    <n v="8440"/>
    <s v="MICLG"/>
  </r>
  <r>
    <x v="0"/>
    <x v="2"/>
    <d v="2025-03-12T00:00:00"/>
    <d v="2025-03-12T00:00:00"/>
    <n v="169256368"/>
    <s v="CHG FPS PAYMENT CA CLMS FEB"/>
    <n v="-1"/>
    <n v="1"/>
    <n v="0"/>
    <n v="7869820.1900000004"/>
    <s v="GI47RBOS060954439096970"/>
    <s v="RBOSGIGI"/>
    <s v="Bank charges"/>
    <d v="2025-03-01T00:00:00"/>
    <s v="Bank Charges"/>
    <s v="Bank Charges"/>
    <n v="8440"/>
    <s v="MICLG"/>
  </r>
  <r>
    <x v="0"/>
    <x v="2"/>
    <d v="2025-03-12T00:00:00"/>
    <d v="2025-03-12T00:00:00"/>
    <n v="169256368"/>
    <s v="FPS CA CLMS FEB"/>
    <n v="-64.2"/>
    <n v="64.2"/>
    <n v="0"/>
    <n v="7869755.9900000002"/>
    <s v="GI47RBOS060954439096970"/>
    <s v="RBOSGIGI"/>
    <s v="Call assist Claims"/>
    <d v="2025-03-01T00:00:00"/>
    <s v="Call Assist Claims"/>
    <s v="Accruals Rescue and Excess"/>
    <n v="4252"/>
    <s v="ResAO"/>
  </r>
  <r>
    <x v="0"/>
    <x v="2"/>
    <d v="2025-03-12T00:00:00"/>
    <d v="2025-03-12T00:00:00"/>
    <n v="169256369"/>
    <s v="TRF GII MEM56"/>
    <n v="-45"/>
    <n v="45"/>
    <n v="0"/>
    <n v="7869710.9900000002"/>
    <s v="GI47RBOS060954439096970"/>
    <s v="RBOSGIGI"/>
    <s v="GII Membership"/>
    <d v="2025-03-01T00:00:00"/>
    <s v="GII Membership"/>
    <s v="Other Non Tech Expenses / (Income)"/>
    <n v="5428"/>
    <s v="MICLG"/>
  </r>
  <r>
    <x v="0"/>
    <x v="2"/>
    <d v="2025-03-12T00:00:00"/>
    <d v="2025-03-12T00:00:00"/>
    <n v="169256370"/>
    <s v="CHG FPS PAYMENT TOWERS250140574480"/>
    <n v="-1"/>
    <n v="1"/>
    <n v="0"/>
    <n v="7869709.9900000002"/>
    <s v="GI47RBOS060954439096970"/>
    <s v="RBOSGIGI"/>
    <s v="Bank charges"/>
    <d v="2025-03-01T00:00:00"/>
    <s v="Bank Charges"/>
    <s v="Bank Charges"/>
    <n v="8440"/>
    <s v="MICLG"/>
  </r>
  <r>
    <x v="0"/>
    <x v="2"/>
    <d v="2025-03-12T00:00:00"/>
    <d v="2025-03-12T00:00:00"/>
    <n v="169256370"/>
    <s v="FPS TOWERS250140574480"/>
    <n v="-37500"/>
    <n v="37500"/>
    <n v="0"/>
    <n v="7832209.9900000002"/>
    <s v="GI47RBOS060954439096970"/>
    <s v="RBOSGIGI"/>
    <s v="Audit fees"/>
    <d v="2025-03-01T00:00:00"/>
    <s v="Audit fees"/>
    <s v="Accruals"/>
    <n v="4232"/>
    <s v="MICLG"/>
  </r>
  <r>
    <x v="0"/>
    <x v="2"/>
    <d v="2025-03-12T00:00:00"/>
    <d v="2025-03-12T00:00:00"/>
    <n v="169256371"/>
    <s v="CHG CHAPS CHARGE GUY QS Q1 25 MICL QS Q1 25"/>
    <n v="-15"/>
    <n v="15"/>
    <n v="0"/>
    <n v="7832194.9900000002"/>
    <s v="GI47RBOS060954439096970"/>
    <s v="RBOSGIGI"/>
    <s v="Bank charges"/>
    <d v="2025-03-01T00:00:00"/>
    <s v="Bank Charges"/>
    <s v="Bank Charges"/>
    <n v="8440"/>
    <s v="MICLG"/>
  </r>
  <r>
    <x v="0"/>
    <x v="2"/>
    <d v="2025-03-12T00:00:00"/>
    <d v="2025-03-12T00:00:00"/>
    <n v="169256371"/>
    <s v="OPO GUY QS Q1 25 MICL QS Q1 25"/>
    <n v="-6151057.3399999999"/>
    <n v="6151057.3399999999"/>
    <n v="0"/>
    <n v="1681137.65"/>
    <s v="GI47RBOS060954439096970"/>
    <s v="RBOSGIGI"/>
    <s v="Xol Guy Carpenter"/>
    <d v="2025-03-01T00:00:00"/>
    <s v="XOL Guy Carpenter"/>
    <s v="Creditors arising out of Reinsurance Operations - XOL"/>
    <n v="4151"/>
    <s v="MICLG"/>
  </r>
  <r>
    <x v="0"/>
    <x v="2"/>
    <d v="2025-03-12T00:00:00"/>
    <d v="2025-03-12T00:00:00"/>
    <n v="169256372"/>
    <s v="CHG FPS PAYMENT RDT 492 503 504"/>
    <n v="-1"/>
    <n v="1"/>
    <n v="0"/>
    <n v="1681136.65"/>
    <s v="GI47RBOS060954439096970"/>
    <s v="RBOSGIGI"/>
    <s v="Bank charges"/>
    <d v="2025-03-01T00:00:00"/>
    <s v="Bank Charges"/>
    <s v="Bank Charges"/>
    <n v="8440"/>
    <s v="MICLG"/>
  </r>
  <r>
    <x v="0"/>
    <x v="2"/>
    <d v="2025-03-12T00:00:00"/>
    <d v="2025-03-12T00:00:00"/>
    <n v="169256372"/>
    <s v="FPS RDT 492 503 504"/>
    <n v="-73224.22"/>
    <n v="73224.22"/>
    <n v="0"/>
    <n v="1607912.43"/>
    <s v="GI47RBOS060954439096970"/>
    <s v="RBOSGIGI"/>
    <s v="RDT"/>
    <d v="2025-03-01T00:00:00"/>
    <s v="RDT"/>
    <s v="Prepayments"/>
    <n v="3122"/>
    <s v="MICLG"/>
  </r>
  <r>
    <x v="0"/>
    <x v="2"/>
    <d v="2025-03-12T00:00:00"/>
    <d v="2025-03-12T00:00:00"/>
    <n v="169256373"/>
    <s v="CHG FPS PAYMENT RIGHT CHOICE FEES"/>
    <n v="-1"/>
    <n v="1"/>
    <n v="0"/>
    <n v="1607911.43"/>
    <s v="GI47RBOS060954439096970"/>
    <s v="RBOSGIGI"/>
    <s v="Bank charges"/>
    <d v="2025-03-01T00:00:00"/>
    <s v="Bank Charges"/>
    <s v="Bank Charges"/>
    <n v="8440"/>
    <s v="MICLG"/>
  </r>
  <r>
    <x v="7"/>
    <x v="2"/>
    <d v="2025-03-12T00:00:00"/>
    <d v="2025-03-12T00:00:00"/>
    <n v="169256373"/>
    <s v="FPS RIGHT CHOICE FEES"/>
    <n v="-1559.28"/>
    <n v="1559.28"/>
    <n v="0"/>
    <n v="1606352.15"/>
    <s v="GI47RBOS060954439096970"/>
    <s v="RBOSGIGI"/>
    <s v="Right choice"/>
    <d v="2025-03-01T00:00:00"/>
    <s v="Right Choice"/>
    <s v="Amounts due from Intermediaries re Premiums (net) "/>
    <n v="3435"/>
    <s v="RIGHT"/>
  </r>
  <r>
    <x v="0"/>
    <x v="2"/>
    <d v="2025-03-12T00:00:00"/>
    <d v="2025-03-12T00:00:00"/>
    <n v="169256374"/>
    <s v="CHG CHAPS CHARGE MICL KCASL TOP UP KCASL MICL TOP UP"/>
    <n v="-15"/>
    <n v="15"/>
    <n v="0"/>
    <n v="1606337.15"/>
    <s v="GI47RBOS060954439096970"/>
    <s v="RBOSGIGI"/>
    <s v="Bank charges"/>
    <d v="2025-03-01T00:00:00"/>
    <s v="Bank Charges"/>
    <s v="Bank Charges"/>
    <n v="8440"/>
    <s v="MICLG"/>
  </r>
  <r>
    <x v="0"/>
    <x v="2"/>
    <d v="2025-03-12T00:00:00"/>
    <d v="2025-03-12T00:00:00"/>
    <n v="169256374"/>
    <s v="OPO MICL KCASL TOP UP KCASL MICL TOP UP"/>
    <n v="-800000"/>
    <n v="800000"/>
    <n v="0"/>
    <n v="806337.15"/>
    <s v="GI47RBOS060954439096970"/>
    <s v="RBOSGIGI"/>
    <s v="KCASL Top up"/>
    <d v="2025-03-01T00:00:00"/>
    <s v="KCASL Top up"/>
    <s v="KCASL Trust Account"/>
    <n v="2762"/>
    <s v="MICLG"/>
  </r>
  <r>
    <x v="0"/>
    <x v="2"/>
    <d v="2025-03-12T00:00:00"/>
    <d v="2025-03-12T00:00:00"/>
    <n v="169256375"/>
    <s v="CHG FPS PAYMENT VSL 130143"/>
    <n v="-1"/>
    <n v="1"/>
    <n v="0"/>
    <n v="806336.15"/>
    <s v="GI47RBOS060954439096970"/>
    <s v="RBOSGIGI"/>
    <s v="Bank charges"/>
    <d v="2025-03-01T00:00:00"/>
    <s v="Bank Charges"/>
    <s v="Bank Charges"/>
    <n v="8440"/>
    <s v="MICLG"/>
  </r>
  <r>
    <x v="0"/>
    <x v="2"/>
    <d v="2025-03-12T00:00:00"/>
    <d v="2025-03-12T00:00:00"/>
    <n v="169256375"/>
    <s v="FPS VSL 130143"/>
    <n v="-414.17"/>
    <n v="414.17"/>
    <n v="0"/>
    <n v="805921.98"/>
    <s v="GI47RBOS060954439096970"/>
    <s v="RBOSGIGI"/>
    <s v="VSL"/>
    <d v="2025-03-01T00:00:00"/>
    <s v="VSL"/>
    <s v="Accruals"/>
    <n v="4232"/>
    <s v="MICLG"/>
  </r>
  <r>
    <x v="0"/>
    <x v="2"/>
    <d v="2025-03-12T00:00:00"/>
    <d v="2025-03-12T00:00:00"/>
    <n v="169256376"/>
    <s v="CHG FPS PAYMENT HOWICH PUKKA CORE"/>
    <n v="-1"/>
    <n v="1"/>
    <n v="0"/>
    <n v="805920.98"/>
    <s v="GI47RBOS060954439096970"/>
    <s v="RBOSGIGI"/>
    <s v="Bank charges"/>
    <d v="2025-03-01T00:00:00"/>
    <s v="Bank Charges"/>
    <s v="Bank Charges"/>
    <n v="8440"/>
    <s v="MICLG"/>
  </r>
  <r>
    <x v="0"/>
    <x v="2"/>
    <d v="2025-03-12T00:00:00"/>
    <d v="2025-03-12T00:00:00"/>
    <n v="169256376"/>
    <s v="FPS HOWICH PUKKA CORE"/>
    <n v="-500000"/>
    <n v="500000"/>
    <n v="0"/>
    <n v="305920.98"/>
    <s v="GI47RBOS060954439096970"/>
    <s v="RBOSGIGI"/>
    <s v="Horwich Farrelly"/>
    <d v="2025-03-01T00:00:00"/>
    <s v="Horwich Farrelly"/>
    <s v="Pukka CV Claims Float"/>
    <n v="2764"/>
    <s v="MICLG"/>
  </r>
  <r>
    <x v="0"/>
    <x v="2"/>
    <d v="2025-03-12T00:00:00"/>
    <d v="2025-03-12T00:00:00"/>
    <n v="169256377"/>
    <s v="CHG FPS PAYMENT GYC CLAIM"/>
    <n v="-1"/>
    <n v="1"/>
    <n v="0"/>
    <n v="305919.98"/>
    <s v="GI47RBOS060954439096970"/>
    <s v="RBOSGIGI"/>
    <s v="Bank charges"/>
    <d v="2025-03-01T00:00:00"/>
    <s v="Bank Charges"/>
    <s v="Bank Charges"/>
    <n v="8440"/>
    <s v="MICLG"/>
  </r>
  <r>
    <x v="9"/>
    <x v="2"/>
    <d v="2025-03-12T00:00:00"/>
    <d v="2025-03-12T00:00:00"/>
    <n v="169256377"/>
    <s v="FPS GYC CLAIM"/>
    <n v="-9594.84"/>
    <n v="9594.84"/>
    <n v="0"/>
    <n v="296325.14"/>
    <s v="GI47RBOS060954439096970"/>
    <s v="RBOSGIGI"/>
    <s v="Got you covered"/>
    <d v="2025-03-01T00:00:00"/>
    <s v="Got you covered"/>
    <s v="Amounts due from Intermediaries re Premiums (net) "/>
    <n v="3435"/>
    <s v="GYCov"/>
  </r>
  <r>
    <x v="0"/>
    <x v="2"/>
    <d v="2025-03-12T00:00:00"/>
    <d v="2025-03-12T00:00:00"/>
    <n v="169256378"/>
    <s v="CHG FPS PAYMENT LEXNEX1512003672"/>
    <n v="-1"/>
    <n v="1"/>
    <n v="0"/>
    <n v="296324.14"/>
    <s v="GI47RBOS060954439096970"/>
    <s v="RBOSGIGI"/>
    <s v="Bank charges"/>
    <d v="2025-03-01T00:00:00"/>
    <s v="Bank Charges"/>
    <s v="Bank Charges"/>
    <n v="8440"/>
    <s v="MICLG"/>
  </r>
  <r>
    <x v="0"/>
    <x v="2"/>
    <d v="2025-03-12T00:00:00"/>
    <d v="2025-03-12T00:00:00"/>
    <n v="169256378"/>
    <s v="FPS LEXNEX1512003672"/>
    <n v="-5384.6"/>
    <n v="5384.6"/>
    <n v="0"/>
    <n v="290939.53999999998"/>
    <s v="GI47RBOS060954439096970"/>
    <s v="RBOSGIGI"/>
    <s v="Lexisnexis"/>
    <d v="2025-03-01T00:00:00"/>
    <s v="Lexisnexis"/>
    <s v="Accruals"/>
    <n v="4232"/>
    <s v="MICLG"/>
  </r>
  <r>
    <x v="0"/>
    <x v="2"/>
    <d v="2025-03-12T00:00:00"/>
    <d v="2025-03-12T00:00:00"/>
    <n v="169256379"/>
    <s v="CHG FPS PAYMENT ABI 18174"/>
    <n v="-1"/>
    <n v="1"/>
    <n v="0"/>
    <n v="290938.53999999998"/>
    <s v="GI47RBOS060954439096970"/>
    <s v="RBOSGIGI"/>
    <s v="Bank charges"/>
    <d v="2025-03-01T00:00:00"/>
    <s v="Bank Charges"/>
    <s v="Bank Charges"/>
    <n v="8440"/>
    <s v="MICLG"/>
  </r>
  <r>
    <x v="0"/>
    <x v="2"/>
    <d v="2025-03-12T00:00:00"/>
    <d v="2025-03-12T00:00:00"/>
    <n v="169256379"/>
    <s v="FPS ABI 18174"/>
    <n v="-1029.27"/>
    <n v="1029.27"/>
    <n v="0"/>
    <n v="289909.27"/>
    <s v="GI47RBOS060954439096970"/>
    <s v="RBOSGIGI"/>
    <s v="ABI Levy"/>
    <d v="2025-03-01T00:00:00"/>
    <s v="ABI Levy"/>
    <s v="Prepayments"/>
    <n v="3122"/>
    <s v="MICLG"/>
  </r>
  <r>
    <x v="0"/>
    <x v="2"/>
    <d v="2025-03-12T00:00:00"/>
    <d v="2025-03-12T00:00:00"/>
    <n v="169256380"/>
    <s v="CHG FPS PAYMENT KCASL FEES JAN"/>
    <n v="-1"/>
    <n v="1"/>
    <n v="0"/>
    <n v="289908.27"/>
    <s v="GI47RBOS060954439096970"/>
    <s v="RBOSGIGI"/>
    <s v="Bank charges"/>
    <d v="2025-03-01T00:00:00"/>
    <s v="Bank Charges"/>
    <s v="Bank Charges"/>
    <n v="8440"/>
    <s v="MICLG"/>
  </r>
  <r>
    <x v="0"/>
    <x v="2"/>
    <d v="2025-03-12T00:00:00"/>
    <d v="2025-03-12T00:00:00"/>
    <n v="169256380"/>
    <s v="FPS KCASL FEES JAN"/>
    <n v="-239730.26"/>
    <n v="239730.26"/>
    <n v="0"/>
    <n v="50178.01"/>
    <s v="GI47RBOS060954439096970"/>
    <s v="RBOSGIGI"/>
    <s v="KCASL Fees"/>
    <d v="2025-03-01T00:00:00"/>
    <s v="KCASL Fees"/>
    <s v="Amounts owed to KCASL"/>
    <n v="3299"/>
    <s v="MICLG"/>
  </r>
  <r>
    <x v="2"/>
    <x v="2"/>
    <d v="2025-03-13T00:00:00"/>
    <d v="2025-03-13T00:00:00"/>
    <n v="169259974"/>
    <s v="IPO DAYINSURE"/>
    <n v="38776.54"/>
    <n v="0"/>
    <n v="38776.54"/>
    <n v="88954.55"/>
    <s v="GI47RBOS060954439096970"/>
    <s v="RBOSGIGI"/>
    <s v="dayinsure"/>
    <d v="2025-03-01T00:00:00"/>
    <e v="#N/A"/>
    <s v="Amounts due from Intermediaries re Premiums (net) "/>
    <n v="3435"/>
    <s v="DayST"/>
  </r>
  <r>
    <x v="0"/>
    <x v="2"/>
    <d v="2025-03-14T00:00:00"/>
    <d v="2025-03-14T00:00:00"/>
    <n v="169293827"/>
    <s v="IPO UPSTIX TECHNOLOGIES LTD 14 Dixon REV419645492"/>
    <n v="43200"/>
    <n v="0"/>
    <n v="43200"/>
    <n v="132154.54999999999"/>
    <s v="GI47RBOS060954439096970"/>
    <s v="RBOSGIGI"/>
    <s v="Upstix"/>
    <d v="2025-03-01T00:00:00"/>
    <e v="#N/A"/>
    <s v="Ibuyer (Formerly: Asana Inc (NYSE: ASAN) (USD)"/>
    <n v="3537"/>
    <s v="MICLG"/>
  </r>
  <r>
    <x v="0"/>
    <x v="2"/>
    <d v="2025-03-14T00:00:00"/>
    <d v="2025-03-14T00:00:00"/>
    <n v="169293829"/>
    <s v="IPO UPSTIX TECHNOLOGIES LTD 34 Parkdale REV419645534"/>
    <n v="21750"/>
    <n v="0"/>
    <n v="21750"/>
    <n v="153904.54999999999"/>
    <s v="GI47RBOS060954439096970"/>
    <s v="RBOSGIGI"/>
    <s v="Upstix"/>
    <d v="2025-03-01T00:00:00"/>
    <e v="#N/A"/>
    <s v="Ibuyer (Formerly: Asana Inc (NYSE: ASAN) (USD)"/>
    <n v="3537"/>
    <s v="MICLG"/>
  </r>
  <r>
    <x v="0"/>
    <x v="2"/>
    <d v="2025-03-18T00:00:00"/>
    <d v="2025-03-18T00:00:00"/>
    <n v="169330245"/>
    <s v="IPO UPSTIX TECHNOLOGIES LTD 17 Birkdale Road REV422972995"/>
    <n v="36000"/>
    <n v="0"/>
    <n v="36000"/>
    <n v="189904.55"/>
    <m/>
    <m/>
    <s v="Upstix"/>
    <d v="2025-03-01T00:00:00"/>
    <e v="#N/A"/>
    <s v="Ibuyer (Formerly: Asana Inc (NYSE: ASAN) (USD)"/>
    <n v="3537"/>
    <s v="MICLG"/>
  </r>
  <r>
    <x v="0"/>
    <x v="2"/>
    <d v="2025-03-18T00:00:00"/>
    <d v="2025-03-18T00:00:00"/>
    <n v="169335947"/>
    <s v="IPO 11373917 REF TREATY A/C FOR 01/OCT/2024 TO 31/"/>
    <m/>
    <n v="0"/>
    <n v="61208.29"/>
    <n v="251112.84"/>
    <m/>
    <m/>
    <m/>
    <d v="2025-03-01T00:00:00"/>
    <m/>
    <s v="See below breakdown"/>
    <e v="#N/A"/>
    <m/>
  </r>
  <r>
    <x v="0"/>
    <x v="2"/>
    <d v="2025-03-18T00:00:00"/>
    <d v="2025-03-18T00:00:00"/>
    <m/>
    <s v="Allianz Re Q4 24"/>
    <n v="-205052"/>
    <n v="0"/>
    <m/>
    <m/>
    <m/>
    <m/>
    <s v="Allianz"/>
    <d v="2025-03-01T00:00:00"/>
    <e v="#N/A"/>
    <s v="Creditors arising out of Reinsurance Operations - QS"/>
    <n v="4081"/>
    <s v="ALINZ"/>
  </r>
  <r>
    <x v="0"/>
    <x v="2"/>
    <d v="2025-03-18T00:00:00"/>
    <d v="2025-03-18T00:00:00"/>
    <m/>
    <s v="R + V GC Q4 24"/>
    <n v="809927"/>
    <n v="0"/>
    <m/>
    <m/>
    <m/>
    <m/>
    <s v="R + V"/>
    <d v="2025-03-01T00:00:00"/>
    <e v="#N/A"/>
    <s v="Creditors arising out of Reinsurance Operations - QS"/>
    <n v="4081"/>
    <s v="RVREI"/>
  </r>
  <r>
    <x v="0"/>
    <x v="2"/>
    <d v="2025-03-18T00:00:00"/>
    <d v="2025-03-18T00:00:00"/>
    <m/>
    <s v="Swiss Re Q4 24"/>
    <n v="-543667"/>
    <n v="0"/>
    <m/>
    <m/>
    <m/>
    <m/>
    <s v="Swiss Re"/>
    <d v="2025-03-01T00:00:00"/>
    <e v="#N/A"/>
    <s v="Creditors arising out of Reinsurance Operations - QS"/>
    <n v="4081"/>
    <s v="SWISS"/>
  </r>
  <r>
    <x v="0"/>
    <x v="2"/>
    <d v="2025-03-18T00:00:00"/>
    <d v="2025-03-18T00:00:00"/>
    <n v="169336498"/>
    <s v="IPO /PURP/DIVD///URI/DIVIDEND/LR"/>
    <n v="1000000"/>
    <n v="0"/>
    <n v="1000000"/>
    <n v="1251112.8400000001"/>
    <m/>
    <m/>
    <s v="PP Property Finance"/>
    <d v="2025-03-01T00:00:00"/>
    <e v="#N/A"/>
    <s v="Pluto Investment"/>
    <n v="3528"/>
    <s v="MICLG"/>
  </r>
  <r>
    <x v="0"/>
    <x v="2"/>
    <d v="2025-03-19T00:00:00"/>
    <d v="2025-03-19T00:00:00"/>
    <n v="169348106"/>
    <s v="IPO /ROC/RLTT0015664858///URI/JP MORGAN GBP REDEMPT"/>
    <n v="170000"/>
    <n v="0"/>
    <n v="170000"/>
    <n v="1421112.84"/>
    <s v="GI47RBOS060954439096970"/>
    <s v="RBOSGIGI"/>
    <s v="Cachematrix"/>
    <d v="2025-03-01T00:00:00"/>
    <e v="#N/A"/>
    <s v="Cachematrix"/>
    <n v="2766"/>
    <s v="MICLG"/>
  </r>
  <r>
    <x v="0"/>
    <x v="2"/>
    <d v="2025-03-19T00:00:00"/>
    <d v="2025-03-19T00:00:00"/>
    <n v="169350539"/>
    <s v="CHG FPS PAYMENT UPSTIX 18 CHAMBERC"/>
    <n v="-1"/>
    <n v="1"/>
    <n v="0"/>
    <n v="1421111.84"/>
    <s v="GI47RBOS060954439096970"/>
    <s v="RBOSGIGI"/>
    <s v="Bank charges"/>
    <d v="2025-03-01T00:00:00"/>
    <s v="Bank Charges"/>
    <s v="Bank Charges"/>
    <n v="8440"/>
    <s v="MICLG"/>
  </r>
  <r>
    <x v="0"/>
    <x v="2"/>
    <d v="2025-03-19T00:00:00"/>
    <d v="2025-03-19T00:00:00"/>
    <n v="169350539"/>
    <s v="FPS UPSTIX 18 CHAMBERC"/>
    <n v="-30900"/>
    <n v="30900"/>
    <n v="0"/>
    <n v="1390211.84"/>
    <s v="GI47RBOS060954439096970"/>
    <s v="RBOSGIGI"/>
    <s v="Upstix"/>
    <d v="2025-03-01T00:00:00"/>
    <s v="Upstix"/>
    <s v="Ibuyer (Formerly: Asana Inc (NYSE: ASAN) (USD)"/>
    <n v="3537"/>
    <s v="MICLG"/>
  </r>
  <r>
    <x v="0"/>
    <x v="2"/>
    <d v="2025-03-19T00:00:00"/>
    <d v="2025-03-19T00:00:00"/>
    <n v="169350540"/>
    <s v="CHG FPS PAYMENT KCASL FEES FEB"/>
    <n v="-1"/>
    <n v="1"/>
    <n v="0"/>
    <n v="1390210.84"/>
    <s v="GI47RBOS060954439096970"/>
    <s v="RBOSGIGI"/>
    <s v="Bank charges"/>
    <d v="2025-03-01T00:00:00"/>
    <s v="Bank Charges"/>
    <s v="Bank Charges"/>
    <n v="8440"/>
    <s v="MICLG"/>
  </r>
  <r>
    <x v="0"/>
    <x v="2"/>
    <d v="2025-03-19T00:00:00"/>
    <d v="2025-03-19T00:00:00"/>
    <n v="169350540"/>
    <s v="FPS KCASL FEES FEB"/>
    <n v="-11280"/>
    <n v="11280"/>
    <n v="0"/>
    <n v="1378930.84"/>
    <s v="GI47RBOS060954439096970"/>
    <s v="RBOSGIGI"/>
    <s v="KCASL Fees"/>
    <d v="2025-03-01T00:00:00"/>
    <s v="KCASL Fees"/>
    <s v="Amounts owed to KCASL"/>
    <n v="3299"/>
    <s v="MICLG"/>
  </r>
  <r>
    <x v="0"/>
    <x v="2"/>
    <d v="2025-03-19T00:00:00"/>
    <d v="2025-03-19T00:00:00"/>
    <n v="169350545"/>
    <s v="CHG FPS PAYMENT HOWICH PUKKA CORE"/>
    <n v="-1"/>
    <n v="1"/>
    <n v="0"/>
    <n v="1378929.84"/>
    <s v="GI47RBOS060954439096970"/>
    <s v="RBOSGIGI"/>
    <s v="Bank charges"/>
    <d v="2025-03-01T00:00:00"/>
    <s v="Bank Charges"/>
    <s v="Bank Charges"/>
    <n v="8440"/>
    <s v="MICLG"/>
  </r>
  <r>
    <x v="0"/>
    <x v="2"/>
    <d v="2025-03-19T00:00:00"/>
    <d v="2025-03-19T00:00:00"/>
    <n v="169350545"/>
    <s v="FPS HOWICH PUKKA CORE"/>
    <n v="-500000"/>
    <n v="500000"/>
    <n v="0"/>
    <n v="878929.84"/>
    <s v="GI47RBOS060954439096970"/>
    <s v="RBOSGIGI"/>
    <s v="Horwich Farrelly"/>
    <d v="2025-03-01T00:00:00"/>
    <s v="Horwich Farrelly"/>
    <s v="Pukka CV Claims Float"/>
    <n v="2764"/>
    <s v="MICLG"/>
  </r>
  <r>
    <x v="0"/>
    <x v="2"/>
    <d v="2025-03-19T00:00:00"/>
    <d v="2025-03-19T00:00:00"/>
    <n v="169350548"/>
    <s v="CHG FPS PAYMENT RIGHT CHOICE FEES"/>
    <n v="-1"/>
    <n v="1"/>
    <n v="0"/>
    <n v="878928.84"/>
    <s v="GI47RBOS060954439096970"/>
    <s v="RBOSGIGI"/>
    <s v="Bank charges"/>
    <d v="2025-03-01T00:00:00"/>
    <s v="Bank Charges"/>
    <s v="Bank Charges"/>
    <n v="8440"/>
    <s v="MICLG"/>
  </r>
  <r>
    <x v="7"/>
    <x v="2"/>
    <d v="2025-03-19T00:00:00"/>
    <d v="2025-03-19T00:00:00"/>
    <n v="169350548"/>
    <s v="FPS RIGHT CHOICE FEES"/>
    <n v="-290.14999999999998"/>
    <n v="290.14999999999998"/>
    <n v="0"/>
    <n v="878638.69"/>
    <s v="GI47RBOS060954439096970"/>
    <s v="RBOSGIGI"/>
    <s v="Right choice"/>
    <d v="2025-03-01T00:00:00"/>
    <s v="Right Choice"/>
    <s v="Amounts due from Intermediaries re Premiums (net) "/>
    <n v="3435"/>
    <s v="RIGHT"/>
  </r>
  <r>
    <x v="0"/>
    <x v="2"/>
    <d v="2025-03-19T00:00:00"/>
    <d v="2025-03-19T00:00:00"/>
    <n v="169350550"/>
    <s v="CHG CHAPS CHARGE MICL KCASL TOP UP KCASL MICL TOP UP"/>
    <n v="-15"/>
    <n v="15"/>
    <n v="0"/>
    <n v="878623.69"/>
    <s v="GI47RBOS060954439096970"/>
    <s v="RBOSGIGI"/>
    <s v="Bank charges"/>
    <d v="2025-03-01T00:00:00"/>
    <s v="Bank Charges"/>
    <s v="Bank Charges"/>
    <n v="8440"/>
    <s v="MICLG"/>
  </r>
  <r>
    <x v="0"/>
    <x v="2"/>
    <d v="2025-03-19T00:00:00"/>
    <d v="2025-03-19T00:00:00"/>
    <n v="169350550"/>
    <s v="OPO MICL KCASL TOP UP KCASL MICL TOP UP"/>
    <n v="-800000"/>
    <n v="800000"/>
    <n v="0"/>
    <n v="78623.69"/>
    <s v="GI47RBOS060954439096970"/>
    <s v="RBOSGIGI"/>
    <s v="KCASL Top up"/>
    <d v="2025-03-01T00:00:00"/>
    <s v="KCASL Top up"/>
    <s v="KCASL Trust Account"/>
    <n v="2762"/>
    <s v="MICLG"/>
  </r>
  <r>
    <x v="0"/>
    <x v="2"/>
    <d v="2025-03-19T00:00:00"/>
    <d v="2025-03-19T00:00:00"/>
    <n v="169350552"/>
    <s v="CHG FPS PAYMENT FOS CIN0013597"/>
    <n v="-1"/>
    <n v="1"/>
    <n v="0"/>
    <n v="78622.69"/>
    <s v="GI47RBOS060954439096970"/>
    <s v="RBOSGIGI"/>
    <s v="Bank charges"/>
    <d v="2025-03-01T00:00:00"/>
    <s v="Bank Charges"/>
    <s v="Bank Charges"/>
    <n v="8440"/>
    <s v="MICLG"/>
  </r>
  <r>
    <x v="0"/>
    <x v="2"/>
    <d v="2025-03-19T00:00:00"/>
    <d v="2025-03-19T00:00:00"/>
    <n v="169350552"/>
    <s v="FPS FOS CIN0013597"/>
    <n v="-650"/>
    <n v="650"/>
    <n v="0"/>
    <n v="77972.69"/>
    <s v="GI47RBOS060954439096970"/>
    <s v="RBOSGIGI"/>
    <s v="Financial Ombudsman Services "/>
    <d v="2025-03-01T00:00:00"/>
    <s v="Financial Ombudsman Services "/>
    <s v="MIB and Other Levies"/>
    <n v="6020"/>
    <s v="MICLG"/>
  </r>
  <r>
    <x v="0"/>
    <x v="2"/>
    <d v="2025-03-19T00:00:00"/>
    <d v="2025-03-19T00:00:00"/>
    <n v="169350553"/>
    <s v="CHG FPS PAYMENT BOWN EXPENSES"/>
    <n v="-1"/>
    <n v="1"/>
    <n v="0"/>
    <n v="77971.69"/>
    <s v="GI47RBOS060954439096970"/>
    <s v="RBOSGIGI"/>
    <s v="Bank charges"/>
    <d v="2025-03-01T00:00:00"/>
    <s v="Bank Charges"/>
    <s v="Bank Charges"/>
    <n v="8440"/>
    <s v="MICLG"/>
  </r>
  <r>
    <x v="0"/>
    <x v="2"/>
    <d v="2025-03-19T00:00:00"/>
    <d v="2025-03-19T00:00:00"/>
    <n v="169350553"/>
    <s v="FPS BOWN EXPENSES"/>
    <n v="-2880.83"/>
    <n v="2880.83"/>
    <n v="0"/>
    <n v="75090.86"/>
    <s v="GI47RBOS060954439096970"/>
    <s v="RBOSGIGI"/>
    <s v="Employment Costs"/>
    <d v="2025-03-01T00:00:00"/>
    <s v="Employment Costs"/>
    <s v="Other Staff Costs"/>
    <n v="8020"/>
    <s v="MICLG"/>
  </r>
  <r>
    <x v="0"/>
    <x v="2"/>
    <d v="2025-03-19T00:00:00"/>
    <d v="2025-03-19T00:00:00"/>
    <n v="169350554"/>
    <s v="CHG FPS PAYMENT BARRY GRAING FEES"/>
    <n v="-1"/>
    <n v="1"/>
    <n v="0"/>
    <n v="75089.86"/>
    <s v="GI47RBOS060954439096970"/>
    <s v="RBOSGIGI"/>
    <s v="Bank charges"/>
    <d v="2025-03-01T00:00:00"/>
    <s v="Bank Charges"/>
    <s v="Bank Charges"/>
    <n v="8440"/>
    <s v="MICLG"/>
  </r>
  <r>
    <x v="11"/>
    <x v="2"/>
    <d v="2025-03-19T00:00:00"/>
    <d v="2025-03-19T00:00:00"/>
    <n v="169350554"/>
    <s v="FPS BARRY GRAING FEES"/>
    <n v="-472.23"/>
    <n v="472.23"/>
    <n v="0"/>
    <n v="74617.63"/>
    <s v="GI47RBOS060954439096970"/>
    <s v="RBOSGIGI"/>
    <s v="Barry Grainger ins"/>
    <d v="2025-03-01T00:00:00"/>
    <s v="Barry Grainger ins"/>
    <s v="Amounts due from Intermediaries re Premiums (net) "/>
    <n v="3435"/>
    <s v="MICLG"/>
  </r>
  <r>
    <x v="0"/>
    <x v="2"/>
    <d v="2025-03-19T00:00:00"/>
    <d v="2025-03-19T00:00:00"/>
    <n v="169350561"/>
    <s v="CHG FPS PAYMENT GYC CLAIM"/>
    <n v="-1"/>
    <n v="1"/>
    <n v="0"/>
    <n v="74616.63"/>
    <s v="GI47RBOS060954439096970"/>
    <s v="RBOSGIGI"/>
    <s v="Bank charges"/>
    <d v="2025-03-01T00:00:00"/>
    <s v="Bank Charges"/>
    <s v="Bank Charges"/>
    <n v="8440"/>
    <s v="MICLG"/>
  </r>
  <r>
    <x v="9"/>
    <x v="2"/>
    <d v="2025-03-19T00:00:00"/>
    <d v="2025-03-19T00:00:00"/>
    <n v="169350561"/>
    <s v="FPS GYC CLAIM"/>
    <n v="-11363.17"/>
    <n v="11363.17"/>
    <n v="0"/>
    <n v="63253.46"/>
    <s v="GI47RBOS060954439096970"/>
    <s v="RBOSGIGI"/>
    <s v="Got you covered"/>
    <d v="2025-03-01T00:00:00"/>
    <s v="Got you covered"/>
    <s v="Amounts due from Intermediaries re Premiums (net) "/>
    <n v="3435"/>
    <s v="GYCov"/>
  </r>
  <r>
    <x v="0"/>
    <x v="2"/>
    <d v="2025-03-20T00:00:00"/>
    <d v="2025-03-20T00:00:00"/>
    <n v="169364486"/>
    <s v="IPO DESC-201046523 /ROC/AB201046523 /URGP/"/>
    <n v="770130.69"/>
    <n v="0"/>
    <n v="770130.69"/>
    <n v="833384.15"/>
    <s v="GI47RBOS060954439096970"/>
    <s v="RBOSGIGI"/>
    <s v="G2I"/>
    <d v="2025-03-01T00:00:00"/>
    <e v="#N/A"/>
    <s v="Creditors arising out of Reinsurance Operations - QS"/>
    <n v="4081"/>
    <s v="G2Ins"/>
  </r>
  <r>
    <x v="0"/>
    <x v="2"/>
    <d v="2025-03-20T00:00:00"/>
    <d v="2025-03-20T00:00:00"/>
    <n v="169367018"/>
    <s v="CHG FPS PAYMENT UPSTIX 30HERSCHELL"/>
    <n v="-1"/>
    <n v="1"/>
    <n v="0"/>
    <n v="833383.15"/>
    <s v="GI47RBOS060954439096970"/>
    <s v="RBOSGIGI"/>
    <s v="Bank charges"/>
    <d v="2025-03-01T00:00:00"/>
    <s v="Bank Charges"/>
    <s v="Bank Charges"/>
    <n v="8440"/>
    <s v="MICLG"/>
  </r>
  <r>
    <x v="0"/>
    <x v="2"/>
    <d v="2025-03-20T00:00:00"/>
    <d v="2025-03-20T00:00:00"/>
    <n v="169367018"/>
    <s v="FPS UPSTIX 30HERSCHELL"/>
    <n v="-17250"/>
    <n v="17250"/>
    <n v="0"/>
    <n v="816133.15"/>
    <s v="GI47RBOS060954439096970"/>
    <s v="RBOSGIGI"/>
    <s v="Upstix"/>
    <d v="2025-03-01T00:00:00"/>
    <s v="Upstix"/>
    <s v="Ibuyer (Formerly: Asana Inc (NYSE: ASAN) (USD)"/>
    <n v="3537"/>
    <s v="MICLG"/>
  </r>
  <r>
    <x v="0"/>
    <x v="2"/>
    <d v="2025-03-21T00:00:00"/>
    <d v="2025-03-21T00:00:00"/>
    <n v="169384743"/>
    <s v="CHG CHAPS CHARGE GNC076182850501 /ROC/76186205"/>
    <n v="-15"/>
    <n v="15"/>
    <n v="0"/>
    <n v="816118.15"/>
    <s v="GI47RBOS060954439096970"/>
    <s v="RBOSGIGI"/>
    <s v="Bank charges"/>
    <d v="2025-03-01T00:00:00"/>
    <s v="Bank Charges"/>
    <s v="Bank Charges"/>
    <n v="8440"/>
    <s v="MICLG"/>
  </r>
  <r>
    <x v="0"/>
    <x v="2"/>
    <d v="2025-03-21T00:00:00"/>
    <d v="2025-03-21T00:00:00"/>
    <n v="169384743"/>
    <s v="OPO GNC076182850501 /ROC/76186205"/>
    <n v="-800000"/>
    <n v="800000"/>
    <n v="0"/>
    <n v="16118.15"/>
    <s v="GI47RBOS060954439096970"/>
    <s v="RBOSGIGI"/>
    <s v="Cachematrix"/>
    <d v="2025-03-01T00:00:00"/>
    <s v="Cachematrix"/>
    <s v="Cachematrix"/>
    <n v="2766"/>
    <s v="MICLG"/>
  </r>
  <r>
    <x v="0"/>
    <x v="2"/>
    <d v="2025-03-25T00:00:00"/>
    <d v="2025-03-25T00:00:00"/>
    <n v="169350541"/>
    <s v="CHG BULK FPS PAYMENT"/>
    <n v="-5"/>
    <n v="5"/>
    <n v="0"/>
    <n v="16113.15"/>
    <s v="GI47RBOS060954439096970"/>
    <s v="RBOSGIGI"/>
    <s v="Bank charges"/>
    <d v="2025-03-01T00:00:00"/>
    <s v="Bank Charges"/>
    <s v="Bank Charges"/>
    <n v="8440"/>
    <s v="MICLG"/>
  </r>
  <r>
    <x v="0"/>
    <x v="2"/>
    <d v="2025-03-25T00:00:00"/>
    <d v="2025-03-25T00:00:00"/>
    <n v="169350541"/>
    <s v="FPS SALARIES"/>
    <n v="-20521.689999999999"/>
    <n v="20521.689999999999"/>
    <n v="0"/>
    <n v="-4408.5399999999991"/>
    <s v="GI47RBOS060954439096970"/>
    <s v="RBOSGIGI"/>
    <s v="Employment Costs"/>
    <d v="2025-03-01T00:00:00"/>
    <s v="Employment Costs"/>
    <s v="Wage Control"/>
    <n v="4152"/>
    <s v="MICLG"/>
  </r>
  <r>
    <x v="0"/>
    <x v="2"/>
    <d v="2025-03-25T00:00:00"/>
    <d v="2025-03-25T00:00:00"/>
    <n v="169414434"/>
    <s v="IPO UPSTIX TECHNOLOGIES LTD"/>
    <n v="33000"/>
    <n v="0"/>
    <n v="33000"/>
    <n v="28591.46"/>
    <s v="GI47RBOS060954439096970"/>
    <s v="RBOSGIGI"/>
    <s v="Upstix"/>
    <d v="2025-03-01T00:00:00"/>
    <e v="#N/A"/>
    <s v="Ibuyer (Formerly: Asana Inc (NYSE: ASAN) (USD)"/>
    <n v="3537"/>
    <s v="MICLG"/>
  </r>
  <r>
    <x v="3"/>
    <x v="2"/>
    <d v="2025-03-25T00:00:00"/>
    <d v="2025-03-25T00:00:00"/>
    <n v="169422664"/>
    <s v="IPO BOOM 250325"/>
    <n v="3024544.89"/>
    <n v="0"/>
    <n v="3024544.89"/>
    <n v="3053136.35"/>
    <s v="GI47RBOS060954439096970"/>
    <s v="RBOSGIGI"/>
    <s v="Boom"/>
    <d v="2025-03-01T00:00:00"/>
    <e v="#N/A"/>
    <s v="Amounts due from Intermediaries re Premiums (net) "/>
    <n v="3435"/>
    <s v="BOOMA"/>
  </r>
  <r>
    <x v="0"/>
    <x v="2"/>
    <d v="2025-03-25T00:00:00"/>
    <d v="2025-03-25T00:00:00"/>
    <n v="169424873"/>
    <s v="CHG CHAPS CHARGE"/>
    <n v="-15"/>
    <n v="15"/>
    <n v="0"/>
    <n v="3053121.35"/>
    <s v="GI47RBOS060954439096970"/>
    <s v="RBOSGIGI"/>
    <s v="Bank charges"/>
    <d v="2025-03-01T00:00:00"/>
    <s v="Bank Charges"/>
    <s v="Bank Charges"/>
    <n v="8440"/>
    <s v="MICLG"/>
  </r>
  <r>
    <x v="0"/>
    <x v="2"/>
    <d v="2025-03-25T00:00:00"/>
    <d v="2025-03-25T00:00:00"/>
    <n v="169424873"/>
    <s v="OPO GNC076307705401"/>
    <n v="-3000000"/>
    <n v="3000000"/>
    <n v="0"/>
    <n v="53121.350000000093"/>
    <s v="GI47RBOS060954439096970"/>
    <s v="RBOSGIGI"/>
    <s v="Cachematrix"/>
    <d v="2025-03-01T00:00:00"/>
    <s v="Cachematrix"/>
    <s v="Cachematrix"/>
    <n v="2766"/>
    <s v="MICLG"/>
  </r>
  <r>
    <x v="1"/>
    <x v="2"/>
    <d v="2025-03-25T00:00:00"/>
    <d v="2025-03-25T00:00:00"/>
    <n v="169441146"/>
    <s v="IPO HIYACAR NEWCO LTD HIYACAR NEWCO"/>
    <n v="5000"/>
    <n v="0"/>
    <n v="5000"/>
    <n v="58121.35"/>
    <m/>
    <m/>
    <m/>
    <m/>
    <m/>
    <m/>
    <m/>
    <m/>
  </r>
  <r>
    <x v="0"/>
    <x v="2"/>
    <d v="2025-03-26T00:00:00"/>
    <d v="2025-03-26T00:00:00"/>
    <n v="169462219"/>
    <s v="IPO /ROC/RLTT0015701751///URI/JP MORGAN GBP REDEMPT"/>
    <n v="1590000"/>
    <n v="0"/>
    <n v="1590000"/>
    <n v="1648121.35"/>
    <s v="GI47RBOS060954439096970"/>
    <s v="RBOSGIGI"/>
    <s v="Cachematrix"/>
    <d v="2025-03-01T00:00:00"/>
    <e v="#N/A"/>
    <s v="Cachematrix"/>
    <n v="2766"/>
    <s v="MICLG"/>
  </r>
  <r>
    <x v="0"/>
    <x v="2"/>
    <d v="2025-03-26T00:00:00"/>
    <d v="2025-03-26T00:00:00"/>
    <n v="169463783"/>
    <s v="CHG FPS PAYMENT SKADD VARIOUS"/>
    <n v="-1"/>
    <n v="1"/>
    <n v="0"/>
    <n v="1648120.35"/>
    <s v="GI47RBOS060954439096970"/>
    <s v="RBOSGIGI"/>
    <s v="Bank charges"/>
    <d v="2025-03-01T00:00:00"/>
    <s v="Bank Charges"/>
    <s v="Bank Charges"/>
    <n v="8440"/>
    <s v="MICLG"/>
  </r>
  <r>
    <x v="0"/>
    <x v="2"/>
    <d v="2025-03-26T00:00:00"/>
    <d v="2025-03-26T00:00:00"/>
    <n v="169463783"/>
    <s v="FPS SKADD VARIOUS"/>
    <n v="-285222.96999999997"/>
    <n v="285222.96999999997"/>
    <n v="0"/>
    <n v="1362897.38"/>
    <s v="GI47RBOS060954439096970"/>
    <s v="RBOSGIGI"/>
    <s v="skadden"/>
    <d v="2025-03-01T00:00:00"/>
    <s v="Skadden"/>
    <s v="Accruals"/>
    <n v="4232"/>
    <s v="MICLG"/>
  </r>
  <r>
    <x v="0"/>
    <x v="2"/>
    <d v="2025-03-26T00:00:00"/>
    <d v="2025-03-26T00:00:00"/>
    <n v="169463784"/>
    <s v="CHG FPS PAYMENT KCASL 728 727"/>
    <n v="-1"/>
    <n v="1"/>
    <n v="0"/>
    <n v="1362896.38"/>
    <s v="GI47RBOS060954439096970"/>
    <s v="RBOSGIGI"/>
    <s v="Bank charges"/>
    <d v="2025-03-01T00:00:00"/>
    <s v="Bank Charges"/>
    <s v="Bank Charges"/>
    <n v="8440"/>
    <s v="MICLG"/>
  </r>
  <r>
    <x v="0"/>
    <x v="2"/>
    <d v="2025-03-26T00:00:00"/>
    <d v="2025-03-26T00:00:00"/>
    <n v="169463784"/>
    <s v="FPS KCASL 728 727"/>
    <n v="-60000"/>
    <n v="60000"/>
    <n v="0"/>
    <n v="1302896.3799999999"/>
    <s v="GI47RBOS060954439096970"/>
    <s v="RBOSGIGI"/>
    <s v="KCASL fees"/>
    <d v="2025-03-01T00:00:00"/>
    <s v="KCASL Fees"/>
    <s v="Accruals"/>
    <n v="4232"/>
    <s v="MICLG"/>
  </r>
  <r>
    <x v="0"/>
    <x v="2"/>
    <d v="2025-03-26T00:00:00"/>
    <d v="2025-03-26T00:00:00"/>
    <n v="169463785"/>
    <s v="CHG FPS PAYMENT ANGELICA 0226"/>
    <n v="-1"/>
    <n v="1"/>
    <n v="0"/>
    <n v="1302895.3799999999"/>
    <s v="GI47RBOS060954439096970"/>
    <s v="RBOSGIGI"/>
    <s v="Bank charges"/>
    <d v="2025-03-01T00:00:00"/>
    <s v="Bank Charges"/>
    <s v="Bank Charges"/>
    <n v="8440"/>
    <s v="MICLG"/>
  </r>
  <r>
    <x v="0"/>
    <x v="2"/>
    <d v="2025-03-26T00:00:00"/>
    <d v="2025-03-26T00:00:00"/>
    <n v="169463785"/>
    <s v="FPS ANGELICA 0226"/>
    <n v="-22500"/>
    <n v="22500"/>
    <n v="0"/>
    <n v="1280395.3799999999"/>
    <s v="GI47RBOS060954439096970"/>
    <s v="RBOSGIGI"/>
    <s v="Angelica"/>
    <d v="2025-03-01T00:00:00"/>
    <s v="Angelica"/>
    <s v="Consultancy Fees"/>
    <n v="8603"/>
    <s v="MICLG"/>
  </r>
  <r>
    <x v="0"/>
    <x v="2"/>
    <d v="2025-03-26T00:00:00"/>
    <d v="2025-03-26T00:00:00"/>
    <n v="169463786"/>
    <s v="CHG FPS PAYMENT LEXIS 1500038964"/>
    <n v="-1"/>
    <n v="1"/>
    <n v="0"/>
    <n v="1280394.3799999999"/>
    <s v="GI47RBOS060954439096970"/>
    <s v="RBOSGIGI"/>
    <s v="Bank charges"/>
    <d v="2025-03-01T00:00:00"/>
    <s v="Bank Charges"/>
    <s v="Bank Charges"/>
    <n v="8440"/>
    <s v="MICLG"/>
  </r>
  <r>
    <x v="0"/>
    <x v="2"/>
    <d v="2025-03-26T00:00:00"/>
    <d v="2025-03-26T00:00:00"/>
    <n v="169463786"/>
    <s v="FPS LEXIS 1500038964"/>
    <n v="-15592.22"/>
    <n v="15592.22"/>
    <n v="0"/>
    <n v="1264802.1599999999"/>
    <s v="GI47RBOS060954439096970"/>
    <s v="RBOSGIGI"/>
    <s v="Lexisnexis"/>
    <d v="2025-03-01T00:00:00"/>
    <s v="Lexisnexis"/>
    <s v="Prepayments"/>
    <n v="3122"/>
    <s v="MICLG"/>
  </r>
  <r>
    <x v="0"/>
    <x v="2"/>
    <d v="2025-03-26T00:00:00"/>
    <d v="2025-03-26T00:00:00"/>
    <n v="169463787"/>
    <s v="CHG FPS PAYMENT ABACAI 722"/>
    <n v="-1"/>
    <n v="1"/>
    <n v="0"/>
    <n v="1264801.1599999999"/>
    <s v="GI47RBOS060954439096970"/>
    <s v="RBOSGIGI"/>
    <s v="Bank charges"/>
    <d v="2025-03-01T00:00:00"/>
    <s v="Bank Charges"/>
    <s v="Bank Charges"/>
    <n v="8440"/>
    <s v="MICLG"/>
  </r>
  <r>
    <x v="6"/>
    <x v="2"/>
    <d v="2025-03-26T00:00:00"/>
    <d v="2025-03-26T00:00:00"/>
    <n v="169463787"/>
    <s v="FPS ABACAI 722"/>
    <n v="-30338.799999999999"/>
    <n v="30338.799999999999"/>
    <n v="0"/>
    <n v="1234462.3600000001"/>
    <s v="GI47RBOS060954439096970"/>
    <s v="RBOSGIGI"/>
    <s v="Abacai"/>
    <d v="2025-03-01T00:00:00"/>
    <s v="Abacai"/>
    <s v="Information Technology"/>
    <n v="8117"/>
    <s v="MICLG"/>
  </r>
  <r>
    <x v="0"/>
    <x v="2"/>
    <d v="2025-03-26T00:00:00"/>
    <d v="2025-03-26T00:00:00"/>
    <n v="169463788"/>
    <s v="CHG CHAPS CHARGE MICL KCASL TOP UP KCASL MICL TOP UP"/>
    <n v="-15"/>
    <n v="15"/>
    <n v="0"/>
    <n v="1234447.3600000001"/>
    <s v="GI47RBOS060954439096970"/>
    <s v="RBOSGIGI"/>
    <s v="Bank charges"/>
    <d v="2025-03-01T00:00:00"/>
    <s v="Bank Charges"/>
    <s v="Bank Charges"/>
    <n v="8440"/>
    <s v="MICLG"/>
  </r>
  <r>
    <x v="0"/>
    <x v="2"/>
    <d v="2025-03-26T00:00:00"/>
    <d v="2025-03-26T00:00:00"/>
    <n v="169463788"/>
    <s v="OPO MICL KCASL TOP UP KCASL MICL TOP UP"/>
    <n v="-900000"/>
    <n v="900000"/>
    <n v="0"/>
    <n v="334447.35999999999"/>
    <s v="GI47RBOS060954439096970"/>
    <s v="RBOSGIGI"/>
    <s v="KCASL Top up"/>
    <d v="2025-03-01T00:00:00"/>
    <s v="KCASL Top up"/>
    <s v="KCASL Trust Account"/>
    <n v="2762"/>
    <s v="MICLG"/>
  </r>
  <r>
    <x v="0"/>
    <x v="2"/>
    <d v="2025-03-26T00:00:00"/>
    <d v="2025-03-26T00:00:00"/>
    <n v="169463789"/>
    <s v="CHG FPS PAYMENT CCG 731"/>
    <n v="-1"/>
    <n v="1"/>
    <n v="0"/>
    <n v="334446.36"/>
    <s v="GI47RBOS060954439096970"/>
    <s v="RBOSGIGI"/>
    <s v="Bank charges"/>
    <d v="2025-03-01T00:00:00"/>
    <s v="Bank Charges"/>
    <s v="Bank Charges"/>
    <n v="8440"/>
    <s v="MICLG"/>
  </r>
  <r>
    <x v="0"/>
    <x v="2"/>
    <d v="2025-03-26T00:00:00"/>
    <d v="2025-03-26T00:00:00"/>
    <n v="169463789"/>
    <s v="FPS CCG 731"/>
    <n v="-5267.99"/>
    <n v="5267.99"/>
    <n v="0"/>
    <n v="329178.37"/>
    <s v="GI47RBOS060954439096970"/>
    <s v="RBOSGIGI"/>
    <s v="Employment Costs"/>
    <d v="2025-03-01T00:00:00"/>
    <s v="Employment Costs"/>
    <s v="Other Staff Costs"/>
    <n v="8020"/>
    <s v="MICLG"/>
  </r>
  <r>
    <x v="0"/>
    <x v="2"/>
    <d v="2025-03-26T00:00:00"/>
    <d v="2025-03-26T00:00:00"/>
    <n v="169463790"/>
    <s v="CHG FPS PAYMENT ABACAI 730"/>
    <n v="-1"/>
    <n v="1"/>
    <n v="0"/>
    <n v="329177.37"/>
    <s v="GI47RBOS060954439096970"/>
    <s v="RBOSGIGI"/>
    <s v="Bank charges"/>
    <d v="2025-03-01T00:00:00"/>
    <s v="Bank Charges"/>
    <s v="Bank Charges"/>
    <n v="8440"/>
    <s v="MICLG"/>
  </r>
  <r>
    <x v="6"/>
    <x v="2"/>
    <d v="2025-03-26T00:00:00"/>
    <d v="2025-03-26T00:00:00"/>
    <n v="169463790"/>
    <s v="FPS ABACAI 730"/>
    <n v="-30338.799999999999"/>
    <n v="30338.799999999999"/>
    <n v="0"/>
    <n v="298838.57"/>
    <s v="GI47RBOS060954439096970"/>
    <s v="RBOSGIGI"/>
    <s v="Abacai"/>
    <d v="2025-03-01T00:00:00"/>
    <s v="Abacai"/>
    <s v="Information Technology"/>
    <n v="8117"/>
    <s v="MICLG"/>
  </r>
  <r>
    <x v="0"/>
    <x v="2"/>
    <d v="2025-03-26T00:00:00"/>
    <d v="2025-03-26T00:00:00"/>
    <n v="169463791"/>
    <s v="CHG FPS PAYMENT CCG 732"/>
    <n v="-1"/>
    <n v="1"/>
    <n v="0"/>
    <n v="298837.57"/>
    <s v="GI47RBOS060954439096970"/>
    <s v="RBOSGIGI"/>
    <s v="Bank charges"/>
    <d v="2025-03-01T00:00:00"/>
    <s v="Bank Charges"/>
    <s v="Bank Charges"/>
    <n v="8440"/>
    <s v="MICLG"/>
  </r>
  <r>
    <x v="0"/>
    <x v="2"/>
    <d v="2025-03-26T00:00:00"/>
    <d v="2025-03-26T00:00:00"/>
    <n v="169463791"/>
    <s v="FPS CCG 732"/>
    <n v="-132486.68"/>
    <n v="207486.68"/>
    <n v="0"/>
    <n v="91350.89"/>
    <s v="GI47RBOS060954439096970"/>
    <s v="RBOSGIGI"/>
    <s v="Employment Costs"/>
    <d v="2025-03-01T00:00:00"/>
    <s v="Employment Costs"/>
    <s v="CCG Fees"/>
    <n v="8512"/>
    <s v="MICLG"/>
  </r>
  <r>
    <x v="0"/>
    <x v="2"/>
    <d v="2025-03-26T00:00:00"/>
    <d v="2025-03-26T00:00:00"/>
    <m/>
    <m/>
    <n v="-75000"/>
    <m/>
    <m/>
    <m/>
    <m/>
    <m/>
    <s v="Employment Costs"/>
    <d v="2025-03-01T00:00:00"/>
    <e v="#N/A"/>
    <s v="Accruals"/>
    <n v="4232"/>
    <s v="MICLG"/>
  </r>
  <r>
    <x v="0"/>
    <x v="2"/>
    <d v="2025-03-26T00:00:00"/>
    <d v="2025-03-26T00:00:00"/>
    <n v="169463792"/>
    <s v="CHG FPS PAYMENT KEY 729"/>
    <n v="-1"/>
    <n v="1"/>
    <n v="0"/>
    <n v="91349.89"/>
    <s v="GI47RBOS060954439096970"/>
    <s v="RBOSGIGI"/>
    <s v="Bank charges"/>
    <d v="2025-03-01T00:00:00"/>
    <s v="Bank Charges"/>
    <s v="Bank Charges"/>
    <n v="8440"/>
    <s v="MICLG"/>
  </r>
  <r>
    <x v="6"/>
    <x v="2"/>
    <d v="2025-03-26T00:00:00"/>
    <d v="2025-03-26T00:00:00"/>
    <n v="169463792"/>
    <s v="FPS KEY 729"/>
    <n v="-6822.89"/>
    <n v="6822.89"/>
    <n v="0"/>
    <n v="84527"/>
    <s v="GI47RBOS060954439096970"/>
    <s v="RBOSGIGI"/>
    <s v="Abacai"/>
    <d v="2025-03-01T00:00:00"/>
    <s v="Abacai"/>
    <s v="Information Technology"/>
    <n v="8117"/>
    <s v="MICLG"/>
  </r>
  <r>
    <x v="0"/>
    <x v="2"/>
    <d v="2025-03-26T00:00:00"/>
    <d v="2025-03-26T00:00:00"/>
    <n v="169463793"/>
    <s v="CHG FPS PAYMENT UPSTIX 26 HIGHDOWN"/>
    <n v="-1"/>
    <n v="1"/>
    <n v="0"/>
    <n v="84526"/>
    <s v="GI47RBOS060954439096970"/>
    <s v="RBOSGIGI"/>
    <s v="Bank charges"/>
    <d v="2025-03-01T00:00:00"/>
    <s v="Bank Charges"/>
    <s v="Bank Charges"/>
    <n v="8440"/>
    <s v="MICLG"/>
  </r>
  <r>
    <x v="0"/>
    <x v="2"/>
    <d v="2025-03-26T00:00:00"/>
    <d v="2025-03-26T00:00:00"/>
    <n v="169463793"/>
    <s v="FPS UPSTIX 26 HIGHDOWN"/>
    <n v="-33000"/>
    <n v="33000"/>
    <n v="0"/>
    <n v="51526"/>
    <s v="GI47RBOS060954439096970"/>
    <s v="RBOSGIGI"/>
    <s v="Upstix"/>
    <d v="2025-03-01T00:00:00"/>
    <s v="Upstix"/>
    <s v="Ibuyer (Formerly: Asana Inc (NYSE: ASAN) (USD)"/>
    <n v="3537"/>
    <s v="MICLG"/>
  </r>
  <r>
    <x v="0"/>
    <x v="2"/>
    <d v="2025-03-28T00:00:00"/>
    <d v="2025-03-28T00:00:00"/>
    <n v="169499461"/>
    <s v="IPO UPSTIX TECHNOLOGIES LTD 1 Marshall Close REV431567393"/>
    <n v="37950"/>
    <n v="0"/>
    <n v="37950"/>
    <n v="89476"/>
    <s v="GI47RBOS060954439096970"/>
    <s v="RBOSGIGI"/>
    <s v="Upstix"/>
    <d v="2025-03-01T00:00:00"/>
    <e v="#N/A"/>
    <s v="Ibuyer (Formerly: Asana Inc (NYSE: ASAN) (USD)"/>
    <n v="3537"/>
    <s v="MICLG"/>
  </r>
  <r>
    <x v="0"/>
    <x v="2"/>
    <d v="2025-03-28T00:00:00"/>
    <d v="2025-03-28T00:00:00"/>
    <n v="169504486"/>
    <s v="CHG FPS PAYMENT UPSTIX 18 FENBY"/>
    <n v="-1"/>
    <n v="1"/>
    <n v="0"/>
    <n v="89475"/>
    <s v="GI47RBOS060954439096970"/>
    <s v="RBOSGIGI"/>
    <s v="Bank charges"/>
    <d v="2025-03-01T00:00:00"/>
    <s v="Bank Charges"/>
    <s v="Bank Charges"/>
    <n v="8440"/>
    <s v="MICLG"/>
  </r>
  <r>
    <x v="0"/>
    <x v="2"/>
    <d v="2025-03-28T00:00:00"/>
    <d v="2025-03-28T00:00:00"/>
    <n v="169504486"/>
    <s v="FPS UPSTIX 18 FENBY"/>
    <n v="-13650"/>
    <n v="13650"/>
    <n v="0"/>
    <n v="75825"/>
    <s v="GI47RBOS060954439096970"/>
    <s v="RBOSGIGI"/>
    <s v="Upstix"/>
    <d v="2025-03-01T00:00:00"/>
    <s v="Upstix"/>
    <s v="Ibuyer (Formerly: Asana Inc (NYSE: ASAN) (USD)"/>
    <n v="3537"/>
    <s v="MICLG"/>
  </r>
  <r>
    <x v="0"/>
    <x v="2"/>
    <d v="2025-03-31T00:00:00"/>
    <d v="2025-03-31T00:00:00"/>
    <n v="169692312"/>
    <s v="INT GROSS 30/03 39096970"/>
    <n v="1677.65"/>
    <n v="0"/>
    <n v="1677.65"/>
    <n v="77502.649999999994"/>
    <s v="GI47RBOS060954439096970"/>
    <s v="RBOSGIGI"/>
    <s v="Bank charges"/>
    <d v="2025-03-01T00:00:00"/>
    <e v="#N/A"/>
    <s v="Bank Charges"/>
    <n v="8440"/>
    <s v="MICLG"/>
  </r>
  <r>
    <x v="10"/>
    <x v="2"/>
    <d v="2025-03-31T00:00:00"/>
    <d v="2025-03-31T00:00:00"/>
    <n v="170101948"/>
    <s v="IPO ACC NO 2829"/>
    <n v="1276961.28"/>
    <n v="0"/>
    <n v="1276961.28"/>
    <n v="1354463.93"/>
    <s v="GI47RBOS060954439096970"/>
    <s v="RBOSGIGI"/>
    <s v="U Drive Cover"/>
    <d v="2025-03-01T00:00:00"/>
    <e v="#N/A"/>
    <s v="Amounts due from Intermediaries re Premiums (net) "/>
    <n v="3435"/>
    <s v="UDrOt"/>
  </r>
  <r>
    <x v="3"/>
    <x v="2"/>
    <d v="2025-03-31T00:00:00"/>
    <d v="2025-03-31T00:00:00"/>
    <n v="170108334"/>
    <s v="IPO ABACAI TECHNOLOGIE"/>
    <n v="500000"/>
    <n v="0"/>
    <n v="500000"/>
    <n v="1854463.93"/>
    <s v="GI47RBOS060954439096970"/>
    <s v="RBOSGIGI"/>
    <s v="Boom"/>
    <d v="2025-03-01T00:00:00"/>
    <e v="#N/A"/>
    <s v="Amounts due from Intermediaries re Premiums (net) "/>
    <n v="3435"/>
    <s v="BOOMA"/>
  </r>
  <r>
    <x v="0"/>
    <x v="2"/>
    <d v="2025-03-31T00:00:00"/>
    <d v="2025-03-31T00:00:00"/>
    <n v="170109500"/>
    <s v="CHG FPS PAYMENT"/>
    <n v="-1"/>
    <n v="1"/>
    <n v="0"/>
    <n v="1854462.93"/>
    <s v="GI47RBOS060954439096970"/>
    <s v="RBOSGIGI"/>
    <s v="Bank charges"/>
    <d v="2025-03-01T00:00:00"/>
    <s v="Bank Charges"/>
    <s v="Bank Charges"/>
    <n v="8440"/>
    <s v="MICLG"/>
  </r>
  <r>
    <x v="0"/>
    <x v="2"/>
    <d v="2025-03-31T00:00:00"/>
    <d v="2025-03-31T00:00:00"/>
    <n v="170109500"/>
    <s v="FPS UPSTIX 40 BARNHURS"/>
    <n v="-22500"/>
    <n v="22500"/>
    <n v="0"/>
    <n v="1831962.93"/>
    <s v="GI47RBOS060954439096970"/>
    <s v="RBOSGIGI"/>
    <s v="Upstix"/>
    <d v="2025-03-01T00:00:00"/>
    <s v="Upstix"/>
    <s v="Ibuyer (Formerly: Asana Inc (NYSE: ASAN) (USD)"/>
    <n v="3537"/>
    <s v="MICLG"/>
  </r>
  <r>
    <x v="0"/>
    <x v="2"/>
    <d v="2025-03-31T00:00:00"/>
    <d v="2025-03-31T00:00:00"/>
    <n v="170110123"/>
    <s v="OPO GNC076537897501"/>
    <n v="-1530000"/>
    <n v="1530000"/>
    <n v="0"/>
    <n v="301962.92999999993"/>
    <s v="GI47RBOS060954439096970"/>
    <s v="RBOSGIGI"/>
    <s v="Cachematrix"/>
    <d v="2025-03-01T00:00:00"/>
    <s v="Cachematrix"/>
    <s v="Cachematrix"/>
    <n v="2766"/>
    <s v="MICLG"/>
  </r>
  <r>
    <x v="0"/>
    <x v="2"/>
    <d v="2025-03-31T00:00:00"/>
    <d v="2025-03-31T00:00:00"/>
    <n v="170110123"/>
    <s v="CHG CHAPS CHARGE"/>
    <n v="-15"/>
    <n v="15"/>
    <n v="0"/>
    <n v="301947.92999999993"/>
    <s v="GI47RBOS060954439096970"/>
    <s v="RBOSGIGI"/>
    <s v="Bank charges"/>
    <d v="2025-03-01T00:00:00"/>
    <s v="Bank Charges"/>
    <s v="Bank Charges"/>
    <n v="8440"/>
    <s v="MICLG"/>
  </r>
  <r>
    <x v="0"/>
    <x v="3"/>
    <d v="2025-04-01T00:00:00"/>
    <d v="2025-04-01T00:00:00"/>
    <n v="170125680"/>
    <s v="D/D MOTOR INSURERS BUR MULSANNE INS859221 601455MIB LEVY"/>
    <n v="-217384.64"/>
    <n v="217384.64"/>
    <n v="0"/>
    <n v="84563.29"/>
    <s v="GI47RBOS060954439096970"/>
    <s v="RBOSGIGI"/>
    <s v="MIB Fees"/>
    <d v="2025-04-01T00:00:00"/>
    <s v="MIB Fees"/>
    <s v="MIB creditor"/>
    <n v="4231"/>
    <s v="MICLG"/>
  </r>
  <r>
    <x v="0"/>
    <x v="3"/>
    <d v="2025-04-01T00:00:00"/>
    <d v="2025-04-01T00:00:00"/>
    <n v="170125682"/>
    <s v="D/D AVIVANNE INS691995 400250P516939601-A"/>
    <n v="-40.520000000000003"/>
    <n v="40.520000000000003"/>
    <n v="0"/>
    <n v="84522.77"/>
    <s v="GI47RBOS060954439096970"/>
    <s v="RBOSGIGI"/>
    <s v="Employment Costs"/>
    <d v="2025-04-01T00:00:00"/>
    <s v="Employment Costs"/>
    <s v="Other Staff Costs"/>
    <n v="8020"/>
    <s v="MICLG"/>
  </r>
  <r>
    <x v="0"/>
    <x v="3"/>
    <d v="2025-04-01T00:00:00"/>
    <d v="2025-04-01T00:00:00"/>
    <n v="170130963"/>
    <s v="IPO /ROC/IATT0015725044///URI/JP MORGAN GBP INTERES"/>
    <n v="37740.78"/>
    <n v="0"/>
    <n v="37740.78"/>
    <n v="122263.55"/>
    <s v="GI47RBOS060954439096970"/>
    <s v="RBOSGIGI"/>
    <s v="Cachematrix"/>
    <d v="2025-04-01T00:00:00"/>
    <e v="#N/A"/>
    <s v="Bank interest receivable "/>
    <n v="3426"/>
    <s v="MICLG"/>
  </r>
  <r>
    <x v="0"/>
    <x v="3"/>
    <d v="2025-04-01T00:00:00"/>
    <d v="2025-04-01T00:00:00"/>
    <n v="170152813"/>
    <s v="IPO UPSTIX TECHNOLOGIES LTD 35 Station Road REV435172587"/>
    <n v="46350"/>
    <n v="0"/>
    <n v="46350"/>
    <n v="168613.55"/>
    <s v="GI47RBOS060954439096970"/>
    <s v="RBOSGIGI"/>
    <s v="Upstix"/>
    <d v="2025-04-01T00:00:00"/>
    <e v="#N/A"/>
    <s v="Ibuyer (Formerly: Asana Inc (NYSE: ASAN) (USD)"/>
    <n v="3537"/>
    <s v="MICLG"/>
  </r>
  <r>
    <x v="0"/>
    <x v="3"/>
    <d v="2025-04-01T00:00:00"/>
    <d v="2025-04-01T00:00:00"/>
    <n v="170152815"/>
    <s v="IPO UPSTIX TECHNOLOGIES LTD 7 Cowdell Street REV435172623"/>
    <n v="15250"/>
    <n v="0"/>
    <n v="15250"/>
    <n v="183863.55"/>
    <s v="GI47RBOS060954439096970"/>
    <s v="RBOSGIGI"/>
    <s v="Upstix"/>
    <d v="2025-04-01T00:00:00"/>
    <e v="#N/A"/>
    <s v="Ibuyer (Formerly: Asana Inc (NYSE: ASAN) (USD)"/>
    <n v="3537"/>
    <s v="MICLG"/>
  </r>
  <r>
    <x v="0"/>
    <x v="3"/>
    <d v="2025-04-01T00:00:00"/>
    <d v="2025-04-01T00:00:00"/>
    <n v="170152828"/>
    <s v="IPO UPSTIX TECHNOLOGIES LTD 19 Woodford Road REV435173256"/>
    <n v="55500"/>
    <n v="0"/>
    <n v="55500"/>
    <n v="239363.55"/>
    <s v="GI47RBOS060954439096970"/>
    <s v="RBOSGIGI"/>
    <s v="Upstix"/>
    <d v="2025-04-01T00:00:00"/>
    <e v="#N/A"/>
    <s v="Ibuyer (Formerly: Asana Inc (NYSE: ASAN) (USD)"/>
    <n v="3537"/>
    <s v="MICLG"/>
  </r>
  <r>
    <x v="0"/>
    <x v="3"/>
    <d v="2025-04-02T00:00:00"/>
    <d v="2025-04-02T00:00:00"/>
    <n v="170161139"/>
    <s v="IPO /ROC/RLTT0015732509///URI/JP MORGAN GBP REDEMPT"/>
    <n v="3600000"/>
    <n v="0"/>
    <n v="3600000"/>
    <n v="3839363.55"/>
    <s v="GI47RBOS060954439096970"/>
    <s v="RBOSGIGI"/>
    <s v="Cachematrix"/>
    <d v="2025-04-01T00:00:00"/>
    <e v="#N/A"/>
    <s v="Cachematrix"/>
    <n v="2766"/>
    <s v="MICLG"/>
  </r>
  <r>
    <x v="1"/>
    <x v="3"/>
    <d v="2025-04-02T00:00:00"/>
    <d v="2025-04-02T00:00:00"/>
    <n v="170163388"/>
    <s v="IPO HIYACAR NEWCO LTD WEEK FIGURES"/>
    <n v="6000"/>
    <n v="0"/>
    <n v="6000"/>
    <n v="3845363.55"/>
    <s v="GI47RBOS060954439096970"/>
    <s v="RBOSGIGI"/>
    <s v="Hiyacar Limited"/>
    <d v="2025-04-01T00:00:00"/>
    <e v="#N/A"/>
    <s v="Hiyacar"/>
    <n v="3613"/>
    <s v="MICLG"/>
  </r>
  <r>
    <x v="0"/>
    <x v="3"/>
    <d v="2025-04-02T00:00:00"/>
    <d v="2025-04-02T00:00:00"/>
    <n v="170165384"/>
    <s v="CHG FPS PAYMENT UPSTIX MACDONALD"/>
    <n v="-1"/>
    <n v="1"/>
    <n v="0"/>
    <n v="3845362.55"/>
    <s v="GI47RBOS060954439096970"/>
    <s v="RBOSGIGI"/>
    <s v="Bank charges"/>
    <d v="2025-04-01T00:00:00"/>
    <s v="Bank Charges"/>
    <s v="Bank Charges"/>
    <n v="8440"/>
    <s v="MICLG"/>
  </r>
  <r>
    <x v="0"/>
    <x v="3"/>
    <d v="2025-04-02T00:00:00"/>
    <d v="2025-04-02T00:00:00"/>
    <n v="170165384"/>
    <s v="FPS UPSTIX MACDONALD"/>
    <n v="-33000"/>
    <n v="33000"/>
    <n v="0"/>
    <n v="3812362.55"/>
    <s v="GI47RBOS060954439096970"/>
    <s v="RBOSGIGI"/>
    <s v="Upstix"/>
    <d v="2025-04-01T00:00:00"/>
    <s v="Upstix"/>
    <s v="Ibuyer (Formerly: Asana Inc (NYSE: ASAN) (USD)"/>
    <n v="3537"/>
    <s v="MICLG"/>
  </r>
  <r>
    <x v="0"/>
    <x v="3"/>
    <d v="2025-04-02T00:00:00"/>
    <d v="2025-04-02T00:00:00"/>
    <n v="170165385"/>
    <s v="CHG CHAPS CHARGE MFS UNIPOL CLAIMS MFS UNIPOL CLAIMS"/>
    <n v="-15"/>
    <n v="15"/>
    <n v="0"/>
    <n v="3812347.55"/>
    <s v="GI47RBOS060954439096970"/>
    <s v="RBOSGIGI"/>
    <s v="Bank charges"/>
    <d v="2025-04-01T00:00:00"/>
    <s v="Bank Charges"/>
    <s v="Bank Charges"/>
    <n v="8440"/>
    <s v="MICLG"/>
  </r>
  <r>
    <x v="0"/>
    <x v="3"/>
    <d v="2025-04-02T00:00:00"/>
    <d v="2025-04-02T00:00:00"/>
    <n v="170165385"/>
    <s v="OPO MFS UNIPOL CLAIMS"/>
    <n v="-1500000"/>
    <n v="1500000"/>
    <n v="0"/>
    <n v="2312347.5499999998"/>
    <s v="GI47RBOS060954439096970"/>
    <s v="RBOSGIGI"/>
    <s v="Pukka IPT &amp; Commission"/>
    <d v="2025-04-01T00:00:00"/>
    <s v="Pukka IPT &amp; Commission"/>
    <s v="Davies Unipol Trust Account"/>
    <n v="2768"/>
    <s v="MICLG"/>
  </r>
  <r>
    <x v="0"/>
    <x v="3"/>
    <d v="2025-04-03T00:00:00"/>
    <d v="2025-04-03T00:00:00"/>
    <n v="170185191"/>
    <s v="IPO /ROC/RLTT0015741446///URI/JP MORGAN GBP REDEMPT"/>
    <n v="700000"/>
    <n v="0"/>
    <n v="700000"/>
    <n v="3012347.55"/>
    <s v="GI47RBOS060954439096970"/>
    <s v="RBOSGIGI"/>
    <s v="Cachematrix"/>
    <d v="2025-04-01T00:00:00"/>
    <e v="#N/A"/>
    <s v="Cachematrix"/>
    <n v="2766"/>
    <s v="MICLG"/>
  </r>
  <r>
    <x v="0"/>
    <x v="3"/>
    <d v="2025-04-04T00:00:00"/>
    <d v="2025-04-04T00:00:00"/>
    <n v="170194840"/>
    <s v="IPO HF EW CLIENT ACC 39096970"/>
    <n v="31307.78"/>
    <n v="0"/>
    <n v="31307.78"/>
    <n v="3043655.33"/>
    <s v="GI47RBOS060954439096970"/>
    <s v="RBOSGIGI"/>
    <s v="Horwich Farrelly"/>
    <d v="2025-04-01T00:00:00"/>
    <e v="#N/A"/>
    <s v="Legal and Professional fees"/>
    <n v="8602"/>
    <s v="MICLG"/>
  </r>
  <r>
    <x v="0"/>
    <x v="3"/>
    <d v="2025-04-04T00:00:00"/>
    <d v="2025-04-04T00:00:00"/>
    <n v="170196524"/>
    <s v="CHG FPS PAYMENT HILL EXP MAR 25"/>
    <n v="-1"/>
    <n v="1"/>
    <n v="0"/>
    <n v="3043654.33"/>
    <s v="GI47RBOS060954439096970"/>
    <s v="RBOSGIGI"/>
    <s v="Bank charges"/>
    <d v="2025-04-01T00:00:00"/>
    <s v="Bank Charges"/>
    <s v="Bank Charges"/>
    <n v="8440"/>
    <s v="MICLG"/>
  </r>
  <r>
    <x v="0"/>
    <x v="3"/>
    <d v="2025-04-04T00:00:00"/>
    <d v="2025-04-04T00:00:00"/>
    <n v="170196524"/>
    <s v="FPS HILL EXP MAR 25"/>
    <n v="-25"/>
    <n v="25"/>
    <n v="0"/>
    <n v="3043629.33"/>
    <s v="GI47RBOS060954439096970"/>
    <s v="RBOSGIGI"/>
    <s v="Dayinsure"/>
    <d v="2025-04-01T00:00:00"/>
    <s v="Dayinsure"/>
    <s v="Travel and Subsistence"/>
    <n v="8012"/>
    <s v="MICLG"/>
  </r>
  <r>
    <x v="0"/>
    <x v="3"/>
    <d v="2025-04-04T00:00:00"/>
    <d v="2025-04-04T00:00:00"/>
    <n v="170196525"/>
    <s v="CHG FPS PAYMENT FORVIS 2500829"/>
    <n v="-1"/>
    <n v="1"/>
    <n v="0"/>
    <n v="3043628.33"/>
    <s v="GI47RBOS060954439096970"/>
    <s v="RBOSGIGI"/>
    <s v="Bank charges"/>
    <d v="2025-04-01T00:00:00"/>
    <s v="Bank Charges"/>
    <s v="Bank Charges"/>
    <n v="8440"/>
    <s v="MICLG"/>
  </r>
  <r>
    <x v="0"/>
    <x v="3"/>
    <d v="2025-04-04T00:00:00"/>
    <d v="2025-04-04T00:00:00"/>
    <n v="170196525"/>
    <s v="FPS FORVIS 2500829"/>
    <n v="-7000"/>
    <n v="7000"/>
    <n v="0"/>
    <n v="3036628.33"/>
    <s v="GI47RBOS060954439096970"/>
    <s v="RBOSGIGI"/>
    <s v="Audit fees"/>
    <d v="2025-04-01T00:00:00"/>
    <s v="Audit fees"/>
    <s v="Accruals"/>
    <n v="4232"/>
    <s v="MICLG"/>
  </r>
  <r>
    <x v="0"/>
    <x v="3"/>
    <d v="2025-04-04T00:00:00"/>
    <d v="2025-04-04T00:00:00"/>
    <n v="170196526"/>
    <s v="CHG FPS PAYMENT 3602544/2439/63/96"/>
    <n v="-1"/>
    <n v="1"/>
    <n v="0"/>
    <n v="3036627.33"/>
    <s v="GI47RBOS060954439096970"/>
    <s v="RBOSGIGI"/>
    <s v="Bank charges"/>
    <d v="2025-04-01T00:00:00"/>
    <s v="Bank Charges"/>
    <s v="Bank Charges"/>
    <n v="8440"/>
    <s v="MICLG"/>
  </r>
  <r>
    <x v="0"/>
    <x v="3"/>
    <d v="2025-04-04T00:00:00"/>
    <d v="2025-04-04T00:00:00"/>
    <n v="170196526"/>
    <s v="FPS 3602544/2439/63/96"/>
    <n v="-14160"/>
    <n v="14160"/>
    <n v="0"/>
    <n v="3022467.33"/>
    <s v="GI47RBOS060954439096970"/>
    <s v="RBOSGIGI"/>
    <s v="360 Globalnet"/>
    <d v="2025-04-01T00:00:00"/>
    <s v="360 Globalnet"/>
    <s v="Accruals"/>
    <n v="4232"/>
    <s v="MICLG"/>
  </r>
  <r>
    <x v="0"/>
    <x v="3"/>
    <d v="2025-04-04T00:00:00"/>
    <d v="2025-04-04T00:00:00"/>
    <n v="170196527"/>
    <s v="CHG FPS PAYMENT SX3 INV 1074"/>
    <n v="-1"/>
    <n v="1"/>
    <n v="0"/>
    <n v="3022466.33"/>
    <s v="GI47RBOS060954439096970"/>
    <s v="RBOSGIGI"/>
    <s v="Bank charges"/>
    <d v="2025-04-01T00:00:00"/>
    <s v="Bank Charges"/>
    <s v="Bank Charges"/>
    <n v="8440"/>
    <s v="MICLG"/>
  </r>
  <r>
    <x v="0"/>
    <x v="3"/>
    <d v="2025-04-04T00:00:00"/>
    <d v="2025-04-04T00:00:00"/>
    <n v="170196527"/>
    <s v="FPS SX3 INV 1074"/>
    <n v="-17280"/>
    <n v="17280"/>
    <n v="0"/>
    <n v="3005186.33"/>
    <s v="GI47RBOS060954439096970"/>
    <s v="RBOSGIGI"/>
    <s v="audit fees"/>
    <d v="2025-04-01T00:00:00"/>
    <s v="Audit fees"/>
    <s v="Accruals"/>
    <n v="4232"/>
    <s v="MICLG"/>
  </r>
  <r>
    <x v="0"/>
    <x v="3"/>
    <d v="2025-04-04T00:00:00"/>
    <d v="2025-04-04T00:00:00"/>
    <n v="170196528"/>
    <s v="CHG FPS PAYMENT CREATE 11781"/>
    <n v="-1"/>
    <n v="1"/>
    <n v="0"/>
    <n v="3005185.33"/>
    <s v="GI47RBOS060954439096970"/>
    <s v="RBOSGIGI"/>
    <s v="Bank charges"/>
    <d v="2025-04-01T00:00:00"/>
    <s v="Bank Charges"/>
    <s v="Bank Charges"/>
    <n v="8440"/>
    <s v="MICLG"/>
  </r>
  <r>
    <x v="0"/>
    <x v="3"/>
    <d v="2025-04-04T00:00:00"/>
    <d v="2025-04-04T00:00:00"/>
    <n v="170196528"/>
    <s v="FPS CREATE 11781"/>
    <n v="-22.8"/>
    <n v="22.8"/>
    <n v="0"/>
    <n v="3005162.53"/>
    <s v="GI47RBOS060954439096970"/>
    <s v="RBOSGIGI"/>
    <s v="Employment Costs"/>
    <d v="2025-04-01T00:00:00"/>
    <s v="Employment Costs"/>
    <s v="Other Staff Costs"/>
    <n v="8020"/>
    <s v="MICLG"/>
  </r>
  <r>
    <x v="0"/>
    <x v="3"/>
    <d v="2025-04-04T00:00:00"/>
    <d v="2025-04-04T00:00:00"/>
    <n v="170196529"/>
    <s v="CHG FPS PAYMENT KCASL FEES MAR"/>
    <n v="-1"/>
    <n v="1"/>
    <n v="0"/>
    <n v="3005161.53"/>
    <s v="GI47RBOS060954439096970"/>
    <s v="RBOSGIGI"/>
    <s v="Bank charges"/>
    <d v="2025-04-01T00:00:00"/>
    <s v="Bank Charges"/>
    <s v="Bank Charges"/>
    <n v="8440"/>
    <s v="MICLG"/>
  </r>
  <r>
    <x v="0"/>
    <x v="3"/>
    <d v="2025-04-04T00:00:00"/>
    <d v="2025-04-04T00:00:00"/>
    <n v="170196529"/>
    <s v="FPS KCASL FEES MAR"/>
    <n v="-306508.38"/>
    <n v="306508.38"/>
    <n v="0"/>
    <n v="2698653.15"/>
    <s v="GI47RBOS060954439096970"/>
    <s v="RBOSGIGI"/>
    <s v="KCASL fees"/>
    <d v="2025-04-01T00:00:00"/>
    <s v="KCASL Fees"/>
    <s v="Amounts owed to KCASL"/>
    <n v="3299"/>
    <s v="MICLG"/>
  </r>
  <r>
    <x v="0"/>
    <x v="3"/>
    <d v="2025-04-04T00:00:00"/>
    <d v="2025-04-04T00:00:00"/>
    <n v="170196530"/>
    <s v="CHG FPS PAYMENT HEDGEHOG CLAIMS"/>
    <n v="-1"/>
    <n v="1"/>
    <n v="0"/>
    <n v="2698652.15"/>
    <s v="GI47RBOS060954439096970"/>
    <s v="RBOSGIGI"/>
    <s v="Bank charges"/>
    <d v="2025-04-01T00:00:00"/>
    <s v="Bank Charges"/>
    <s v="Bank Charges"/>
    <n v="8440"/>
    <s v="MICLG"/>
  </r>
  <r>
    <x v="0"/>
    <x v="3"/>
    <d v="2025-04-04T00:00:00"/>
    <d v="2025-04-04T00:00:00"/>
    <n v="170196530"/>
    <s v="FPS HEDGEHOG CLAIMS"/>
    <n v="-748951.64"/>
    <n v="748951.64"/>
    <n v="0"/>
    <n v="1949700.51"/>
    <s v="GI47RBOS060954439096970"/>
    <s v="RBOSGIGI"/>
    <s v="Hedgehog claims"/>
    <d v="2025-04-01T00:00:00"/>
    <s v="Hedgehog Claims"/>
    <s v="HedgehogClaims Float"/>
    <n v="2765"/>
    <s v="MICLG"/>
  </r>
  <r>
    <x v="0"/>
    <x v="3"/>
    <d v="2025-04-04T00:00:00"/>
    <d v="2025-04-04T00:00:00"/>
    <n v="170196531"/>
    <s v="CHG CHAPS CHARGE MICL KCASL TOP UP KCASL MICL TOP UP"/>
    <n v="-15"/>
    <n v="15"/>
    <n v="0"/>
    <n v="1949685.51"/>
    <s v="GI47RBOS060954439096970"/>
    <s v="RBOSGIGI"/>
    <s v="Bank charges"/>
    <d v="2025-04-01T00:00:00"/>
    <s v="Bank Charges"/>
    <s v="Bank Charges"/>
    <n v="8440"/>
    <s v="MICLG"/>
  </r>
  <r>
    <x v="0"/>
    <x v="3"/>
    <d v="2025-04-04T00:00:00"/>
    <d v="2025-04-04T00:00:00"/>
    <n v="170196531"/>
    <s v="OPO MICL KCASL TOP UP KCASL MICL TOP UP"/>
    <n v="-1000000"/>
    <n v="1000000"/>
    <n v="0"/>
    <n v="949685.51"/>
    <s v="GI47RBOS060954439096970"/>
    <s v="RBOSGIGI"/>
    <s v="KCASL Top up"/>
    <d v="2025-04-01T00:00:00"/>
    <s v="KCASL Top up"/>
    <s v="KCASL Trust Account"/>
    <n v="2762"/>
    <s v="MICLG"/>
  </r>
  <r>
    <x v="0"/>
    <x v="3"/>
    <d v="2025-04-04T00:00:00"/>
    <d v="2025-04-04T00:00:00"/>
    <n v="170196532"/>
    <s v="CHG FPS PAYMENT FIDUCIARY 536121"/>
    <n v="-1"/>
    <n v="1"/>
    <n v="0"/>
    <n v="949684.51"/>
    <s v="GI47RBOS060954439096970"/>
    <s v="RBOSGIGI"/>
    <s v="Bank charges"/>
    <d v="2025-04-01T00:00:00"/>
    <s v="Bank Charges"/>
    <s v="Bank Charges"/>
    <n v="8440"/>
    <s v="MICLG"/>
  </r>
  <r>
    <x v="0"/>
    <x v="3"/>
    <d v="2025-04-04T00:00:00"/>
    <d v="2025-04-04T00:00:00"/>
    <n v="170196532"/>
    <s v="FPS FIDUCIARY 536121"/>
    <n v="-13363.51"/>
    <n v="13363.51"/>
    <n v="0"/>
    <n v="936321"/>
    <s v="GI47RBOS060954439096970"/>
    <s v="RBOSGIGI"/>
    <s v="Fiduciary Management (MK)"/>
    <d v="2025-04-01T00:00:00"/>
    <s v="Fiduciary Management (MK)"/>
    <s v="Directors Fees"/>
    <n v="5413"/>
    <s v="MICLG"/>
  </r>
  <r>
    <x v="0"/>
    <x v="3"/>
    <d v="2025-04-04T00:00:00"/>
    <d v="2025-04-04T00:00:00"/>
    <n v="170196533"/>
    <s v="CHG FPS PAYMENT BOWN EXPENSES"/>
    <n v="-1"/>
    <n v="1"/>
    <n v="0"/>
    <n v="936320"/>
    <s v="GI47RBOS060954439096970"/>
    <s v="RBOSGIGI"/>
    <s v="Bank charges"/>
    <d v="2025-04-01T00:00:00"/>
    <s v="Bank Charges"/>
    <s v="Bank Charges"/>
    <n v="8440"/>
    <s v="MICLG"/>
  </r>
  <r>
    <x v="0"/>
    <x v="3"/>
    <d v="2025-04-04T00:00:00"/>
    <d v="2025-04-04T00:00:00"/>
    <n v="170196533"/>
    <s v="FPS BOWN EXPENSES"/>
    <n v="-1045.95"/>
    <n v="1045.95"/>
    <n v="0"/>
    <n v="935274.05"/>
    <s v="GI47RBOS060954439096970"/>
    <s v="RBOSGIGI"/>
    <s v="Employment Costs"/>
    <d v="2025-04-01T00:00:00"/>
    <s v="Employment Costs"/>
    <s v="Other Staff Costs"/>
    <n v="8020"/>
    <s v="MICLG"/>
  </r>
  <r>
    <x v="0"/>
    <x v="3"/>
    <d v="2025-04-04T00:00:00"/>
    <d v="2025-04-04T00:00:00"/>
    <n v="170196534"/>
    <s v="CHG FPS PAYMENT RIDLEY"/>
    <n v="-1"/>
    <n v="1"/>
    <n v="0"/>
    <n v="935273.05"/>
    <s v="GI47RBOS060954439096970"/>
    <s v="RBOSGIGI"/>
    <s v="Bank charges"/>
    <d v="2025-04-01T00:00:00"/>
    <s v="Bank Charges"/>
    <s v="Bank Charges"/>
    <n v="8440"/>
    <s v="MICLG"/>
  </r>
  <r>
    <x v="0"/>
    <x v="3"/>
    <d v="2025-04-04T00:00:00"/>
    <d v="2025-04-04T00:00:00"/>
    <n v="170196534"/>
    <s v="FPS RIDLEY"/>
    <n v="-824.94"/>
    <n v="824.94"/>
    <n v="0"/>
    <n v="934448.11"/>
    <s v="GI47RBOS060954439096970"/>
    <s v="RBOSGIGI"/>
    <s v="Employment Costs"/>
    <d v="2025-04-01T00:00:00"/>
    <s v="Employment Costs"/>
    <s v="Other Staff Costs"/>
    <n v="8020"/>
    <s v="MICLG"/>
  </r>
  <r>
    <x v="0"/>
    <x v="3"/>
    <d v="2025-04-04T00:00:00"/>
    <d v="2025-04-04T00:00:00"/>
    <n v="170196535"/>
    <s v="CHG FPS PAYMENT HOWICH PUKKA CORE"/>
    <n v="-1"/>
    <n v="1"/>
    <n v="0"/>
    <n v="934447.11"/>
    <s v="GI47RBOS060954439096970"/>
    <s v="RBOSGIGI"/>
    <s v="Bank charges"/>
    <d v="2025-04-01T00:00:00"/>
    <s v="Bank Charges"/>
    <s v="Bank Charges"/>
    <n v="8440"/>
    <s v="MICLG"/>
  </r>
  <r>
    <x v="0"/>
    <x v="3"/>
    <d v="2025-04-04T00:00:00"/>
    <d v="2025-04-04T00:00:00"/>
    <n v="170196535"/>
    <s v="FPS HOWICH PUKKA CORE"/>
    <n v="-700000"/>
    <n v="700000"/>
    <n v="0"/>
    <n v="234447.11"/>
    <s v="GI47RBOS060954439096970"/>
    <s v="RBOSGIGI"/>
    <s v="Horwich Farrelly"/>
    <d v="2025-04-01T00:00:00"/>
    <s v="Horwich Farrelly"/>
    <s v="Pukka CV Claims Float"/>
    <n v="2764"/>
    <s v="MICLG"/>
  </r>
  <r>
    <x v="0"/>
    <x v="3"/>
    <d v="2025-04-04T00:00:00"/>
    <d v="2025-04-04T00:00:00"/>
    <n v="170196536"/>
    <s v="TRF GFSC 13462/14040"/>
    <n v="-157054"/>
    <n v="157054"/>
    <n v="0"/>
    <n v="77393.11"/>
    <s v="GI47RBOS060954439096970"/>
    <s v="RBOSGIGI"/>
    <s v="GFSC"/>
    <d v="2025-04-01T00:00:00"/>
    <s v="GFSC"/>
    <s v="Prepayments"/>
    <n v="3122"/>
    <s v="MICLG"/>
  </r>
  <r>
    <x v="0"/>
    <x v="3"/>
    <d v="2025-04-04T00:00:00"/>
    <d v="2025-04-04T00:00:00"/>
    <n v="170196537"/>
    <s v="CHG FPS PAYMENT HORWICH 2422876"/>
    <n v="-1"/>
    <n v="1"/>
    <n v="0"/>
    <n v="77392.11"/>
    <s v="GI47RBOS060954439096970"/>
    <s v="RBOSGIGI"/>
    <s v="Bank charges"/>
    <d v="2025-04-01T00:00:00"/>
    <s v="Bank Charges"/>
    <s v="Bank Charges"/>
    <n v="8440"/>
    <s v="MICLG"/>
  </r>
  <r>
    <x v="0"/>
    <x v="3"/>
    <d v="2025-04-04T00:00:00"/>
    <d v="2025-04-04T00:00:00"/>
    <n v="170196537"/>
    <s v="FPS HORWICH 2422876"/>
    <n v="-14406"/>
    <n v="14406"/>
    <n v="0"/>
    <n v="62986.11"/>
    <s v="GI47RBOS060954439096970"/>
    <s v="RBOSGIGI"/>
    <s v="Horwich Farrelly"/>
    <d v="2025-04-01T00:00:00"/>
    <s v="Horwich Farrelly"/>
    <s v="Legal and Professional fees"/>
    <n v="8602"/>
    <s v="MICLG"/>
  </r>
  <r>
    <x v="0"/>
    <x v="3"/>
    <d v="2025-04-04T00:00:00"/>
    <d v="2025-04-04T00:00:00"/>
    <n v="170196538"/>
    <s v="TRF GFSC 13975"/>
    <n v="-2100"/>
    <n v="2100"/>
    <n v="0"/>
    <n v="60886.11"/>
    <s v="GI47RBOS060954439096970"/>
    <s v="RBOSGIGI"/>
    <s v="GFSC"/>
    <d v="2025-04-01T00:00:00"/>
    <s v="GFSC"/>
    <s v="Accruals"/>
    <n v="4232"/>
    <s v="MICLG"/>
  </r>
  <r>
    <x v="0"/>
    <x v="3"/>
    <d v="2025-04-04T00:00:00"/>
    <d v="2025-04-04T00:00:00"/>
    <n v="170206419"/>
    <s v="IPO PPPF 10 PC CAP Dividend Dividend"/>
    <n v="75000"/>
    <n v="0"/>
    <n v="75000"/>
    <n v="135886.10999999999"/>
    <s v="GI47RBOS060954439096970"/>
    <s v="RBOSGIGI"/>
    <s v="PP Property Finance"/>
    <d v="2025-04-01T00:00:00"/>
    <e v="#N/A"/>
    <s v="Pluto Investment"/>
    <n v="3528"/>
    <s v="MICLG"/>
  </r>
  <r>
    <x v="2"/>
    <x v="3"/>
    <d v="2025-04-07T00:00:00"/>
    <d v="2025-04-07T00:00:00"/>
    <n v="170212269"/>
    <s v="IPO DAYINSURE"/>
    <n v="40863.379999999997"/>
    <n v="0"/>
    <n v="40863.379999999997"/>
    <n v="176749.49"/>
    <s v="GI47RBOS060954439096970"/>
    <s v="RBOSGIGI"/>
    <s v="Dayinsure"/>
    <d v="2025-04-01T00:00:00"/>
    <e v="#N/A"/>
    <s v="Amounts due from Intermediaries re Premiums (net) "/>
    <n v="3435"/>
    <s v="DayST"/>
  </r>
  <r>
    <x v="0"/>
    <x v="3"/>
    <d v="2025-04-09T00:00:00"/>
    <d v="2025-04-09T00:00:00"/>
    <n v="170254645"/>
    <s v="IPO /ROC/RLTT0015776157///URI/JP MORGAN GBP REDEMPT"/>
    <n v="920000"/>
    <n v="0"/>
    <n v="920000"/>
    <n v="1096749.49"/>
    <s v="GI47RBOS060954439096970"/>
    <s v="RBOSGIGI"/>
    <s v="Cachematrix"/>
    <d v="2025-04-01T00:00:00"/>
    <e v="#N/A"/>
    <s v="Cachematrix"/>
    <n v="2766"/>
    <s v="MICLG"/>
  </r>
  <r>
    <x v="0"/>
    <x v="3"/>
    <d v="2025-04-09T00:00:00"/>
    <d v="2025-04-09T00:00:00"/>
    <n v="170257684"/>
    <s v="CHG FPS PAYMENT SELADORE 845"/>
    <n v="-1"/>
    <n v="1"/>
    <n v="0"/>
    <n v="1096748.49"/>
    <s v="GI47RBOS060954439096970"/>
    <s v="RBOSGIGI"/>
    <s v="Bank charges"/>
    <d v="2025-04-01T00:00:00"/>
    <s v="Bank Charges"/>
    <s v="Bank Charges"/>
    <n v="8440"/>
    <s v="MICLG"/>
  </r>
  <r>
    <x v="0"/>
    <x v="3"/>
    <d v="2025-04-09T00:00:00"/>
    <d v="2025-04-09T00:00:00"/>
    <n v="170257684"/>
    <s v="FPS SELADORE 845"/>
    <n v="-6116.65"/>
    <n v="6116.65"/>
    <n v="0"/>
    <n v="1090631.8400000001"/>
    <s v="GI47RBOS060954439096970"/>
    <s v="RBOSGIGI"/>
    <s v="Seladore"/>
    <d v="2025-04-01T00:00:00"/>
    <s v="Seladore"/>
    <s v="Legal and Professional fees"/>
    <n v="8602"/>
    <s v="MICLG"/>
  </r>
  <r>
    <x v="0"/>
    <x v="3"/>
    <d v="2025-04-09T00:00:00"/>
    <d v="2025-04-09T00:00:00"/>
    <n v="170257685"/>
    <s v="CHG FPS PAYMENT HILL EXP MAR 25 2"/>
    <n v="-1"/>
    <n v="1"/>
    <n v="0"/>
    <n v="1090630.8400000001"/>
    <s v="GI47RBOS060954439096970"/>
    <s v="RBOSGIGI"/>
    <s v="Bank charges"/>
    <d v="2025-04-01T00:00:00"/>
    <s v="Bank Charges"/>
    <s v="Bank Charges"/>
    <n v="8440"/>
    <s v="MICLG"/>
  </r>
  <r>
    <x v="0"/>
    <x v="3"/>
    <d v="2025-04-09T00:00:00"/>
    <d v="2025-04-09T00:00:00"/>
    <n v="170257685"/>
    <s v="FPS HILL EXP MAR 25 2"/>
    <n v="-212.57"/>
    <n v="212.57"/>
    <n v="0"/>
    <n v="1090418.27"/>
    <s v="GI47RBOS060954439096970"/>
    <s v="RBOSGIGI"/>
    <s v="Dayinsure"/>
    <d v="2025-04-01T00:00:00"/>
    <s v="Dayinsure"/>
    <s v="Travel and Subsistence"/>
    <n v="8012"/>
    <s v="MICLG"/>
  </r>
  <r>
    <x v="0"/>
    <x v="3"/>
    <d v="2025-04-09T00:00:00"/>
    <d v="2025-04-09T00:00:00"/>
    <n v="170257686"/>
    <s v="CHG FPS PAYMENT LEXNEX1512004220"/>
    <n v="-1"/>
    <n v="1"/>
    <n v="0"/>
    <n v="1090417.27"/>
    <s v="GI47RBOS060954439096970"/>
    <s v="RBOSGIGI"/>
    <s v="Bank charges"/>
    <d v="2025-04-01T00:00:00"/>
    <s v="Bank Charges"/>
    <s v="Bank Charges"/>
    <n v="8440"/>
    <s v="MICLG"/>
  </r>
  <r>
    <x v="0"/>
    <x v="3"/>
    <d v="2025-04-09T00:00:00"/>
    <d v="2025-04-09T00:00:00"/>
    <n v="170257686"/>
    <s v="FPS LEXNEX1512004220"/>
    <n v="-5384.6"/>
    <n v="5384.6"/>
    <n v="0"/>
    <n v="1085032.67"/>
    <s v="GI47RBOS060954439096970"/>
    <s v="RBOSGIGI"/>
    <s v="Lexisnexis"/>
    <d v="2025-04-01T00:00:00"/>
    <s v="Lexisnexis"/>
    <s v="Information Technology"/>
    <n v="8117"/>
    <s v="MICLG"/>
  </r>
  <r>
    <x v="0"/>
    <x v="3"/>
    <d v="2025-04-09T00:00:00"/>
    <d v="2025-04-09T00:00:00"/>
    <n v="170257687"/>
    <s v="CHG FPS PAYMENT FOS CIN0014606"/>
    <n v="-1"/>
    <n v="1"/>
    <n v="0"/>
    <n v="1085031.67"/>
    <s v="GI47RBOS060954439096970"/>
    <s v="RBOSGIGI"/>
    <s v="Bank charges"/>
    <d v="2025-04-01T00:00:00"/>
    <s v="Bank Charges"/>
    <s v="Bank Charges"/>
    <n v="8440"/>
    <s v="MICLG"/>
  </r>
  <r>
    <x v="0"/>
    <x v="3"/>
    <d v="2025-04-09T00:00:00"/>
    <d v="2025-04-09T00:00:00"/>
    <n v="170257687"/>
    <s v="FPS FOS CIN0014606"/>
    <n v="-4550"/>
    <n v="4550"/>
    <n v="0"/>
    <n v="1080481.67"/>
    <s v="GI47RBOS060954439096970"/>
    <s v="RBOSGIGI"/>
    <s v="Financial Ombudsman Services "/>
    <d v="2025-04-01T00:00:00"/>
    <s v="Financial Ombudsman Services "/>
    <s v="MIB and Other Levies"/>
    <n v="6020"/>
    <s v="MICLG"/>
  </r>
  <r>
    <x v="0"/>
    <x v="3"/>
    <d v="2025-04-09T00:00:00"/>
    <d v="2025-04-09T00:00:00"/>
    <n v="170257688"/>
    <s v="CHG FPS PAYMENT PNX-5511542-Y9L8"/>
    <n v="-1"/>
    <n v="1"/>
    <n v="0"/>
    <n v="1080480.67"/>
    <s v="GI47RBOS060954439096970"/>
    <s v="RBOSGIGI"/>
    <s v="Bank charges"/>
    <d v="2025-04-01T00:00:00"/>
    <s v="Bank Charges"/>
    <s v="Bank Charges"/>
    <n v="8440"/>
    <s v="MICLG"/>
  </r>
  <r>
    <x v="8"/>
    <x v="3"/>
    <d v="2025-04-09T00:00:00"/>
    <d v="2025-04-09T00:00:00"/>
    <n v="170257688"/>
    <s v="FPS PNX-5511542-Y9L8"/>
    <n v="-667.61"/>
    <n v="667.61"/>
    <n v="0"/>
    <n v="1079813.06"/>
    <s v="GI47RBOS060954439096970"/>
    <s v="RBOSGIGI"/>
    <s v="CCG INSURER TRUST"/>
    <d v="2025-04-01T00:00:00"/>
    <s v="CCG INSURER TRUST"/>
    <s v="Amounts due from Intermediaries re Premiums (net) "/>
    <n v="3435"/>
    <s v="CCGOT"/>
  </r>
  <r>
    <x v="0"/>
    <x v="3"/>
    <d v="2025-04-09T00:00:00"/>
    <d v="2025-04-09T00:00:00"/>
    <n v="170257689"/>
    <s v="CHG CHAPS CHARGE MICL KCASL TOP UP KCASL MICL TOP UP"/>
    <n v="-15"/>
    <n v="15"/>
    <n v="0"/>
    <n v="1079798.06"/>
    <s v="GI47RBOS060954439096970"/>
    <s v="RBOSGIGI"/>
    <s v="Bank charges"/>
    <d v="2025-04-01T00:00:00"/>
    <s v="Bank Charges"/>
    <s v="Bank Charges"/>
    <n v="8440"/>
    <s v="MICLG"/>
  </r>
  <r>
    <x v="0"/>
    <x v="3"/>
    <d v="2025-04-09T00:00:00"/>
    <d v="2025-04-09T00:00:00"/>
    <n v="170257689"/>
    <s v="OPO MICL KCASL TOP UP KCASL MICL TOP UP"/>
    <n v="-1000000"/>
    <n v="1000000"/>
    <n v="0"/>
    <n v="79798.06"/>
    <s v="GI47RBOS060954439096970"/>
    <s v="RBOSGIGI"/>
    <s v="KCASL Top up"/>
    <d v="2025-04-01T00:00:00"/>
    <s v="KCASL Top up"/>
    <s v="KCASL Trust Account"/>
    <n v="2762"/>
    <s v="MICLG"/>
  </r>
  <r>
    <x v="0"/>
    <x v="3"/>
    <d v="2025-04-09T00:00:00"/>
    <d v="2025-04-09T00:00:00"/>
    <n v="170257690"/>
    <s v="CHG FPS PAYMENT UPSTIX 18 LEA COMB"/>
    <n v="-1"/>
    <n v="1"/>
    <n v="0"/>
    <n v="79797.06"/>
    <s v="GI47RBOS060954439096970"/>
    <s v="RBOSGIGI"/>
    <s v="Bank charges"/>
    <d v="2025-04-01T00:00:00"/>
    <s v="Bank Charges"/>
    <s v="Bank Charges"/>
    <n v="8440"/>
    <s v="MICLG"/>
  </r>
  <r>
    <x v="0"/>
    <x v="3"/>
    <d v="2025-04-09T00:00:00"/>
    <d v="2025-04-09T00:00:00"/>
    <n v="170257690"/>
    <s v="FPS UPSTIX 18 LEA COMB"/>
    <n v="-29250"/>
    <n v="29250"/>
    <n v="0"/>
    <n v="50547.06"/>
    <s v="GI47RBOS060954439096970"/>
    <s v="RBOSGIGI"/>
    <s v="Upstix"/>
    <d v="2025-04-01T00:00:00"/>
    <s v="Upstix"/>
    <s v="Ibuyer (Formerly: Asana Inc (NYSE: ASAN) (USD)"/>
    <n v="3537"/>
    <s v="MICLG"/>
  </r>
  <r>
    <x v="5"/>
    <x v="3"/>
    <d v="2025-04-09T00:00:00"/>
    <d v="2025-04-09T00:00:00"/>
    <n v="170261580"/>
    <s v="IPO G2I LTD T A GOT2INSURE.COM G2I 000000FT2509"/>
    <n v="284.26"/>
    <n v="0"/>
    <n v="284.26"/>
    <n v="50831.32"/>
    <s v="GI47RBOS060954439096970"/>
    <s v="RBOSGIGI"/>
    <s v="G2I"/>
    <d v="2025-04-01T00:00:00"/>
    <e v="#N/A"/>
    <s v="Amounts due from Intermediaries re Premiums (net) "/>
    <n v="3435"/>
    <s v="G2Ins"/>
  </r>
  <r>
    <x v="0"/>
    <x v="3"/>
    <d v="2025-04-10T00:00:00"/>
    <d v="2025-04-10T00:00:00"/>
    <n v="170267496"/>
    <s v="IPO CALL ASSIST OFF BIN P46024390 P46024390"/>
    <n v="218.08"/>
    <n v="0"/>
    <n v="218.08"/>
    <n v="51049.4"/>
    <s v="GI47RBOS060954439096970"/>
    <s v="RBOSGIGI"/>
    <s v="Call assist Claims"/>
    <d v="2025-04-01T00:00:00"/>
    <e v="#N/A"/>
    <s v="Accruals Rescue and Excess"/>
    <n v="4252"/>
    <s v="ResAO"/>
  </r>
  <r>
    <x v="0"/>
    <x v="3"/>
    <d v="2025-04-10T00:00:00"/>
    <d v="2025-04-10T00:00:00"/>
    <n v="170269675"/>
    <s v="IPO /ROC/RLTT0015783196///URI/JP MORGAN GBP REDEMPT"/>
    <n v="68000"/>
    <n v="0"/>
    <n v="68000"/>
    <n v="119049.4"/>
    <s v="GI47RBOS060954439096970"/>
    <s v="RBOSGIGI"/>
    <s v="Cachematrix"/>
    <d v="2025-04-01T00:00:00"/>
    <e v="#N/A"/>
    <s v="Cachematrix"/>
    <n v="2766"/>
    <s v="MICLG"/>
  </r>
  <r>
    <x v="0"/>
    <x v="3"/>
    <d v="2025-04-10T00:00:00"/>
    <d v="2025-04-10T00:00:00"/>
    <n v="170270759"/>
    <s v="CHG FPS PAYMENT UPSTIX 3 WHITWELL"/>
    <n v="-1"/>
    <n v="1"/>
    <n v="0"/>
    <n v="119048.4"/>
    <s v="GI47RBOS060954439096970"/>
    <s v="RBOSGIGI"/>
    <s v="Bank charges"/>
    <d v="2025-04-01T00:00:00"/>
    <s v="Bank Charges"/>
    <s v="Bank Charges"/>
    <n v="8440"/>
    <s v="MICLG"/>
  </r>
  <r>
    <x v="0"/>
    <x v="3"/>
    <d v="2025-04-10T00:00:00"/>
    <d v="2025-04-10T00:00:00"/>
    <n v="170270759"/>
    <s v="FPS UPSTIX 3 WHITWELL"/>
    <n v="-42750"/>
    <n v="42750"/>
    <n v="0"/>
    <n v="76298.399999999994"/>
    <s v="GI47RBOS060954439096970"/>
    <s v="RBOSGIGI"/>
    <s v="Upstix"/>
    <d v="2025-04-01T00:00:00"/>
    <s v="Upstix"/>
    <s v="Ibuyer (Formerly: Asana Inc (NYSE: ASAN) (USD)"/>
    <n v="3537"/>
    <s v="MICLG"/>
  </r>
  <r>
    <x v="0"/>
    <x v="3"/>
    <d v="2025-04-10T00:00:00"/>
    <d v="2025-04-10T00:00:00"/>
    <n v="170270760"/>
    <s v="CHG FPS PAYMENT UPSTIX 18 DAVY RD"/>
    <n v="-1"/>
    <n v="1"/>
    <n v="0"/>
    <n v="76297.399999999994"/>
    <s v="GI47RBOS060954439096970"/>
    <s v="RBOSGIGI"/>
    <s v="Bank charges"/>
    <d v="2025-04-01T00:00:00"/>
    <s v="Bank Charges"/>
    <s v="Bank Charges"/>
    <n v="8440"/>
    <s v="MICLG"/>
  </r>
  <r>
    <x v="0"/>
    <x v="3"/>
    <d v="2025-04-10T00:00:00"/>
    <d v="2025-04-10T00:00:00"/>
    <n v="170270760"/>
    <s v="FPS UPSTIX 18 DAVY RD"/>
    <n v="-26625"/>
    <n v="26625"/>
    <n v="0"/>
    <n v="49672.4"/>
    <s v="GI47RBOS060954439096970"/>
    <s v="RBOSGIGI"/>
    <s v="Upstix"/>
    <d v="2025-04-01T00:00:00"/>
    <s v="Upstix"/>
    <s v="Ibuyer (Formerly: Asana Inc (NYSE: ASAN) (USD)"/>
    <n v="3537"/>
    <s v="MICLG"/>
  </r>
  <r>
    <x v="1"/>
    <x v="3"/>
    <d v="2025-04-10T00:00:00"/>
    <d v="2025-04-10T00:00:00"/>
    <n v="170271159"/>
    <s v="IPO HIYACAR NEWCO LTD TRANCHE 1 PAYMENT"/>
    <n v="10000"/>
    <n v="0"/>
    <n v="10000"/>
    <n v="59672.4"/>
    <s v="GI47RBOS060954439096970"/>
    <s v="RBOSGIGI"/>
    <s v="Hiyacar Limited"/>
    <d v="2025-04-01T00:00:00"/>
    <e v="#N/A"/>
    <s v="Hiyacar"/>
    <n v="3613"/>
    <s v="MICLG"/>
  </r>
  <r>
    <x v="0"/>
    <x v="3"/>
    <d v="2025-04-14T00:00:00"/>
    <d v="2025-04-14T00:00:00"/>
    <n v="170304558"/>
    <s v="IPO /ROC/RLTT0015798391///URI/JP MORGAN GBP REDEMPT"/>
    <n v="150000"/>
    <n v="0"/>
    <n v="150000"/>
    <n v="209672.4"/>
    <s v="GI47RBOS060954439096970"/>
    <s v="RBOSGIGI"/>
    <s v="Cachematrix"/>
    <d v="2025-04-01T00:00:00"/>
    <e v="#N/A"/>
    <s v="Cachematrix"/>
    <n v="2766"/>
    <s v="MICLG"/>
  </r>
  <r>
    <x v="0"/>
    <x v="3"/>
    <d v="2025-04-14T00:00:00"/>
    <d v="2025-04-14T00:00:00"/>
    <n v="170306880"/>
    <s v="FX USD 115200.00"/>
    <n v="-87537.99"/>
    <n v="87537.99"/>
    <n v="0"/>
    <n v="122134.41"/>
    <s v="GI47RBOS060954439096970"/>
    <s v="RBOSGIGI"/>
    <s v="Natwest USD"/>
    <d v="2025-04-01T00:00:00"/>
    <s v="Natwest USD"/>
    <s v="RBS USD Account"/>
    <n v="2752"/>
    <s v="MICLG"/>
  </r>
  <r>
    <x v="0"/>
    <x v="3"/>
    <d v="2025-04-16T00:00:00"/>
    <d v="2025-04-16T00:00:00"/>
    <n v="170351795"/>
    <s v="IPO /ROC/RLTT0015811327///URI/JP MORGAN GBP REDEMPT"/>
    <n v="1110000"/>
    <n v="0"/>
    <n v="1110000"/>
    <n v="1232134.4099999999"/>
    <s v="GI47RBOS060954439096970"/>
    <s v="RBOSGIGI"/>
    <s v="Cachematrix"/>
    <d v="2025-04-01T00:00:00"/>
    <e v="#N/A"/>
    <s v="Cachematrix"/>
    <n v="2766"/>
    <s v="MICLG"/>
  </r>
  <r>
    <x v="0"/>
    <x v="3"/>
    <d v="2025-04-17T00:00:00"/>
    <d v="2025-04-17T00:00:00"/>
    <n v="170362137"/>
    <s v="CHG FPS PAYMENT GLOBALNET 2570"/>
    <n v="-1"/>
    <n v="1"/>
    <n v="0"/>
    <n v="1232133.4099999999"/>
    <s v="GI47RBOS060954439096970"/>
    <s v="RBOSGIGI"/>
    <s v="Bank charges"/>
    <d v="2025-04-01T00:00:00"/>
    <s v="Bank Charges"/>
    <s v="Bank Charges"/>
    <n v="8440"/>
    <s v="MICLG"/>
  </r>
  <r>
    <x v="0"/>
    <x v="3"/>
    <d v="2025-04-17T00:00:00"/>
    <d v="2025-04-17T00:00:00"/>
    <n v="170362137"/>
    <s v="FPS GLOBALNET 2570"/>
    <n v="-3540"/>
    <n v="3540"/>
    <n v="0"/>
    <n v="1228593.4099999999"/>
    <s v="GI47RBOS060954439096970"/>
    <s v="RBOSGIGI"/>
    <s v="360 Globalnet"/>
    <d v="2025-04-01T00:00:00"/>
    <s v="360 Globalnet"/>
    <s v="Information Technology"/>
    <n v="8117"/>
    <s v="MICLG"/>
  </r>
  <r>
    <x v="0"/>
    <x v="3"/>
    <d v="2025-04-17T00:00:00"/>
    <d v="2025-04-17T00:00:00"/>
    <n v="170362138"/>
    <s v="CHG FPS PAYMENT REDPALM SI62169"/>
    <n v="-1"/>
    <n v="1"/>
    <n v="0"/>
    <n v="1228592.4099999999"/>
    <s v="GI47RBOS060954439096970"/>
    <s v="RBOSGIGI"/>
    <s v="Bank charges"/>
    <d v="2025-04-01T00:00:00"/>
    <s v="Bank Charges"/>
    <s v="Bank Charges"/>
    <n v="8440"/>
    <s v="MICLG"/>
  </r>
  <r>
    <x v="0"/>
    <x v="3"/>
    <d v="2025-04-17T00:00:00"/>
    <d v="2025-04-17T00:00:00"/>
    <n v="170362138"/>
    <s v="FPS REDPALM SI62169"/>
    <n v="-6359.76"/>
    <n v="6359.76"/>
    <n v="0"/>
    <n v="1222232.6499999999"/>
    <s v="GI47RBOS060954439096970"/>
    <s v="RBOSGIGI"/>
    <s v="Redpalm"/>
    <d v="2025-04-01T00:00:00"/>
    <s v="Redpalm"/>
    <s v="Information Technology"/>
    <n v="8117"/>
    <s v="MICLG"/>
  </r>
  <r>
    <x v="0"/>
    <x v="3"/>
    <d v="2025-04-17T00:00:00"/>
    <d v="2025-04-17T00:00:00"/>
    <n v="170362139"/>
    <s v="CHG FPS PAYMENT ABACAI 737"/>
    <n v="-1"/>
    <n v="1"/>
    <n v="0"/>
    <n v="1222231.6499999999"/>
    <s v="GI47RBOS060954439096970"/>
    <s v="RBOSGIGI"/>
    <s v="Bank charges"/>
    <d v="2025-04-01T00:00:00"/>
    <s v="Bank Charges"/>
    <s v="Bank Charges"/>
    <n v="8440"/>
    <s v="MICLG"/>
  </r>
  <r>
    <x v="6"/>
    <x v="3"/>
    <d v="2025-04-17T00:00:00"/>
    <d v="2025-04-17T00:00:00"/>
    <n v="170362139"/>
    <s v="FPS ABACAI 737"/>
    <n v="-30338.799999999999"/>
    <n v="30338.799999999999"/>
    <n v="0"/>
    <n v="1191892.8500000001"/>
    <s v="GI47RBOS060954439096970"/>
    <s v="RBOSGIGI"/>
    <s v="Abacai"/>
    <d v="2025-04-01T00:00:00"/>
    <s v="Abacai"/>
    <s v="Information Technology"/>
    <n v="8117"/>
    <s v="MICLG"/>
  </r>
  <r>
    <x v="0"/>
    <x v="3"/>
    <d v="2025-04-17T00:00:00"/>
    <d v="2025-04-17T00:00:00"/>
    <n v="170362140"/>
    <s v="CHG FPS PAYMENT SYLVANA Q41 25"/>
    <n v="-1"/>
    <n v="1"/>
    <n v="0"/>
    <n v="1191891.8500000001"/>
    <s v="GI47RBOS060954439096970"/>
    <s v="RBOSGIGI"/>
    <s v="Bank charges"/>
    <d v="2025-04-01T00:00:00"/>
    <s v="Bank Charges"/>
    <s v="Bank Charges"/>
    <n v="8440"/>
    <s v="MICLG"/>
  </r>
  <r>
    <x v="0"/>
    <x v="3"/>
    <d v="2025-04-17T00:00:00"/>
    <d v="2025-04-17T00:00:00"/>
    <n v="170362140"/>
    <s v="FPS SYLVANA Q41 25"/>
    <n v="-8750"/>
    <n v="8750"/>
    <n v="0"/>
    <n v="1183141.8500000001"/>
    <s v="GI47RBOS060954439096970"/>
    <s v="RBOSGIGI"/>
    <s v="Franco Cassar - NED"/>
    <d v="2025-04-01T00:00:00"/>
    <s v="Franco Cassar - NED"/>
    <s v="Directors Fees"/>
    <n v="5413"/>
    <s v="MICLG"/>
  </r>
  <r>
    <x v="0"/>
    <x v="3"/>
    <d v="2025-04-17T00:00:00"/>
    <d v="2025-04-17T00:00:00"/>
    <n v="170362141"/>
    <s v="CHG CHAPS CHARGE MICL KCASL TOP UP KCASL MICL TOP UP"/>
    <n v="-15"/>
    <n v="15"/>
    <n v="0"/>
    <n v="1183126.8500000001"/>
    <s v="GI47RBOS060954439096970"/>
    <s v="RBOSGIGI"/>
    <s v="Bank charges"/>
    <d v="2025-04-01T00:00:00"/>
    <s v="Bank Charges"/>
    <s v="Bank Charges"/>
    <n v="8440"/>
    <s v="MICLG"/>
  </r>
  <r>
    <x v="0"/>
    <x v="3"/>
    <d v="2025-04-17T00:00:00"/>
    <d v="2025-04-17T00:00:00"/>
    <n v="170362141"/>
    <s v="OPO MICL KCASL TOP UP KCASL MICL TOP UP"/>
    <n v="-1000000"/>
    <n v="1000000"/>
    <n v="0"/>
    <n v="183126.85"/>
    <s v="GI47RBOS060954439096970"/>
    <s v="RBOSGIGI"/>
    <s v="KCASL Top up"/>
    <d v="2025-04-01T00:00:00"/>
    <s v="KCASL Top up"/>
    <s v="KCASL Trust Account"/>
    <n v="2762"/>
    <s v="MICLG"/>
  </r>
  <r>
    <x v="0"/>
    <x v="3"/>
    <d v="2025-04-17T00:00:00"/>
    <d v="2025-04-17T00:00:00"/>
    <n v="170362142"/>
    <s v="CHG FPS PAYMENT SHARRATS 70GLENVIL"/>
    <n v="-1"/>
    <n v="1"/>
    <n v="0"/>
    <n v="183125.85"/>
    <s v="GI47RBOS060954439096970"/>
    <s v="RBOSGIGI"/>
    <s v="Bank charges"/>
    <d v="2025-04-01T00:00:00"/>
    <s v="Bank Charges"/>
    <s v="Bank Charges"/>
    <n v="8440"/>
    <s v="MICLG"/>
  </r>
  <r>
    <x v="0"/>
    <x v="3"/>
    <d v="2025-04-17T00:00:00"/>
    <d v="2025-04-17T00:00:00"/>
    <n v="170362142"/>
    <s v="FPS SHARRATS 70GLENVIL"/>
    <n v="-52800"/>
    <n v="52800"/>
    <n v="0"/>
    <n v="130325.85"/>
    <s v="GI47RBOS060954439096970"/>
    <s v="RBOSGIGI"/>
    <s v="Upstix"/>
    <d v="2025-04-01T00:00:00"/>
    <s v="Upstix"/>
    <s v="Ibuyer (Formerly: Asana Inc (NYSE: ASAN) (USD)"/>
    <n v="3537"/>
    <s v="MICLG"/>
  </r>
  <r>
    <x v="0"/>
    <x v="3"/>
    <d v="2025-04-17T00:00:00"/>
    <d v="2025-04-17T00:00:00"/>
    <n v="170362143"/>
    <s v="CHG FPS PAYMENT SHARRATS 831WOODBR"/>
    <n v="-1"/>
    <n v="1"/>
    <n v="0"/>
    <n v="130324.85"/>
    <s v="GI47RBOS060954439096970"/>
    <s v="RBOSGIGI"/>
    <s v="Bank charges"/>
    <d v="2025-04-01T00:00:00"/>
    <s v="Bank Charges"/>
    <s v="Bank Charges"/>
    <n v="8440"/>
    <s v="MICLG"/>
  </r>
  <r>
    <x v="0"/>
    <x v="3"/>
    <d v="2025-04-17T00:00:00"/>
    <d v="2025-04-17T00:00:00"/>
    <n v="170362143"/>
    <s v="FPS SHARRATS 831WOODBR"/>
    <n v="-21750"/>
    <n v="21750"/>
    <n v="0"/>
    <n v="108574.85"/>
    <s v="GI47RBOS060954439096970"/>
    <s v="RBOSGIGI"/>
    <s v="Upstix"/>
    <d v="2025-04-01T00:00:00"/>
    <s v="Upstix"/>
    <s v="Ibuyer (Formerly: Asana Inc (NYSE: ASAN) (USD)"/>
    <n v="3537"/>
    <s v="MICLG"/>
  </r>
  <r>
    <x v="0"/>
    <x v="3"/>
    <d v="2025-04-17T00:00:00"/>
    <d v="2025-04-17T00:00:00"/>
    <n v="170362144"/>
    <s v="CHG FPS PAYMENT M COHEN TAXI MF"/>
    <n v="-1"/>
    <n v="1"/>
    <n v="0"/>
    <n v="108573.85"/>
    <s v="GI47RBOS060954439096970"/>
    <s v="RBOSGIGI"/>
    <s v="Bank charges"/>
    <d v="2025-04-01T00:00:00"/>
    <s v="Bank Charges"/>
    <s v="Bank Charges"/>
    <n v="8440"/>
    <s v="MICLG"/>
  </r>
  <r>
    <x v="0"/>
    <x v="3"/>
    <d v="2025-04-17T00:00:00"/>
    <d v="2025-04-17T00:00:00"/>
    <n v="170362144"/>
    <s v="FPS M COHEN TAXI MF"/>
    <n v="-130"/>
    <n v="130"/>
    <n v="0"/>
    <n v="108443.85"/>
    <s v="GI47RBOS060954439096970"/>
    <s v="RBOSGIGI"/>
    <s v="Employment Costs"/>
    <d v="2025-04-01T00:00:00"/>
    <s v="Employment Costs"/>
    <s v="Other Staff Costs"/>
    <n v="8020"/>
    <s v="MICLG"/>
  </r>
  <r>
    <x v="0"/>
    <x v="3"/>
    <d v="2025-04-17T00:00:00"/>
    <d v="2025-04-17T00:00:00"/>
    <n v="170362145"/>
    <s v="CHG FPS PAYMENT SHARRATS 14 BEECH"/>
    <n v="-1"/>
    <n v="1"/>
    <n v="0"/>
    <n v="108442.85"/>
    <s v="GI47RBOS060954439096970"/>
    <s v="RBOSGIGI"/>
    <s v="Bank charges"/>
    <d v="2025-04-01T00:00:00"/>
    <s v="Bank Charges"/>
    <s v="Bank Charges"/>
    <n v="8440"/>
    <s v="MICLG"/>
  </r>
  <r>
    <x v="0"/>
    <x v="3"/>
    <d v="2025-04-17T00:00:00"/>
    <d v="2025-04-17T00:00:00"/>
    <n v="170362145"/>
    <s v="FPS SHARRATS 14 BEECH"/>
    <n v="-26100"/>
    <n v="26100"/>
    <n v="0"/>
    <n v="82342.850000000006"/>
    <s v="GI47RBOS060954439096970"/>
    <s v="RBOSGIGI"/>
    <s v="Upstix"/>
    <d v="2025-04-01T00:00:00"/>
    <s v="Upstix"/>
    <s v="Ibuyer (Formerly: Asana Inc (NYSE: ASAN) (USD)"/>
    <n v="3537"/>
    <s v="MICLG"/>
  </r>
  <r>
    <x v="0"/>
    <x v="3"/>
    <d v="2025-04-17T00:00:00"/>
    <d v="2025-04-17T00:00:00"/>
    <n v="170362146"/>
    <s v="CHG FPS PAYMENT KEY 738"/>
    <n v="-1"/>
    <n v="1"/>
    <n v="0"/>
    <n v="82341.850000000006"/>
    <s v="GI47RBOS060954439096970"/>
    <s v="RBOSGIGI"/>
    <s v="Bank charges"/>
    <d v="2025-04-01T00:00:00"/>
    <s v="Bank Charges"/>
    <s v="Bank Charges"/>
    <n v="8440"/>
    <s v="MICLG"/>
  </r>
  <r>
    <x v="6"/>
    <x v="3"/>
    <d v="2025-04-17T00:00:00"/>
    <d v="2025-04-17T00:00:00"/>
    <n v="170362146"/>
    <s v="FPS KEY 738 - Silverlining"/>
    <n v="-6822.89"/>
    <n v="24126.89"/>
    <n v="0"/>
    <n v="58214.96"/>
    <s v="GI47RBOS060954439096970"/>
    <s v="RBOSGIGI"/>
    <s v="Abacai"/>
    <d v="2025-04-01T00:00:00"/>
    <s v="Abacai"/>
    <s v="Accruals"/>
    <n v="4232"/>
    <s v="MICLG"/>
  </r>
  <r>
    <x v="0"/>
    <x v="3"/>
    <d v="2025-04-17T00:00:00"/>
    <d v="2025-04-17T00:00:00"/>
    <m/>
    <s v="Deloitte WIL Shares"/>
    <n v="-17304"/>
    <n v="-17304"/>
    <m/>
    <m/>
    <m/>
    <m/>
    <s v="Deloitte"/>
    <d v="2025-04-01T00:00:00"/>
    <s v="Deloitte"/>
    <s v="Legal and Professional fees"/>
    <n v="8602"/>
    <s v="MICLG"/>
  </r>
  <r>
    <x v="0"/>
    <x v="3"/>
    <d v="2025-04-17T00:00:00"/>
    <d v="2025-04-17T00:00:00"/>
    <n v="170362147"/>
    <s v="CHG FPS PAYMENT CCG 736"/>
    <n v="-1"/>
    <n v="1"/>
    <n v="0"/>
    <n v="58213.96"/>
    <s v="GI47RBOS060954439096970"/>
    <s v="RBOSGIGI"/>
    <s v="Bank charges"/>
    <d v="2025-04-01T00:00:00"/>
    <s v="Bank Charges"/>
    <s v="Bank Charges"/>
    <n v="8440"/>
    <s v="MICLG"/>
  </r>
  <r>
    <x v="0"/>
    <x v="3"/>
    <d v="2025-04-17T00:00:00"/>
    <d v="2025-04-17T00:00:00"/>
    <n v="170362147"/>
    <s v="FPS CCG 736"/>
    <n v="-7683.95"/>
    <n v="7683.95"/>
    <n v="0"/>
    <n v="50530.01"/>
    <s v="GI47RBOS060954439096970"/>
    <s v="RBOSGIGI"/>
    <s v="Upstix"/>
    <d v="2025-04-01T00:00:00"/>
    <s v="Upstix"/>
    <s v="Ibuyer (Formerly: Asana Inc (NYSE: ASAN) (USD)"/>
    <n v="3537"/>
    <s v="MICLG"/>
  </r>
  <r>
    <x v="0"/>
    <x v="3"/>
    <d v="2025-04-17T00:00:00"/>
    <d v="2025-04-17T00:00:00"/>
    <n v="170370072"/>
    <s v="IPO UPSTIX TECHNOLOGIES LTD 3 Whitwell Road REV448807762"/>
    <n v="42750"/>
    <n v="0"/>
    <n v="42750"/>
    <n v="93280.01"/>
    <s v="GI47RBOS060954439096970"/>
    <s v="RBOSGIGI"/>
    <s v="Upstix"/>
    <d v="2025-04-01T00:00:00"/>
    <e v="#N/A"/>
    <s v="Ibuyer (Formerly: Asana Inc (NYSE: ASAN) (USD)"/>
    <n v="3537"/>
    <s v="MICLG"/>
  </r>
  <r>
    <x v="0"/>
    <x v="3"/>
    <d v="2025-04-22T00:00:00"/>
    <d v="2025-04-22T00:00:00"/>
    <n v="170408296"/>
    <s v="CHG FPS PAYMENT SHARRATS 3 WHITWEL"/>
    <n v="-1"/>
    <n v="1"/>
    <n v="0"/>
    <n v="93279.01"/>
    <s v="GI47RBOS060954439096970"/>
    <s v="RBOSGIGI"/>
    <s v="Bank charges"/>
    <d v="2025-04-01T00:00:00"/>
    <s v="Bank Charges"/>
    <s v="Bank Charges"/>
    <n v="8440"/>
    <s v="MICLG"/>
  </r>
  <r>
    <x v="0"/>
    <x v="3"/>
    <d v="2025-04-22T00:00:00"/>
    <d v="2025-04-22T00:00:00"/>
    <n v="170408296"/>
    <s v="FPS SHARRATS 3 WHITWEL"/>
    <n v="-42750"/>
    <n v="42750"/>
    <n v="0"/>
    <n v="50529.01"/>
    <s v="GI47RBOS060954439096970"/>
    <s v="RBOSGIGI"/>
    <s v="Upstix"/>
    <d v="2025-04-01T00:00:00"/>
    <s v="Upstix"/>
    <s v="Ibuyer (Formerly: Asana Inc (NYSE: ASAN) (USD)"/>
    <n v="3537"/>
    <s v="MICLG"/>
  </r>
  <r>
    <x v="0"/>
    <x v="3"/>
    <d v="2025-04-23T00:00:00"/>
    <d v="2025-04-23T00:00:00"/>
    <n v="170423554"/>
    <s v="IPO /ROC/RLTT0015835802///URI/JP MORGAN GBP REDEMPT"/>
    <n v="1460000"/>
    <n v="0"/>
    <n v="1460000"/>
    <n v="1510529.01"/>
    <s v="GI47RBOS060954439096970"/>
    <s v="RBOSGIGI"/>
    <s v="Cachematrix"/>
    <d v="2025-04-01T00:00:00"/>
    <e v="#N/A"/>
    <s v="Cachematrix"/>
    <n v="2766"/>
    <s v="MICLG"/>
  </r>
  <r>
    <x v="0"/>
    <x v="3"/>
    <d v="2025-04-23T00:00:00"/>
    <d v="2025-04-23T00:00:00"/>
    <n v="170426913"/>
    <s v="TRF SRS 12003 10410"/>
    <n v="-100"/>
    <n v="100"/>
    <n v="0"/>
    <n v="1510429.01"/>
    <s v="GI47RBOS060954439096970"/>
    <s v="RBOSGIGI"/>
    <s v="SRS"/>
    <d v="2025-04-01T00:00:00"/>
    <s v="SRS"/>
    <s v="Management Company Charges"/>
    <n v="8511"/>
    <s v="MICLG"/>
  </r>
  <r>
    <x v="0"/>
    <x v="3"/>
    <d v="2025-04-23T00:00:00"/>
    <d v="2025-04-23T00:00:00"/>
    <n v="170426916"/>
    <s v="CHG CHAPS CHARGE MFS UNIPOL CLAIMS MFS UNIPOL CLAIMS"/>
    <n v="-15"/>
    <n v="15"/>
    <n v="0"/>
    <n v="1510414.01"/>
    <s v="GI47RBOS060954439096970"/>
    <s v="RBOSGIGI"/>
    <s v="Bank charges"/>
    <d v="2025-04-01T00:00:00"/>
    <s v="Bank Charges"/>
    <s v="Bank Charges"/>
    <n v="8440"/>
    <s v="MICLG"/>
  </r>
  <r>
    <x v="0"/>
    <x v="3"/>
    <d v="2025-04-23T00:00:00"/>
    <d v="2025-04-23T00:00:00"/>
    <n v="170426916"/>
    <s v="OPO MFS UNIPOL CLAIMS"/>
    <n v="-500000"/>
    <n v="500000"/>
    <n v="0"/>
    <n v="1010414.01"/>
    <s v="GI47RBOS060954439096970"/>
    <s v="RBOSGIGI"/>
    <s v="Pukka IPT &amp; Commission"/>
    <d v="2025-04-01T00:00:00"/>
    <s v="Pukka IPT &amp; Commission"/>
    <s v="Davies Unipol Trust Account"/>
    <n v="2768"/>
    <s v="MICLG"/>
  </r>
  <r>
    <x v="0"/>
    <x v="3"/>
    <d v="2025-04-23T00:00:00"/>
    <d v="2025-04-23T00:00:00"/>
    <n v="170426920"/>
    <s v="CHG FPS PAYMENT KCASL FEES MAR"/>
    <n v="-1"/>
    <n v="1"/>
    <n v="0"/>
    <n v="1010413.01"/>
    <s v="GI47RBOS060954439096970"/>
    <s v="RBOSGIGI"/>
    <s v="Bank charges"/>
    <d v="2025-04-01T00:00:00"/>
    <s v="Bank Charges"/>
    <s v="Bank Charges"/>
    <n v="8440"/>
    <s v="MICLG"/>
  </r>
  <r>
    <x v="0"/>
    <x v="3"/>
    <d v="2025-04-23T00:00:00"/>
    <d v="2025-04-23T00:00:00"/>
    <n v="170426920"/>
    <s v="FPS KCASL FEES MAR"/>
    <n v="-203852.77"/>
    <n v="203852.77"/>
    <n v="0"/>
    <n v="806560.24"/>
    <s v="GI47RBOS060954439096970"/>
    <s v="RBOSGIGI"/>
    <s v="KCASL fees"/>
    <d v="2025-04-01T00:00:00"/>
    <s v="KCASL Fees"/>
    <s v="Amounts owed to KCASL"/>
    <n v="3299"/>
    <s v="MICLG"/>
  </r>
  <r>
    <x v="0"/>
    <x v="3"/>
    <d v="2025-04-23T00:00:00"/>
    <d v="2025-04-23T00:00:00"/>
    <n v="170426921"/>
    <s v="CHG CHAPS CHARGE MICL KCASL TOP UP KCASL MICL TOP UP"/>
    <n v="-15"/>
    <n v="15"/>
    <n v="0"/>
    <n v="806545.24"/>
    <s v="GI47RBOS060954439096970"/>
    <s v="RBOSGIGI"/>
    <s v="Bank charges"/>
    <d v="2025-04-01T00:00:00"/>
    <s v="Bank Charges"/>
    <s v="Bank Charges"/>
    <n v="8440"/>
    <s v="MICLG"/>
  </r>
  <r>
    <x v="0"/>
    <x v="3"/>
    <d v="2025-04-23T00:00:00"/>
    <d v="2025-04-23T00:00:00"/>
    <n v="170426921"/>
    <s v="OPO MICL KCASL TOP UP KCASL MICL TOP UP"/>
    <n v="-700000"/>
    <n v="700000"/>
    <n v="0"/>
    <n v="106545.24"/>
    <s v="GI47RBOS060954439096970"/>
    <s v="RBOSGIGI"/>
    <s v="KCASL Top up"/>
    <d v="2025-04-01T00:00:00"/>
    <s v="KCASL Top up"/>
    <s v="KCASL Trust Account"/>
    <n v="2762"/>
    <s v="MICLG"/>
  </r>
  <r>
    <x v="0"/>
    <x v="3"/>
    <d v="2025-04-23T00:00:00"/>
    <d v="2025-04-23T00:00:00"/>
    <n v="170426923"/>
    <s v="CHG FPS PAYMENT KCASL FEES APR"/>
    <n v="-1"/>
    <n v="1"/>
    <n v="0"/>
    <n v="106544.24"/>
    <s v="GI47RBOS060954439096970"/>
    <s v="RBOSGIGI"/>
    <s v="Bank charges"/>
    <d v="2025-04-01T00:00:00"/>
    <s v="Bank Charges"/>
    <s v="Bank Charges"/>
    <n v="8440"/>
    <s v="MICLG"/>
  </r>
  <r>
    <x v="0"/>
    <x v="3"/>
    <d v="2025-04-23T00:00:00"/>
    <d v="2025-04-23T00:00:00"/>
    <n v="170426923"/>
    <s v="FPS KCASL FEES APR"/>
    <n v="-35000"/>
    <n v="35000"/>
    <n v="0"/>
    <n v="71544.240000000005"/>
    <s v="GI47RBOS060954439096970"/>
    <s v="RBOSGIGI"/>
    <s v="KCASL fees"/>
    <d v="2025-04-01T00:00:00"/>
    <s v="KCASL Fees"/>
    <s v="Accruals"/>
    <n v="4232"/>
    <s v="MICLG"/>
  </r>
  <r>
    <x v="1"/>
    <x v="3"/>
    <d v="2025-04-24T00:00:00"/>
    <d v="2025-04-24T00:00:00"/>
    <n v="170439399"/>
    <s v="IPO HIYACAR NEWCO LTD 202504-09-16"/>
    <n v="7000"/>
    <n v="0"/>
    <n v="7000"/>
    <n v="78544.240000000005"/>
    <s v="GI47RBOS060954439096970"/>
    <s v="RBOSGIGI"/>
    <s v="Hiyacar Limited"/>
    <d v="2025-04-01T00:00:00"/>
    <e v="#N/A"/>
    <s v="Hiyacar"/>
    <n v="3613"/>
    <s v="MICLG"/>
  </r>
  <r>
    <x v="0"/>
    <x v="3"/>
    <d v="2025-04-25T00:00:00"/>
    <d v="2025-04-25T00:00:00"/>
    <n v="170426915"/>
    <s v="CHG BULK FPS PAYMENT"/>
    <n v="-5"/>
    <n v="5"/>
    <n v="0"/>
    <n v="78539.240000000005"/>
    <s v="GI47RBOS060954439096970"/>
    <s v="RBOSGIGI"/>
    <s v="Bank charges"/>
    <d v="2025-04-01T00:00:00"/>
    <s v="Bank Charges"/>
    <s v="Bank Charges"/>
    <n v="8440"/>
    <s v="MICLG"/>
  </r>
  <r>
    <x v="0"/>
    <x v="3"/>
    <d v="2025-04-25T00:00:00"/>
    <d v="2025-04-25T00:00:00"/>
    <n v="170426915"/>
    <s v="FPS SALARIES"/>
    <n v="-20521.689999999999"/>
    <n v="20521.689999999999"/>
    <n v="0"/>
    <n v="58017.55"/>
    <s v="GI47RBOS060954439096970"/>
    <s v="RBOSGIGI"/>
    <s v="Employment Costs"/>
    <d v="2025-04-01T00:00:00"/>
    <s v="Employment Costs"/>
    <s v="Wage Control"/>
    <n v="4152"/>
    <s v="MICLG"/>
  </r>
  <r>
    <x v="0"/>
    <x v="3"/>
    <d v="2025-04-29T00:00:00"/>
    <d v="2025-04-29T00:00:00"/>
    <n v="170519129"/>
    <s v="IPO /ROC/RLTT0015861027///URI/JP MORGAN GBP REDEMPT"/>
    <n v="1000000"/>
    <n v="0"/>
    <n v="1000000"/>
    <n v="1058017.55"/>
    <s v="GI47RBOS060954439096970"/>
    <s v="RBOSGIGI"/>
    <s v="Cachematrix"/>
    <d v="2025-04-01T00:00:00"/>
    <e v="#N/A"/>
    <s v="Cachematrix"/>
    <n v="2766"/>
    <s v="MICLG"/>
  </r>
  <r>
    <x v="0"/>
    <x v="3"/>
    <d v="2025-04-29T00:00:00"/>
    <d v="2025-04-29T00:00:00"/>
    <n v="170519881"/>
    <s v="IPO UPSTIX TECHNOLOGIES LTD 273 Cottingham REV459302829"/>
    <n v="35250"/>
    <n v="0"/>
    <n v="35250"/>
    <n v="1093267.55"/>
    <s v="GI47RBOS060954439096970"/>
    <s v="RBOSGIGI"/>
    <s v="Upstix"/>
    <d v="2025-04-01T00:00:00"/>
    <e v="#N/A"/>
    <s v="Ibuyer (Formerly: Asana Inc (NYSE: ASAN) (USD)"/>
    <n v="3537"/>
    <s v="MICLG"/>
  </r>
  <r>
    <x v="10"/>
    <x v="3"/>
    <d v="2025-04-30T00:00:00"/>
    <d v="2025-04-30T00:00:00"/>
    <n v="170552836"/>
    <s v="IPO ACC NO 2829"/>
    <n v="1223546.99"/>
    <n v="0"/>
    <n v="1223546.99"/>
    <n v="2316814.54"/>
    <s v="GI47RBOS060954439096970"/>
    <s v="RBOSGIGI"/>
    <s v="U Drive Cover"/>
    <d v="2025-04-01T00:00:00"/>
    <e v="#N/A"/>
    <s v="Amounts due from Intermediaries re Premiums (net) "/>
    <n v="3435"/>
    <s v="UDrOt"/>
  </r>
  <r>
    <x v="0"/>
    <x v="3"/>
    <d v="2025-04-30T00:00:00"/>
    <d v="2025-04-30T00:00:00"/>
    <n v="170554012"/>
    <s v="CHG CHAPS CHARGE MFS UNIPOL CLAIMS MFS UNIPOL CLAIMS"/>
    <n v="-15"/>
    <n v="15"/>
    <n v="0"/>
    <n v="2316799.54"/>
    <s v="GI47RBOS060954439096970"/>
    <s v="RBOSGIGI"/>
    <s v="Bank charges"/>
    <d v="2025-04-01T00:00:00"/>
    <s v="Bank Charges"/>
    <s v="Bank Charges"/>
    <n v="8440"/>
    <s v="MICLG"/>
  </r>
  <r>
    <x v="0"/>
    <x v="3"/>
    <d v="2025-04-30T00:00:00"/>
    <d v="2025-04-30T00:00:00"/>
    <n v="170554012"/>
    <s v="OPO MFS UNIPOL CLAIMS"/>
    <n v="-1000000"/>
    <n v="1000000"/>
    <n v="0"/>
    <n v="1316799.54"/>
    <s v="GI47RBOS060954439096970"/>
    <s v="RBOSGIGI"/>
    <s v="Pukka IPT &amp; Commission"/>
    <d v="2025-04-01T00:00:00"/>
    <s v="Pukka IPT &amp; Commission"/>
    <s v="Davies Unipol Trust Account"/>
    <n v="2768"/>
    <s v="MICLG"/>
  </r>
  <r>
    <x v="0"/>
    <x v="3"/>
    <d v="2025-04-30T00:00:00"/>
    <d v="2025-04-30T00:00:00"/>
    <n v="170556205"/>
    <s v="CHG CHAPS CHARGE GNC077844102601 /ROC/77143065"/>
    <n v="-15"/>
    <n v="15"/>
    <n v="0"/>
    <n v="1316784.54"/>
    <s v="GI47RBOS060954439096970"/>
    <s v="RBOSGIGI"/>
    <s v="Bank charges"/>
    <d v="2025-04-01T00:00:00"/>
    <s v="Bank Charges"/>
    <s v="Bank Charges"/>
    <n v="8440"/>
    <s v="MICLG"/>
  </r>
  <r>
    <x v="0"/>
    <x v="3"/>
    <d v="2025-04-30T00:00:00"/>
    <d v="2025-04-30T00:00:00"/>
    <n v="170556205"/>
    <s v="OPO GNC077844102601 /ROC/77143065"/>
    <n v="-336000"/>
    <n v="336000"/>
    <n v="0"/>
    <n v="980784.54"/>
    <s v="GI47RBOS060954439096970"/>
    <s v="RBOSGIGI"/>
    <s v="Cachematrix"/>
    <d v="2025-04-01T00:00:00"/>
    <s v="Cachematrix"/>
    <s v="Cachematrix"/>
    <n v="2766"/>
    <s v="MICLG"/>
  </r>
  <r>
    <x v="0"/>
    <x v="3"/>
    <d v="2025-04-30T00:00:00"/>
    <d v="2025-04-30T00:00:00"/>
    <n v="170567660"/>
    <s v="CHG CHAPS CHARGE MICL KCASL TOP UP KCASL MICL TOP UP"/>
    <n v="-15"/>
    <n v="15"/>
    <n v="0"/>
    <n v="980769.54"/>
    <s v="GI47RBOS060954439096970"/>
    <s v="RBOSGIGI"/>
    <s v="Bank charges"/>
    <d v="2025-04-01T00:00:00"/>
    <s v="Bank Charges"/>
    <s v="Bank Charges"/>
    <n v="8440"/>
    <s v="MICLG"/>
  </r>
  <r>
    <x v="0"/>
    <x v="3"/>
    <d v="2025-04-30T00:00:00"/>
    <d v="2025-04-30T00:00:00"/>
    <n v="170567660"/>
    <s v="OPO MICL KCASL TOP UP KCASL MICL TOP UP"/>
    <n v="-500000"/>
    <n v="500000"/>
    <n v="0"/>
    <n v="480769.54"/>
    <s v="GI47RBOS060954439096970"/>
    <s v="RBOSGIGI"/>
    <s v="KCASL Top up"/>
    <d v="2025-04-01T00:00:00"/>
    <s v="KCASL Top up"/>
    <s v="KCASL Trust Account"/>
    <n v="2762"/>
    <s v="MICLG"/>
  </r>
  <r>
    <x v="0"/>
    <x v="3"/>
    <d v="2025-04-30T00:00:00"/>
    <d v="2025-04-30T00:00:00"/>
    <n v="170567661"/>
    <s v="TRF GFSC 14122"/>
    <n v="-1575"/>
    <n v="1575"/>
    <n v="0"/>
    <n v="479194.54"/>
    <s v="GI47RBOS060954439096970"/>
    <s v="RBOSGIGI"/>
    <s v="GFSC"/>
    <d v="2025-04-01T00:00:00"/>
    <s v="GFSC"/>
    <s v="Accruals"/>
    <n v="4232"/>
    <s v="MICLG"/>
  </r>
  <r>
    <x v="0"/>
    <x v="3"/>
    <d v="2025-04-30T00:00:00"/>
    <d v="2025-04-30T00:00:00"/>
    <n v="170567662"/>
    <s v="CHG FPS PAYMENT CAPITAL 70022742"/>
    <n v="-1"/>
    <n v="1"/>
    <n v="0"/>
    <n v="479193.54"/>
    <s v="GI47RBOS060954439096970"/>
    <s v="RBOSGIGI"/>
    <s v="Bank charges"/>
    <d v="2025-04-01T00:00:00"/>
    <s v="Bank Charges"/>
    <s v="Bank Charges"/>
    <n v="8440"/>
    <s v="MICLG"/>
  </r>
  <r>
    <x v="0"/>
    <x v="3"/>
    <d v="2025-04-30T00:00:00"/>
    <d v="2025-04-30T00:00:00"/>
    <n v="170567662"/>
    <s v="FPS CAPITAL 70022742"/>
    <n v="-9034.7999999999993"/>
    <n v="9034.7999999999993"/>
    <n v="0"/>
    <n v="470158.74"/>
    <s v="GI47RBOS060954439096970"/>
    <s v="RBOSGIGI"/>
    <s v="Capital Law"/>
    <d v="2025-04-01T00:00:00"/>
    <s v="Capital Law"/>
    <s v="Legal and Professional fees"/>
    <n v="8602"/>
    <s v="MICLG"/>
  </r>
  <r>
    <x v="0"/>
    <x v="3"/>
    <d v="2025-04-30T00:00:00"/>
    <d v="2025-04-30T00:00:00"/>
    <n v="170567664"/>
    <s v="CHG FPS PAYMENT XOL REINSURANCE"/>
    <n v="-1"/>
    <n v="1"/>
    <n v="0"/>
    <n v="470157.74"/>
    <s v="GI47RBOS060954439096970"/>
    <s v="RBOSGIGI"/>
    <s v="Bank charges"/>
    <d v="2025-04-01T00:00:00"/>
    <s v="Bank Charges"/>
    <s v="Bank Charges"/>
    <n v="8440"/>
    <s v="MICLG"/>
  </r>
  <r>
    <x v="0"/>
    <x v="3"/>
    <d v="2025-04-30T00:00:00"/>
    <d v="2025-04-30T00:00:00"/>
    <n v="170567664"/>
    <s v="FPS XOL REINSURANCE"/>
    <n v="-165000"/>
    <n v="165000"/>
    <n v="0"/>
    <n v="305157.74"/>
    <s v="GI47RBOS060954439096970"/>
    <s v="RBOSGIGI"/>
    <s v="Xol Guy Carpenter"/>
    <d v="2025-04-01T00:00:00"/>
    <s v="XOL Guy Carpenter"/>
    <s v="Reinsurance Brokerage Cost"/>
    <n v="4940"/>
    <s v="MICLG"/>
  </r>
  <r>
    <x v="0"/>
    <x v="3"/>
    <d v="2025-04-30T00:00:00"/>
    <d v="2025-04-30T00:00:00"/>
    <n v="170567665"/>
    <s v="CHG FPS PAYMENT FOS IN0541981"/>
    <n v="-1"/>
    <n v="1"/>
    <n v="0"/>
    <n v="305156.74"/>
    <s v="GI47RBOS060954439096970"/>
    <s v="RBOSGIGI"/>
    <s v="Bank charges"/>
    <d v="2025-04-01T00:00:00"/>
    <s v="Bank Charges"/>
    <s v="Bank Charges"/>
    <n v="8440"/>
    <s v="MICLG"/>
  </r>
  <r>
    <x v="0"/>
    <x v="3"/>
    <d v="2025-04-30T00:00:00"/>
    <d v="2025-04-30T00:00:00"/>
    <n v="170567665"/>
    <s v="FPS FOS IN0541981"/>
    <n v="-6039.81"/>
    <n v="6039.81"/>
    <n v="0"/>
    <n v="299116.93"/>
    <s v="GI47RBOS060954439096970"/>
    <s v="RBOSGIGI"/>
    <s v="Financial Ombudsman Services "/>
    <d v="2025-04-01T00:00:00"/>
    <s v="Financial Ombudsman Services "/>
    <s v="Prepayments"/>
    <n v="3122"/>
    <s v="MICLG"/>
  </r>
  <r>
    <x v="0"/>
    <x v="3"/>
    <d v="2025-04-30T00:00:00"/>
    <d v="2025-04-30T00:00:00"/>
    <n v="170567666"/>
    <s v="CHG FPS PAYMENT CAPRI MIC2025002"/>
    <n v="-1"/>
    <n v="1"/>
    <n v="0"/>
    <n v="299115.93"/>
    <s v="GI47RBOS060954439096970"/>
    <s v="RBOSGIGI"/>
    <s v="Bank charges"/>
    <d v="2025-04-01T00:00:00"/>
    <s v="Bank Charges"/>
    <s v="Bank Charges"/>
    <n v="8440"/>
    <s v="MICLG"/>
  </r>
  <r>
    <x v="0"/>
    <x v="3"/>
    <d v="2025-04-30T00:00:00"/>
    <d v="2025-04-30T00:00:00"/>
    <n v="170567666"/>
    <s v="FPS CAPRI MIC2025002"/>
    <n v="-30000"/>
    <n v="30000"/>
    <n v="0"/>
    <n v="269115.93"/>
    <s v="GI47RBOS060954439096970"/>
    <s v="RBOSGIGI"/>
    <s v="Capricorn"/>
    <d v="2025-04-01T00:00:00"/>
    <s v="Capricorn"/>
    <s v="Accruals"/>
    <n v="4232"/>
    <s v="MICLG"/>
  </r>
  <r>
    <x v="0"/>
    <x v="3"/>
    <d v="2025-04-30T00:00:00"/>
    <d v="2025-04-30T00:00:00"/>
    <n v="170567667"/>
    <s v="CHG FPS PAYMENT KCASL CCG PAYROLL"/>
    <n v="-1"/>
    <n v="1"/>
    <n v="0"/>
    <n v="269114.93"/>
    <s v="GI47RBOS060954439096970"/>
    <s v="RBOSGIGI"/>
    <s v="Bank charges"/>
    <d v="2025-04-01T00:00:00"/>
    <s v="Bank Charges"/>
    <s v="Bank Charges"/>
    <n v="8440"/>
    <s v="MICLG"/>
  </r>
  <r>
    <x v="0"/>
    <x v="3"/>
    <d v="2025-04-30T00:00:00"/>
    <d v="2025-04-30T00:00:00"/>
    <n v="170567667"/>
    <s v="FPS KCASL CCG PAYROLL"/>
    <n v="-49818.59"/>
    <n v="49818.59"/>
    <n v="0"/>
    <n v="219296.34"/>
    <s v="GI47RBOS060954439096970"/>
    <s v="RBOSGIGI"/>
    <s v="Employment Costs"/>
    <d v="2025-04-01T00:00:00"/>
    <s v="Employment Costs"/>
    <s v="CCG Fees"/>
    <n v="8512"/>
    <s v="MICLG"/>
  </r>
  <r>
    <x v="0"/>
    <x v="3"/>
    <d v="2025-04-30T00:00:00"/>
    <d v="2025-04-30T00:00:00"/>
    <n v="170567668"/>
    <s v="TRF SRS 12524"/>
    <n v="-2450"/>
    <n v="2450"/>
    <n v="0"/>
    <n v="216846.34"/>
    <s v="GI47RBOS060954439096970"/>
    <s v="RBOSGIGI"/>
    <s v="SRS"/>
    <d v="2025-04-01T00:00:00"/>
    <s v="SRS"/>
    <s v="Rent &amp; Service Charges"/>
    <n v="8301"/>
    <s v="MICLG"/>
  </r>
  <r>
    <x v="3"/>
    <x v="3"/>
    <d v="2025-04-30T00:00:00"/>
    <d v="2025-04-30T00:00:00"/>
    <n v="170571843"/>
    <s v="IPO ABACAI 300425"/>
    <n v="4332853.5599999996"/>
    <n v="0"/>
    <n v="4332853.5599999996"/>
    <n v="4549699.9000000004"/>
    <s v="GI47RBOS060954439096970"/>
    <s v="RBOSGIGI"/>
    <s v="Boom"/>
    <d v="2025-04-01T00:00:00"/>
    <e v="#N/A"/>
    <s v="Amounts due from Intermediaries re Premiums (net) "/>
    <n v="3435"/>
    <s v="BOOMA"/>
  </r>
  <r>
    <x v="0"/>
    <x v="4"/>
    <d v="2025-05-01T00:00:00"/>
    <d v="2025-05-01T00:00:00"/>
    <n v="170572046"/>
    <s v="CHG CHAPS CHARGE GNC077858288301 /ROC/77155522"/>
    <n v="-15"/>
    <n v="15"/>
    <n v="0"/>
    <n v="4549684.9000000004"/>
    <s v="GI47RBOS060954439096970"/>
    <s v="RBOSGIGI"/>
    <s v="Bank charges"/>
    <d v="2025-05-01T00:00:00"/>
    <s v="Bank Charges"/>
    <s v="Bank Charges"/>
    <n v="8440"/>
    <s v="MICLG"/>
  </r>
  <r>
    <x v="0"/>
    <x v="4"/>
    <d v="2025-05-01T00:00:00"/>
    <d v="2025-05-01T00:00:00"/>
    <n v="170572046"/>
    <s v="OPO GNC077858288301 /ROC/77155522"/>
    <n v="-3140000"/>
    <n v="3140000"/>
    <n v="0"/>
    <n v="1409684.9"/>
    <s v="GI47RBOS060954439096970"/>
    <s v="RBOSGIGI"/>
    <s v="Cachematrix"/>
    <d v="2025-05-01T00:00:00"/>
    <s v="Cachematrix"/>
    <s v="Cachematrix"/>
    <n v="2766"/>
    <s v="MICLG"/>
  </r>
  <r>
    <x v="0"/>
    <x v="4"/>
    <d v="2025-05-01T00:00:00"/>
    <d v="2025-05-01T00:00:00"/>
    <n v="170572874"/>
    <s v="CHG CHAPS CHARGE GNC077861798801 /ROC/77160970"/>
    <n v="-15"/>
    <n v="15"/>
    <n v="0"/>
    <n v="1409669.9"/>
    <s v="GI47RBOS060954439096970"/>
    <s v="RBOSGIGI"/>
    <s v="Bank charges"/>
    <d v="2025-05-01T00:00:00"/>
    <s v="Bank Charges"/>
    <s v="Bank Charges"/>
    <n v="8440"/>
    <s v="MICLG"/>
  </r>
  <r>
    <x v="0"/>
    <x v="4"/>
    <d v="2025-05-01T00:00:00"/>
    <d v="2025-05-01T00:00:00"/>
    <n v="170572874"/>
    <s v="OPO GNC077861798801 /ROC/77160970"/>
    <n v="-1140000"/>
    <n v="1140000"/>
    <n v="0"/>
    <n v="269669.90000000002"/>
    <s v="GI47RBOS060954439096970"/>
    <s v="RBOSGIGI"/>
    <s v="Cachematrix"/>
    <d v="2025-05-01T00:00:00"/>
    <s v="Cachematrix"/>
    <s v="Cachematrix"/>
    <n v="2766"/>
    <s v="MICLG"/>
  </r>
  <r>
    <x v="0"/>
    <x v="4"/>
    <d v="2025-05-01T00:00:00"/>
    <d v="2025-05-01T00:00:00"/>
    <n v="170574956"/>
    <s v="D/D MOTOR INSURERS BUR MULSANNE INS859221 601455MIB LEVY"/>
    <n v="-217384.64"/>
    <n v="217384.64"/>
    <n v="0"/>
    <n v="52285.26"/>
    <s v="GI47RBOS060954439096970"/>
    <s v="RBOSGIGI"/>
    <s v="MIB Fees"/>
    <d v="2025-05-01T00:00:00"/>
    <s v="MIB Fees"/>
    <s v="MIB creditor"/>
    <n v="4231"/>
    <s v="MICLG"/>
  </r>
  <r>
    <x v="0"/>
    <x v="4"/>
    <d v="2025-05-01T00:00:00"/>
    <d v="2025-05-01T00:00:00"/>
    <n v="170574958"/>
    <s v="D/D AVIVANNE INS691995 400250P516939601-A"/>
    <n v="-44.55"/>
    <n v="44.55"/>
    <n v="0"/>
    <n v="52240.71"/>
    <s v="GI47RBOS060954439096970"/>
    <s v="RBOSGIGI"/>
    <s v="Employment Costs"/>
    <d v="2025-05-01T00:00:00"/>
    <s v="Employment Costs"/>
    <s v="Other Staff Costs"/>
    <n v="8020"/>
    <s v="MICLG"/>
  </r>
  <r>
    <x v="0"/>
    <x v="4"/>
    <d v="2025-05-01T00:00:00"/>
    <d v="2025-05-01T00:00:00"/>
    <n v="170579517"/>
    <s v="IPO /ROC/IATT0015872471///URI/JP MORGAN GBP INTERES"/>
    <n v="18634.36"/>
    <n v="0"/>
    <n v="18634.36"/>
    <n v="70875.070000000007"/>
    <s v="GI47RBOS060954439096970"/>
    <s v="RBOSGIGI"/>
    <s v="Cachematrix"/>
    <d v="2025-05-01T00:00:00"/>
    <e v="#N/A"/>
    <s v="Bank interest receivable "/>
    <n v="3426"/>
    <s v="MICLG"/>
  </r>
  <r>
    <x v="0"/>
    <x v="4"/>
    <d v="2025-05-02T00:00:00"/>
    <d v="2025-05-02T00:00:00"/>
    <n v="170597434"/>
    <s v="IPO MULSANNE- SOA JEN-FEB-MAR 2025"/>
    <n v="2889817.54"/>
    <n v="0"/>
    <n v="2889817.54"/>
    <n v="2960692.61"/>
    <s v="GI47RBOS060954439096970"/>
    <s v="RBOSGIGI"/>
    <s v="Pukka IPT &amp; Commission"/>
    <d v="2025-05-01T00:00:00"/>
    <e v="#N/A"/>
    <s v="Creditors arising out of Reinsurance Operations - Pukka Fronting"/>
    <n v="4135"/>
    <s v="Front"/>
  </r>
  <r>
    <x v="0"/>
    <x v="4"/>
    <d v="2025-05-02T00:00:00"/>
    <d v="2025-05-02T00:00:00"/>
    <n v="170598632"/>
    <s v="CHG CHAPS CHARGE GNC077966833601 /ROC/77218635"/>
    <n v="-15"/>
    <n v="15"/>
    <n v="0"/>
    <n v="2960677.61"/>
    <s v="GI47RBOS060954439096970"/>
    <s v="RBOSGIGI"/>
    <s v="Bank charges"/>
    <d v="2025-05-01T00:00:00"/>
    <s v="Bank Charges"/>
    <s v="Bank Charges"/>
    <n v="8440"/>
    <s v="MICLG"/>
  </r>
  <r>
    <x v="0"/>
    <x v="4"/>
    <d v="2025-05-02T00:00:00"/>
    <d v="2025-05-02T00:00:00"/>
    <n v="170598632"/>
    <s v="OPO GNC077966833601 /ROC/77218635"/>
    <n v="-2900000"/>
    <n v="2900000"/>
    <n v="0"/>
    <n v="60677.61"/>
    <s v="GI47RBOS060954439096970"/>
    <s v="RBOSGIGI"/>
    <s v="Cachematrix"/>
    <d v="2025-05-01T00:00:00"/>
    <s v="Cachematrix"/>
    <s v="Cachematrix"/>
    <n v="2766"/>
    <s v="MICLG"/>
  </r>
  <r>
    <x v="0"/>
    <x v="4"/>
    <d v="2025-05-02T00:00:00"/>
    <d v="2025-05-02T00:00:00"/>
    <n v="170599560"/>
    <s v="IPO UPSTIX TECHNOLOGIES LTD Mulsanne Interest REV461825205"/>
    <n v="84792.89"/>
    <n v="0"/>
    <n v="84792.89"/>
    <n v="145470.5"/>
    <s v="GI47RBOS060954439096970"/>
    <s v="RBOSGIGI"/>
    <s v="Upstix"/>
    <d v="2025-05-01T00:00:00"/>
    <e v="#N/A"/>
    <s v="Ibuyer (Formerly: Asana Inc (NYSE: ASAN) (USD)"/>
    <n v="3537"/>
    <s v="MICLG"/>
  </r>
  <r>
    <x v="0"/>
    <x v="4"/>
    <d v="2025-05-02T00:00:00"/>
    <d v="2025-05-02T00:00:00"/>
    <n v="170599797"/>
    <s v="IPO /ROC/RLTT0015878280///URI/JP MORGAN GBP REDEMPT"/>
    <n v="980000"/>
    <n v="0"/>
    <n v="980000"/>
    <n v="1125470.5"/>
    <s v="GI47RBOS060954439096970"/>
    <s v="RBOSGIGI"/>
    <s v="Cachematrix"/>
    <d v="2025-05-01T00:00:00"/>
    <e v="#N/A"/>
    <s v="Cachematrix"/>
    <n v="2766"/>
    <s v="MICLG"/>
  </r>
  <r>
    <x v="0"/>
    <x v="4"/>
    <d v="2025-05-02T00:00:00"/>
    <d v="2025-05-02T00:00:00"/>
    <n v="170606064"/>
    <s v="CHG FPS PAYMENT HOWICH PUKKA CORE"/>
    <n v="-1"/>
    <n v="1"/>
    <n v="0"/>
    <n v="1125469.5"/>
    <s v="GI47RBOS060954439096970"/>
    <s v="RBOSGIGI"/>
    <s v="Bank charges"/>
    <d v="2025-05-01T00:00:00"/>
    <s v="Bank Charges"/>
    <s v="Bank Charges"/>
    <n v="8440"/>
    <s v="MICLG"/>
  </r>
  <r>
    <x v="0"/>
    <x v="4"/>
    <d v="2025-05-02T00:00:00"/>
    <d v="2025-05-02T00:00:00"/>
    <n v="170606064"/>
    <s v="FPS HOWICH PUKKA CORE"/>
    <n v="-1000000"/>
    <n v="1000000"/>
    <n v="0"/>
    <n v="125469.5"/>
    <s v="GI47RBOS060954439096970"/>
    <s v="RBOSGIGI"/>
    <s v="Horwich Farrelly"/>
    <d v="2025-05-01T00:00:00"/>
    <s v="Horwich Farrelly"/>
    <s v="Pukka CV Claims Float"/>
    <n v="2764"/>
    <s v="MICLG"/>
  </r>
  <r>
    <x v="0"/>
    <x v="4"/>
    <d v="2025-05-06T00:00:00"/>
    <d v="2025-05-06T00:00:00"/>
    <n v="170623063"/>
    <s v="IPO UPSTIX TECHNOLOGIES LTD 2 Bevan Court REV465330351"/>
    <n v="20250"/>
    <n v="0"/>
    <n v="20250"/>
    <n v="145719.5"/>
    <s v="GI47RBOS060954439096970"/>
    <s v="RBOSGIGI"/>
    <s v="Upstix"/>
    <d v="2025-05-01T00:00:00"/>
    <e v="#N/A"/>
    <m/>
    <e v="#N/A"/>
    <m/>
  </r>
  <r>
    <x v="0"/>
    <x v="4"/>
    <d v="2025-05-06T00:00:00"/>
    <d v="2025-05-06T00:00:00"/>
    <n v="170623207"/>
    <s v="IPO UPSTIX TECHNOLOGIES LTD 51 Dawson Close REV465367757"/>
    <n v="28500"/>
    <n v="0"/>
    <n v="28500"/>
    <n v="174219.5"/>
    <s v="GI47RBOS060954439096970"/>
    <s v="RBOSGIGI"/>
    <s v="Upstix"/>
    <d v="2025-05-01T00:00:00"/>
    <e v="#N/A"/>
    <m/>
    <e v="#N/A"/>
    <m/>
  </r>
  <r>
    <x v="0"/>
    <x v="4"/>
    <d v="2025-05-06T00:00:00"/>
    <d v="2025-05-06T00:00:00"/>
    <n v="170625136"/>
    <s v="CHG FPS PAYMENT SHARRATS45AMPTHILL"/>
    <n v="-1"/>
    <n v="1"/>
    <n v="0"/>
    <n v="174218.5"/>
    <s v="GI47RBOS060954439096970"/>
    <s v="RBOSGIGI"/>
    <s v="Bank charges"/>
    <d v="2025-05-01T00:00:00"/>
    <s v="Bank Charges"/>
    <s v="Bank Charges"/>
    <n v="8440"/>
    <s v="MICLG"/>
  </r>
  <r>
    <x v="0"/>
    <x v="4"/>
    <d v="2025-05-06T00:00:00"/>
    <d v="2025-05-06T00:00:00"/>
    <n v="170625136"/>
    <s v="FPS SHARRATS45AMPTHILL"/>
    <n v="-35250"/>
    <n v="35250"/>
    <n v="0"/>
    <n v="138968.5"/>
    <s v="GI47RBOS060954439096970"/>
    <s v="RBOSGIGI"/>
    <s v="Upstix"/>
    <d v="2025-05-01T00:00:00"/>
    <s v="Upstix"/>
    <s v="Ibuyer (Formerly: Asana Inc (NYSE: ASAN) (USD)"/>
    <n v="3537"/>
    <s v="MICLG"/>
  </r>
  <r>
    <x v="0"/>
    <x v="4"/>
    <d v="2025-05-07T00:00:00"/>
    <d v="2025-05-07T00:00:00"/>
    <n v="170645858"/>
    <s v="IPO /ROC/RLTT0015899654///URI/JP MORGAN GBP REDEMPT"/>
    <n v="2280000"/>
    <n v="0"/>
    <n v="2280000"/>
    <n v="2418968.5"/>
    <s v="GI47RBOS060954439096970"/>
    <s v="RBOSGIGI"/>
    <s v="Cachematrix"/>
    <d v="2025-05-01T00:00:00"/>
    <e v="#N/A"/>
    <s v="Cachematrix"/>
    <n v="2766"/>
    <s v="MICLG"/>
  </r>
  <r>
    <x v="0"/>
    <x v="4"/>
    <d v="2025-05-07T00:00:00"/>
    <d v="2025-05-07T00:00:00"/>
    <n v="170650164"/>
    <s v="IPO /ROC/RLTT0015902396///URI/JP MORGAN GBP REDEMPT"/>
    <n v="1200000"/>
    <n v="0"/>
    <n v="1200000"/>
    <n v="3618968.5"/>
    <s v="GI47RBOS060954439096970"/>
    <s v="RBOSGIGI"/>
    <s v="Cachematrix"/>
    <d v="2025-05-01T00:00:00"/>
    <e v="#N/A"/>
    <s v="Cachematrix"/>
    <n v="2766"/>
    <s v="MICLG"/>
  </r>
  <r>
    <x v="0"/>
    <x v="4"/>
    <d v="2025-05-07T00:00:00"/>
    <d v="2025-05-07T00:00:00"/>
    <n v="170652829"/>
    <s v="CHG FPS PAYMENT SELADORE 1261"/>
    <n v="-1"/>
    <n v="1"/>
    <n v="0"/>
    <n v="3618967.5"/>
    <s v="GI47RBOS060954439096970"/>
    <s v="RBOSGIGI"/>
    <s v="Bank charges"/>
    <d v="2025-05-01T00:00:00"/>
    <s v="Bank Charges"/>
    <s v="Bank Charges"/>
    <n v="8440"/>
    <s v="MICLG"/>
  </r>
  <r>
    <x v="0"/>
    <x v="4"/>
    <d v="2025-05-07T00:00:00"/>
    <d v="2025-05-07T00:00:00"/>
    <n v="170652829"/>
    <s v="FPS SELADORE 1261"/>
    <n v="-1383"/>
    <n v="1383"/>
    <n v="0"/>
    <n v="3617584.5"/>
    <s v="GI47RBOS060954439096970"/>
    <s v="RBOSGIGI"/>
    <s v="Seladore"/>
    <d v="2025-05-01T00:00:00"/>
    <s v="Seladore"/>
    <s v="Legal and Professional fees"/>
    <n v="8602"/>
    <s v="MICLG"/>
  </r>
  <r>
    <x v="0"/>
    <x v="4"/>
    <d v="2025-05-07T00:00:00"/>
    <d v="2025-05-07T00:00:00"/>
    <n v="170652830"/>
    <s v="TRF SRS 12627"/>
    <n v="-25"/>
    <n v="25"/>
    <n v="0"/>
    <n v="3617559.5"/>
    <s v="GI47RBOS060954439096970"/>
    <s v="RBOSGIGI"/>
    <m/>
    <d v="2025-05-01T00:00:00"/>
    <e v="#N/A"/>
    <m/>
    <e v="#N/A"/>
    <m/>
  </r>
  <r>
    <x v="0"/>
    <x v="4"/>
    <d v="2025-05-07T00:00:00"/>
    <d v="2025-05-07T00:00:00"/>
    <n v="170652831"/>
    <s v="CHG FPS PAYMENT GLOBALNET 2590"/>
    <n v="-1"/>
    <n v="1"/>
    <n v="0"/>
    <n v="3617558.5"/>
    <s v="GI47RBOS060954439096970"/>
    <s v="RBOSGIGI"/>
    <s v="Bank charges"/>
    <d v="2025-05-01T00:00:00"/>
    <s v="Bank Charges"/>
    <s v="Bank Charges"/>
    <n v="8440"/>
    <s v="MICLG"/>
  </r>
  <r>
    <x v="0"/>
    <x v="4"/>
    <d v="2025-05-07T00:00:00"/>
    <d v="2025-05-07T00:00:00"/>
    <n v="170652831"/>
    <s v="FPS GLOBALNET 2590"/>
    <n v="-3540"/>
    <n v="3540"/>
    <n v="0"/>
    <n v="3614018.5"/>
    <s v="GI47RBOS060954439096970"/>
    <s v="RBOSGIGI"/>
    <s v="360 Globalnet"/>
    <d v="2025-05-01T00:00:00"/>
    <s v="360 Globalnet"/>
    <m/>
    <e v="#N/A"/>
    <m/>
  </r>
  <r>
    <x v="0"/>
    <x v="4"/>
    <d v="2025-05-07T00:00:00"/>
    <d v="2025-05-07T00:00:00"/>
    <n v="170652832"/>
    <s v="CHG CHAPS CHARGE HMRC IPT Q1 25 XRIP00000100488"/>
    <n v="-15"/>
    <n v="15"/>
    <n v="0"/>
    <n v="3614003.5"/>
    <s v="GI47RBOS060954439096970"/>
    <s v="RBOSGIGI"/>
    <s v="Bank charges"/>
    <d v="2025-05-01T00:00:00"/>
    <s v="Bank Charges"/>
    <s v="Bank Charges"/>
    <n v="8440"/>
    <s v="MICLG"/>
  </r>
  <r>
    <x v="0"/>
    <x v="4"/>
    <d v="2025-05-07T00:00:00"/>
    <d v="2025-05-07T00:00:00"/>
    <n v="170652832"/>
    <s v="OPO HMRC IPT Q1 25 XRIP00000100488"/>
    <n v="-1703427.56"/>
    <n v="1703427.56"/>
    <n v="0"/>
    <n v="1910575.94"/>
    <s v="GI47RBOS060954439096970"/>
    <s v="RBOSGIGI"/>
    <s v="IPT"/>
    <d v="2025-05-01T00:00:00"/>
    <s v="IPT"/>
    <m/>
    <e v="#N/A"/>
    <m/>
  </r>
  <r>
    <x v="0"/>
    <x v="4"/>
    <d v="2025-05-07T00:00:00"/>
    <d v="2025-05-07T00:00:00"/>
    <n v="170652833"/>
    <s v="CHG FPS PAYMENT LEXNEX1512004692"/>
    <n v="-1"/>
    <n v="1"/>
    <n v="0"/>
    <n v="1910574.94"/>
    <s v="GI47RBOS060954439096970"/>
    <s v="RBOSGIGI"/>
    <s v="Bank charges"/>
    <d v="2025-05-01T00:00:00"/>
    <s v="Bank Charges"/>
    <s v="Bank Charges"/>
    <n v="8440"/>
    <s v="MICLG"/>
  </r>
  <r>
    <x v="0"/>
    <x v="4"/>
    <d v="2025-05-07T00:00:00"/>
    <d v="2025-05-07T00:00:00"/>
    <n v="170652833"/>
    <s v="FPS LEXNEX1512004692"/>
    <n v="-8227"/>
    <n v="8227"/>
    <n v="0"/>
    <n v="1902347.94"/>
    <s v="GI47RBOS060954439096970"/>
    <s v="RBOSGIGI"/>
    <s v="Lexisnexis"/>
    <d v="2025-05-01T00:00:00"/>
    <s v="Lexisnexis"/>
    <m/>
    <e v="#N/A"/>
    <m/>
  </r>
  <r>
    <x v="0"/>
    <x v="4"/>
    <d v="2025-05-07T00:00:00"/>
    <d v="2025-05-07T00:00:00"/>
    <n v="170652834"/>
    <s v="CHG FPS PAYMENT MDS 10593"/>
    <n v="-1"/>
    <n v="1"/>
    <n v="0"/>
    <n v="1902346.94"/>
    <s v="GI47RBOS060954439096970"/>
    <s v="RBOSGIGI"/>
    <s v="Bank charges"/>
    <d v="2025-05-01T00:00:00"/>
    <s v="Bank Charges"/>
    <s v="Bank Charges"/>
    <n v="8440"/>
    <s v="MICLG"/>
  </r>
  <r>
    <x v="0"/>
    <x v="4"/>
    <d v="2025-05-07T00:00:00"/>
    <d v="2025-05-07T00:00:00"/>
    <n v="170652834"/>
    <s v="FPS MDS 10593"/>
    <n v="-3780"/>
    <n v="3780"/>
    <n v="0"/>
    <n v="1898566.94"/>
    <s v="GI47RBOS060954439096970"/>
    <s v="RBOSGIGI"/>
    <m/>
    <d v="2025-05-01T00:00:00"/>
    <e v="#N/A"/>
    <m/>
    <e v="#N/A"/>
    <m/>
  </r>
  <r>
    <x v="0"/>
    <x v="4"/>
    <d v="2025-05-07T00:00:00"/>
    <d v="2025-05-07T00:00:00"/>
    <n v="170652835"/>
    <s v="TRF GFSC 14144"/>
    <n v="-1575"/>
    <n v="1575"/>
    <n v="0"/>
    <n v="1896991.94"/>
    <s v="GI47RBOS060954439096970"/>
    <s v="RBOSGIGI"/>
    <s v="GFSC"/>
    <d v="2025-05-01T00:00:00"/>
    <s v="GFSC"/>
    <m/>
    <e v="#N/A"/>
    <m/>
  </r>
  <r>
    <x v="0"/>
    <x v="4"/>
    <d v="2025-05-07T00:00:00"/>
    <d v="2025-05-07T00:00:00"/>
    <n v="170652836"/>
    <s v="CHG FPS PAYMENT FORVIS 2490709"/>
    <n v="-1"/>
    <n v="1"/>
    <n v="0"/>
    <n v="1896990.94"/>
    <s v="GI47RBOS060954439096970"/>
    <s v="RBOSGIGI"/>
    <s v="Bank charges"/>
    <d v="2025-05-01T00:00:00"/>
    <s v="Bank Charges"/>
    <s v="Bank Charges"/>
    <n v="8440"/>
    <s v="MICLG"/>
  </r>
  <r>
    <x v="0"/>
    <x v="4"/>
    <d v="2025-05-07T00:00:00"/>
    <d v="2025-05-07T00:00:00"/>
    <n v="170652836"/>
    <s v="FPS FORVIS 2490709"/>
    <n v="-70000"/>
    <n v="70000"/>
    <n v="0"/>
    <n v="1826990.94"/>
    <s v="GI47RBOS060954439096970"/>
    <s v="RBOSGIGI"/>
    <s v="audit fees"/>
    <d v="2025-05-01T00:00:00"/>
    <s v="Audit fees"/>
    <m/>
    <e v="#N/A"/>
    <m/>
  </r>
  <r>
    <x v="0"/>
    <x v="4"/>
    <d v="2025-05-07T00:00:00"/>
    <d v="2025-05-07T00:00:00"/>
    <n v="170652838"/>
    <s v="CHG FPS PAYMENT SHARR 16BUTTERWOOD"/>
    <n v="-1"/>
    <n v="1"/>
    <n v="0"/>
    <n v="1826989.94"/>
    <s v="GI47RBOS060954439096970"/>
    <s v="RBOSGIGI"/>
    <s v="Bank charges"/>
    <d v="2025-05-01T00:00:00"/>
    <s v="Bank Charges"/>
    <s v="Bank Charges"/>
    <n v="8440"/>
    <s v="MICLG"/>
  </r>
  <r>
    <x v="0"/>
    <x v="4"/>
    <d v="2025-05-07T00:00:00"/>
    <d v="2025-05-07T00:00:00"/>
    <n v="170652838"/>
    <s v="FPS SHARR 16BUTTERWOOD"/>
    <n v="-32250"/>
    <n v="32250"/>
    <n v="0"/>
    <n v="1794739.94"/>
    <s v="GI47RBOS060954439096970"/>
    <s v="RBOSGIGI"/>
    <s v="Upstix"/>
    <d v="2025-05-01T00:00:00"/>
    <s v="Upstix"/>
    <m/>
    <e v="#N/A"/>
    <m/>
  </r>
  <r>
    <x v="0"/>
    <x v="4"/>
    <d v="2025-05-07T00:00:00"/>
    <d v="2025-05-07T00:00:00"/>
    <n v="170652839"/>
    <s v="CHG FPS PAYMENT HEDGEHOG CLAIMS"/>
    <n v="-1"/>
    <n v="1"/>
    <n v="0"/>
    <n v="1794738.94"/>
    <s v="GI47RBOS060954439096970"/>
    <s v="RBOSGIGI"/>
    <s v="Bank charges"/>
    <d v="2025-05-01T00:00:00"/>
    <s v="Bank Charges"/>
    <s v="Bank Charges"/>
    <n v="8440"/>
    <s v="MICLG"/>
  </r>
  <r>
    <x v="0"/>
    <x v="4"/>
    <d v="2025-05-07T00:00:00"/>
    <d v="2025-05-07T00:00:00"/>
    <n v="170652839"/>
    <s v="FPS HEDGEHOG CLAIMS"/>
    <n v="-539744.34"/>
    <n v="539744.34"/>
    <n v="0"/>
    <n v="1254994.6000000001"/>
    <s v="GI47RBOS060954439096970"/>
    <s v="RBOSGIGI"/>
    <s v="Hedgehog claims"/>
    <d v="2025-05-01T00:00:00"/>
    <s v="Hedgehog Claims"/>
    <m/>
    <e v="#N/A"/>
    <m/>
  </r>
  <r>
    <x v="0"/>
    <x v="4"/>
    <d v="2025-05-07T00:00:00"/>
    <d v="2025-05-07T00:00:00"/>
    <n v="170652840"/>
    <s v="CHG FPS PAYMENT RIGHT CHOICE FEES"/>
    <n v="-1"/>
    <n v="1"/>
    <n v="0"/>
    <n v="1254993.6000000001"/>
    <s v="GI47RBOS060954439096970"/>
    <s v="RBOSGIGI"/>
    <s v="Bank charges"/>
    <d v="2025-05-01T00:00:00"/>
    <s v="Bank Charges"/>
    <s v="Bank Charges"/>
    <n v="8440"/>
    <s v="MICLG"/>
  </r>
  <r>
    <x v="7"/>
    <x v="4"/>
    <d v="2025-05-07T00:00:00"/>
    <d v="2025-05-07T00:00:00"/>
    <n v="170652840"/>
    <s v="FPS RIGHT CHOICE FEES"/>
    <n v="-1284.7"/>
    <n v="1284.7"/>
    <n v="0"/>
    <n v="1253708.8999999999"/>
    <s v="GI47RBOS060954439096970"/>
    <s v="RBOSGIGI"/>
    <s v="Right choice"/>
    <d v="2025-05-01T00:00:00"/>
    <s v="Right Choice"/>
    <m/>
    <e v="#N/A"/>
    <m/>
  </r>
  <r>
    <x v="0"/>
    <x v="4"/>
    <d v="2025-05-07T00:00:00"/>
    <d v="2025-05-07T00:00:00"/>
    <n v="170652841"/>
    <s v="CHG FPS PAYMENT A365 FEES"/>
    <n v="-1"/>
    <n v="1"/>
    <n v="0"/>
    <n v="1253707.8999999999"/>
    <s v="GI47RBOS060954439096970"/>
    <s v="RBOSGIGI"/>
    <s v="Bank charges"/>
    <d v="2025-05-01T00:00:00"/>
    <s v="Bank Charges"/>
    <s v="Bank Charges"/>
    <n v="8440"/>
    <s v="MICLG"/>
  </r>
  <r>
    <x v="12"/>
    <x v="4"/>
    <d v="2025-05-07T00:00:00"/>
    <d v="2025-05-07T00:00:00"/>
    <n v="170652841"/>
    <s v="FPS A365 FEES"/>
    <n v="-13802.71"/>
    <n v="13802.71"/>
    <n v="0"/>
    <n v="1239905.19"/>
    <s v="GI47RBOS060954439096970"/>
    <s v="RBOSGIGI"/>
    <m/>
    <d v="2025-05-01T00:00:00"/>
    <e v="#N/A"/>
    <m/>
    <e v="#N/A"/>
    <m/>
  </r>
  <r>
    <x v="0"/>
    <x v="4"/>
    <d v="2025-05-07T00:00:00"/>
    <d v="2025-05-07T00:00:00"/>
    <n v="170652842"/>
    <s v="CHG FPS PAYMENT JLB 15-18"/>
    <n v="-1"/>
    <n v="1"/>
    <n v="0"/>
    <n v="1239904.19"/>
    <s v="GI47RBOS060954439096970"/>
    <s v="RBOSGIGI"/>
    <s v="Bank charges"/>
    <d v="2025-05-01T00:00:00"/>
    <s v="Bank Charges"/>
    <s v="Bank Charges"/>
    <n v="8440"/>
    <s v="MICLG"/>
  </r>
  <r>
    <x v="0"/>
    <x v="4"/>
    <d v="2025-05-07T00:00:00"/>
    <d v="2025-05-07T00:00:00"/>
    <n v="170652842"/>
    <s v="FPS JLB 15-18"/>
    <n v="-5250"/>
    <n v="5250"/>
    <n v="0"/>
    <n v="1234654.19"/>
    <s v="GI47RBOS060954439096970"/>
    <s v="RBOSGIGI"/>
    <s v="JLB consulting"/>
    <d v="2025-05-01T00:00:00"/>
    <s v="JLB Consulting"/>
    <s v="Accruals"/>
    <n v="4232"/>
    <m/>
  </r>
  <r>
    <x v="0"/>
    <x v="4"/>
    <d v="2025-05-07T00:00:00"/>
    <d v="2025-05-07T00:00:00"/>
    <n v="170652843"/>
    <s v="CHG CHAPS CHARGE MICL KCASL TOP UP KCASL MICL TOP UP"/>
    <n v="-15"/>
    <n v="15"/>
    <n v="0"/>
    <n v="1234639.19"/>
    <s v="GI47RBOS060954439096970"/>
    <s v="RBOSGIGI"/>
    <s v="Bank charges"/>
    <d v="2025-05-01T00:00:00"/>
    <s v="Bank Charges"/>
    <s v="Bank Charges"/>
    <n v="8440"/>
    <s v="MICLG"/>
  </r>
  <r>
    <x v="0"/>
    <x v="4"/>
    <d v="2025-05-07T00:00:00"/>
    <d v="2025-05-07T00:00:00"/>
    <n v="170652843"/>
    <s v="OPO MICL KCASL TOP UP KCASL MICL TOP UP"/>
    <n v="-1200000"/>
    <n v="1200000"/>
    <n v="0"/>
    <n v="34639.19"/>
    <s v="GI47RBOS060954439096970"/>
    <s v="RBOSGIGI"/>
    <s v="KCASL Top up"/>
    <d v="2025-05-01T00:00:00"/>
    <s v="KCASL Top up"/>
    <s v="KCASL Trust Account"/>
    <n v="2762"/>
    <s v="MICLG"/>
  </r>
  <r>
    <x v="0"/>
    <x v="4"/>
    <d v="2025-05-07T00:00:00"/>
    <d v="2025-05-07T00:00:00"/>
    <n v="170652847"/>
    <s v="CHG FPS PAYMENT GYC CLAIM"/>
    <n v="-1"/>
    <n v="1"/>
    <n v="0"/>
    <n v="34638.19"/>
    <s v="GI47RBOS060954439096970"/>
    <s v="RBOSGIGI"/>
    <s v="Bank charges"/>
    <d v="2025-05-01T00:00:00"/>
    <s v="Bank Charges"/>
    <s v="Bank Charges"/>
    <n v="8440"/>
    <s v="MICLG"/>
  </r>
  <r>
    <x v="9"/>
    <x v="4"/>
    <d v="2025-05-07T00:00:00"/>
    <d v="2025-05-07T00:00:00"/>
    <n v="170652847"/>
    <s v="FPS GYC CLAIM"/>
    <n v="-5061.03"/>
    <n v="5061.03"/>
    <n v="0"/>
    <n v="29577.16"/>
    <s v="GI47RBOS060954439096970"/>
    <s v="RBOSGIGI"/>
    <m/>
    <d v="2025-05-01T00:00:00"/>
    <e v="#N/A"/>
    <m/>
    <e v="#N/A"/>
    <m/>
  </r>
  <r>
    <x v="1"/>
    <x v="4"/>
    <d v="2025-05-08T00:00:00"/>
    <d v="2025-05-08T00:00:00"/>
    <n v="170659455"/>
    <s v="IPO HIYACAR NEWCO LTD INSURANCE HIYACAR"/>
    <n v="30000"/>
    <n v="0"/>
    <n v="30000"/>
    <n v="59577.16"/>
    <s v="GI47RBOS060954439096970"/>
    <s v="RBOSGIGI"/>
    <s v="Hiyacar Limited"/>
    <d v="2025-05-01T00:00:00"/>
    <e v="#N/A"/>
    <s v="Amounts due from Intermediaries re Premiums (net) "/>
    <n v="3435"/>
    <s v="HiyST"/>
  </r>
  <r>
    <x v="1"/>
    <x v="4"/>
    <d v="2025-05-08T00:00:00"/>
    <d v="2025-05-08T00:00:00"/>
    <n v="170659467"/>
    <s v="IPO HIYACAR NEWCO LTD OVERDUE BALANCES F"/>
    <n v="8000"/>
    <n v="0"/>
    <n v="8000"/>
    <n v="67577.16"/>
    <s v="GI47RBOS060954439096970"/>
    <s v="RBOSGIGI"/>
    <s v="Hiyacar Limited"/>
    <d v="2025-05-01T00:00:00"/>
    <e v="#N/A"/>
    <s v="Amounts due from Intermediaries re Premiums (net) "/>
    <n v="3435"/>
    <s v="HiyST"/>
  </r>
  <r>
    <x v="1"/>
    <x v="4"/>
    <d v="2025-05-08T00:00:00"/>
    <d v="2025-05-08T00:00:00"/>
    <n v="170659480"/>
    <s v="IPO HIYACAR NEWCO LTD OVERDUE BALANCES F"/>
    <n v="21665"/>
    <n v="0"/>
    <n v="21665"/>
    <n v="89242.16"/>
    <s v="GI47RBOS060954439096970"/>
    <s v="RBOSGIGI"/>
    <s v="Hiyacar Limited"/>
    <d v="2025-05-01T00:00:00"/>
    <e v="#N/A"/>
    <s v="Amounts due from Intermediaries re Premiums (net) "/>
    <n v="3435"/>
    <s v="HiyST"/>
  </r>
  <r>
    <x v="4"/>
    <x v="4"/>
    <d v="2025-05-08T00:00:00"/>
    <d v="2025-05-08T00:00:00"/>
    <n v="170673263"/>
    <s v="IPO HUMN.AI LIMITED Third party funds Third party"/>
    <n v="41280"/>
    <n v="0"/>
    <n v="41280"/>
    <n v="130522.16"/>
    <s v="GI47RBOS060954439096970"/>
    <s v="RBOSGIGI"/>
    <s v="Humnai"/>
    <d v="2025-05-01T00:00:00"/>
    <e v="#N/A"/>
    <m/>
    <e v="#N/A"/>
    <m/>
  </r>
  <r>
    <x v="5"/>
    <x v="4"/>
    <d v="2025-05-13T00:00:00"/>
    <d v="2025-05-13T00:00:00"/>
    <n v="170723046"/>
    <s v="IPO G2I LTD T A GOT2INSURE.COM Got2Insure 000000FT2513"/>
    <n v="950"/>
    <n v="0"/>
    <n v="950"/>
    <n v="131472.16"/>
    <s v="GI47RBOS060954439096970"/>
    <s v="RBOSGIGI"/>
    <s v="G2I"/>
    <d v="2025-05-01T00:00:00"/>
    <e v="#N/A"/>
    <m/>
    <e v="#N/A"/>
    <m/>
  </r>
  <r>
    <x v="0"/>
    <x v="4"/>
    <d v="2025-05-13T00:00:00"/>
    <d v="2025-05-13T00:00:00"/>
    <n v="170725831"/>
    <s v="IPO SHARRATTS LLP/CLTA 16 BUTTERWOOD CL"/>
    <n v="32250"/>
    <n v="0"/>
    <n v="32250"/>
    <n v="163722.16"/>
    <s v="GI47RBOS060954439096970"/>
    <s v="RBOSGIGI"/>
    <s v="Upstix"/>
    <d v="2025-05-01T00:00:00"/>
    <e v="#N/A"/>
    <s v="Ibuyer (Formerly: Asana Inc (NYSE: ASAN) (USD)"/>
    <n v="3537"/>
    <s v="MICLG"/>
  </r>
  <r>
    <x v="0"/>
    <x v="4"/>
    <d v="2025-05-14T00:00:00"/>
    <d v="2025-05-14T00:00:00"/>
    <n v="170737134"/>
    <s v="IPO /ROC/RLTT0015932094///URI/JP MORGAN GBP REDEMPT"/>
    <n v="1386000"/>
    <n v="0"/>
    <n v="1386000"/>
    <n v="1549722.16"/>
    <s v="GI47RBOS060954439096970"/>
    <s v="RBOSGIGI"/>
    <s v="Cachematrix"/>
    <d v="2025-05-01T00:00:00"/>
    <e v="#N/A"/>
    <s v="Cachematrix"/>
    <n v="2766"/>
    <s v="MICLG"/>
  </r>
  <r>
    <x v="0"/>
    <x v="4"/>
    <d v="2025-05-14T00:00:00"/>
    <d v="2025-05-14T00:00:00"/>
    <n v="170737912"/>
    <s v="CHG FPS PAYMENT UKGI -10940"/>
    <n v="-1"/>
    <n v="1"/>
    <n v="0"/>
    <n v="1549721.16"/>
    <s v="GI47RBOS060954439096970"/>
    <s v="RBOSGIGI"/>
    <s v="Bank charges"/>
    <d v="2025-05-01T00:00:00"/>
    <s v="Bank Charges"/>
    <s v="Bank Charges"/>
    <n v="8440"/>
    <s v="MICLG"/>
  </r>
  <r>
    <x v="0"/>
    <x v="4"/>
    <d v="2025-05-14T00:00:00"/>
    <d v="2025-05-14T00:00:00"/>
    <n v="170737912"/>
    <s v="FPS UKGI -10940"/>
    <n v="-114"/>
    <n v="114"/>
    <n v="0"/>
    <n v="1549607.16"/>
    <s v="GI47RBOS060954439096970"/>
    <s v="RBOSGIGI"/>
    <m/>
    <d v="2025-05-01T00:00:00"/>
    <e v="#N/A"/>
    <m/>
    <e v="#N/A"/>
    <m/>
  </r>
  <r>
    <x v="0"/>
    <x v="4"/>
    <d v="2025-05-14T00:00:00"/>
    <d v="2025-05-14T00:00:00"/>
    <n v="170737913"/>
    <s v="CHG FPS PAYMENT FIDUCIARY 536446"/>
    <n v="-1"/>
    <n v="1"/>
    <n v="0"/>
    <n v="1549606.16"/>
    <s v="GI47RBOS060954439096970"/>
    <s v="RBOSGIGI"/>
    <s v="Bank charges"/>
    <d v="2025-05-01T00:00:00"/>
    <s v="Bank Charges"/>
    <s v="Bank Charges"/>
    <n v="8440"/>
    <s v="MICLG"/>
  </r>
  <r>
    <x v="0"/>
    <x v="4"/>
    <d v="2025-05-14T00:00:00"/>
    <d v="2025-05-14T00:00:00"/>
    <n v="170737913"/>
    <s v="FPS FIDUCIARY 536446"/>
    <n v="-19167"/>
    <n v="19167"/>
    <n v="0"/>
    <n v="1530439.16"/>
    <s v="GI47RBOS060954439096970"/>
    <s v="RBOSGIGI"/>
    <s v="Fiduciary Management (MK)"/>
    <d v="2025-05-01T00:00:00"/>
    <s v="Fiduciary Management (MK)"/>
    <m/>
    <e v="#N/A"/>
    <m/>
  </r>
  <r>
    <x v="0"/>
    <x v="4"/>
    <d v="2025-05-14T00:00:00"/>
    <d v="2025-05-14T00:00:00"/>
    <n v="170737914"/>
    <s v="CHG CHAPS CHARGE MICL KCASL TOP UP KCASL MICL TOP UP"/>
    <n v="-15"/>
    <n v="15"/>
    <n v="0"/>
    <n v="1530424.16"/>
    <s v="GI47RBOS060954439096970"/>
    <s v="RBOSGIGI"/>
    <s v="Bank charges"/>
    <d v="2025-05-01T00:00:00"/>
    <s v="Bank Charges"/>
    <s v="Bank Charges"/>
    <n v="8440"/>
    <s v="MICLG"/>
  </r>
  <r>
    <x v="0"/>
    <x v="4"/>
    <d v="2025-05-14T00:00:00"/>
    <d v="2025-05-14T00:00:00"/>
    <n v="170737914"/>
    <s v="OPO MICL KCASL TOP UP KCASL MICL TOP UP"/>
    <n v="-980000"/>
    <n v="980000"/>
    <n v="0"/>
    <n v="550424.16"/>
    <s v="GI47RBOS060954439096970"/>
    <s v="RBOSGIGI"/>
    <s v="KCASL Top up"/>
    <d v="2025-05-01T00:00:00"/>
    <s v="KCASL Top up"/>
    <s v="KCASL Trust Account"/>
    <n v="2762"/>
    <s v="MICLG"/>
  </r>
  <r>
    <x v="0"/>
    <x v="4"/>
    <d v="2025-05-14T00:00:00"/>
    <d v="2025-05-14T00:00:00"/>
    <n v="170737915"/>
    <s v="CHG FPS PAYMENT HOWICH PUKKA CORE"/>
    <n v="-1"/>
    <n v="1"/>
    <n v="0"/>
    <n v="550423.16"/>
    <s v="GI47RBOS060954439096970"/>
    <s v="RBOSGIGI"/>
    <s v="Bank charges"/>
    <d v="2025-05-01T00:00:00"/>
    <s v="Bank Charges"/>
    <s v="Bank Charges"/>
    <n v="8440"/>
    <s v="MICLG"/>
  </r>
  <r>
    <x v="0"/>
    <x v="4"/>
    <d v="2025-05-14T00:00:00"/>
    <d v="2025-05-14T00:00:00"/>
    <n v="170737915"/>
    <s v="FPS HOWICH PUKKA CORE"/>
    <n v="-500000"/>
    <n v="500000"/>
    <n v="0"/>
    <n v="50423.16"/>
    <s v="GI47RBOS060954439096970"/>
    <s v="RBOSGIGI"/>
    <s v="Horwich Farrelly"/>
    <d v="2025-05-01T00:00:00"/>
    <s v="Horwich Farrelly"/>
    <m/>
    <e v="#N/A"/>
    <m/>
  </r>
  <r>
    <x v="2"/>
    <x v="4"/>
    <d v="2025-05-15T00:00:00"/>
    <d v="2025-05-15T00:00:00"/>
    <n v="170747161"/>
    <s v="IPO /ROC/Mulsanne///URI/Dayinsure"/>
    <n v="47947.14"/>
    <n v="0"/>
    <n v="47947.14"/>
    <n v="98370.3"/>
    <s v="GI47RBOS060954439096970"/>
    <s v="RBOSGIGI"/>
    <s v="Dayinsure"/>
    <d v="2025-05-01T00:00:00"/>
    <e v="#N/A"/>
    <m/>
    <e v="#N/A"/>
    <m/>
  </r>
  <r>
    <x v="1"/>
    <x v="4"/>
    <d v="2025-05-16T00:00:00"/>
    <d v="2025-05-16T00:00:00"/>
    <n v="170767135"/>
    <s v="IPO HIYACAR NEWCO LTD WEEKLY PAYMENTS"/>
    <n v="5000"/>
    <n v="0"/>
    <n v="5000"/>
    <n v="103370.3"/>
    <s v="GI47RBOS060954439096970"/>
    <s v="RBOSGIGI"/>
    <s v="Hiyacar Limited"/>
    <d v="2025-05-01T00:00:00"/>
    <e v="#N/A"/>
    <s v="Amounts due from Intermediaries re Premiums (net) "/>
    <n v="3435"/>
    <s v="HiyST"/>
  </r>
  <r>
    <x v="0"/>
    <x v="4"/>
    <d v="2025-05-19T00:00:00"/>
    <d v="2025-05-19T00:00:00"/>
    <n v="170784063"/>
    <s v="IPO UPSTIX TECHNOLOGIES LTD 16 Stanford Avenue REV476465727"/>
    <n v="26250"/>
    <n v="0"/>
    <n v="26250"/>
    <n v="129620.3"/>
    <s v="GI47RBOS060954439096970"/>
    <s v="RBOSGIGI"/>
    <s v="Upstix"/>
    <d v="2025-05-01T00:00:00"/>
    <e v="#N/A"/>
    <m/>
    <e v="#N/A"/>
    <m/>
  </r>
  <r>
    <x v="0"/>
    <x v="4"/>
    <d v="2025-05-19T00:00:00"/>
    <d v="2025-05-19T00:00:00"/>
    <n v="170784064"/>
    <s v="IPO UPSTIX TECHNOLOGIES LTD 44 Alton Road REV476465813"/>
    <n v="28800"/>
    <n v="0"/>
    <n v="28800"/>
    <n v="158420.29999999999"/>
    <s v="GI47RBOS060954439096970"/>
    <s v="RBOSGIGI"/>
    <s v="Upstix"/>
    <d v="2025-05-01T00:00:00"/>
    <e v="#N/A"/>
    <m/>
    <e v="#N/A"/>
    <m/>
  </r>
  <r>
    <x v="0"/>
    <x v="4"/>
    <d v="2025-05-21T00:00:00"/>
    <d v="2025-05-21T00:00:00"/>
    <n v="170833632"/>
    <s v="IPO /ROC/RLTT0015963625///URI/JP MORGAN GBP REDEMPT"/>
    <n v="1150000"/>
    <n v="0"/>
    <n v="1150000"/>
    <n v="1308420.3"/>
    <s v="GI47RBOS060954439096970"/>
    <s v="RBOSGIGI"/>
    <s v="Cachematrix"/>
    <d v="2025-05-01T00:00:00"/>
    <e v="#N/A"/>
    <s v="Cachematrix"/>
    <n v="2766"/>
    <s v="MICLG"/>
  </r>
  <r>
    <x v="0"/>
    <x v="4"/>
    <d v="2025-05-21T00:00:00"/>
    <d v="2025-05-21T00:00:00"/>
    <n v="170837315"/>
    <s v="CHG FPS PAYMENT HORWICH 2479943"/>
    <n v="-1"/>
    <n v="1"/>
    <n v="0"/>
    <n v="1308419.3"/>
    <s v="GI47RBOS060954439096970"/>
    <s v="RBOSGIGI"/>
    <s v="Bank charges"/>
    <d v="2025-05-01T00:00:00"/>
    <s v="Bank Charges"/>
    <s v="Bank Charges"/>
    <n v="8440"/>
    <s v="MICLG"/>
  </r>
  <r>
    <x v="0"/>
    <x v="4"/>
    <d v="2025-05-21T00:00:00"/>
    <d v="2025-05-21T00:00:00"/>
    <n v="170837315"/>
    <s v="FPS HORWICH 2479943"/>
    <n v="-17403"/>
    <n v="17403"/>
    <n v="0"/>
    <n v="1291016.3"/>
    <s v="GI47RBOS060954439096970"/>
    <s v="RBOSGIGI"/>
    <s v="Horwich Farrelly"/>
    <d v="2025-05-01T00:00:00"/>
    <s v="Horwich Farrelly"/>
    <m/>
    <e v="#N/A"/>
    <m/>
  </r>
  <r>
    <x v="0"/>
    <x v="4"/>
    <d v="2025-05-21T00:00:00"/>
    <d v="2025-05-21T00:00:00"/>
    <n v="170837316"/>
    <s v="CHG FPS PAYMENT FOS CIN00015215"/>
    <n v="-1"/>
    <n v="1"/>
    <n v="0"/>
    <n v="1291015.3"/>
    <s v="GI47RBOS060954439096970"/>
    <s v="RBOSGIGI"/>
    <s v="Bank charges"/>
    <d v="2025-05-01T00:00:00"/>
    <s v="Bank Charges"/>
    <s v="Bank Charges"/>
    <n v="8440"/>
    <s v="MICLG"/>
  </r>
  <r>
    <x v="0"/>
    <x v="4"/>
    <d v="2025-05-21T00:00:00"/>
    <d v="2025-05-21T00:00:00"/>
    <n v="170837316"/>
    <s v="FPS FOS CIN00015215"/>
    <n v="-5200"/>
    <n v="5200"/>
    <n v="0"/>
    <n v="1285815.3"/>
    <s v="GI47RBOS060954439096970"/>
    <s v="RBOSGIGI"/>
    <s v="Financial Ombudsman Services "/>
    <d v="2025-05-01T00:00:00"/>
    <s v="Financial Ombudsman Services "/>
    <s v="MIB and Other Levies"/>
    <n v="6020"/>
    <s v="MICLG"/>
  </r>
  <r>
    <x v="0"/>
    <x v="4"/>
    <d v="2025-05-21T00:00:00"/>
    <d v="2025-05-21T00:00:00"/>
    <n v="170837317"/>
    <s v="CHG FPS PAYMENT ABACAI 743"/>
    <n v="-1"/>
    <n v="1"/>
    <n v="0"/>
    <n v="1285814.3"/>
    <s v="GI47RBOS060954439096970"/>
    <s v="RBOSGIGI"/>
    <s v="Bank charges"/>
    <d v="2025-05-01T00:00:00"/>
    <s v="Bank Charges"/>
    <s v="Bank Charges"/>
    <n v="8440"/>
    <s v="MICLG"/>
  </r>
  <r>
    <x v="6"/>
    <x v="4"/>
    <d v="2025-05-21T00:00:00"/>
    <d v="2025-05-21T00:00:00"/>
    <n v="170837317"/>
    <s v="FPS ABACAI 743"/>
    <n v="-24069.360000000001"/>
    <n v="24069.360000000001"/>
    <n v="0"/>
    <n v="1261744.94"/>
    <s v="GI47RBOS060954439096970"/>
    <s v="RBOSGIGI"/>
    <s v="Abacai"/>
    <d v="2025-05-01T00:00:00"/>
    <s v="Abacai"/>
    <m/>
    <e v="#N/A"/>
    <m/>
  </r>
  <r>
    <x v="0"/>
    <x v="4"/>
    <d v="2025-05-21T00:00:00"/>
    <d v="2025-05-21T00:00:00"/>
    <n v="170837318"/>
    <s v="CHG FPS PAYMENT KEY 742"/>
    <n v="-1"/>
    <n v="1"/>
    <n v="0"/>
    <n v="1261743.94"/>
    <s v="GI47RBOS060954439096970"/>
    <s v="RBOSGIGI"/>
    <s v="Bank charges"/>
    <d v="2025-05-01T00:00:00"/>
    <s v="Bank Charges"/>
    <s v="Bank Charges"/>
    <n v="8440"/>
    <s v="MICLG"/>
  </r>
  <r>
    <x v="0"/>
    <x v="4"/>
    <d v="2025-05-21T00:00:00"/>
    <d v="2025-05-21T00:00:00"/>
    <n v="170837318"/>
    <s v="FPS KEY 742"/>
    <n v="-6822.89"/>
    <n v="6822.89"/>
    <n v="0"/>
    <n v="1254921.05"/>
    <s v="GI47RBOS060954439096970"/>
    <s v="RBOSGIGI"/>
    <m/>
    <d v="2025-05-01T00:00:00"/>
    <e v="#N/A"/>
    <m/>
    <e v="#N/A"/>
    <m/>
  </r>
  <r>
    <x v="0"/>
    <x v="4"/>
    <d v="2025-05-21T00:00:00"/>
    <d v="2025-05-21T00:00:00"/>
    <n v="170837319"/>
    <s v="CHG FPS PAYMENT CCG 744"/>
    <n v="-1"/>
    <n v="1"/>
    <n v="0"/>
    <n v="1254920.05"/>
    <s v="GI47RBOS060954439096970"/>
    <s v="RBOSGIGI"/>
    <s v="Bank charges"/>
    <d v="2025-05-01T00:00:00"/>
    <s v="Bank Charges"/>
    <s v="Bank Charges"/>
    <n v="8440"/>
    <s v="MICLG"/>
  </r>
  <r>
    <x v="0"/>
    <x v="4"/>
    <d v="2025-05-21T00:00:00"/>
    <d v="2025-05-21T00:00:00"/>
    <n v="170837319"/>
    <s v="FPS CCG 744"/>
    <n v="-2865.18"/>
    <n v="2865.18"/>
    <n v="0"/>
    <n v="1252054.8700000001"/>
    <s v="GI47RBOS060954439096970"/>
    <s v="RBOSGIGI"/>
    <m/>
    <d v="2025-05-01T00:00:00"/>
    <e v="#N/A"/>
    <m/>
    <e v="#N/A"/>
    <m/>
  </r>
  <r>
    <x v="0"/>
    <x v="4"/>
    <d v="2025-05-21T00:00:00"/>
    <d v="2025-05-21T00:00:00"/>
    <n v="170837320"/>
    <s v="CHG FPS PAYMENT BOWN EXPENSES"/>
    <n v="-1"/>
    <n v="1"/>
    <n v="0"/>
    <n v="1252053.8700000001"/>
    <s v="GI47RBOS060954439096970"/>
    <s v="RBOSGIGI"/>
    <s v="Bank charges"/>
    <d v="2025-05-01T00:00:00"/>
    <s v="Bank Charges"/>
    <s v="Bank Charges"/>
    <n v="8440"/>
    <s v="MICLG"/>
  </r>
  <r>
    <x v="0"/>
    <x v="4"/>
    <d v="2025-05-21T00:00:00"/>
    <d v="2025-05-21T00:00:00"/>
    <n v="170837320"/>
    <s v="FPS BOWN EXPENSES"/>
    <n v="-688.08"/>
    <n v="688.08"/>
    <n v="0"/>
    <n v="1251365.79"/>
    <s v="GI47RBOS060954439096970"/>
    <s v="RBOSGIGI"/>
    <m/>
    <d v="2025-05-01T00:00:00"/>
    <e v="#N/A"/>
    <m/>
    <e v="#N/A"/>
    <m/>
  </r>
  <r>
    <x v="0"/>
    <x v="4"/>
    <d v="2025-05-21T00:00:00"/>
    <d v="2025-05-21T00:00:00"/>
    <n v="170837321"/>
    <s v="CHG FPS PAYMENT KCASL FEES APR"/>
    <n v="-1"/>
    <n v="1"/>
    <n v="0"/>
    <n v="1251364.79"/>
    <s v="GI47RBOS060954439096970"/>
    <s v="RBOSGIGI"/>
    <s v="Bank charges"/>
    <d v="2025-05-01T00:00:00"/>
    <s v="Bank Charges"/>
    <s v="Bank Charges"/>
    <n v="8440"/>
    <s v="MICLG"/>
  </r>
  <r>
    <x v="0"/>
    <x v="4"/>
    <d v="2025-05-21T00:00:00"/>
    <d v="2025-05-21T00:00:00"/>
    <n v="170837321"/>
    <s v="FPS KCASL FEES APR"/>
    <n v="-350376.2"/>
    <n v="350376.2"/>
    <n v="0"/>
    <n v="900988.59"/>
    <s v="GI47RBOS060954439096970"/>
    <s v="RBOSGIGI"/>
    <s v="KCASL fees"/>
    <d v="2025-05-01T00:00:00"/>
    <s v="KCASL Fees"/>
    <m/>
    <e v="#N/A"/>
    <m/>
  </r>
  <r>
    <x v="0"/>
    <x v="4"/>
    <d v="2025-05-21T00:00:00"/>
    <d v="2025-05-21T00:00:00"/>
    <n v="170837327"/>
    <s v="CHG CHAPS CHARGE MICL KCASL TOP UP KCASL MICL TOP UP"/>
    <n v="-15"/>
    <n v="15"/>
    <n v="0"/>
    <n v="900973.59"/>
    <s v="GI47RBOS060954439096970"/>
    <s v="RBOSGIGI"/>
    <s v="Bank charges"/>
    <d v="2025-05-01T00:00:00"/>
    <s v="Bank Charges"/>
    <s v="Bank Charges"/>
    <n v="8440"/>
    <s v="MICLG"/>
  </r>
  <r>
    <x v="0"/>
    <x v="4"/>
    <d v="2025-05-21T00:00:00"/>
    <d v="2025-05-21T00:00:00"/>
    <n v="170837327"/>
    <s v="OPO MICL KCASL TOP UP KCASL MICL TOP UP"/>
    <n v="-800000"/>
    <n v="800000"/>
    <n v="0"/>
    <n v="100973.59"/>
    <s v="GI47RBOS060954439096970"/>
    <s v="RBOSGIGI"/>
    <s v="KCASL Top up"/>
    <d v="2025-05-01T00:00:00"/>
    <s v="KCASL Top up"/>
    <s v="KCASL Trust Account"/>
    <n v="2762"/>
    <s v="MICLG"/>
  </r>
  <r>
    <x v="0"/>
    <x v="4"/>
    <d v="2025-05-21T00:00:00"/>
    <d v="2025-05-21T00:00:00"/>
    <n v="170837328"/>
    <s v="CHG FPS PAYMENT REDPALM SI62160"/>
    <n v="-1"/>
    <n v="1"/>
    <n v="0"/>
    <n v="100972.59"/>
    <s v="GI47RBOS060954439096970"/>
    <s v="RBOSGIGI"/>
    <s v="Bank charges"/>
    <d v="2025-05-01T00:00:00"/>
    <s v="Bank Charges"/>
    <s v="Bank Charges"/>
    <n v="8440"/>
    <s v="MICLG"/>
  </r>
  <r>
    <x v="0"/>
    <x v="4"/>
    <d v="2025-05-21T00:00:00"/>
    <d v="2025-05-21T00:00:00"/>
    <n v="170837328"/>
    <s v="FPS REDPALM SI62160"/>
    <n v="-2874"/>
    <n v="2874"/>
    <n v="0"/>
    <n v="98098.59"/>
    <s v="GI47RBOS060954439096970"/>
    <s v="RBOSGIGI"/>
    <s v="Redpalm"/>
    <d v="2025-05-01T00:00:00"/>
    <s v="Redpalm"/>
    <m/>
    <e v="#N/A"/>
    <m/>
  </r>
  <r>
    <x v="13"/>
    <x v="4"/>
    <d v="2025-05-22T00:00:00"/>
    <d v="2025-05-22T00:00:00"/>
    <n v="170839179"/>
    <s v="IPO HAWKES E J C EDWARD HAWKES EDWARD HAWKE"/>
    <n v="8990"/>
    <n v="0"/>
    <n v="8990"/>
    <n v="107088.59"/>
    <s v="GI47RBOS060954439096970"/>
    <s v="RBOSGIGI"/>
    <m/>
    <d v="2025-05-01T00:00:00"/>
    <e v="#N/A"/>
    <m/>
    <e v="#N/A"/>
    <m/>
  </r>
  <r>
    <x v="0"/>
    <x v="4"/>
    <d v="2025-05-22T00:00:00"/>
    <d v="2025-05-22T00:00:00"/>
    <n v="170847165"/>
    <s v="CHG FPS PAYMENT SHARR 38PARKVIEW"/>
    <n v="-1"/>
    <n v="1"/>
    <n v="0"/>
    <n v="107087.59"/>
    <s v="GI47RBOS060954439096970"/>
    <s v="RBOSGIGI"/>
    <s v="Bank charges"/>
    <d v="2025-05-01T00:00:00"/>
    <s v="Bank Charges"/>
    <s v="Bank Charges"/>
    <n v="8440"/>
    <s v="MICLG"/>
  </r>
  <r>
    <x v="0"/>
    <x v="4"/>
    <d v="2025-05-22T00:00:00"/>
    <d v="2025-05-22T00:00:00"/>
    <n v="170847165"/>
    <s v="FPS SHARR 38PARKVIEW"/>
    <n v="-21750"/>
    <n v="21750"/>
    <n v="0"/>
    <n v="85337.59"/>
    <s v="GI47RBOS060954439096970"/>
    <s v="RBOSGIGI"/>
    <s v="Upstix"/>
    <d v="2025-05-01T00:00:00"/>
    <s v="Upstix"/>
    <m/>
    <e v="#N/A"/>
    <m/>
  </r>
  <r>
    <x v="0"/>
    <x v="4"/>
    <d v="2025-05-23T00:00:00"/>
    <d v="2025-05-23T00:00:00"/>
    <n v="170837322"/>
    <s v="CHG BULK FPS PAYMENT"/>
    <n v="-5"/>
    <n v="5"/>
    <n v="0"/>
    <n v="85332.59"/>
    <s v="GI47RBOS060954439096970"/>
    <s v="RBOSGIGI"/>
    <s v="Bank charges"/>
    <d v="2025-05-01T00:00:00"/>
    <s v="Bank Charges"/>
    <s v="Bank Charges"/>
    <n v="8440"/>
    <s v="MICLG"/>
  </r>
  <r>
    <x v="0"/>
    <x v="4"/>
    <d v="2025-05-23T00:00:00"/>
    <d v="2025-05-23T00:00:00"/>
    <n v="170837322"/>
    <s v="FPS SALARIES"/>
    <n v="-37231.769999999997"/>
    <n v="37231.769999999997"/>
    <n v="0"/>
    <n v="48100.82"/>
    <s v="GI47RBOS060954439096970"/>
    <s v="RBOSGIGI"/>
    <s v="Employment Costs"/>
    <d v="2025-05-01T00:00:00"/>
    <s v="Employment Costs"/>
    <m/>
    <e v="#N/A"/>
    <m/>
  </r>
  <r>
    <x v="3"/>
    <x v="4"/>
    <d v="2025-05-23T00:00:00"/>
    <d v="2025-05-23T00:00:00"/>
    <n v="170875715"/>
    <s v="IPO ABACAI SETTL 23052"/>
    <n v="4158181.58"/>
    <n v="0"/>
    <n v="4158181.58"/>
    <n v="4206282.4000000004"/>
    <s v="GI47RBOS060954439096970"/>
    <s v="RBOSGIGI"/>
    <s v="Boom"/>
    <d v="2025-05-01T00:00:00"/>
    <e v="#N/A"/>
    <s v="Amounts due from Intermediaries re Premiums (net) "/>
    <n v="3435"/>
    <s v="BOOMA"/>
  </r>
  <r>
    <x v="1"/>
    <x v="4"/>
    <d v="2025-05-27T00:00:00"/>
    <d v="2025-05-27T00:00:00"/>
    <n v="170890110"/>
    <s v="IPO HIYACAR NEWCO LTD ON ACCOUNT OF"/>
    <n v="5000"/>
    <n v="0"/>
    <n v="5000"/>
    <n v="4211282.4000000004"/>
    <s v="GI47RBOS060954439096970"/>
    <s v="RBOSGIGI"/>
    <s v="Hiyacar Limited"/>
    <d v="2025-05-01T00:00:00"/>
    <e v="#N/A"/>
    <s v="Amounts due from Intermediaries re Premiums (net) "/>
    <n v="3435"/>
    <s v="HiyST"/>
  </r>
  <r>
    <x v="0"/>
    <x v="4"/>
    <d v="2025-05-27T00:00:00"/>
    <d v="2025-05-27T00:00:00"/>
    <n v="170893390"/>
    <s v="CHG CHAPS CHARGE GNC078910515601 /ROC/77786296"/>
    <n v="-15"/>
    <n v="15"/>
    <n v="0"/>
    <n v="4211267.4000000004"/>
    <s v="GI47RBOS060954439096970"/>
    <s v="RBOSGIGI"/>
    <s v="Bank charges"/>
    <d v="2025-05-01T00:00:00"/>
    <s v="Bank Charges"/>
    <s v="Bank Charges"/>
    <n v="8440"/>
    <s v="MICLG"/>
  </r>
  <r>
    <x v="0"/>
    <x v="4"/>
    <d v="2025-05-27T00:00:00"/>
    <d v="2025-05-27T00:00:00"/>
    <n v="170893390"/>
    <s v="OPO GNC078910515601 /ROC/77786296"/>
    <n v="-4200000"/>
    <n v="4200000"/>
    <n v="0"/>
    <n v="11267.4"/>
    <s v="GI47RBOS060954439096970"/>
    <s v="RBOSGIGI"/>
    <s v="Cachematrix"/>
    <d v="2025-05-01T00:00:00"/>
    <s v="Cachematrix"/>
    <s v="Cachematrix"/>
    <n v="2766"/>
    <s v="MICLG"/>
  </r>
  <r>
    <x v="0"/>
    <x v="4"/>
    <d v="2025-05-27T00:00:00"/>
    <d v="2025-05-27T00:00:00"/>
    <n v="170894470"/>
    <s v="IPO UPSTIX TECHNOLOGIES LTD 20 Kirk Lane REV483343395"/>
    <n v="60100"/>
    <n v="0"/>
    <n v="60100"/>
    <n v="71367.399999999994"/>
    <s v="GI47RBOS060954439096970"/>
    <s v="RBOSGIGI"/>
    <s v="Upstix"/>
    <d v="2025-05-01T00:00:00"/>
    <e v="#N/A"/>
    <m/>
    <e v="#N/A"/>
    <m/>
  </r>
  <r>
    <x v="0"/>
    <x v="4"/>
    <d v="2025-05-28T00:00:00"/>
    <d v="2025-05-28T00:00:00"/>
    <n v="170933940"/>
    <s v="IPO /ROC/RLTT0015991249///URI/JP MORGAN GBP REDEMPT"/>
    <n v="980000"/>
    <n v="0"/>
    <n v="980000"/>
    <n v="1051367.3999999999"/>
    <s v="GI47RBOS060954439096970"/>
    <s v="RBOSGIGI"/>
    <s v="Cachematrix"/>
    <d v="2025-05-01T00:00:00"/>
    <e v="#N/A"/>
    <s v="Cachematrix"/>
    <n v="2766"/>
    <s v="MICLG"/>
  </r>
  <r>
    <x v="0"/>
    <x v="4"/>
    <d v="2025-05-28T00:00:00"/>
    <d v="2025-05-28T00:00:00"/>
    <n v="170937169"/>
    <s v="CHG CHAPS CHARGE MICL KCASL TOP UP KCASL MICL TOP UP"/>
    <n v="-15"/>
    <n v="15"/>
    <n v="0"/>
    <n v="1051352.3999999999"/>
    <s v="GI47RBOS060954439096970"/>
    <s v="RBOSGIGI"/>
    <s v="Bank charges"/>
    <d v="2025-05-01T00:00:00"/>
    <s v="Bank Charges"/>
    <s v="Bank Charges"/>
    <n v="8440"/>
    <s v="MICLG"/>
  </r>
  <r>
    <x v="0"/>
    <x v="4"/>
    <d v="2025-05-28T00:00:00"/>
    <d v="2025-05-28T00:00:00"/>
    <n v="170937169"/>
    <s v="OPO MICL KCASL TOP UP KCASL MICL TOP UP"/>
    <n v="-1000000"/>
    <n v="1000000"/>
    <n v="0"/>
    <n v="51352.4"/>
    <s v="GI47RBOS060954439096970"/>
    <s v="RBOSGIGI"/>
    <s v="KCASL Top up"/>
    <d v="2025-05-01T00:00:00"/>
    <s v="KCASL Top up"/>
    <s v="KCASL Trust Account"/>
    <n v="2762"/>
    <s v="MICLG"/>
  </r>
  <r>
    <x v="0"/>
    <x v="4"/>
    <d v="2025-05-29T00:00:00"/>
    <d v="2025-05-29T00:00:00"/>
    <n v="170948063"/>
    <s v="IPO 11387709 XOL 2022 ADJ EMAIL 27MAY2025"/>
    <n v="428398.73"/>
    <n v="0"/>
    <n v="428398.73"/>
    <n v="479751.13"/>
    <s v="GI47RBOS060954439096970"/>
    <s v="RBOSGIGI"/>
    <s v="Xol Guy Carpenter"/>
    <d v="2025-05-01T00:00:00"/>
    <e v="#N/A"/>
    <m/>
    <e v="#N/A"/>
    <m/>
  </r>
  <r>
    <x v="0"/>
    <x v="4"/>
    <d v="2025-05-29T00:00:00"/>
    <d v="2025-05-29T00:00:00"/>
    <n v="170954983"/>
    <s v="IPO /ROC/RLTT0015995679///URI/JP MORGAN GBP REDEMPT"/>
    <n v="60000"/>
    <n v="0"/>
    <n v="60000"/>
    <n v="539751.13"/>
    <s v="GI47RBOS060954439096970"/>
    <s v="RBOSGIGI"/>
    <s v="Cachematrix"/>
    <d v="2025-05-01T00:00:00"/>
    <e v="#N/A"/>
    <s v="Cachematrix"/>
    <n v="2766"/>
    <s v="MICLG"/>
  </r>
  <r>
    <x v="0"/>
    <x v="4"/>
    <d v="2025-05-29T00:00:00"/>
    <d v="2025-05-29T00:00:00"/>
    <n v="170956915"/>
    <s v="CHG FPS PAYMENT CCG 745"/>
    <n v="-1"/>
    <n v="1"/>
    <n v="0"/>
    <n v="539750.13"/>
    <s v="GI47RBOS060954439096970"/>
    <s v="RBOSGIGI"/>
    <s v="Bank charges"/>
    <d v="2025-05-01T00:00:00"/>
    <s v="Bank Charges"/>
    <s v="Bank Charges"/>
    <n v="8440"/>
    <s v="MICLG"/>
  </r>
  <r>
    <x v="0"/>
    <x v="4"/>
    <d v="2025-05-29T00:00:00"/>
    <d v="2025-05-29T00:00:00"/>
    <n v="170956915"/>
    <s v="FPS CCG 745"/>
    <n v="-35435.19"/>
    <n v="35435.19"/>
    <n v="0"/>
    <n v="504314.94"/>
    <s v="GI47RBOS060954439096970"/>
    <s v="RBOSGIGI"/>
    <m/>
    <d v="2025-05-01T00:00:00"/>
    <e v="#N/A"/>
    <m/>
    <e v="#N/A"/>
    <m/>
  </r>
  <r>
    <x v="0"/>
    <x v="4"/>
    <d v="2025-05-29T00:00:00"/>
    <d v="2025-05-29T00:00:00"/>
    <n v="170956916"/>
    <s v="CHG FPS PAYMENT SHARR 5 WESSON"/>
    <n v="-1"/>
    <n v="1"/>
    <n v="0"/>
    <n v="504313.94"/>
    <s v="GI47RBOS060954439096970"/>
    <s v="RBOSGIGI"/>
    <s v="Bank charges"/>
    <d v="2025-05-01T00:00:00"/>
    <s v="Bank Charges"/>
    <s v="Bank Charges"/>
    <n v="8440"/>
    <s v="MICLG"/>
  </r>
  <r>
    <x v="0"/>
    <x v="4"/>
    <d v="2025-05-29T00:00:00"/>
    <d v="2025-05-29T00:00:00"/>
    <n v="170956916"/>
    <s v="FPS SHARR 5 WESSON"/>
    <n v="-18000"/>
    <n v="18000"/>
    <n v="0"/>
    <n v="486313.94"/>
    <s v="GI47RBOS060954439096970"/>
    <s v="RBOSGIGI"/>
    <s v="Upstix"/>
    <d v="2025-05-01T00:00:00"/>
    <s v="Upstix"/>
    <m/>
    <e v="#N/A"/>
    <m/>
  </r>
  <r>
    <x v="0"/>
    <x v="4"/>
    <d v="2025-05-29T00:00:00"/>
    <d v="2025-05-29T00:00:00"/>
    <n v="170956917"/>
    <s v="CHG FPS PAYMENT SHARR 16BUTTERWOOD"/>
    <n v="-1"/>
    <n v="1"/>
    <n v="0"/>
    <n v="486312.94"/>
    <s v="GI47RBOS060954439096970"/>
    <s v="RBOSGIGI"/>
    <s v="Bank charges"/>
    <d v="2025-05-01T00:00:00"/>
    <s v="Bank Charges"/>
    <s v="Bank Charges"/>
    <n v="8440"/>
    <s v="MICLG"/>
  </r>
  <r>
    <x v="0"/>
    <x v="4"/>
    <d v="2025-05-29T00:00:00"/>
    <d v="2025-05-29T00:00:00"/>
    <n v="170956917"/>
    <s v="FPS SHARR 16BUTTERWOOD"/>
    <n v="-32250"/>
    <n v="32250"/>
    <n v="0"/>
    <n v="454062.94"/>
    <s v="GI47RBOS060954439096970"/>
    <s v="RBOSGIGI"/>
    <s v="Upstix"/>
    <d v="2025-05-01T00:00:00"/>
    <s v="Upstix"/>
    <m/>
    <e v="#N/A"/>
    <m/>
  </r>
  <r>
    <x v="0"/>
    <x v="4"/>
    <d v="2025-05-29T00:00:00"/>
    <d v="2025-05-29T00:00:00"/>
    <n v="170957370"/>
    <s v="IPO CASH CALL TRILATERAL MAY 2025"/>
    <n v="999965"/>
    <n v="0"/>
    <n v="999965"/>
    <n v="1454027.94"/>
    <s v="GI47RBOS060954439096970"/>
    <s v="RBOSGIGI"/>
    <m/>
    <d v="2025-05-01T00:00:00"/>
    <e v="#N/A"/>
    <m/>
    <e v="#N/A"/>
    <m/>
  </r>
  <r>
    <x v="10"/>
    <x v="4"/>
    <d v="2025-05-30T00:00:00"/>
    <d v="2025-05-30T00:00:00"/>
    <n v="170980023"/>
    <s v="IPO ACC NO 2829"/>
    <n v="1082463.55"/>
    <n v="0"/>
    <n v="1082463.55"/>
    <n v="2536491.4900000002"/>
    <s v="GI47RBOS060954439096970"/>
    <s v="RBOSGIGI"/>
    <s v="U Drive Cover"/>
    <d v="2025-05-01T00:00:00"/>
    <e v="#N/A"/>
    <s v="Amounts due from Intermediaries re Premiums (net) "/>
    <n v="3435"/>
    <s v="UDrOt"/>
  </r>
  <r>
    <x v="0"/>
    <x v="4"/>
    <d v="2025-05-30T00:00:00"/>
    <d v="2025-05-30T00:00:00"/>
    <n v="170985700"/>
    <s v="CHG CHAPS CHARGE GNC079079470901 /ROC/77884899"/>
    <n v="-15"/>
    <n v="15"/>
    <n v="0"/>
    <n v="2536476.4900000002"/>
    <s v="GI47RBOS060954439096970"/>
    <s v="RBOSGIGI"/>
    <s v="Bank charges"/>
    <d v="2025-05-01T00:00:00"/>
    <s v="Bank Charges"/>
    <m/>
    <e v="#N/A"/>
    <m/>
  </r>
  <r>
    <x v="0"/>
    <x v="4"/>
    <d v="2025-05-30T00:00:00"/>
    <d v="2025-05-30T00:00:00"/>
    <n v="170985700"/>
    <s v="OPO GNC079079470901 /ROC/77884899"/>
    <n v="-2317000"/>
    <n v="2317000"/>
    <n v="0"/>
    <n v="219476.49"/>
    <s v="GI47RBOS060954439096970"/>
    <s v="RBOSGIGI"/>
    <s v="Cachematrix"/>
    <d v="2025-05-01T00:00:00"/>
    <s v="Cachematrix"/>
    <m/>
    <e v="#N/A"/>
    <m/>
  </r>
  <r>
    <x v="0"/>
    <x v="4"/>
    <d v="2025-05-30T00:00:00"/>
    <d v="2025-05-30T00:00:00"/>
    <n v="170997891"/>
    <s v="IPO PPPF 10 PC CAP Dividend Dividend"/>
    <n v="25000"/>
    <n v="0"/>
    <n v="25000"/>
    <n v="244476.49"/>
    <s v="GI47RBOS060954439096970"/>
    <s v="RBOSGIGI"/>
    <s v="PP Property Finance"/>
    <d v="2025-05-01T00:00:00"/>
    <e v="#N/A"/>
    <m/>
    <e v="#N/A"/>
    <m/>
  </r>
  <r>
    <x v="0"/>
    <x v="5"/>
    <d v="2025-06-02T00:00:00"/>
    <d v="2025-06-02T00:00:00"/>
    <n v="171000816"/>
    <s v="D/D MOTOR INSURERS BUR MULSANNE INS859221 601455MIB LEVY"/>
    <n v="-217384.64"/>
    <n v="217384.64"/>
    <n v="0"/>
    <n v="27091.85"/>
    <s v="GI47RBOS060954439096970"/>
    <s v="RBOSGIGI"/>
    <s v="MIB Fees"/>
    <d v="2025-06-01T00:00:00"/>
    <s v="MIB Fees"/>
    <s v="MIB creditor"/>
    <n v="4256"/>
    <s v="MICLG"/>
  </r>
  <r>
    <x v="0"/>
    <x v="5"/>
    <d v="2025-06-02T00:00:00"/>
    <d v="2025-06-02T00:00:00"/>
    <n v="171000818"/>
    <s v="D/D AVIVANNE INS691995 400250P516939601-A"/>
    <n v="-44.55"/>
    <n v="44.55"/>
    <n v="0"/>
    <n v="27047.3"/>
    <s v="GI47RBOS060954439096970"/>
    <s v="RBOSGIGI"/>
    <s v="Employment Costs"/>
    <d v="2025-06-01T00:00:00"/>
    <s v="Employment Costs"/>
    <s v="Other Staff Costs"/>
    <n v="8020"/>
    <s v="MICLG"/>
  </r>
  <r>
    <x v="0"/>
    <x v="5"/>
    <d v="2025-06-02T00:00:00"/>
    <d v="2025-06-02T00:00:00"/>
    <n v="171006422"/>
    <s v="IPO /ROC/IATT0016006588///URI/JP MORGAN GBP INTERES"/>
    <n v="19944.96"/>
    <n v="0"/>
    <n v="19944.96"/>
    <n v="46992.26"/>
    <s v="GI47RBOS060954439096970"/>
    <s v="RBOSGIGI"/>
    <s v="Cachematrix"/>
    <d v="2025-06-01T00:00:00"/>
    <e v="#N/A"/>
    <s v="Bank interest receivable "/>
    <n v="3427"/>
    <s v="MICLG"/>
  </r>
  <r>
    <x v="0"/>
    <x v="5"/>
    <d v="2025-06-03T00:00:00"/>
    <d v="2025-06-03T00:00:00"/>
    <n v="171037685"/>
    <s v="IPO UPSTIX TECHNOLOGIES LTD 24 Fieldfare Close REV489529152"/>
    <n v="47025"/>
    <n v="0"/>
    <n v="47025"/>
    <n v="94017.26"/>
    <s v="GI47RBOS060954439096970"/>
    <s v="RBOSGIGI"/>
    <s v="Upstix"/>
    <d v="2025-06-01T00:00:00"/>
    <e v="#N/A"/>
    <s v="Ibuyer (Formerly: Asana Inc (NYSE: ASAN) (USD)"/>
    <n v="3609"/>
    <s v="MICLG"/>
  </r>
  <r>
    <x v="0"/>
    <x v="5"/>
    <d v="2025-06-04T00:00:00"/>
    <d v="2025-06-04T00:00:00"/>
    <n v="171050305"/>
    <s v="IPO /ROC/RLTT0016021692///URI/JP MORGAN GBP REDEMPT"/>
    <n v="2084000"/>
    <n v="0"/>
    <n v="2084000"/>
    <n v="2178017.2599999998"/>
    <s v="GI47RBOS060954439096970"/>
    <s v="RBOSGIGI"/>
    <s v="Cachematrix"/>
    <d v="2025-06-01T00:00:00"/>
    <e v="#N/A"/>
    <s v="Cachematrix"/>
    <n v="2766"/>
    <s v="MICLG"/>
  </r>
  <r>
    <x v="5"/>
    <x v="5"/>
    <d v="2025-06-04T00:00:00"/>
    <d v="2025-06-04T00:00:00"/>
    <n v="171054822"/>
    <s v="IPO G2I LTD T A GOT2INSURE.COM G2I 000000FT2515"/>
    <n v="680.44"/>
    <n v="0"/>
    <n v="680.44"/>
    <n v="2178697.7000000002"/>
    <s v="GI47RBOS060954439096970"/>
    <s v="RBOSGIGI"/>
    <s v="G2I"/>
    <d v="2025-06-01T00:00:00"/>
    <e v="#N/A"/>
    <s v="Amounts due from Intermediaries re Premiums (net) "/>
    <n v="3510"/>
    <s v="G2Ins"/>
  </r>
  <r>
    <x v="0"/>
    <x v="5"/>
    <d v="2025-06-05T00:00:00"/>
    <d v="2025-06-05T00:00:00"/>
    <n v="171062105"/>
    <s v="CHG FPS PAYMENT KCASL RECHARGE MAY"/>
    <n v="-1"/>
    <n v="1"/>
    <n v="0"/>
    <n v="2178696.7000000002"/>
    <s v="GI47RBOS060954439096970"/>
    <s v="RBOSGIGI"/>
    <s v="Bank charges"/>
    <d v="2025-06-01T00:00:00"/>
    <s v="Bank Charges"/>
    <s v="Bank Charges"/>
    <n v="8440"/>
    <s v="MICLG"/>
  </r>
  <r>
    <x v="0"/>
    <x v="5"/>
    <d v="2025-06-05T00:00:00"/>
    <d v="2025-06-05T00:00:00"/>
    <n v="171062105"/>
    <s v="FPS KCASL RECHARGE MAY"/>
    <n v="-1728"/>
    <n v="1728"/>
    <n v="0"/>
    <n v="2176968.7000000002"/>
    <s v="GI47RBOS060954439096970"/>
    <s v="RBOSGIGI"/>
    <s v="KCASL fees"/>
    <d v="2025-06-01T00:00:00"/>
    <s v="KCASL Fees"/>
    <s v="Information Technology"/>
    <n v="8117"/>
    <s v="MICLG"/>
  </r>
  <r>
    <x v="0"/>
    <x v="5"/>
    <d v="2025-06-05T00:00:00"/>
    <d v="2025-06-05T00:00:00"/>
    <n v="171062106"/>
    <s v="CHG CHAPS CHARGE MFS UNIPOL CLAIMS MFS UNIPOL CLAIMS"/>
    <n v="-15"/>
    <n v="15"/>
    <n v="0"/>
    <n v="2176953.7000000002"/>
    <s v="GI47RBOS060954439096970"/>
    <s v="RBOSGIGI"/>
    <s v="Bank charges"/>
    <d v="2025-06-01T00:00:00"/>
    <s v="Bank Charges"/>
    <s v="Bank Charges"/>
    <n v="8440"/>
    <s v="MICLG"/>
  </r>
  <r>
    <x v="0"/>
    <x v="5"/>
    <d v="2025-06-05T00:00:00"/>
    <d v="2025-06-05T00:00:00"/>
    <n v="171062106"/>
    <s v="OPO MFS UNIPOL CLAIMS"/>
    <n v="-500000"/>
    <n v="500000"/>
    <n v="0"/>
    <n v="1676953.7"/>
    <s v="GI47RBOS060954439096970"/>
    <s v="RBOSGIGI"/>
    <s v="Pukka IPT &amp; Commission"/>
    <d v="2025-06-01T00:00:00"/>
    <s v="Pukka IPT &amp; Commission"/>
    <s v="Davies Unipol Trust Account"/>
    <n v="2768"/>
    <s v="MICLG"/>
  </r>
  <r>
    <x v="0"/>
    <x v="5"/>
    <d v="2025-06-05T00:00:00"/>
    <d v="2025-06-05T00:00:00"/>
    <n v="171062107"/>
    <s v="CHG FPS PAYMENT HEDGEHOG CLAIMS"/>
    <n v="-1"/>
    <n v="1"/>
    <n v="0"/>
    <n v="1676952.7"/>
    <s v="GI47RBOS060954439096970"/>
    <s v="RBOSGIGI"/>
    <s v="Bank charges"/>
    <d v="2025-06-01T00:00:00"/>
    <s v="Bank Charges"/>
    <s v="Bank Charges"/>
    <n v="8440"/>
    <s v="MICLG"/>
  </r>
  <r>
    <x v="0"/>
    <x v="5"/>
    <d v="2025-06-05T00:00:00"/>
    <d v="2025-06-05T00:00:00"/>
    <n v="171062107"/>
    <s v="FPS HEDGEHOG CLAIMS"/>
    <n v="-421974.69"/>
    <n v="421974.69"/>
    <n v="0"/>
    <n v="1254978.01"/>
    <s v="GI47RBOS060954439096970"/>
    <s v="RBOSGIGI"/>
    <s v="Hedgehog claims"/>
    <d v="2025-06-01T00:00:00"/>
    <s v="Hedgehog Claims"/>
    <s v="HedgehogClaims Float"/>
    <n v="2765"/>
    <s v="MICLG"/>
  </r>
  <r>
    <x v="0"/>
    <x v="5"/>
    <d v="2025-06-05T00:00:00"/>
    <d v="2025-06-05T00:00:00"/>
    <n v="171062108"/>
    <s v="CHG FPS PAYMENT ABI 18452"/>
    <n v="-1"/>
    <n v="1"/>
    <n v="0"/>
    <n v="1254977.01"/>
    <s v="GI47RBOS060954439096970"/>
    <s v="RBOSGIGI"/>
    <s v="Bank charges"/>
    <d v="2025-06-01T00:00:00"/>
    <s v="Bank Charges"/>
    <s v="Bank Charges"/>
    <n v="8440"/>
    <s v="MICLG"/>
  </r>
  <r>
    <x v="0"/>
    <x v="5"/>
    <d v="2025-06-05T00:00:00"/>
    <d v="2025-06-05T00:00:00"/>
    <n v="171062108"/>
    <s v="FPS ABI 18452"/>
    <n v="-4782.6099999999997"/>
    <n v="4782.6099999999997"/>
    <n v="0"/>
    <n v="1250194.3999999999"/>
    <s v="GI47RBOS060954439096970"/>
    <s v="RBOSGIGI"/>
    <s v="ABI Levy"/>
    <d v="2025-06-01T00:00:00"/>
    <s v="ABI Levy"/>
    <s v="Prepayments"/>
    <n v="3215"/>
    <s v="MICLG"/>
  </r>
  <r>
    <x v="0"/>
    <x v="5"/>
    <d v="2025-06-05T00:00:00"/>
    <d v="2025-06-05T00:00:00"/>
    <n v="171062109"/>
    <s v="CHG CHAPS CHARGE MICL KCASL TOP UP KCASL MICL TOP UP"/>
    <n v="-15"/>
    <n v="15"/>
    <n v="0"/>
    <n v="1250179.3999999999"/>
    <s v="GI47RBOS060954439096970"/>
    <s v="RBOSGIGI"/>
    <s v="Bank charges"/>
    <d v="2025-06-01T00:00:00"/>
    <s v="Bank Charges"/>
    <s v="Bank Charges"/>
    <n v="8440"/>
    <s v="MICLG"/>
  </r>
  <r>
    <x v="0"/>
    <x v="5"/>
    <d v="2025-06-05T00:00:00"/>
    <d v="2025-06-05T00:00:00"/>
    <n v="171062109"/>
    <s v="OPO MICL KCASL TOP UP KCASL MICL TOP UP"/>
    <n v="-1200000"/>
    <n v="1200000"/>
    <n v="0"/>
    <n v="50179.4"/>
    <s v="GI47RBOS060954439096970"/>
    <s v="RBOSGIGI"/>
    <s v="KCASL Top up"/>
    <d v="2025-06-01T00:00:00"/>
    <s v="KCASL Top up"/>
    <s v="KCASL Trust Account"/>
    <n v="2762"/>
    <s v="MICLG"/>
  </r>
  <r>
    <x v="0"/>
    <x v="5"/>
    <d v="2025-06-05T00:00:00"/>
    <d v="2025-06-05T00:00:00"/>
    <n v="171066587"/>
    <s v="IPO /ROC/PMTEFT-65623"/>
    <n v="381789.43"/>
    <n v="0"/>
    <n v="381789.43"/>
    <n v="431968.83"/>
    <s v="GI47RBOS060954439096970"/>
    <s v="RBOSGIGI"/>
    <s v="Xol Guy Carpenter"/>
    <d v="2025-06-01T00:00:00"/>
    <e v="#N/A"/>
    <s v="Creditors arising out of Reinsurance Operations - XOL"/>
    <n v="4162"/>
    <s v="MICLG"/>
  </r>
  <r>
    <x v="1"/>
    <x v="5"/>
    <d v="2025-06-06T00:00:00"/>
    <d v="2025-06-06T00:00:00"/>
    <n v="171088162"/>
    <s v="IPO HIYACAR NEWCO LTD WEEKLY ADVANCE"/>
    <n v="5000"/>
    <n v="0"/>
    <n v="5000"/>
    <n v="436968.83"/>
    <s v="GI47RBOS060954439096970"/>
    <s v="RBOSGIGI"/>
    <s v="Hiyacar Limited"/>
    <d v="2025-06-01T00:00:00"/>
    <e v="#N/A"/>
    <s v="Amounts due from Intermediaries re Premiums (net) "/>
    <n v="3510"/>
    <s v="HiyST"/>
  </r>
  <r>
    <x v="0"/>
    <x v="5"/>
    <d v="2025-06-06T00:00:00"/>
    <d v="2025-06-06T00:00:00"/>
    <n v="171088231"/>
    <s v="IPO UPSTIX TECHNOLOGIES LTD Alpha House REV492205045"/>
    <n v="33750"/>
    <n v="0"/>
    <n v="33750"/>
    <n v="470718.83"/>
    <s v="GI47RBOS060954439096970"/>
    <s v="RBOSGIGI"/>
    <s v="Upstix"/>
    <d v="2025-06-01T00:00:00"/>
    <e v="#N/A"/>
    <s v="Ibuyer (Formerly: Asana Inc (NYSE: ASAN) (USD)"/>
    <n v="3609"/>
    <s v="MICLG"/>
  </r>
  <r>
    <x v="0"/>
    <x v="5"/>
    <d v="2025-06-09T00:00:00"/>
    <d v="2025-06-09T00:00:00"/>
    <n v="171095202"/>
    <s v="CHG CHAPS CHARGE GNC079448987601 /ROC/78140643"/>
    <n v="-15"/>
    <n v="15"/>
    <n v="0"/>
    <n v="470703.83"/>
    <s v="GI47RBOS060954439096970"/>
    <s v="RBOSGIGI"/>
    <s v="Bank charges"/>
    <d v="2025-06-01T00:00:00"/>
    <s v="Bank Charges"/>
    <s v="Bank Charges"/>
    <n v="8440"/>
    <s v="MICLG"/>
  </r>
  <r>
    <x v="0"/>
    <x v="5"/>
    <d v="2025-06-09T00:00:00"/>
    <d v="2025-06-09T00:00:00"/>
    <n v="171095202"/>
    <s v="OPO GNC079448987601 /ROC/78140643"/>
    <n v="-470000"/>
    <n v="470000"/>
    <n v="0"/>
    <n v="703.83"/>
    <s v="GI47RBOS060954439096970"/>
    <s v="RBOSGIGI"/>
    <s v="Cachematrix"/>
    <d v="2025-06-01T00:00:00"/>
    <s v="Cachematrix"/>
    <s v="Cachematrix"/>
    <n v="2766"/>
    <s v="MICLG"/>
  </r>
  <r>
    <x v="2"/>
    <x v="5"/>
    <d v="2025-06-12T00:00:00"/>
    <d v="2025-06-12T00:00:00"/>
    <n v="171146827"/>
    <s v="IPO /ROC/Mulsanne///URI/Dayinsure"/>
    <n v="47879.39"/>
    <n v="0"/>
    <n v="47879.39"/>
    <n v="48583.22"/>
    <s v="GI47RBOS060954439096970"/>
    <s v="RBOSGIGI"/>
    <s v="Dayinsure"/>
    <d v="2025-06-01T00:00:00"/>
    <e v="#N/A"/>
    <s v="Amounts due from Intermediaries re Premiums (net) "/>
    <n v="3510"/>
    <s v="DayST"/>
  </r>
  <r>
    <x v="0"/>
    <x v="5"/>
    <d v="2025-06-12T00:00:00"/>
    <d v="2025-06-12T00:00:00"/>
    <n v="171162320"/>
    <s v="IPO /ROC/RLTT0016067136///URI/JP MORGAN GBP REDEMPT"/>
    <n v="2614000"/>
    <n v="0"/>
    <n v="2614000"/>
    <n v="2662583.2200000002"/>
    <s v="GI47RBOS060954439096970"/>
    <s v="RBOSGIGI"/>
    <s v="Cachematrix"/>
    <d v="2025-06-01T00:00:00"/>
    <e v="#N/A"/>
    <s v="Cachematrix"/>
    <n v="2766"/>
    <s v="MICLG"/>
  </r>
  <r>
    <x v="0"/>
    <x v="5"/>
    <d v="2025-06-12T00:00:00"/>
    <d v="2025-06-12T00:00:00"/>
    <n v="171162929"/>
    <s v="CHG FPS PAYMENT 512005162 LEXNEX"/>
    <n v="-1"/>
    <n v="1"/>
    <n v="0"/>
    <n v="2662582.2200000002"/>
    <s v="GI47RBOS060954439096970"/>
    <s v="RBOSGIGI"/>
    <s v="Bank charges"/>
    <d v="2025-06-01T00:00:00"/>
    <s v="Bank Charges"/>
    <s v="Bank Charges"/>
    <n v="8440"/>
    <s v="MICLG"/>
  </r>
  <r>
    <x v="0"/>
    <x v="5"/>
    <d v="2025-06-12T00:00:00"/>
    <d v="2025-06-12T00:00:00"/>
    <n v="171162929"/>
    <s v="FPS 512005162 LEXNEX"/>
    <n v="-5475.8"/>
    <n v="5475.8"/>
    <n v="0"/>
    <n v="2657106.42"/>
    <s v="GI47RBOS060954439096970"/>
    <s v="RBOSGIGI"/>
    <s v="Lexisnexis"/>
    <d v="2025-06-01T00:00:00"/>
    <s v="Lexisnexis"/>
    <s v="Accruals"/>
    <n v="4260"/>
    <s v="MICLG"/>
  </r>
  <r>
    <x v="0"/>
    <x v="5"/>
    <d v="2025-06-12T00:00:00"/>
    <d v="2025-06-12T00:00:00"/>
    <n v="171162930"/>
    <s v="CHG FPS PAYMENT GLOBALNET 2613"/>
    <n v="-1"/>
    <n v="1"/>
    <n v="0"/>
    <n v="2657105.42"/>
    <s v="GI47RBOS060954439096970"/>
    <s v="RBOSGIGI"/>
    <s v="Bank charges"/>
    <d v="2025-06-01T00:00:00"/>
    <s v="Bank Charges"/>
    <s v="Bank Charges"/>
    <n v="8440"/>
    <s v="MICLG"/>
  </r>
  <r>
    <x v="0"/>
    <x v="5"/>
    <d v="2025-06-12T00:00:00"/>
    <d v="2025-06-12T00:00:00"/>
    <n v="171162930"/>
    <s v="FPS GLOBALNET 2613"/>
    <n v="-3540"/>
    <n v="3540"/>
    <n v="0"/>
    <n v="2653565.42"/>
    <s v="GI47RBOS060954439096970"/>
    <s v="RBOSGIGI"/>
    <s v="360 Globalnet"/>
    <d v="2025-06-01T00:00:00"/>
    <s v="360 Globalnet"/>
    <s v="Accruals"/>
    <n v="4260"/>
    <s v="MICLG"/>
  </r>
  <r>
    <x v="0"/>
    <x v="5"/>
    <d v="2025-06-12T00:00:00"/>
    <d v="2025-06-12T00:00:00"/>
    <n v="171162931"/>
    <s v="CHG FPS PAYMENT VSL 131311"/>
    <n v="-1"/>
    <n v="1"/>
    <n v="0"/>
    <n v="2653564.42"/>
    <s v="GI47RBOS060954439096970"/>
    <s v="RBOSGIGI"/>
    <s v="Bank charges"/>
    <d v="2025-06-01T00:00:00"/>
    <s v="Bank Charges"/>
    <s v="Bank Charges"/>
    <n v="8440"/>
    <s v="MICLG"/>
  </r>
  <r>
    <x v="0"/>
    <x v="5"/>
    <d v="2025-06-12T00:00:00"/>
    <d v="2025-06-12T00:00:00"/>
    <n v="171162931"/>
    <s v="FPS VSL 131311"/>
    <n v="-352.9"/>
    <n v="352.9"/>
    <n v="0"/>
    <n v="2653211.52"/>
    <s v="GI47RBOS060954439096970"/>
    <s v="RBOSGIGI"/>
    <s v="VSL"/>
    <d v="2025-06-01T00:00:00"/>
    <s v="VSL"/>
    <s v="Accruals"/>
    <n v="4260"/>
    <s v="MICLG"/>
  </r>
  <r>
    <x v="0"/>
    <x v="5"/>
    <d v="2025-06-12T00:00:00"/>
    <d v="2025-06-12T00:00:00"/>
    <n v="171162932"/>
    <s v="CHG FPS PAYMENT FOS CIN00015442"/>
    <n v="-1"/>
    <n v="1"/>
    <n v="0"/>
    <n v="2653210.52"/>
    <s v="GI47RBOS060954439096970"/>
    <s v="RBOSGIGI"/>
    <s v="Bank charges"/>
    <d v="2025-06-01T00:00:00"/>
    <s v="Bank Charges"/>
    <s v="Bank Charges"/>
    <n v="8440"/>
    <s v="MICLG"/>
  </r>
  <r>
    <x v="0"/>
    <x v="5"/>
    <d v="2025-06-12T00:00:00"/>
    <d v="2025-06-12T00:00:00"/>
    <n v="171162932"/>
    <s v="FPS FOS CIN00015442"/>
    <n v="-5200"/>
    <n v="5200"/>
    <n v="0"/>
    <n v="2648010.52"/>
    <s v="GI47RBOS060954439096970"/>
    <s v="RBOSGIGI"/>
    <s v="Financial Ombudsman Services "/>
    <d v="2025-06-01T00:00:00"/>
    <s v="Financial Ombudsman Services "/>
    <s v="MIB and Other Levies"/>
    <n v="6020"/>
    <s v="MICLG"/>
  </r>
  <r>
    <x v="0"/>
    <x v="5"/>
    <d v="2025-06-12T00:00:00"/>
    <d v="2025-06-12T00:00:00"/>
    <n v="171162933"/>
    <s v="TRF SRS 13505"/>
    <n v="-50"/>
    <n v="50"/>
    <n v="0"/>
    <n v="2647960.52"/>
    <s v="GI47RBOS060954439096970"/>
    <s v="RBOSGIGI"/>
    <s v="SRS"/>
    <d v="2025-06-01T00:00:00"/>
    <s v="SRS"/>
    <s v="Management Company Charges"/>
    <n v="8511"/>
    <s v="MICLG"/>
  </r>
  <r>
    <x v="0"/>
    <x v="5"/>
    <d v="2025-06-12T00:00:00"/>
    <d v="2025-06-12T00:00:00"/>
    <n v="171162934"/>
    <s v="CHG FPS PAYMENT KCASL BONUS REIMB"/>
    <n v="-1"/>
    <n v="1"/>
    <n v="0"/>
    <n v="2647959.52"/>
    <s v="GI47RBOS060954439096970"/>
    <s v="RBOSGIGI"/>
    <s v="Bank charges"/>
    <d v="2025-06-01T00:00:00"/>
    <s v="Bank Charges"/>
    <s v="Bank Charges"/>
    <n v="8440"/>
    <s v="MICLG"/>
  </r>
  <r>
    <x v="0"/>
    <x v="5"/>
    <d v="2025-06-12T00:00:00"/>
    <d v="2025-06-12T00:00:00"/>
    <n v="171162934"/>
    <s v="FPS KCASL BONUS REIMB"/>
    <n v="-80482.75"/>
    <n v="80482.75"/>
    <n v="0"/>
    <n v="2567476.77"/>
    <s v="GI47RBOS060954439096970"/>
    <s v="RBOSGIGI"/>
    <s v="Employment Costs"/>
    <d v="2025-06-01T00:00:00"/>
    <s v="Employment Costs"/>
    <s v="Accruals"/>
    <n v="4260"/>
    <s v="MICLG"/>
  </r>
  <r>
    <x v="0"/>
    <x v="5"/>
    <d v="2025-06-12T00:00:00"/>
    <d v="2025-06-12T00:00:00"/>
    <n v="171162935"/>
    <s v="CHG CHAPS CHARGE MFS UNIPOL CLAIMS MFS UNIPOL CLAIMS"/>
    <n v="-15"/>
    <n v="15"/>
    <n v="0"/>
    <n v="2567461.77"/>
    <s v="GI47RBOS060954439096970"/>
    <s v="RBOSGIGI"/>
    <s v="Bank charges"/>
    <d v="2025-06-01T00:00:00"/>
    <s v="Bank Charges"/>
    <s v="Bank Charges"/>
    <n v="8440"/>
    <s v="MICLG"/>
  </r>
  <r>
    <x v="0"/>
    <x v="5"/>
    <d v="2025-06-12T00:00:00"/>
    <d v="2025-06-12T00:00:00"/>
    <n v="171162935"/>
    <s v="OPO MFS UNIPOL CLAIMS"/>
    <n v="-600000"/>
    <n v="600000"/>
    <n v="0"/>
    <n v="1967461.77"/>
    <s v="GI47RBOS060954439096970"/>
    <s v="RBOSGIGI"/>
    <s v="Pukka IPT &amp; Commission"/>
    <d v="2025-06-01T00:00:00"/>
    <s v="Pukka IPT &amp; Commission"/>
    <s v="Davies Unipol Trust Account"/>
    <n v="2768"/>
    <s v="MICLG"/>
  </r>
  <r>
    <x v="0"/>
    <x v="5"/>
    <d v="2025-06-12T00:00:00"/>
    <d v="2025-06-12T00:00:00"/>
    <n v="171162936"/>
    <s v="CHG FPS PAYMENT HOWICH PUKKA CORE"/>
    <n v="-1"/>
    <n v="1"/>
    <n v="0"/>
    <n v="1967460.77"/>
    <s v="GI47RBOS060954439096970"/>
    <s v="RBOSGIGI"/>
    <s v="Bank charges"/>
    <d v="2025-06-01T00:00:00"/>
    <s v="Bank Charges"/>
    <s v="Bank Charges"/>
    <n v="8440"/>
    <s v="MICLG"/>
  </r>
  <r>
    <x v="0"/>
    <x v="5"/>
    <d v="2025-06-12T00:00:00"/>
    <d v="2025-06-12T00:00:00"/>
    <n v="171162936"/>
    <s v="FPS HOWICH PUKKA CORE"/>
    <n v="-500000"/>
    <n v="500000"/>
    <n v="0"/>
    <n v="1467460.77"/>
    <s v="GI47RBOS060954439096970"/>
    <s v="RBOSGIGI"/>
    <s v="Horwich Farrelly"/>
    <d v="2025-06-01T00:00:00"/>
    <s v="Horwich Farrelly"/>
    <s v="Pukka CV Claims Float"/>
    <n v="2764"/>
    <s v="MICLG"/>
  </r>
  <r>
    <x v="0"/>
    <x v="5"/>
    <d v="2025-06-12T00:00:00"/>
    <d v="2025-06-12T00:00:00"/>
    <n v="171162937"/>
    <s v="CHG FPS PAYMENT KCASL FEES MAY"/>
    <n v="-1"/>
    <n v="1"/>
    <n v="0"/>
    <n v="1467459.77"/>
    <s v="GI47RBOS060954439096970"/>
    <s v="RBOSGIGI"/>
    <s v="Bank charges"/>
    <d v="2025-06-01T00:00:00"/>
    <s v="Bank Charges"/>
    <s v="Bank Charges"/>
    <n v="8440"/>
    <s v="MICLG"/>
  </r>
  <r>
    <x v="0"/>
    <x v="5"/>
    <d v="2025-06-12T00:00:00"/>
    <d v="2025-06-12T00:00:00"/>
    <n v="171162937"/>
    <s v="FPS KCASL FEES MAY"/>
    <n v="-417635.6"/>
    <n v="417635.6"/>
    <n v="0"/>
    <n v="1049824.17"/>
    <s v="GI47RBOS060954439096970"/>
    <s v="RBOSGIGI"/>
    <s v="KCASL fees"/>
    <d v="2025-06-01T00:00:00"/>
    <s v="KCASL Fees"/>
    <s v="Amounts owed to KCASL"/>
    <n v="3412"/>
    <s v="MICLG"/>
  </r>
  <r>
    <x v="0"/>
    <x v="5"/>
    <d v="2025-06-12T00:00:00"/>
    <d v="2025-06-12T00:00:00"/>
    <n v="171162939"/>
    <s v="CHG CHAPS CHARGE MICL KCASL TOP UP KCASL MICL TOP UP"/>
    <n v="-15"/>
    <n v="15"/>
    <n v="0"/>
    <n v="1049809.17"/>
    <s v="GI47RBOS060954439096970"/>
    <s v="RBOSGIGI"/>
    <s v="Bank charges"/>
    <d v="2025-06-01T00:00:00"/>
    <s v="Bank Charges"/>
    <s v="Bank Charges"/>
    <n v="8440"/>
    <s v="MICLG"/>
  </r>
  <r>
    <x v="0"/>
    <x v="5"/>
    <d v="2025-06-12T00:00:00"/>
    <d v="2025-06-12T00:00:00"/>
    <n v="171162939"/>
    <s v="OPO MICL KCASL TOP UP KCASL MICL TOP UP"/>
    <n v="-1000000"/>
    <n v="1000000"/>
    <n v="0"/>
    <n v="49809.17"/>
    <s v="GI47RBOS060954439096970"/>
    <s v="RBOSGIGI"/>
    <s v="KCASL Top up"/>
    <d v="2025-06-01T00:00:00"/>
    <s v="KCASL Top up"/>
    <s v="KCASL Trust Account"/>
    <n v="2762"/>
    <s v="MICLG"/>
  </r>
  <r>
    <x v="0"/>
    <x v="5"/>
    <d v="2025-06-16T00:00:00"/>
    <d v="2025-06-16T00:00:00"/>
    <n v="171195717"/>
    <s v="IPO UPSTIX TECHNOLOGIES LTD 36 Greenbank Road REV500857928"/>
    <n v="45900"/>
    <n v="0"/>
    <n v="45900"/>
    <n v="95709.17"/>
    <s v="GI47RBOS060954439096970"/>
    <s v="RBOSGIGI"/>
    <s v="Upstix"/>
    <d v="2025-06-01T00:00:00"/>
    <e v="#N/A"/>
    <s v="Ibuyer (Formerly: Asana Inc (NYSE: ASAN) (USD)"/>
    <n v="3609"/>
    <s v="MICLG"/>
  </r>
  <r>
    <x v="0"/>
    <x v="5"/>
    <d v="2025-06-16T00:00:00"/>
    <d v="2025-06-16T00:00:00"/>
    <n v="171195718"/>
    <s v="IPO UPSTIX TECHNOLOGIES LTD 52 Saltersford Roa REV500857973"/>
    <n v="38500"/>
    <n v="0"/>
    <n v="38500"/>
    <n v="134209.17000000001"/>
    <s v="GI47RBOS060954439096970"/>
    <s v="RBOSGIGI"/>
    <s v="Upstix"/>
    <d v="2025-06-01T00:00:00"/>
    <e v="#N/A"/>
    <s v="Ibuyer (Formerly: Asana Inc (NYSE: ASAN) (USD)"/>
    <n v="3609"/>
    <s v="MICLG"/>
  </r>
  <r>
    <x v="3"/>
    <x v="5"/>
    <d v="2025-06-17T00:00:00"/>
    <d v="2025-06-17T00:00:00"/>
    <n v="171204548"/>
    <s v="IPO ABACAI 170625"/>
    <n v="3290499.14"/>
    <n v="0"/>
    <n v="3290499.14"/>
    <n v="3424708.31"/>
    <s v="GI47RBOS060954439096970"/>
    <s v="RBOSGIGI"/>
    <s v="Boom"/>
    <d v="2025-06-01T00:00:00"/>
    <e v="#N/A"/>
    <s v="Amounts due from Intermediaries re Premiums (net) "/>
    <n v="3510"/>
    <s v="BOOMA"/>
  </r>
  <r>
    <x v="0"/>
    <x v="5"/>
    <d v="2025-06-17T00:00:00"/>
    <d v="2025-06-17T00:00:00"/>
    <n v="171205141"/>
    <s v="CHG CHAPS CHARGE GNC079793093101 /ROC/78339375"/>
    <n v="-15"/>
    <n v="15"/>
    <n v="0"/>
    <n v="3424693.31"/>
    <s v="GI47RBOS060954439096970"/>
    <s v="RBOSGIGI"/>
    <s v="Bank charges"/>
    <d v="2025-06-01T00:00:00"/>
    <s v="Bank Charges"/>
    <s v="Bank Charges"/>
    <n v="8440"/>
    <s v="MICLG"/>
  </r>
  <r>
    <x v="0"/>
    <x v="5"/>
    <d v="2025-06-17T00:00:00"/>
    <d v="2025-06-17T00:00:00"/>
    <n v="171205141"/>
    <s v="OPO GNC079793093101 /ROC/78339375"/>
    <n v="-3290500"/>
    <n v="3290500"/>
    <n v="0"/>
    <n v="134193.31"/>
    <s v="GI47RBOS060954439096970"/>
    <s v="RBOSGIGI"/>
    <s v="Cachematrix"/>
    <d v="2025-06-01T00:00:00"/>
    <s v="Cachematrix"/>
    <s v="Cachematrix"/>
    <n v="2766"/>
    <s v="MICLG"/>
  </r>
  <r>
    <x v="0"/>
    <x v="5"/>
    <d v="2025-06-17T00:00:00"/>
    <d v="2025-06-17T00:00:00"/>
    <n v="171218774"/>
    <s v="IPO 11391284 PR 1Q23 TO 4Q24 EMAIL 17JUNE2025"/>
    <n v="3092711.45"/>
    <n v="0"/>
    <n v="3092711.45"/>
    <n v="3226904.76"/>
    <s v="GI47RBOS060954439096970"/>
    <s v="RBOSGIGI"/>
    <s v="New Re"/>
    <d v="2025-06-01T00:00:00"/>
    <e v="#N/A"/>
    <s v="Creditors arising out of Reinsurance Operations - QS"/>
    <n v="4161"/>
    <s v="NEWRE"/>
  </r>
  <r>
    <x v="0"/>
    <x v="5"/>
    <d v="2025-06-18T00:00:00"/>
    <d v="2025-06-18T00:00:00"/>
    <n v="171226326"/>
    <s v="IPO /ROC/RLTT0016091024///URI/JP MORGAN GBP REDEMPT"/>
    <n v="1096000"/>
    <n v="0"/>
    <n v="1096000"/>
    <n v="4322904.76"/>
    <s v="GI47RBOS060954439096970"/>
    <s v="RBOSGIGI"/>
    <s v="Cachematrix"/>
    <d v="2025-06-01T00:00:00"/>
    <e v="#N/A"/>
    <s v="Cachematrix"/>
    <n v="2766"/>
    <s v="MICLG"/>
  </r>
  <r>
    <x v="0"/>
    <x v="5"/>
    <d v="2025-06-18T00:00:00"/>
    <d v="2025-06-18T00:00:00"/>
    <n v="171233412"/>
    <s v="CHG FPS PAYMENT TOWERS250140586358"/>
    <n v="-1"/>
    <n v="1"/>
    <n v="0"/>
    <n v="4322903.76"/>
    <s v="GI47RBOS060954439096970"/>
    <s v="RBOSGIGI"/>
    <s v="Bank charges"/>
    <d v="2025-06-01T00:00:00"/>
    <s v="Bank Charges"/>
    <s v="Bank Charges"/>
    <n v="8440"/>
    <s v="MICLG"/>
  </r>
  <r>
    <x v="0"/>
    <x v="5"/>
    <d v="2025-06-18T00:00:00"/>
    <d v="2025-06-18T00:00:00"/>
    <n v="171233412"/>
    <s v="FPS TOWERS250140586358"/>
    <n v="-29750"/>
    <n v="29750"/>
    <n v="0"/>
    <n v="4293153.76"/>
    <s v="GI47RBOS060954439096970"/>
    <s v="RBOSGIGI"/>
    <s v="audit fees"/>
    <d v="2025-06-01T00:00:00"/>
    <s v="Audit fees"/>
    <s v="Accruals"/>
    <n v="4260"/>
    <s v="MICLG"/>
  </r>
  <r>
    <x v="0"/>
    <x v="5"/>
    <d v="2025-06-18T00:00:00"/>
    <d v="2025-06-18T00:00:00"/>
    <n v="171233413"/>
    <s v="CHG FPS PAYMENT"/>
    <n v="-1"/>
    <n v="1"/>
    <n v="0"/>
    <n v="4293152.76"/>
    <s v="GI47RBOS060954439096970"/>
    <s v="RBOSGIGI"/>
    <s v="Bank charges"/>
    <d v="2025-06-01T00:00:00"/>
    <s v="Bank Charges"/>
    <s v="Bank Charges"/>
    <n v="8440"/>
    <s v="MICLG"/>
  </r>
  <r>
    <x v="0"/>
    <x v="5"/>
    <d v="2025-06-18T00:00:00"/>
    <d v="2025-06-18T00:00:00"/>
    <n v="171233413"/>
    <s v="FPS MFS UNIPOL CLAIMS"/>
    <n v="-500000"/>
    <n v="500000"/>
    <n v="0"/>
    <n v="3793152.76"/>
    <s v="GI47RBOS060954439096970"/>
    <s v="RBOSGIGI"/>
    <s v="Pukka IPT &amp; Commission"/>
    <d v="2025-06-01T00:00:00"/>
    <s v="Pukka IPT &amp; Commission"/>
    <s v="Davies Unipol Trust Account"/>
    <n v="2768"/>
    <s v="MICLG"/>
  </r>
  <r>
    <x v="0"/>
    <x v="5"/>
    <d v="2025-06-18T00:00:00"/>
    <d v="2025-06-18T00:00:00"/>
    <n v="171233414"/>
    <s v="TRF GFSC 14283"/>
    <n v="-1260.8"/>
    <n v="1260.8"/>
    <n v="0"/>
    <n v="3791891.96"/>
    <s v="GI47RBOS060954439096970"/>
    <s v="RBOSGIGI"/>
    <s v="GFSC"/>
    <d v="2025-06-01T00:00:00"/>
    <s v="GFSC"/>
    <s v="Accruals"/>
    <n v="4260"/>
    <s v="MICLG"/>
  </r>
  <r>
    <x v="0"/>
    <x v="5"/>
    <d v="2025-06-18T00:00:00"/>
    <d v="2025-06-18T00:00:00"/>
    <n v="171233415"/>
    <s v="CHG CHAPS CHARGE GUY XOL Q4 24/25 GUY XOL Q4 24/25"/>
    <n v="-15"/>
    <n v="15"/>
    <n v="0"/>
    <n v="3791876.96"/>
    <s v="GI47RBOS060954439096970"/>
    <s v="RBOSGIGI"/>
    <s v="Bank charges"/>
    <d v="2025-06-01T00:00:00"/>
    <s v="Bank Charges"/>
    <s v="Bank Charges"/>
    <n v="8440"/>
    <s v="MICLG"/>
  </r>
  <r>
    <x v="0"/>
    <x v="5"/>
    <d v="2025-06-18T00:00:00"/>
    <d v="2025-06-18T00:00:00"/>
    <n v="171233415"/>
    <s v="OPO GUY XOL Q4 24/25"/>
    <n v="-43228.14"/>
    <n v="43228.14"/>
    <n v="0"/>
    <n v="3748648.82"/>
    <s v="GI47RBOS060954439096970"/>
    <s v="RBOSGIGI"/>
    <s v="Xol Guy Carpenter"/>
    <d v="2025-06-01T00:00:00"/>
    <s v="XOL Guy Carpenter"/>
    <s v="Creditors arising out of Reinsurance Operations - XOL"/>
    <n v="4162"/>
    <s v="MICLG"/>
  </r>
  <r>
    <x v="0"/>
    <x v="5"/>
    <d v="2025-06-18T00:00:00"/>
    <d v="2025-06-18T00:00:00"/>
    <n v="171233418"/>
    <s v="CHG CHAPS CHARGE MICL KCASL TOP UP KCASL MICL TOP UP"/>
    <n v="-15"/>
    <n v="15"/>
    <n v="0"/>
    <n v="3748633.82"/>
    <s v="GI47RBOS060954439096970"/>
    <s v="RBOSGIGI"/>
    <s v="Bank charges"/>
    <d v="2025-06-01T00:00:00"/>
    <s v="Bank Charges"/>
    <s v="Bank Charges"/>
    <n v="8440"/>
    <s v="MICLG"/>
  </r>
  <r>
    <x v="0"/>
    <x v="5"/>
    <d v="2025-06-18T00:00:00"/>
    <d v="2025-06-18T00:00:00"/>
    <n v="171233418"/>
    <s v="OPO MICL KCASL TOP UP KCASL MICL TOP UP"/>
    <n v="-3700000"/>
    <n v="3700000"/>
    <n v="0"/>
    <n v="48633.82"/>
    <s v="GI47RBOS060954439096970"/>
    <s v="RBOSGIGI"/>
    <s v="KCASL Top up"/>
    <d v="2025-06-01T00:00:00"/>
    <s v="KCASL Top up"/>
    <s v="KCASL Trust Account"/>
    <n v="2762"/>
    <s v="MICLG"/>
  </r>
  <r>
    <x v="0"/>
    <x v="5"/>
    <d v="2025-06-20T00:00:00"/>
    <d v="2025-06-20T00:00:00"/>
    <n v="171262692"/>
    <s v="CHG FPS PAYMENT SHARR 8 PRITCHARD"/>
    <n v="-1"/>
    <n v="1"/>
    <n v="0"/>
    <n v="48632.82"/>
    <s v="GI47RBOS060954439096970"/>
    <s v="RBOSGIGI"/>
    <s v="Bank charges"/>
    <d v="2025-06-01T00:00:00"/>
    <s v="Bank Charges"/>
    <s v="Bank Charges"/>
    <n v="8440"/>
    <s v="MICLG"/>
  </r>
  <r>
    <x v="0"/>
    <x v="5"/>
    <d v="2025-06-20T00:00:00"/>
    <d v="2025-06-20T00:00:00"/>
    <n v="171262692"/>
    <s v="FPS SHARR 8 PRITCHARD"/>
    <n v="-46200"/>
    <n v="46200"/>
    <n v="0"/>
    <n v="2432.8200000000002"/>
    <s v="GI47RBOS060954439096970"/>
    <s v="RBOSGIGI"/>
    <s v="Upstix"/>
    <d v="2025-06-01T00:00:00"/>
    <s v="Upstix"/>
    <s v="Ibuyer (Formerly: Asana Inc (NYSE: ASAN) (USD)"/>
    <n v="3609"/>
    <s v="MICLG"/>
  </r>
  <r>
    <x v="0"/>
    <x v="5"/>
    <d v="2025-06-23T00:00:00"/>
    <d v="2025-06-23T00:00:00"/>
    <n v="171282633"/>
    <s v="IPO UPSTIX TECHNOLOGIES LTD 18 Lea Combe REV506746702"/>
    <n v="29250"/>
    <n v="0"/>
    <n v="29250"/>
    <n v="31682.82"/>
    <s v="GI47RBOS060954439096970"/>
    <s v="RBOSGIGI"/>
    <s v="Upstix"/>
    <d v="2025-06-01T00:00:00"/>
    <e v="#N/A"/>
    <s v="Ibuyer (Formerly: Asana Inc (NYSE: ASAN) (USD)"/>
    <n v="3609"/>
    <s v="MICLG"/>
  </r>
  <r>
    <x v="0"/>
    <x v="5"/>
    <d v="2025-06-23T00:00:00"/>
    <d v="2025-06-23T00:00:00"/>
    <n v="171282635"/>
    <s v="IPO UPSTIX TECHNOLOGIES LTD 120 Rosecroft Driv REV506746750"/>
    <n v="22125"/>
    <n v="0"/>
    <n v="22125"/>
    <n v="53807.82"/>
    <s v="GI47RBOS060954439096970"/>
    <s v="RBOSGIGI"/>
    <s v="Upstix"/>
    <d v="2025-06-01T00:00:00"/>
    <e v="#N/A"/>
    <s v="Ibuyer (Formerly: Asana Inc (NYSE: ASAN) (USD)"/>
    <n v="3609"/>
    <s v="MICLG"/>
  </r>
  <r>
    <x v="0"/>
    <x v="5"/>
    <d v="2025-06-23T00:00:00"/>
    <d v="2025-06-23T00:00:00"/>
    <n v="171283589"/>
    <s v="IPO DESC-201063665 /ROC/AB201063665 /URGP/"/>
    <n v="630520.79"/>
    <n v="0"/>
    <n v="630520.79"/>
    <n v="684328.61"/>
    <s v="GI47RBOS060954439096970"/>
    <s v="RBOSGIGI"/>
    <s v="R + V"/>
    <d v="2025-06-01T00:00:00"/>
    <e v="#N/A"/>
    <s v="Creditors arising out of Reinsurance Operations - QS"/>
    <n v="4161"/>
    <s v="RVREI"/>
  </r>
  <r>
    <x v="0"/>
    <x v="5"/>
    <d v="2025-06-23T00:00:00"/>
    <d v="2025-06-23T00:00:00"/>
    <n v="171290416"/>
    <s v="CHG CHAPS CHARGE TRUST ACCOUNT TOP TRUST ACCOUNT TOP UP"/>
    <n v="-100"/>
    <n v="100"/>
    <n v="0"/>
    <n v="684228.61"/>
    <s v="GI47RBOS060954439096970"/>
    <s v="RBOSGIGI"/>
    <s v="Bank charges"/>
    <d v="2025-06-01T00:00:00"/>
    <s v="Bank Charges"/>
    <s v="Bank Charges"/>
    <n v="8440"/>
    <s v="MICLG"/>
  </r>
  <r>
    <x v="0"/>
    <x v="5"/>
    <d v="2025-06-23T00:00:00"/>
    <d v="2025-06-23T00:00:00"/>
    <n v="171290416"/>
    <s v="OPO TRUST ACCOUNT TOP UP"/>
    <n v="-1000"/>
    <n v="1000"/>
    <n v="0"/>
    <n v="683228.61"/>
    <s v="GI47RBOS060954439096970"/>
    <s v="RBOSGIGI"/>
    <s v="KCASL Top up"/>
    <d v="2025-06-01T00:00:00"/>
    <s v="KCASL Top up"/>
    <s v="KCASL Trust Account"/>
    <n v="2762"/>
    <s v="MICLG"/>
  </r>
  <r>
    <x v="0"/>
    <x v="5"/>
    <d v="2025-06-24T00:00:00"/>
    <d v="2025-06-24T00:00:00"/>
    <n v="171291968"/>
    <s v="IPO UPSTIX TECHNOLOGIES LTD 18 Fenby REV507002560"/>
    <n v="13650"/>
    <n v="0"/>
    <n v="13650"/>
    <n v="696878.61"/>
    <s v="GI47RBOS060954439096970"/>
    <s v="RBOSGIGI"/>
    <s v="Upstix"/>
    <d v="2025-06-01T00:00:00"/>
    <e v="#N/A"/>
    <s v="Ibuyer (Formerly: Asana Inc (NYSE: ASAN) (USD)"/>
    <n v="3609"/>
    <s v="MICLG"/>
  </r>
  <r>
    <x v="0"/>
    <x v="5"/>
    <d v="2025-06-24T00:00:00"/>
    <d v="2025-06-24T00:00:00"/>
    <n v="171298178"/>
    <s v="TRF REFUND CHARGE"/>
    <n v="100"/>
    <n v="0"/>
    <n v="100"/>
    <n v="696978.61"/>
    <s v="GI47RBOS060954439096970"/>
    <s v="RBOSGIGI"/>
    <s v="Bank charges"/>
    <d v="2025-06-01T00:00:00"/>
    <e v="#N/A"/>
    <s v="Bank Charges"/>
    <n v="8440"/>
    <s v="MICLG"/>
  </r>
  <r>
    <x v="0"/>
    <x v="5"/>
    <d v="2025-06-24T00:00:00"/>
    <d v="2025-06-24T00:00:00"/>
    <n v="171298696"/>
    <s v="CHG CHAPS CHARGE GNC080051180601 /ROC/78466296"/>
    <n v="-15"/>
    <n v="15"/>
    <n v="0"/>
    <n v="696963.61"/>
    <s v="GI47RBOS060954439096970"/>
    <s v="RBOSGIGI"/>
    <s v="Bank charges"/>
    <d v="2025-06-01T00:00:00"/>
    <s v="Bank Charges"/>
    <s v="Bank Charges"/>
    <n v="8440"/>
    <s v="MICLG"/>
  </r>
  <r>
    <x v="0"/>
    <x v="5"/>
    <d v="2025-06-24T00:00:00"/>
    <d v="2025-06-24T00:00:00"/>
    <n v="171298696"/>
    <s v="OPO GNC080051180601 /ROC/78466296"/>
    <n v="-675000"/>
    <n v="675000"/>
    <n v="0"/>
    <n v="21963.61"/>
    <s v="GI47RBOS060954439096970"/>
    <s v="RBOSGIGI"/>
    <s v="Cachematrix"/>
    <d v="2025-06-01T00:00:00"/>
    <s v="Cachematrix"/>
    <s v="Cachematrix"/>
    <n v="2766"/>
    <s v="MICLG"/>
  </r>
  <r>
    <x v="0"/>
    <x v="5"/>
    <d v="2025-06-24T00:00:00"/>
    <d v="2025-06-24T00:00:00"/>
    <n v="171305975"/>
    <s v="IPO WOLVERCOTE INV N/A"/>
    <n v="1500000"/>
    <n v="0"/>
    <n v="1500000"/>
    <n v="1521963.61"/>
    <s v="GI47RBOS060954439096970"/>
    <s v="RBOSGIGI"/>
    <s v="Key Topco (Capital)"/>
    <d v="2025-06-01T00:00:00"/>
    <e v="#N/A"/>
    <s v="Share premium"/>
    <n v="4920"/>
    <s v="MICLG"/>
  </r>
  <r>
    <x v="0"/>
    <x v="5"/>
    <d v="2025-06-24T00:00:00"/>
    <d v="2025-06-24T00:00:00"/>
    <n v="171309774"/>
    <s v="IPO UPSTIX TECHNOLOGIES LTD 1 Carrick Drive REV507743416"/>
    <n v="66000"/>
    <n v="0"/>
    <n v="66000"/>
    <n v="1587963.61"/>
    <s v="GI47RBOS060954439096970"/>
    <s v="RBOSGIGI"/>
    <s v="Upstix"/>
    <d v="2025-06-01T00:00:00"/>
    <e v="#N/A"/>
    <s v="Ibuyer (Formerly: Asana Inc (NYSE: ASAN) (USD)"/>
    <n v="3609"/>
    <s v="MICLG"/>
  </r>
  <r>
    <x v="0"/>
    <x v="5"/>
    <d v="2025-06-25T00:00:00"/>
    <d v="2025-06-25T00:00:00"/>
    <n v="171262694"/>
    <s v="CHG BULK FPS PAYMENT"/>
    <n v="-5"/>
    <n v="5"/>
    <n v="0"/>
    <n v="1587958.61"/>
    <s v="GI47RBOS060954439096970"/>
    <s v="RBOSGIGI"/>
    <s v="Bank charges"/>
    <d v="2025-06-01T00:00:00"/>
    <s v="Bank Charges"/>
    <s v="Bank Charges"/>
    <n v="8440"/>
    <s v="MICLG"/>
  </r>
  <r>
    <x v="0"/>
    <x v="5"/>
    <d v="2025-06-25T00:00:00"/>
    <d v="2025-06-25T00:00:00"/>
    <n v="171262694"/>
    <s v="FPS SALARIES"/>
    <n v="-20805.52"/>
    <n v="20805.52"/>
    <n v="0"/>
    <n v="1567153.09"/>
    <s v="GI47RBOS060954439096970"/>
    <s v="RBOSGIGI"/>
    <s v="Employment Costs"/>
    <d v="2025-06-01T00:00:00"/>
    <s v="Employment Costs"/>
    <s v="Wage Control"/>
    <n v="4230"/>
    <s v="MICLG"/>
  </r>
  <r>
    <x v="7"/>
    <x v="5"/>
    <d v="2025-06-25T00:00:00"/>
    <d v="2025-06-25T00:00:00"/>
    <n v="171327084"/>
    <s v="IPO RIGHT CHOICE-CALL RCIB BDX"/>
    <n v="321.86"/>
    <n v="0"/>
    <n v="321.86"/>
    <n v="1567474.95"/>
    <s v="GI47RBOS060954439096970"/>
    <s v="RBOSGIGI"/>
    <s v="Right choice"/>
    <d v="2025-06-01T00:00:00"/>
    <e v="#N/A"/>
    <s v="Amounts due from Intermediaries re Premiums (net) "/>
    <n v="3510"/>
    <s v="RIGHT"/>
  </r>
  <r>
    <x v="0"/>
    <x v="5"/>
    <d v="2025-06-25T00:00:00"/>
    <d v="2025-06-25T00:00:00"/>
    <n v="171331581"/>
    <s v="CHG CHAPS CHARGE GNC080109599601 /ROC/78501522"/>
    <n v="-15"/>
    <n v="15"/>
    <n v="0"/>
    <n v="1567459.95"/>
    <s v="GI47RBOS060954439096970"/>
    <s v="RBOSGIGI"/>
    <s v="Bank charges"/>
    <d v="2025-06-01T00:00:00"/>
    <s v="Bank Charges"/>
    <s v="Bank Charges"/>
    <n v="8440"/>
    <s v="MICLG"/>
  </r>
  <r>
    <x v="0"/>
    <x v="5"/>
    <d v="2025-06-25T00:00:00"/>
    <d v="2025-06-25T00:00:00"/>
    <n v="171331581"/>
    <s v="OPO GNC080109599601 /ROC/78501522"/>
    <n v="-650000"/>
    <n v="650000"/>
    <n v="0"/>
    <n v="917459.95"/>
    <s v="GI47RBOS060954439096970"/>
    <s v="RBOSGIGI"/>
    <s v="Cachematrix"/>
    <d v="2025-06-01T00:00:00"/>
    <s v="Cachematrix"/>
    <s v="Cachematrix"/>
    <n v="2766"/>
    <s v="MICLG"/>
  </r>
  <r>
    <x v="0"/>
    <x v="5"/>
    <d v="2025-06-25T00:00:00"/>
    <d v="2025-06-25T00:00:00"/>
    <n v="171342145"/>
    <s v="CHG FPS PAYMENT KCASL HF RECHARGE"/>
    <n v="-1"/>
    <n v="1"/>
    <n v="0"/>
    <n v="917458.95"/>
    <s v="GI47RBOS060954439096970"/>
    <s v="RBOSGIGI"/>
    <s v="Bank charges"/>
    <d v="2025-06-01T00:00:00"/>
    <s v="Bank Charges"/>
    <s v="Bank Charges"/>
    <n v="8440"/>
    <s v="MICLG"/>
  </r>
  <r>
    <x v="0"/>
    <x v="5"/>
    <d v="2025-06-25T00:00:00"/>
    <d v="2025-06-25T00:00:00"/>
    <n v="171342145"/>
    <s v="FPS KCASL HF RECHARGE"/>
    <n v="-35000"/>
    <n v="35000"/>
    <n v="0"/>
    <n v="882458.95"/>
    <s v="GI47RBOS060954439096970"/>
    <s v="RBOSGIGI"/>
    <s v="Horwich Farrelly"/>
    <d v="2025-06-01T00:00:00"/>
    <s v="Horwich Farrelly"/>
    <s v="Accruals"/>
    <n v="4260"/>
    <s v="MICLG"/>
  </r>
  <r>
    <x v="0"/>
    <x v="5"/>
    <d v="2025-06-25T00:00:00"/>
    <d v="2025-06-25T00:00:00"/>
    <n v="171342146"/>
    <s v="CHG FPS PAYMENT DAYINSURE EXPENSES"/>
    <n v="-1"/>
    <n v="1"/>
    <n v="0"/>
    <n v="882457.95"/>
    <s v="GI47RBOS060954439096970"/>
    <s v="RBOSGIGI"/>
    <s v="Bank charges"/>
    <d v="2025-06-01T00:00:00"/>
    <s v="Bank Charges"/>
    <s v="Bank Charges"/>
    <n v="8440"/>
    <s v="MICLG"/>
  </r>
  <r>
    <x v="0"/>
    <x v="5"/>
    <d v="2025-06-25T00:00:00"/>
    <d v="2025-06-25T00:00:00"/>
    <n v="171342146"/>
    <s v="FPS DAYINSURE EXPENSES"/>
    <n v="-4598.1000000000004"/>
    <n v="4598.1000000000004"/>
    <n v="0"/>
    <n v="877859.85"/>
    <s v="GI47RBOS060954439096970"/>
    <s v="RBOSGIGI"/>
    <s v="dayinsure"/>
    <d v="2025-06-01T00:00:00"/>
    <s v="Dayinsure"/>
    <s v="Travel and Subsistence"/>
    <n v="8012"/>
    <s v="MICLG"/>
  </r>
  <r>
    <x v="0"/>
    <x v="5"/>
    <d v="2025-06-25T00:00:00"/>
    <d v="2025-06-25T00:00:00"/>
    <n v="171342147"/>
    <s v="CHG FPS PAYMENT UPSTIX 60BARDLEY"/>
    <n v="-1"/>
    <n v="1"/>
    <n v="0"/>
    <n v="877858.85"/>
    <s v="GI47RBOS060954439096970"/>
    <s v="RBOSGIGI"/>
    <s v="Bank charges"/>
    <d v="2025-06-01T00:00:00"/>
    <s v="Bank Charges"/>
    <s v="Bank Charges"/>
    <n v="8440"/>
    <s v="MICLG"/>
  </r>
  <r>
    <x v="0"/>
    <x v="5"/>
    <d v="2025-06-25T00:00:00"/>
    <d v="2025-06-25T00:00:00"/>
    <n v="171342147"/>
    <s v="FPS UPSTIX 60BARDLEY"/>
    <n v="-46950"/>
    <n v="46950"/>
    <n v="0"/>
    <n v="830908.85"/>
    <s v="GI47RBOS060954439096970"/>
    <s v="RBOSGIGI"/>
    <s v="Upstix"/>
    <d v="2025-06-01T00:00:00"/>
    <s v="Upstix"/>
    <s v="Ibuyer (Formerly: Asana Inc (NYSE: ASAN) (USD)"/>
    <n v="3609"/>
    <s v="MICLG"/>
  </r>
  <r>
    <x v="0"/>
    <x v="5"/>
    <d v="2025-06-25T00:00:00"/>
    <d v="2025-06-25T00:00:00"/>
    <n v="171342148"/>
    <s v="CHG FPS PAYMENT UPSTIX 239LANGDON"/>
    <n v="-1"/>
    <n v="1"/>
    <n v="0"/>
    <n v="830907.85"/>
    <s v="GI47RBOS060954439096970"/>
    <s v="RBOSGIGI"/>
    <s v="Bank charges"/>
    <d v="2025-06-01T00:00:00"/>
    <s v="Bank Charges"/>
    <s v="Bank Charges"/>
    <n v="8440"/>
    <s v="MICLG"/>
  </r>
  <r>
    <x v="0"/>
    <x v="5"/>
    <d v="2025-06-25T00:00:00"/>
    <d v="2025-06-25T00:00:00"/>
    <n v="171342148"/>
    <s v="FPS UPSTIX 239LANGDON"/>
    <n v="-30000"/>
    <n v="30000"/>
    <n v="0"/>
    <n v="800907.85"/>
    <s v="GI47RBOS060954439096970"/>
    <s v="RBOSGIGI"/>
    <s v="Upstix"/>
    <d v="2025-06-01T00:00:00"/>
    <s v="Upstix"/>
    <s v="Ibuyer (Formerly: Asana Inc (NYSE: ASAN) (USD)"/>
    <n v="3609"/>
    <s v="MICLG"/>
  </r>
  <r>
    <x v="0"/>
    <x v="5"/>
    <d v="2025-06-25T00:00:00"/>
    <d v="2025-06-25T00:00:00"/>
    <n v="171342149"/>
    <s v="CHG CHAPS CHARGE MICL KCASL TOP UP KCASL MICL TOP UP"/>
    <n v="-15"/>
    <n v="15"/>
    <n v="0"/>
    <n v="800892.85"/>
    <s v="GI47RBOS060954439096970"/>
    <s v="RBOSGIGI"/>
    <s v="Bank charges"/>
    <d v="2025-06-01T00:00:00"/>
    <s v="Bank Charges"/>
    <s v="Bank Charges"/>
    <n v="8440"/>
    <s v="MICLG"/>
  </r>
  <r>
    <x v="0"/>
    <x v="5"/>
    <d v="2025-06-25T00:00:00"/>
    <d v="2025-06-25T00:00:00"/>
    <n v="171342149"/>
    <s v="OPO MICL KCASL TOP UP KCASL MICL TOP UP"/>
    <n v="-800000"/>
    <n v="800000"/>
    <n v="0"/>
    <n v="892.85"/>
    <s v="GI47RBOS060954439096970"/>
    <s v="RBOSGIGI"/>
    <s v="KCASL Top up"/>
    <d v="2025-06-01T00:00:00"/>
    <s v="KCASL Top up"/>
    <s v="KCASL Trust Account"/>
    <n v="2762"/>
    <s v="MICLG"/>
  </r>
  <r>
    <x v="0"/>
    <x v="5"/>
    <d v="2025-06-26T00:00:00"/>
    <d v="2025-06-26T00:00:00"/>
    <n v="171361142"/>
    <s v="IPO /ROC/RLTT0016130510///URI/JP MORGAN GBP REDEMPT"/>
    <n v="18000"/>
    <n v="0"/>
    <n v="18000"/>
    <n v="18892.849999999999"/>
    <s v="GI47RBOS060954439096970"/>
    <s v="RBOSGIGI"/>
    <s v="Cachematrix"/>
    <d v="2025-06-01T00:00:00"/>
    <e v="#N/A"/>
    <s v="Cachematrix"/>
    <n v="2766"/>
    <s v="MICLG"/>
  </r>
  <r>
    <x v="0"/>
    <x v="5"/>
    <d v="2025-06-26T00:00:00"/>
    <d v="2025-06-26T00:00:00"/>
    <n v="171363185"/>
    <s v="CHG FPS PAYMENT SHARR 17CHURCH RD"/>
    <n v="-1"/>
    <n v="1"/>
    <n v="0"/>
    <n v="18891.849999999999"/>
    <s v="GI47RBOS060954439096970"/>
    <s v="RBOSGIGI"/>
    <s v="Bank charges"/>
    <d v="2025-06-01T00:00:00"/>
    <s v="Bank Charges"/>
    <s v="Bank Charges"/>
    <n v="8440"/>
    <s v="MICLG"/>
  </r>
  <r>
    <x v="0"/>
    <x v="5"/>
    <d v="2025-06-26T00:00:00"/>
    <d v="2025-06-26T00:00:00"/>
    <n v="171363185"/>
    <s v="FPS SHARR 17CHURCH RD"/>
    <n v="-18000"/>
    <n v="18000"/>
    <n v="0"/>
    <n v="891.85"/>
    <s v="GI47RBOS060954439096970"/>
    <s v="RBOSGIGI"/>
    <s v="Upstix"/>
    <d v="2025-06-01T00:00:00"/>
    <s v="Upstix"/>
    <s v="Ibuyer (Formerly: Asana Inc (NYSE: ASAN) (USD)"/>
    <n v="3609"/>
    <s v="MICLG"/>
  </r>
  <r>
    <x v="3"/>
    <x v="5"/>
    <d v="2025-06-27T00:00:00"/>
    <d v="2025-06-27T00:00:00"/>
    <n v="171375217"/>
    <s v="IPO ABACAI TECHNOLOGIE ATECH 270625"/>
    <n v="500000"/>
    <n v="0"/>
    <n v="500000"/>
    <n v="500891.85"/>
    <s v="GI47RBOS060954439096970"/>
    <s v="RBOSGIGI"/>
    <s v="Boom"/>
    <d v="2025-06-01T00:00:00"/>
    <e v="#N/A"/>
    <s v="Amounts due from Intermediaries re Premiums (net) "/>
    <n v="3510"/>
    <s v="BOOMA"/>
  </r>
  <r>
    <x v="0"/>
    <x v="5"/>
    <d v="2025-06-30T00:00:00"/>
    <d v="2025-06-30T00:00:00"/>
    <n v="171527074"/>
    <s v="INT GROSS 29/06 39096970"/>
    <n v="1789.59"/>
    <n v="0"/>
    <n v="1789.59"/>
    <n v="502681.44"/>
    <s v="GI47RBOS060954439096970"/>
    <s v="RBOSGIGI"/>
    <s v="Bank charges"/>
    <d v="2025-06-01T00:00:00"/>
    <e v="#N/A"/>
    <s v="Bank Interest Received"/>
    <n v="9001"/>
    <s v="MICLG"/>
  </r>
  <r>
    <x v="10"/>
    <x v="5"/>
    <d v="2025-06-30T00:00:00"/>
    <d v="2025-06-30T00:00:00"/>
    <n v="171982541"/>
    <s v="IPO ACC NO 2829"/>
    <n v="1260657.6599999999"/>
    <n v="0"/>
    <n v="1260657.6599999999"/>
    <n v="1763339.1"/>
    <s v="GI47RBOS060954439096970"/>
    <s v="RBOSGIGI"/>
    <s v="U Drive Cover"/>
    <d v="2025-06-01T00:00:00"/>
    <e v="#N/A"/>
    <s v="Amounts due from Intermediaries re Premiums (net) "/>
    <n v="3510"/>
    <s v="UDrOt"/>
  </r>
  <r>
    <x v="0"/>
    <x v="5"/>
    <d v="2025-06-30T00:00:00"/>
    <d v="2025-06-30T00:00:00"/>
    <n v="171984839"/>
    <s v="CHG CHAPS CHARGE GNC080295872601 /ROC/78601077"/>
    <n v="-15"/>
    <n v="15"/>
    <n v="0"/>
    <n v="1763324.1"/>
    <s v="GI47RBOS060954439096970"/>
    <s v="RBOSGIGI"/>
    <s v="Bank charges"/>
    <d v="2025-06-01T00:00:00"/>
    <s v="Bank Charges"/>
    <s v="Bank Charges"/>
    <n v="8440"/>
    <s v="MICLG"/>
  </r>
  <r>
    <x v="0"/>
    <x v="5"/>
    <d v="2025-06-30T00:00:00"/>
    <d v="2025-06-30T00:00:00"/>
    <n v="171984839"/>
    <s v="OPO GNC080295872601 /ROC/78601077"/>
    <n v="-1670000"/>
    <n v="1670000"/>
    <n v="0"/>
    <n v="93324.1"/>
    <s v="GI47RBOS060954439096970"/>
    <s v="RBOSGIGI"/>
    <s v="Cachematrix"/>
    <d v="2025-06-01T00:00:00"/>
    <s v="Cachematrix"/>
    <s v="Cachematrix"/>
    <n v="2766"/>
    <s v="MICLG"/>
  </r>
  <r>
    <x v="0"/>
    <x v="5"/>
    <d v="2025-06-30T00:00:00"/>
    <d v="2025-06-30T00:00:00"/>
    <n v="171992254"/>
    <s v="IPO UPSTIX TECHNOLOGIES LTD 17 Church Road - M REV512844658"/>
    <n v="2250"/>
    <n v="0"/>
    <n v="2250"/>
    <n v="95574.1"/>
    <s v="GI47RBOS060954439096970"/>
    <s v="RBOSGIGI"/>
    <s v="Upstix"/>
    <d v="2025-06-01T00:00:00"/>
    <e v="#N/A"/>
    <s v="Ibuyer (Formerly: Asana Inc (NYSE: ASAN) (USD)"/>
    <n v="3609"/>
    <s v="MICL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8769A4-3ADC-42E5-9746-CCA84D88E09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5" firstHeaderRow="1" firstDataRow="2" firstDataCol="1"/>
  <pivotFields count="18">
    <pivotField axis="axisRow" showAll="0" sortType="ascending">
      <items count="15">
        <item h="1" x="6"/>
        <item x="3"/>
        <item x="8"/>
        <item x="2"/>
        <item x="5"/>
        <item x="9"/>
        <item x="11"/>
        <item x="1"/>
        <item x="4"/>
        <item h="1" x="13"/>
        <item h="1" x="0"/>
        <item h="1" x="12"/>
        <item x="7"/>
        <item x="10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numFmtId="14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2"/>
    </i>
    <i>
      <x v="1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Movement" fld="6" baseField="0" baseItem="0" numFmtId="173"/>
  </dataFields>
  <formats count="22">
    <format dxfId="21">
      <pivotArea outline="0" collapsedLevelsAreSubtotals="1" fieldPosition="0"/>
    </format>
    <format dxfId="20">
      <pivotArea dataOnly="0" labelOnly="1" outline="0" axis="axisValues" fieldPosition="0"/>
    </format>
    <format dxfId="19">
      <pivotArea dataOnly="0" labelOnly="1" fieldPosition="0">
        <references count="1">
          <reference field="1" count="0"/>
        </references>
      </pivotArea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type="origin" dataOnly="0" labelOnly="1" outline="0" fieldPosition="0"/>
    </format>
    <format dxfId="15">
      <pivotArea field="1" type="button" dataOnly="0" labelOnly="1" outline="0" axis="axisCol" fieldPosition="0"/>
    </format>
    <format dxfId="14">
      <pivotArea type="topRight" dataOnly="0" labelOnly="1" outline="0" fieldPosition="0"/>
    </format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1">
          <reference field="1" count="0"/>
        </references>
      </pivotArea>
    </format>
    <format dxfId="9">
      <pivotArea dataOnly="0" labelOnly="1" grandCol="1" outline="0" fieldPosition="0"/>
    </format>
    <format dxfId="8">
      <pivotArea collapsedLevelsAreSubtotals="1" fieldPosition="0">
        <references count="2">
          <reference field="0" count="1">
            <x v="13"/>
          </reference>
          <reference field="1" count="0" selected="0"/>
        </references>
      </pivotArea>
    </format>
    <format dxfId="7">
      <pivotArea collapsedLevelsAreSubtotals="1" fieldPosition="0">
        <references count="2">
          <reference field="0" count="1">
            <x v="3"/>
          </reference>
          <reference field="1" count="0" selected="0"/>
        </references>
      </pivotArea>
    </format>
    <format dxfId="6">
      <pivotArea collapsedLevelsAreSubtotals="1" fieldPosition="0">
        <references count="2">
          <reference field="0" count="1">
            <x v="5"/>
          </reference>
          <reference field="1" count="0" selected="0"/>
        </references>
      </pivotArea>
    </format>
    <format dxfId="5">
      <pivotArea collapsedLevelsAreSubtotals="1" fieldPosition="0">
        <references count="2">
          <reference field="0" count="1">
            <x v="1"/>
          </reference>
          <reference field="1" count="0" selected="0"/>
        </references>
      </pivotArea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8" dT="2024-04-11T10:29:24.76" personId="{3728C2BD-6160-40EF-8B1E-BEAF95A2E9B8}" id="{6F9691FD-5B4F-4020-9272-6A68CF0B0259}">
    <text>Timing difference, this was adjusted in aged debt in Dec-23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4-08-09T10:01:21.32" personId="{3728C2BD-6160-40EF-8B1E-BEAF95A2E9B8}" id="{F6CD6CE6-9313-4908-9DE2-78E00B1B32A5}">
    <text>Copy bank transactions from the 'Bank' tab of the cashbook, starting from column H onwards for the month, and paste them into the last row.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P68" dT="2024-07-12T08:15:46.25" personId="{3728C2BD-6160-40EF-8B1E-BEAF95A2E9B8}" id="{07D0A95C-324E-4280-86BD-E8821BCA2E09}">
    <text>Adjustment for duplicates P13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ames.hanna@udrivecover.com" TargetMode="External"/><Relationship Id="rId3" Type="http://schemas.openxmlformats.org/officeDocument/2006/relationships/hyperlink" Target="mailto:chris.penfold@goshorty.co.uk" TargetMode="External"/><Relationship Id="rId7" Type="http://schemas.openxmlformats.org/officeDocument/2006/relationships/hyperlink" Target="mailto:gavin@humn.ai" TargetMode="External"/><Relationship Id="rId2" Type="http://schemas.openxmlformats.org/officeDocument/2006/relationships/hyperlink" Target="mailto:Dan.dobson@freedomservicesgroup.co.uk" TargetMode="External"/><Relationship Id="rId1" Type="http://schemas.openxmlformats.org/officeDocument/2006/relationships/hyperlink" Target="mailto:Joanne.Maundrill@dayinsure.com" TargetMode="External"/><Relationship Id="rId6" Type="http://schemas.openxmlformats.org/officeDocument/2006/relationships/hyperlink" Target="mailto:kamil.krezel@hiyacar.co.uk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finance@got2insure.com" TargetMode="External"/><Relationship Id="rId10" Type="http://schemas.openxmlformats.org/officeDocument/2006/relationships/hyperlink" Target="mailto:Latika.Rego@abacai.com" TargetMode="External"/><Relationship Id="rId4" Type="http://schemas.openxmlformats.org/officeDocument/2006/relationships/hyperlink" Target="mailto:accounts@gotyoucovered.com" TargetMode="External"/><Relationship Id="rId9" Type="http://schemas.openxmlformats.org/officeDocument/2006/relationships/hyperlink" Target="mailto:jack.h@cuvva.intercom-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2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6388A-18D9-4924-9A00-DA849B83C8B5}">
  <sheetPr>
    <tabColor rgb="FFFF0000"/>
  </sheetPr>
  <dimension ref="B1:AW64"/>
  <sheetViews>
    <sheetView showGridLines="0" zoomScale="70" zoomScaleNormal="70" workbookViewId="0">
      <pane xSplit="2" ySplit="2" topLeftCell="C3" activePane="bottomRight" state="frozen"/>
      <selection activeCell="B5" sqref="B5"/>
      <selection pane="topRight" activeCell="B5" sqref="B5"/>
      <selection pane="bottomLeft" activeCell="B5" sqref="B5"/>
      <selection pane="bottomRight" activeCell="T20" sqref="T20"/>
    </sheetView>
  </sheetViews>
  <sheetFormatPr defaultRowHeight="15" x14ac:dyDescent="0.25"/>
  <cols>
    <col min="2" max="2" width="18.85546875" style="18" bestFit="1" customWidth="1"/>
    <col min="3" max="3" width="10.85546875" style="18" customWidth="1"/>
    <col min="4" max="4" width="2.85546875" customWidth="1"/>
    <col min="5" max="5" width="18.7109375" style="284" bestFit="1" customWidth="1"/>
    <col min="6" max="10" width="10.85546875" style="284" customWidth="1"/>
    <col min="11" max="11" width="2.7109375" style="284" customWidth="1"/>
    <col min="12" max="12" width="13.28515625" style="284" customWidth="1"/>
    <col min="13" max="13" width="10.85546875" style="284" bestFit="1" customWidth="1"/>
    <col min="14" max="17" width="10.85546875" style="284" customWidth="1"/>
    <col min="18" max="18" width="3.7109375" style="284" customWidth="1"/>
    <col min="19" max="19" width="11.85546875" style="284" customWidth="1"/>
    <col min="20" max="20" width="8.28515625" style="284" bestFit="1" customWidth="1"/>
    <col min="21" max="21" width="6.85546875" style="284" bestFit="1" customWidth="1"/>
    <col min="22" max="22" width="6.42578125" style="284" bestFit="1" customWidth="1"/>
    <col min="23" max="24" width="7.140625" style="284" bestFit="1" customWidth="1"/>
    <col min="25" max="25" width="8.85546875" style="385"/>
    <col min="26" max="26" width="14.5703125" style="284" bestFit="1" customWidth="1"/>
    <col min="27" max="27" width="10.42578125" style="284" bestFit="1" customWidth="1"/>
    <col min="28" max="30" width="11.5703125" style="284" bestFit="1" customWidth="1"/>
    <col min="31" max="31" width="10.42578125" style="284" customWidth="1"/>
    <col min="32" max="32" width="16" style="284" bestFit="1" customWidth="1"/>
    <col min="33" max="33" width="10.42578125" style="284" bestFit="1" customWidth="1"/>
    <col min="34" max="36" width="11.5703125" style="284" bestFit="1" customWidth="1"/>
    <col min="37" max="37" width="10.42578125" style="284" customWidth="1"/>
    <col min="38" max="38" width="2.7109375" style="325" customWidth="1"/>
    <col min="39" max="39" width="15.7109375" style="284" bestFit="1" customWidth="1"/>
    <col min="40" max="40" width="7.7109375" style="284" bestFit="1" customWidth="1"/>
    <col min="41" max="43" width="11.5703125" style="284" bestFit="1" customWidth="1"/>
    <col min="44" max="44" width="7.7109375" style="284" customWidth="1"/>
    <col min="45" max="46" width="8.85546875" style="284"/>
    <col min="47" max="47" width="10.85546875" style="284" hidden="1" customWidth="1"/>
    <col min="48" max="48" width="26.85546875" style="284" hidden="1" customWidth="1"/>
    <col min="49" max="49" width="0" hidden="1" customWidth="1"/>
  </cols>
  <sheetData>
    <row r="1" spans="2:49" s="19" customFormat="1" x14ac:dyDescent="0.25">
      <c r="B1" s="261"/>
      <c r="C1" s="261" t="s">
        <v>323</v>
      </c>
      <c r="D1"/>
      <c r="E1" s="325" t="s">
        <v>324</v>
      </c>
      <c r="F1" s="325"/>
      <c r="G1" s="325"/>
      <c r="H1" s="325"/>
      <c r="I1" s="325"/>
      <c r="J1" s="325"/>
      <c r="K1" s="325"/>
      <c r="L1" s="261" t="s">
        <v>350</v>
      </c>
      <c r="M1" s="325"/>
      <c r="N1" s="325"/>
      <c r="O1" s="325"/>
      <c r="P1" s="325"/>
      <c r="Q1" s="325"/>
      <c r="R1" s="325"/>
      <c r="S1" s="261" t="s">
        <v>410</v>
      </c>
      <c r="T1" s="325"/>
      <c r="U1" s="325"/>
      <c r="V1" s="325"/>
      <c r="W1" s="325"/>
      <c r="X1" s="325"/>
      <c r="Y1" s="384"/>
      <c r="Z1" s="325" t="s">
        <v>326</v>
      </c>
      <c r="AA1" s="325"/>
      <c r="AB1" s="325"/>
      <c r="AC1" s="325"/>
      <c r="AD1" s="325"/>
      <c r="AE1" s="325"/>
      <c r="AF1" s="325" t="s">
        <v>384</v>
      </c>
      <c r="AG1" s="325"/>
      <c r="AH1" s="325"/>
      <c r="AI1" s="325"/>
      <c r="AJ1" s="325"/>
      <c r="AK1" s="325"/>
      <c r="AL1" s="325"/>
      <c r="AM1" s="325" t="s">
        <v>325</v>
      </c>
      <c r="AN1" s="325"/>
      <c r="AO1" s="325"/>
      <c r="AP1" s="325"/>
      <c r="AQ1" s="325"/>
      <c r="AR1" s="325"/>
      <c r="AS1" s="325"/>
      <c r="AT1" s="325"/>
      <c r="AU1" s="325" t="s">
        <v>327</v>
      </c>
      <c r="AV1" s="325"/>
    </row>
    <row r="2" spans="2:49" x14ac:dyDescent="0.25">
      <c r="E2" s="326">
        <v>45292</v>
      </c>
      <c r="F2" s="326">
        <v>45323</v>
      </c>
      <c r="G2" s="326">
        <v>45352</v>
      </c>
      <c r="H2" s="326">
        <v>45383</v>
      </c>
      <c r="I2" s="326">
        <v>45413</v>
      </c>
      <c r="J2" s="326">
        <v>45444</v>
      </c>
      <c r="L2" s="326">
        <v>45292</v>
      </c>
      <c r="M2" s="326">
        <v>45323</v>
      </c>
      <c r="N2" s="326">
        <v>45352</v>
      </c>
      <c r="O2" s="326">
        <v>45383</v>
      </c>
      <c r="P2" s="326">
        <v>45413</v>
      </c>
      <c r="Q2" s="326">
        <v>45444</v>
      </c>
      <c r="R2" s="326"/>
      <c r="S2" s="326">
        <v>45292</v>
      </c>
      <c r="T2" s="326">
        <v>45323</v>
      </c>
      <c r="U2" s="326">
        <v>45352</v>
      </c>
      <c r="V2" s="326">
        <v>45383</v>
      </c>
      <c r="W2" s="326">
        <v>45413</v>
      </c>
      <c r="X2" s="326">
        <v>45444</v>
      </c>
      <c r="Z2" s="326">
        <v>45292</v>
      </c>
      <c r="AA2" s="326">
        <v>45323</v>
      </c>
      <c r="AB2" s="326">
        <v>45352</v>
      </c>
      <c r="AC2" s="326">
        <v>45383</v>
      </c>
      <c r="AD2" s="326">
        <v>45413</v>
      </c>
      <c r="AE2" s="326"/>
      <c r="AF2" s="326">
        <v>45292</v>
      </c>
      <c r="AG2" s="326">
        <v>45323</v>
      </c>
      <c r="AH2" s="326">
        <v>45352</v>
      </c>
      <c r="AI2" s="326">
        <v>45383</v>
      </c>
      <c r="AJ2" s="326">
        <v>45413</v>
      </c>
      <c r="AK2" s="326"/>
      <c r="AM2" s="326">
        <v>45292</v>
      </c>
      <c r="AN2" s="326">
        <v>45323</v>
      </c>
      <c r="AO2" s="326">
        <v>45352</v>
      </c>
      <c r="AP2" s="326">
        <v>45383</v>
      </c>
      <c r="AQ2" s="326">
        <v>45413</v>
      </c>
      <c r="AR2" s="326"/>
    </row>
    <row r="3" spans="2:49" x14ac:dyDescent="0.25">
      <c r="L3" s="327"/>
      <c r="M3" s="327"/>
      <c r="S3" s="327"/>
      <c r="T3" s="327"/>
      <c r="Z3" s="327"/>
      <c r="AA3" s="327"/>
      <c r="AB3" s="327"/>
      <c r="AC3" s="327"/>
      <c r="AD3" s="327"/>
      <c r="AF3" s="327"/>
      <c r="AG3" s="327"/>
      <c r="AM3" s="327"/>
      <c r="AN3" s="327"/>
    </row>
    <row r="4" spans="2:49" x14ac:dyDescent="0.25">
      <c r="B4" s="262" t="s">
        <v>115</v>
      </c>
      <c r="C4" s="263">
        <f>SUMIF('All Pay and trans 2025'!$A:$A,$B4,'All Pay and trans 2025'!E:E)</f>
        <v>11.920000003713994</v>
      </c>
      <c r="E4" s="328">
        <f>SUMIF('All Pay and trans 2025'!$A:$A,$B4,'All Pay and trans 2025'!G:G)</f>
        <v>288</v>
      </c>
      <c r="F4" s="329">
        <f>SUMIF('All Pay and trans 2025'!$A:$A,$B4,'All Pay and trans 2025'!H:H)</f>
        <v>785.29</v>
      </c>
      <c r="G4" s="329">
        <f>SUMIF('All Pay and trans 2025'!$A:$A,$B4,'All Pay and trans 2025'!I:I)</f>
        <v>0</v>
      </c>
      <c r="H4" s="329">
        <f>SUMIF('All Pay and trans 2025'!$A:$A,$B4,'All Pay and trans 2025'!J:J)</f>
        <v>0</v>
      </c>
      <c r="I4" s="329">
        <f>SUMIF('All Pay and trans 2025'!$A:$A,$B4,'All Pay and trans 2025'!K:K)</f>
        <v>0</v>
      </c>
      <c r="J4" s="329">
        <f>SUMIF('All Pay and trans 2025'!$A:$A,$B4,'All Pay and trans 2025'!L:L)</f>
        <v>0</v>
      </c>
      <c r="K4" s="330"/>
      <c r="L4" s="328">
        <v>-76757.63</v>
      </c>
      <c r="M4" s="328">
        <v>-12949.338571518243</v>
      </c>
      <c r="N4" s="328">
        <v>-14549.92214288067</v>
      </c>
      <c r="O4" s="328">
        <v>-14872.556785712997</v>
      </c>
      <c r="P4" s="328">
        <v>-353.54964290220198</v>
      </c>
      <c r="Q4" s="328">
        <v>-5423.3825000282877</v>
      </c>
      <c r="R4" s="330"/>
      <c r="S4" s="328">
        <f t="shared" ref="S4:X8" si="0">E4-L4</f>
        <v>77045.63</v>
      </c>
      <c r="T4" s="328">
        <f t="shared" si="0"/>
        <v>13734.628571518242</v>
      </c>
      <c r="U4" s="328">
        <f t="shared" si="0"/>
        <v>14549.92214288067</v>
      </c>
      <c r="V4" s="328">
        <f t="shared" si="0"/>
        <v>14872.556785712997</v>
      </c>
      <c r="W4" s="328">
        <f t="shared" si="0"/>
        <v>353.54964290220198</v>
      </c>
      <c r="X4" s="328">
        <f t="shared" si="0"/>
        <v>5423.3825000282877</v>
      </c>
      <c r="Y4" s="386"/>
      <c r="Z4" s="328">
        <f>SUMIF('All Pay and trans 2025'!$A:$A,$B4,'All Pay and trans 2025'!U:U)</f>
        <v>-299.92</v>
      </c>
      <c r="AA4" s="329">
        <f>SUMIF('All Pay and trans 2025'!$A:$A,$B4,'All Pay and trans 2025'!V:V)</f>
        <v>0</v>
      </c>
      <c r="AB4" s="329">
        <f>SUMIF('All Pay and trans 2025'!$A:$A,$B4,'All Pay and trans 2025'!W:W)</f>
        <v>-785.29</v>
      </c>
      <c r="AC4" s="329">
        <f>SUMIF('All Pay and trans 2025'!$A:$A,$B4,'All Pay and trans 2025'!X:X)</f>
        <v>667.61</v>
      </c>
      <c r="AD4" s="329">
        <f>SUMIF('All Pay and trans 2025'!$A:$A,$B4,'All Pay and trans 2025'!Y:Y)</f>
        <v>0</v>
      </c>
      <c r="AE4" s="330"/>
      <c r="AF4" s="328">
        <v>-245057.76</v>
      </c>
      <c r="AG4" s="329">
        <v>45957.71</v>
      </c>
      <c r="AH4" s="329">
        <v>0</v>
      </c>
      <c r="AI4" s="329">
        <v>0</v>
      </c>
      <c r="AJ4" s="329">
        <v>0</v>
      </c>
      <c r="AK4" s="330"/>
      <c r="AL4" s="331"/>
      <c r="AM4" s="328">
        <f>Z4-AF4</f>
        <v>244757.84</v>
      </c>
      <c r="AN4" s="329">
        <f>AA4-AG4</f>
        <v>-45957.71</v>
      </c>
      <c r="AO4" s="329">
        <f t="shared" ref="AO4:AQ17" si="1">AB4-AH4</f>
        <v>-785.29</v>
      </c>
      <c r="AP4" s="329">
        <f t="shared" si="1"/>
        <v>667.61</v>
      </c>
      <c r="AQ4" s="329">
        <f t="shared" si="1"/>
        <v>0</v>
      </c>
      <c r="AR4" s="330"/>
      <c r="AS4" s="330">
        <f>SUM(AM4:AQ4)</f>
        <v>198682.44999999998</v>
      </c>
      <c r="AT4" s="330"/>
      <c r="AU4" s="330">
        <f t="shared" ref="AU4:AU40" si="2">SUM(C4,E4:F4,Z4:AA4)</f>
        <v>785.29000000371389</v>
      </c>
      <c r="AV4" s="330"/>
      <c r="AW4" s="23"/>
    </row>
    <row r="5" spans="2:49" x14ac:dyDescent="0.25">
      <c r="B5" s="264" t="s">
        <v>114</v>
      </c>
      <c r="C5" s="263">
        <f>SUMIF('All Pay and trans 2025'!$A:$A,$B5,'All Pay and trans 2025'!E:E)</f>
        <v>-41.309999995421549</v>
      </c>
      <c r="E5" s="332">
        <f>SUMIF('All Pay and trans 2025'!$A:$A,$B5,'All Pay and trans 2025'!G:G)</f>
        <v>0</v>
      </c>
      <c r="F5" s="333">
        <f>SUMIF('All Pay and trans 2025'!$A:$A,$B5,'All Pay and trans 2025'!H:H)</f>
        <v>388.42</v>
      </c>
      <c r="G5" s="333">
        <f>SUMIF('All Pay and trans 2025'!$A:$A,$B5,'All Pay and trans 2025'!I:I)</f>
        <v>0</v>
      </c>
      <c r="H5" s="333">
        <f>SUMIF('All Pay and trans 2025'!$A:$A,$B5,'All Pay and trans 2025'!J:J)</f>
        <v>0</v>
      </c>
      <c r="I5" s="333">
        <f>SUMIF('All Pay and trans 2025'!$A:$A,$B5,'All Pay and trans 2025'!K:K)</f>
        <v>0</v>
      </c>
      <c r="J5" s="333">
        <f>SUMIF('All Pay and trans 2025'!$A:$A,$B5,'All Pay and trans 2025'!L:L)</f>
        <v>2560.1499999999996</v>
      </c>
      <c r="K5" s="330"/>
      <c r="L5" s="332">
        <v>0</v>
      </c>
      <c r="M5" s="328">
        <v>-26185.491785719329</v>
      </c>
      <c r="N5" s="328">
        <v>-12917.045714288823</v>
      </c>
      <c r="O5" s="328">
        <v>-9848.2057142834128</v>
      </c>
      <c r="P5" s="328">
        <v>-12067.562857145887</v>
      </c>
      <c r="Q5" s="328">
        <v>-2201.7024999965352</v>
      </c>
      <c r="R5" s="330"/>
      <c r="S5" s="332">
        <f t="shared" si="0"/>
        <v>0</v>
      </c>
      <c r="T5" s="332">
        <f t="shared" si="0"/>
        <v>26573.911785719327</v>
      </c>
      <c r="U5" s="332">
        <f t="shared" si="0"/>
        <v>12917.045714288823</v>
      </c>
      <c r="V5" s="332">
        <f t="shared" si="0"/>
        <v>9848.2057142834128</v>
      </c>
      <c r="W5" s="332">
        <f t="shared" si="0"/>
        <v>12067.562857145887</v>
      </c>
      <c r="X5" s="332">
        <f t="shared" si="0"/>
        <v>4761.8524999965348</v>
      </c>
      <c r="Y5" s="386"/>
      <c r="Z5" s="332">
        <f>SUMIF('All Pay and trans 2025'!$A:$A,$B5,'All Pay and trans 2025'!U:U)</f>
        <v>41.31</v>
      </c>
      <c r="AA5" s="333">
        <f>SUMIF('All Pay and trans 2025'!$A:$A,$B5,'All Pay and trans 2025'!V:V)</f>
        <v>0</v>
      </c>
      <c r="AB5" s="333">
        <f>SUMIF('All Pay and trans 2025'!$A:$A,$B5,'All Pay and trans 2025'!W:W)</f>
        <v>0</v>
      </c>
      <c r="AC5" s="333">
        <f>SUMIF('All Pay and trans 2025'!$A:$A,$B5,'All Pay and trans 2025'!X:X)</f>
        <v>0</v>
      </c>
      <c r="AD5" s="333">
        <f>SUMIF('All Pay and trans 2025'!$A:$A,$B5,'All Pay and trans 2025'!Y:Y)</f>
        <v>0</v>
      </c>
      <c r="AE5" s="330"/>
      <c r="AF5" s="332">
        <v>0</v>
      </c>
      <c r="AG5" s="333">
        <v>0</v>
      </c>
      <c r="AH5" s="329">
        <v>0</v>
      </c>
      <c r="AI5" s="329">
        <v>0</v>
      </c>
      <c r="AJ5" s="329">
        <v>0</v>
      </c>
      <c r="AK5" s="330"/>
      <c r="AL5" s="331"/>
      <c r="AM5" s="332">
        <f>Z5-AF5</f>
        <v>41.31</v>
      </c>
      <c r="AN5" s="329">
        <f t="shared" ref="AN5:AN40" si="3">AA5-AG5</f>
        <v>0</v>
      </c>
      <c r="AO5" s="329">
        <f t="shared" si="1"/>
        <v>0</v>
      </c>
      <c r="AP5" s="329">
        <f t="shared" si="1"/>
        <v>0</v>
      </c>
      <c r="AQ5" s="329">
        <f t="shared" si="1"/>
        <v>0</v>
      </c>
      <c r="AR5" s="330"/>
      <c r="AS5" s="330">
        <f t="shared" ref="AS5:AS48" si="4">SUM(AM5:AQ5)</f>
        <v>41.31</v>
      </c>
      <c r="AT5" s="330"/>
      <c r="AU5" s="330">
        <f t="shared" si="2"/>
        <v>388.42000000457847</v>
      </c>
      <c r="AV5" s="330"/>
      <c r="AW5" s="23"/>
    </row>
    <row r="6" spans="2:49" x14ac:dyDescent="0.25">
      <c r="B6" s="265" t="s">
        <v>106</v>
      </c>
      <c r="C6" s="263">
        <f>SUMIF('All Pay and trans 2025'!$A:$A,$B6,'All Pay and trans 2025'!E:E)</f>
        <v>0</v>
      </c>
      <c r="E6" s="332">
        <f>SUMIF('All Pay and trans 2025'!$A:$A,$B6,'All Pay and trans 2025'!G:G)</f>
        <v>0</v>
      </c>
      <c r="F6" s="333">
        <f>SUMIF('All Pay and trans 2025'!$A:$A,$B6,'All Pay and trans 2025'!H:H)</f>
        <v>0</v>
      </c>
      <c r="G6" s="333">
        <f>SUMIF('All Pay and trans 2025'!$A:$A,$B6,'All Pay and trans 2025'!I:I)</f>
        <v>0</v>
      </c>
      <c r="H6" s="333">
        <f>SUMIF('All Pay and trans 2025'!$A:$A,$B6,'All Pay and trans 2025'!J:J)</f>
        <v>0</v>
      </c>
      <c r="I6" s="333">
        <f>SUMIF('All Pay and trans 2025'!$A:$A,$B6,'All Pay and trans 2025'!K:K)</f>
        <v>0</v>
      </c>
      <c r="J6" s="333">
        <f>SUMIF('All Pay and trans 2025'!$A:$A,$B6,'All Pay and trans 2025'!L:L)</f>
        <v>0</v>
      </c>
      <c r="K6" s="330"/>
      <c r="L6" s="332">
        <v>0</v>
      </c>
      <c r="M6" s="328">
        <v>0</v>
      </c>
      <c r="N6" s="328">
        <v>0</v>
      </c>
      <c r="O6" s="328">
        <v>0</v>
      </c>
      <c r="P6" s="328">
        <v>0</v>
      </c>
      <c r="Q6" s="328">
        <v>0</v>
      </c>
      <c r="R6" s="330"/>
      <c r="S6" s="332">
        <f t="shared" si="0"/>
        <v>0</v>
      </c>
      <c r="T6" s="332">
        <f t="shared" si="0"/>
        <v>0</v>
      </c>
      <c r="U6" s="332">
        <f t="shared" si="0"/>
        <v>0</v>
      </c>
      <c r="V6" s="332">
        <f t="shared" si="0"/>
        <v>0</v>
      </c>
      <c r="W6" s="332">
        <f t="shared" si="0"/>
        <v>0</v>
      </c>
      <c r="X6" s="332">
        <f t="shared" si="0"/>
        <v>0</v>
      </c>
      <c r="Y6" s="386"/>
      <c r="Z6" s="332">
        <f>SUMIF('All Pay and trans 2025'!$A:$A,$B6,'All Pay and trans 2025'!U:U)</f>
        <v>0</v>
      </c>
      <c r="AA6" s="333">
        <f>SUMIF('All Pay and trans 2025'!$A:$A,$B6,'All Pay and trans 2025'!V:V)</f>
        <v>0</v>
      </c>
      <c r="AB6" s="333">
        <f>SUMIF('All Pay and trans 2025'!$A:$A,$B6,'All Pay and trans 2025'!W:W)</f>
        <v>0</v>
      </c>
      <c r="AC6" s="333">
        <f>SUMIF('All Pay and trans 2025'!$A:$A,$B6,'All Pay and trans 2025'!X:X)</f>
        <v>0</v>
      </c>
      <c r="AD6" s="333">
        <f>SUMIF('All Pay and trans 2025'!$A:$A,$B6,'All Pay and trans 2025'!Y:Y)</f>
        <v>0</v>
      </c>
      <c r="AE6" s="330"/>
      <c r="AF6" s="332">
        <v>0</v>
      </c>
      <c r="AG6" s="333">
        <v>0</v>
      </c>
      <c r="AH6" s="329">
        <v>0</v>
      </c>
      <c r="AI6" s="329">
        <v>0</v>
      </c>
      <c r="AJ6" s="329">
        <v>0</v>
      </c>
      <c r="AK6" s="330"/>
      <c r="AL6" s="331"/>
      <c r="AM6" s="332">
        <f>Z6-AF6</f>
        <v>0</v>
      </c>
      <c r="AN6" s="329">
        <f t="shared" si="3"/>
        <v>0</v>
      </c>
      <c r="AO6" s="329">
        <f t="shared" si="1"/>
        <v>0</v>
      </c>
      <c r="AP6" s="329">
        <f t="shared" si="1"/>
        <v>0</v>
      </c>
      <c r="AQ6" s="329">
        <f t="shared" si="1"/>
        <v>0</v>
      </c>
      <c r="AR6" s="330"/>
      <c r="AS6" s="330">
        <f t="shared" si="4"/>
        <v>0</v>
      </c>
      <c r="AT6" s="330"/>
      <c r="AU6" s="330">
        <f t="shared" si="2"/>
        <v>0</v>
      </c>
      <c r="AV6" s="330"/>
      <c r="AW6" s="23"/>
    </row>
    <row r="7" spans="2:49" x14ac:dyDescent="0.25">
      <c r="B7" s="265" t="s">
        <v>130</v>
      </c>
      <c r="C7" s="263">
        <f>SUMIF('All Pay and trans 2025'!$A:$A,$B7,'All Pay and trans 2025'!E:E)</f>
        <v>0</v>
      </c>
      <c r="E7" s="332">
        <f>SUMIF('All Pay and trans 2025'!$A:$A,$B7,'All Pay and trans 2025'!G:G)</f>
        <v>0</v>
      </c>
      <c r="F7" s="333">
        <f>SUMIF('All Pay and trans 2025'!$A:$A,$B7,'All Pay and trans 2025'!H:H)</f>
        <v>0</v>
      </c>
      <c r="G7" s="333">
        <f>SUMIF('All Pay and trans 2025'!$A:$A,$B7,'All Pay and trans 2025'!I:I)</f>
        <v>0</v>
      </c>
      <c r="H7" s="333">
        <f>SUMIF('All Pay and trans 2025'!$A:$A,$B7,'All Pay and trans 2025'!J:J)</f>
        <v>0</v>
      </c>
      <c r="I7" s="333">
        <f>SUMIF('All Pay and trans 2025'!$A:$A,$B7,'All Pay and trans 2025'!K:K)</f>
        <v>0</v>
      </c>
      <c r="J7" s="333">
        <f>SUMIF('All Pay and trans 2025'!$A:$A,$B7,'All Pay and trans 2025'!L:L)</f>
        <v>0</v>
      </c>
      <c r="K7" s="330"/>
      <c r="L7" s="332">
        <v>0</v>
      </c>
      <c r="M7" s="328">
        <v>0</v>
      </c>
      <c r="N7" s="328">
        <v>0</v>
      </c>
      <c r="O7" s="328">
        <v>0</v>
      </c>
      <c r="P7" s="328">
        <v>0</v>
      </c>
      <c r="Q7" s="328">
        <v>0</v>
      </c>
      <c r="R7" s="330"/>
      <c r="S7" s="332">
        <f t="shared" si="0"/>
        <v>0</v>
      </c>
      <c r="T7" s="332">
        <f t="shared" si="0"/>
        <v>0</v>
      </c>
      <c r="U7" s="332">
        <f t="shared" si="0"/>
        <v>0</v>
      </c>
      <c r="V7" s="332">
        <f t="shared" si="0"/>
        <v>0</v>
      </c>
      <c r="W7" s="332">
        <f t="shared" si="0"/>
        <v>0</v>
      </c>
      <c r="X7" s="332">
        <f t="shared" si="0"/>
        <v>0</v>
      </c>
      <c r="Y7" s="386"/>
      <c r="Z7" s="332">
        <f>SUMIF('All Pay and trans 2025'!$A:$A,$B7,'All Pay and trans 2025'!U:U)</f>
        <v>0</v>
      </c>
      <c r="AA7" s="333">
        <f>SUMIF('All Pay and trans 2025'!$A:$A,$B7,'All Pay and trans 2025'!V:V)</f>
        <v>0</v>
      </c>
      <c r="AB7" s="333">
        <f>SUMIF('All Pay and trans 2025'!$A:$A,$B7,'All Pay and trans 2025'!W:W)</f>
        <v>0</v>
      </c>
      <c r="AC7" s="333">
        <f>SUMIF('All Pay and trans 2025'!$A:$A,$B7,'All Pay and trans 2025'!X:X)</f>
        <v>0</v>
      </c>
      <c r="AD7" s="333">
        <f>SUMIF('All Pay and trans 2025'!$A:$A,$B7,'All Pay and trans 2025'!Y:Y)</f>
        <v>0</v>
      </c>
      <c r="AE7" s="330"/>
      <c r="AF7" s="332">
        <v>0</v>
      </c>
      <c r="AG7" s="333">
        <v>0</v>
      </c>
      <c r="AH7" s="329">
        <v>0</v>
      </c>
      <c r="AI7" s="329">
        <v>0</v>
      </c>
      <c r="AJ7" s="329">
        <v>-7200</v>
      </c>
      <c r="AK7" s="330"/>
      <c r="AL7" s="331"/>
      <c r="AM7" s="332">
        <f>Z7-AF7</f>
        <v>0</v>
      </c>
      <c r="AN7" s="329">
        <f t="shared" si="3"/>
        <v>0</v>
      </c>
      <c r="AO7" s="329">
        <f t="shared" si="1"/>
        <v>0</v>
      </c>
      <c r="AP7" s="329">
        <f t="shared" si="1"/>
        <v>0</v>
      </c>
      <c r="AQ7" s="329">
        <f t="shared" si="1"/>
        <v>7200</v>
      </c>
      <c r="AR7" s="330"/>
      <c r="AS7" s="330">
        <f t="shared" si="4"/>
        <v>7200</v>
      </c>
      <c r="AT7" s="330"/>
      <c r="AU7" s="330">
        <f t="shared" si="2"/>
        <v>0</v>
      </c>
      <c r="AV7" s="330"/>
      <c r="AW7" s="23"/>
    </row>
    <row r="8" spans="2:49" x14ac:dyDescent="0.25">
      <c r="B8" s="264" t="s">
        <v>39</v>
      </c>
      <c r="C8" s="263">
        <f>SUMIF('All Pay and trans 2025'!$A:$A,$B8,'All Pay and trans 2025'!E:E)</f>
        <v>3999308.2024258426</v>
      </c>
      <c r="E8" s="332">
        <f>SUMIF('All Pay and trans 2025'!$A:$A,$B8,'All Pay and trans 2025'!G:G)</f>
        <v>3860852.620000001</v>
      </c>
      <c r="F8" s="333">
        <f>SUMIF('All Pay and trans 2025'!$A:$A,$B8,'All Pay and trans 2025'!H:H)</f>
        <v>3847890.8099999963</v>
      </c>
      <c r="G8" s="333">
        <f>SUMIF('All Pay and trans 2025'!$A:$A,$B8,'All Pay and trans 2025'!I:I)</f>
        <v>3688740.8700000038</v>
      </c>
      <c r="H8" s="333">
        <f>SUMIF('All Pay and trans 2025'!$A:$A,$B8,'All Pay and trans 2025'!J:J)</f>
        <v>4158181.58</v>
      </c>
      <c r="I8" s="333">
        <f>SUMIF('All Pay and trans 2025'!$A:$A,$B8,'All Pay and trans 2025'!K:K)</f>
        <v>3790499.1400000015</v>
      </c>
      <c r="J8" s="333">
        <f>SUMIF('All Pay and trans 2025'!$A:$A,$B8,'All Pay and trans 2025'!L:L)</f>
        <v>3245629.5800000015</v>
      </c>
      <c r="K8" s="330"/>
      <c r="L8" s="332">
        <v>5124789.7</v>
      </c>
      <c r="M8" s="328">
        <v>7383635.8500000089</v>
      </c>
      <c r="N8" s="328">
        <v>10217893.950000012</v>
      </c>
      <c r="O8" s="328">
        <v>8297625.9100000225</v>
      </c>
      <c r="P8" s="328">
        <v>7453813.1699999645</v>
      </c>
      <c r="Q8" s="328">
        <v>5913707.6999999825</v>
      </c>
      <c r="R8" s="330"/>
      <c r="S8" s="332">
        <f t="shared" si="0"/>
        <v>-1263937.0799999991</v>
      </c>
      <c r="T8" s="332">
        <f t="shared" si="0"/>
        <v>-3535745.0400000126</v>
      </c>
      <c r="U8" s="332">
        <f t="shared" si="0"/>
        <v>-6529153.0800000085</v>
      </c>
      <c r="V8" s="332">
        <f t="shared" si="0"/>
        <v>-4139444.3300000224</v>
      </c>
      <c r="W8" s="332">
        <f t="shared" si="0"/>
        <v>-3663314.029999963</v>
      </c>
      <c r="X8" s="332">
        <f t="shared" si="0"/>
        <v>-2668078.119999981</v>
      </c>
      <c r="Y8" s="386"/>
      <c r="Z8" s="332">
        <f>SUMIF('All Pay and trans 2025'!$A:$A,$B8,'All Pay and trans 2025'!U:U)</f>
        <v>-3175971.49</v>
      </c>
      <c r="AA8" s="333">
        <f>SUMIF('All Pay and trans 2025'!$A:$A,$B8,'All Pay and trans 2025'!V:V)</f>
        <v>-3860852.62</v>
      </c>
      <c r="AB8" s="333">
        <f>SUMIF('All Pay and trans 2025'!$A:$A,$B8,'All Pay and trans 2025'!W:W)</f>
        <v>-3524544.89</v>
      </c>
      <c r="AC8" s="333">
        <f>SUMIF('All Pay and trans 2025'!$A:$A,$B8,'All Pay and trans 2025'!X:X)</f>
        <v>-4332853.5599999996</v>
      </c>
      <c r="AD8" s="333">
        <f>SUMIF('All Pay and trans 2025'!$A:$A,$B8,'All Pay and trans 2025'!Y:Y)</f>
        <v>-4158181.58</v>
      </c>
      <c r="AE8" s="330"/>
      <c r="AF8" s="332">
        <v>-4323941.3499999996</v>
      </c>
      <c r="AG8" s="333">
        <v>-3124789.78</v>
      </c>
      <c r="AH8" s="329">
        <v>-7383635.9100000001</v>
      </c>
      <c r="AI8" s="329">
        <v>-10217893.890000001</v>
      </c>
      <c r="AJ8" s="329">
        <v>-11297626.1</v>
      </c>
      <c r="AK8" s="330"/>
      <c r="AL8" s="331"/>
      <c r="AM8" s="332">
        <f>Z8-AF8</f>
        <v>1147969.8599999994</v>
      </c>
      <c r="AN8" s="329">
        <f t="shared" si="3"/>
        <v>-736062.84000000032</v>
      </c>
      <c r="AO8" s="329">
        <f t="shared" si="1"/>
        <v>3859091.02</v>
      </c>
      <c r="AP8" s="329">
        <f t="shared" si="1"/>
        <v>5885040.330000001</v>
      </c>
      <c r="AQ8" s="329">
        <f t="shared" si="1"/>
        <v>7139444.5199999996</v>
      </c>
      <c r="AR8" s="330"/>
      <c r="AS8" s="330">
        <f t="shared" si="4"/>
        <v>17295482.890000001</v>
      </c>
      <c r="AT8" s="330"/>
      <c r="AU8" s="330">
        <f t="shared" si="2"/>
        <v>4671227.5224258406</v>
      </c>
      <c r="AV8" s="330"/>
      <c r="AW8" s="23"/>
    </row>
    <row r="9" spans="2:49" x14ac:dyDescent="0.25">
      <c r="B9" s="264" t="s">
        <v>128</v>
      </c>
      <c r="C9" s="263">
        <f>SUMIF('All Pay and trans 2025'!$A:$A,$B9,'All Pay and trans 2025'!E:E)</f>
        <v>0</v>
      </c>
      <c r="E9" s="332">
        <f>SUMIF('All Pay and trans 2025'!$A:$A,$B9,'All Pay and trans 2025'!G:G)</f>
        <v>0</v>
      </c>
      <c r="F9" s="333">
        <f>SUMIF('All Pay and trans 2025'!$A:$A,$B9,'All Pay and trans 2025'!H:H)</f>
        <v>0</v>
      </c>
      <c r="G9" s="333">
        <f>SUMIF('All Pay and trans 2025'!$A:$A,$B9,'All Pay and trans 2025'!I:I)</f>
        <v>0</v>
      </c>
      <c r="H9" s="333">
        <f>SUMIF('All Pay and trans 2025'!$A:$A,$B9,'All Pay and trans 2025'!J:J)</f>
        <v>0</v>
      </c>
      <c r="I9" s="333">
        <f>SUMIF('All Pay and trans 2025'!$A:$A,$B9,'All Pay and trans 2025'!K:K)</f>
        <v>0</v>
      </c>
      <c r="J9" s="333">
        <f>SUMIF('All Pay and trans 2025'!$A:$A,$B9,'All Pay and trans 2025'!L:L)</f>
        <v>0</v>
      </c>
      <c r="K9" s="330"/>
      <c r="L9" s="332">
        <v>0</v>
      </c>
      <c r="M9" s="328">
        <v>1.5086243365658445E-10</v>
      </c>
      <c r="N9" s="328">
        <v>3.1150193535722792E-11</v>
      </c>
      <c r="O9" s="328">
        <v>7.1622707764618971E-12</v>
      </c>
      <c r="P9" s="328">
        <v>3.1695890356786554E-10</v>
      </c>
      <c r="Q9" s="328">
        <v>1.6837020666571334E-10</v>
      </c>
      <c r="R9" s="330"/>
      <c r="S9" s="332">
        <f t="shared" ref="S9:S40" si="5">E9-L9</f>
        <v>0</v>
      </c>
      <c r="T9" s="332">
        <f t="shared" ref="T9:T40" si="6">F9-M9</f>
        <v>-1.5086243365658445E-10</v>
      </c>
      <c r="U9" s="332">
        <f t="shared" ref="U9:U40" si="7">G9-N9</f>
        <v>-3.1150193535722792E-11</v>
      </c>
      <c r="V9" s="332">
        <f t="shared" ref="V9:V40" si="8">H9-O9</f>
        <v>-7.1622707764618971E-12</v>
      </c>
      <c r="W9" s="332">
        <f t="shared" ref="W9:X40" si="9">I9-P9</f>
        <v>-3.1695890356786554E-10</v>
      </c>
      <c r="X9" s="332">
        <f t="shared" si="9"/>
        <v>-1.6837020666571334E-10</v>
      </c>
      <c r="Y9" s="386"/>
      <c r="Z9" s="332">
        <f>SUMIF('All Pay and trans 2025'!$A:$A,$B9,'All Pay and trans 2025'!U:U)</f>
        <v>0</v>
      </c>
      <c r="AA9" s="333">
        <f>SUMIF('All Pay and trans 2025'!$A:$A,$B9,'All Pay and trans 2025'!V:V)</f>
        <v>0</v>
      </c>
      <c r="AB9" s="333">
        <f>SUMIF('All Pay and trans 2025'!$A:$A,$B9,'All Pay and trans 2025'!W:W)</f>
        <v>0</v>
      </c>
      <c r="AC9" s="333">
        <f>SUMIF('All Pay and trans 2025'!$A:$A,$B9,'All Pay and trans 2025'!X:X)</f>
        <v>0</v>
      </c>
      <c r="AD9" s="333">
        <f>SUMIF('All Pay and trans 2025'!$A:$A,$B9,'All Pay and trans 2025'!Y:Y)</f>
        <v>0</v>
      </c>
      <c r="AE9" s="330"/>
      <c r="AF9" s="332">
        <v>0</v>
      </c>
      <c r="AG9" s="333">
        <v>0</v>
      </c>
      <c r="AH9" s="329">
        <v>0</v>
      </c>
      <c r="AI9" s="329">
        <v>0</v>
      </c>
      <c r="AJ9" s="329">
        <v>0</v>
      </c>
      <c r="AK9" s="330"/>
      <c r="AL9" s="331"/>
      <c r="AM9" s="332">
        <f t="shared" ref="AM9:AM40" si="10">Z9-AF9</f>
        <v>0</v>
      </c>
      <c r="AN9" s="329">
        <f t="shared" si="3"/>
        <v>0</v>
      </c>
      <c r="AO9" s="329">
        <f t="shared" si="1"/>
        <v>0</v>
      </c>
      <c r="AP9" s="329">
        <f t="shared" si="1"/>
        <v>0</v>
      </c>
      <c r="AQ9" s="329">
        <f t="shared" si="1"/>
        <v>0</v>
      </c>
      <c r="AR9" s="330"/>
      <c r="AS9" s="330">
        <f t="shared" si="4"/>
        <v>0</v>
      </c>
      <c r="AT9" s="330"/>
      <c r="AU9" s="330">
        <f t="shared" si="2"/>
        <v>0</v>
      </c>
      <c r="AV9" s="330"/>
      <c r="AW9" s="23"/>
    </row>
    <row r="10" spans="2:49" x14ac:dyDescent="0.25">
      <c r="B10" s="264" t="s">
        <v>95</v>
      </c>
      <c r="C10" s="263">
        <f>SUMIF('All Pay and trans 2025'!$A:$A,$B10,'All Pay and trans 2025'!E:E)</f>
        <v>0</v>
      </c>
      <c r="E10" s="332">
        <f>SUMIF('All Pay and trans 2025'!$A:$A,$B10,'All Pay and trans 2025'!G:G)</f>
        <v>0</v>
      </c>
      <c r="F10" s="333">
        <f>SUMIF('All Pay and trans 2025'!$A:$A,$B10,'All Pay and trans 2025'!H:H)</f>
        <v>0</v>
      </c>
      <c r="G10" s="333">
        <f>SUMIF('All Pay and trans 2025'!$A:$A,$B10,'All Pay and trans 2025'!I:I)</f>
        <v>0</v>
      </c>
      <c r="H10" s="333">
        <f>SUMIF('All Pay and trans 2025'!$A:$A,$B10,'All Pay and trans 2025'!J:J)</f>
        <v>0</v>
      </c>
      <c r="I10" s="333">
        <f>SUMIF('All Pay and trans 2025'!$A:$A,$B10,'All Pay and trans 2025'!K:K)</f>
        <v>0</v>
      </c>
      <c r="J10" s="333">
        <f>SUMIF('All Pay and trans 2025'!$A:$A,$B10,'All Pay and trans 2025'!L:L)</f>
        <v>0</v>
      </c>
      <c r="K10" s="330"/>
      <c r="L10" s="332">
        <v>0</v>
      </c>
      <c r="M10" s="328">
        <v>-4.770299710799007E-9</v>
      </c>
      <c r="N10" s="328">
        <v>8.5492501966654686E-11</v>
      </c>
      <c r="O10" s="328">
        <v>-3.992681740783171E-10</v>
      </c>
      <c r="P10" s="328">
        <v>3.352397470735016E-9</v>
      </c>
      <c r="Q10" s="328">
        <v>7.5751813710667209E-9</v>
      </c>
      <c r="R10" s="330"/>
      <c r="S10" s="332">
        <f t="shared" si="5"/>
        <v>0</v>
      </c>
      <c r="T10" s="332">
        <f t="shared" si="6"/>
        <v>4.770299710799007E-9</v>
      </c>
      <c r="U10" s="332">
        <f t="shared" si="7"/>
        <v>-8.5492501966654686E-11</v>
      </c>
      <c r="V10" s="332">
        <f t="shared" si="8"/>
        <v>3.992681740783171E-10</v>
      </c>
      <c r="W10" s="332">
        <f t="shared" si="9"/>
        <v>-3.352397470735016E-9</v>
      </c>
      <c r="X10" s="332">
        <f t="shared" si="9"/>
        <v>-7.5751813710667209E-9</v>
      </c>
      <c r="Y10" s="386"/>
      <c r="Z10" s="332">
        <f>SUMIF('All Pay and trans 2025'!$A:$A,$B10,'All Pay and trans 2025'!U:U)</f>
        <v>0</v>
      </c>
      <c r="AA10" s="333">
        <f>SUMIF('All Pay and trans 2025'!$A:$A,$B10,'All Pay and trans 2025'!V:V)</f>
        <v>0</v>
      </c>
      <c r="AB10" s="333">
        <f>SUMIF('All Pay and trans 2025'!$A:$A,$B10,'All Pay and trans 2025'!W:W)</f>
        <v>0</v>
      </c>
      <c r="AC10" s="333">
        <f>SUMIF('All Pay and trans 2025'!$A:$A,$B10,'All Pay and trans 2025'!X:X)</f>
        <v>0</v>
      </c>
      <c r="AD10" s="333">
        <f>SUMIF('All Pay and trans 2025'!$A:$A,$B10,'All Pay and trans 2025'!Y:Y)</f>
        <v>0</v>
      </c>
      <c r="AE10" s="330"/>
      <c r="AF10" s="332">
        <v>0</v>
      </c>
      <c r="AG10" s="333">
        <v>0</v>
      </c>
      <c r="AH10" s="329">
        <v>0</v>
      </c>
      <c r="AI10" s="329">
        <v>0</v>
      </c>
      <c r="AJ10" s="329">
        <v>0</v>
      </c>
      <c r="AK10" s="330"/>
      <c r="AL10" s="331"/>
      <c r="AM10" s="332">
        <f t="shared" si="10"/>
        <v>0</v>
      </c>
      <c r="AN10" s="329">
        <f t="shared" si="3"/>
        <v>0</v>
      </c>
      <c r="AO10" s="329">
        <f t="shared" si="1"/>
        <v>0</v>
      </c>
      <c r="AP10" s="329">
        <f t="shared" si="1"/>
        <v>0</v>
      </c>
      <c r="AQ10" s="329">
        <f t="shared" si="1"/>
        <v>0</v>
      </c>
      <c r="AR10" s="330"/>
      <c r="AS10" s="330">
        <f t="shared" si="4"/>
        <v>0</v>
      </c>
      <c r="AT10" s="330"/>
      <c r="AU10" s="330">
        <f t="shared" si="2"/>
        <v>0</v>
      </c>
      <c r="AV10" s="330"/>
      <c r="AW10" s="23"/>
    </row>
    <row r="11" spans="2:49" x14ac:dyDescent="0.25">
      <c r="B11" s="264" t="s">
        <v>149</v>
      </c>
      <c r="C11" s="263">
        <f>SUMIF('All Pay and trans 2025'!$A:$A,$B11,'All Pay and trans 2025'!E:E)</f>
        <v>0</v>
      </c>
      <c r="E11" s="332">
        <f>SUMIF('All Pay and trans 2025'!$A:$A,$B11,'All Pay and trans 2025'!G:G)</f>
        <v>0</v>
      </c>
      <c r="F11" s="333">
        <f>SUMIF('All Pay and trans 2025'!$A:$A,$B11,'All Pay and trans 2025'!H:H)</f>
        <v>0</v>
      </c>
      <c r="G11" s="333">
        <f>SUMIF('All Pay and trans 2025'!$A:$A,$B11,'All Pay and trans 2025'!I:I)</f>
        <v>0</v>
      </c>
      <c r="H11" s="333">
        <f>SUMIF('All Pay and trans 2025'!$A:$A,$B11,'All Pay and trans 2025'!J:J)</f>
        <v>0</v>
      </c>
      <c r="I11" s="333">
        <f>SUMIF('All Pay and trans 2025'!$A:$A,$B11,'All Pay and trans 2025'!K:K)</f>
        <v>0</v>
      </c>
      <c r="J11" s="333">
        <f>SUMIF('All Pay and trans 2025'!$A:$A,$B11,'All Pay and trans 2025'!L:L)</f>
        <v>0</v>
      </c>
      <c r="K11" s="330"/>
      <c r="L11" s="332">
        <v>0</v>
      </c>
      <c r="M11" s="328">
        <v>1.1368683772161601E-12</v>
      </c>
      <c r="N11" s="328">
        <v>-1.364242052659392E-12</v>
      </c>
      <c r="O11" s="328">
        <v>0</v>
      </c>
      <c r="P11" s="328">
        <v>4.6185277824406502E-13</v>
      </c>
      <c r="Q11" s="328">
        <v>2.2737367544323196E-13</v>
      </c>
      <c r="R11" s="330"/>
      <c r="S11" s="332">
        <f t="shared" si="5"/>
        <v>0</v>
      </c>
      <c r="T11" s="332">
        <f t="shared" si="6"/>
        <v>-1.1368683772161601E-12</v>
      </c>
      <c r="U11" s="332">
        <f t="shared" si="7"/>
        <v>1.364242052659392E-12</v>
      </c>
      <c r="V11" s="332">
        <f t="shared" si="8"/>
        <v>0</v>
      </c>
      <c r="W11" s="332">
        <f t="shared" si="9"/>
        <v>-4.6185277824406502E-13</v>
      </c>
      <c r="X11" s="332">
        <f t="shared" si="9"/>
        <v>-2.2737367544323196E-13</v>
      </c>
      <c r="Y11" s="386"/>
      <c r="Z11" s="332">
        <f>SUMIF('All Pay and trans 2025'!$A:$A,$B11,'All Pay and trans 2025'!U:U)</f>
        <v>0</v>
      </c>
      <c r="AA11" s="333">
        <f>SUMIF('All Pay and trans 2025'!$A:$A,$B11,'All Pay and trans 2025'!V:V)</f>
        <v>0</v>
      </c>
      <c r="AB11" s="333">
        <f>SUMIF('All Pay and trans 2025'!$A:$A,$B11,'All Pay and trans 2025'!W:W)</f>
        <v>0</v>
      </c>
      <c r="AC11" s="333">
        <f>SUMIF('All Pay and trans 2025'!$A:$A,$B11,'All Pay and trans 2025'!X:X)</f>
        <v>0</v>
      </c>
      <c r="AD11" s="333">
        <f>SUMIF('All Pay and trans 2025'!$A:$A,$B11,'All Pay and trans 2025'!Y:Y)</f>
        <v>0</v>
      </c>
      <c r="AE11" s="330"/>
      <c r="AF11" s="332">
        <v>0</v>
      </c>
      <c r="AG11" s="333">
        <v>0</v>
      </c>
      <c r="AH11" s="329">
        <v>0</v>
      </c>
      <c r="AI11" s="329">
        <v>0</v>
      </c>
      <c r="AJ11" s="329">
        <v>0</v>
      </c>
      <c r="AK11" s="330"/>
      <c r="AL11" s="331"/>
      <c r="AM11" s="332">
        <f t="shared" si="10"/>
        <v>0</v>
      </c>
      <c r="AN11" s="329">
        <f t="shared" si="3"/>
        <v>0</v>
      </c>
      <c r="AO11" s="329">
        <f t="shared" si="1"/>
        <v>0</v>
      </c>
      <c r="AP11" s="329">
        <f t="shared" si="1"/>
        <v>0</v>
      </c>
      <c r="AQ11" s="329">
        <f t="shared" si="1"/>
        <v>0</v>
      </c>
      <c r="AR11" s="330"/>
      <c r="AS11" s="330">
        <f t="shared" si="4"/>
        <v>0</v>
      </c>
      <c r="AT11" s="330"/>
      <c r="AU11" s="330">
        <f t="shared" si="2"/>
        <v>0</v>
      </c>
      <c r="AV11" s="330"/>
      <c r="AW11" s="23"/>
    </row>
    <row r="12" spans="2:49" x14ac:dyDescent="0.25">
      <c r="B12" s="264" t="s">
        <v>10</v>
      </c>
      <c r="C12" s="263">
        <f>SUMIF('All Pay and trans 2025'!$A:$A,$B12,'All Pay and trans 2025'!E:E)</f>
        <v>0</v>
      </c>
      <c r="E12" s="332">
        <f>SUMIF('All Pay and trans 2025'!$A:$A,$B12,'All Pay and trans 2025'!G:G)</f>
        <v>0</v>
      </c>
      <c r="F12" s="333">
        <f>SUMIF('All Pay and trans 2025'!$A:$A,$B12,'All Pay and trans 2025'!H:H)</f>
        <v>0</v>
      </c>
      <c r="G12" s="333">
        <f>SUMIF('All Pay and trans 2025'!$A:$A,$B12,'All Pay and trans 2025'!I:I)</f>
        <v>0</v>
      </c>
      <c r="H12" s="333">
        <f>SUMIF('All Pay and trans 2025'!$A:$A,$B12,'All Pay and trans 2025'!J:J)</f>
        <v>0</v>
      </c>
      <c r="I12" s="333">
        <f>SUMIF('All Pay and trans 2025'!$A:$A,$B12,'All Pay and trans 2025'!K:K)</f>
        <v>0</v>
      </c>
      <c r="J12" s="333">
        <f>SUMIF('All Pay and trans 2025'!$A:$A,$B12,'All Pay and trans 2025'!L:L)</f>
        <v>0</v>
      </c>
      <c r="K12" s="330"/>
      <c r="L12" s="332">
        <v>0</v>
      </c>
      <c r="M12" s="328">
        <v>-5.3660187404602745E-10</v>
      </c>
      <c r="N12" s="328">
        <v>-3.1841409509070176E-9</v>
      </c>
      <c r="O12" s="328">
        <v>6.9849193096160837E-10</v>
      </c>
      <c r="P12" s="328">
        <v>1.7680577002465719E-9</v>
      </c>
      <c r="Q12" s="328">
        <v>-2.2337189875543072E-9</v>
      </c>
      <c r="R12" s="330"/>
      <c r="S12" s="332">
        <f t="shared" si="5"/>
        <v>0</v>
      </c>
      <c r="T12" s="332">
        <f t="shared" si="6"/>
        <v>5.3660187404602745E-10</v>
      </c>
      <c r="U12" s="332">
        <f t="shared" si="7"/>
        <v>3.1841409509070176E-9</v>
      </c>
      <c r="V12" s="332">
        <f t="shared" si="8"/>
        <v>-6.9849193096160837E-10</v>
      </c>
      <c r="W12" s="332">
        <f t="shared" si="9"/>
        <v>-1.7680577002465719E-9</v>
      </c>
      <c r="X12" s="332">
        <f t="shared" si="9"/>
        <v>2.2337189875543072E-9</v>
      </c>
      <c r="Y12" s="386"/>
      <c r="Z12" s="332">
        <f>SUMIF('All Pay and trans 2025'!$A:$A,$B12,'All Pay and trans 2025'!U:U)</f>
        <v>0</v>
      </c>
      <c r="AA12" s="333">
        <f>SUMIF('All Pay and trans 2025'!$A:$A,$B12,'All Pay and trans 2025'!V:V)</f>
        <v>0</v>
      </c>
      <c r="AB12" s="333">
        <f>SUMIF('All Pay and trans 2025'!$A:$A,$B12,'All Pay and trans 2025'!W:W)</f>
        <v>0</v>
      </c>
      <c r="AC12" s="333">
        <f>SUMIF('All Pay and trans 2025'!$A:$A,$B12,'All Pay and trans 2025'!X:X)</f>
        <v>0</v>
      </c>
      <c r="AD12" s="333">
        <f>SUMIF('All Pay and trans 2025'!$A:$A,$B12,'All Pay and trans 2025'!Y:Y)</f>
        <v>0</v>
      </c>
      <c r="AE12" s="330"/>
      <c r="AF12" s="332">
        <v>0</v>
      </c>
      <c r="AG12" s="333">
        <v>756.69</v>
      </c>
      <c r="AH12" s="329">
        <v>0</v>
      </c>
      <c r="AI12" s="329">
        <v>0</v>
      </c>
      <c r="AJ12" s="329">
        <v>359.19</v>
      </c>
      <c r="AK12" s="330"/>
      <c r="AL12" s="331"/>
      <c r="AM12" s="332">
        <f t="shared" si="10"/>
        <v>0</v>
      </c>
      <c r="AN12" s="329">
        <f t="shared" si="3"/>
        <v>-756.69</v>
      </c>
      <c r="AO12" s="329">
        <f t="shared" si="1"/>
        <v>0</v>
      </c>
      <c r="AP12" s="329">
        <f t="shared" si="1"/>
        <v>0</v>
      </c>
      <c r="AQ12" s="329">
        <f t="shared" si="1"/>
        <v>-359.19</v>
      </c>
      <c r="AR12" s="330"/>
      <c r="AS12" s="330">
        <f t="shared" si="4"/>
        <v>-1115.8800000000001</v>
      </c>
      <c r="AT12" s="330"/>
      <c r="AU12" s="330">
        <f t="shared" si="2"/>
        <v>0</v>
      </c>
      <c r="AV12" s="330"/>
      <c r="AW12" s="23"/>
    </row>
    <row r="13" spans="2:49" x14ac:dyDescent="0.25">
      <c r="B13" s="264" t="s">
        <v>32</v>
      </c>
      <c r="C13" s="263">
        <f>SUMIF('All Pay and trans 2025'!$A:$A,$B13,'All Pay and trans 2025'!E:E)</f>
        <v>0</v>
      </c>
      <c r="E13" s="332">
        <f>SUMIF('All Pay and trans 2025'!$A:$A,$B13,'All Pay and trans 2025'!G:G)</f>
        <v>0</v>
      </c>
      <c r="F13" s="333">
        <f>SUMIF('All Pay and trans 2025'!$A:$A,$B13,'All Pay and trans 2025'!H:H)</f>
        <v>0</v>
      </c>
      <c r="G13" s="333">
        <f>SUMIF('All Pay and trans 2025'!$A:$A,$B13,'All Pay and trans 2025'!I:I)</f>
        <v>0</v>
      </c>
      <c r="H13" s="333">
        <f>SUMIF('All Pay and trans 2025'!$A:$A,$B13,'All Pay and trans 2025'!J:J)</f>
        <v>0</v>
      </c>
      <c r="I13" s="333">
        <f>SUMIF('All Pay and trans 2025'!$A:$A,$B13,'All Pay and trans 2025'!K:K)</f>
        <v>0</v>
      </c>
      <c r="J13" s="333">
        <f>SUMIF('All Pay and trans 2025'!$A:$A,$B13,'All Pay and trans 2025'!L:L)</f>
        <v>0</v>
      </c>
      <c r="K13" s="330"/>
      <c r="L13" s="332">
        <v>0</v>
      </c>
      <c r="M13" s="328">
        <v>-3.637978807091721E-12</v>
      </c>
      <c r="N13" s="328">
        <v>-3.4106051316484837E-12</v>
      </c>
      <c r="O13" s="328">
        <v>4.5474735088647826E-13</v>
      </c>
      <c r="P13" s="328">
        <v>5.9117155615240335E-12</v>
      </c>
      <c r="Q13" s="328">
        <v>7.5033312896266289E-12</v>
      </c>
      <c r="R13" s="330"/>
      <c r="S13" s="332">
        <f t="shared" si="5"/>
        <v>0</v>
      </c>
      <c r="T13" s="332">
        <f t="shared" si="6"/>
        <v>3.637978807091721E-12</v>
      </c>
      <c r="U13" s="332">
        <f t="shared" si="7"/>
        <v>3.4106051316484837E-12</v>
      </c>
      <c r="V13" s="332">
        <f t="shared" si="8"/>
        <v>-4.5474735088647826E-13</v>
      </c>
      <c r="W13" s="332">
        <f t="shared" si="9"/>
        <v>-5.9117155615240335E-12</v>
      </c>
      <c r="X13" s="332">
        <f t="shared" si="9"/>
        <v>-7.5033312896266289E-12</v>
      </c>
      <c r="Y13" s="386"/>
      <c r="Z13" s="332">
        <f>SUMIF('All Pay and trans 2025'!$A:$A,$B13,'All Pay and trans 2025'!U:U)</f>
        <v>0</v>
      </c>
      <c r="AA13" s="333">
        <f>SUMIF('All Pay and trans 2025'!$A:$A,$B13,'All Pay and trans 2025'!V:V)</f>
        <v>0</v>
      </c>
      <c r="AB13" s="333">
        <f>SUMIF('All Pay and trans 2025'!$A:$A,$B13,'All Pay and trans 2025'!W:W)</f>
        <v>0</v>
      </c>
      <c r="AC13" s="333">
        <f>SUMIF('All Pay and trans 2025'!$A:$A,$B13,'All Pay and trans 2025'!X:X)</f>
        <v>0</v>
      </c>
      <c r="AD13" s="333">
        <f>SUMIF('All Pay and trans 2025'!$A:$A,$B13,'All Pay and trans 2025'!Y:Y)</f>
        <v>0</v>
      </c>
      <c r="AE13" s="330"/>
      <c r="AF13" s="332">
        <v>0</v>
      </c>
      <c r="AG13" s="333">
        <v>0</v>
      </c>
      <c r="AH13" s="329">
        <v>0</v>
      </c>
      <c r="AI13" s="329">
        <v>0</v>
      </c>
      <c r="AJ13" s="329">
        <v>0</v>
      </c>
      <c r="AK13" s="330"/>
      <c r="AL13" s="331"/>
      <c r="AM13" s="332">
        <f t="shared" si="10"/>
        <v>0</v>
      </c>
      <c r="AN13" s="329">
        <f t="shared" si="3"/>
        <v>0</v>
      </c>
      <c r="AO13" s="329">
        <f t="shared" si="1"/>
        <v>0</v>
      </c>
      <c r="AP13" s="329">
        <f t="shared" si="1"/>
        <v>0</v>
      </c>
      <c r="AQ13" s="329">
        <f t="shared" si="1"/>
        <v>0</v>
      </c>
      <c r="AR13" s="330"/>
      <c r="AS13" s="330">
        <f t="shared" si="4"/>
        <v>0</v>
      </c>
      <c r="AT13" s="330"/>
      <c r="AU13" s="330">
        <f t="shared" si="2"/>
        <v>0</v>
      </c>
      <c r="AV13" s="330"/>
      <c r="AW13" s="23"/>
    </row>
    <row r="14" spans="2:49" x14ac:dyDescent="0.25">
      <c r="B14" s="264" t="s">
        <v>20</v>
      </c>
      <c r="C14" s="263">
        <f>SUMIF('All Pay and trans 2025'!$A:$A,$B14,'All Pay and trans 2025'!E:E)</f>
        <v>0</v>
      </c>
      <c r="E14" s="332">
        <f>SUMIF('All Pay and trans 2025'!$A:$A,$B14,'All Pay and trans 2025'!G:G)</f>
        <v>0</v>
      </c>
      <c r="F14" s="333">
        <f>SUMIF('All Pay and trans 2025'!$A:$A,$B14,'All Pay and trans 2025'!H:H)</f>
        <v>0</v>
      </c>
      <c r="G14" s="333">
        <f>SUMIF('All Pay and trans 2025'!$A:$A,$B14,'All Pay and trans 2025'!I:I)</f>
        <v>0</v>
      </c>
      <c r="H14" s="333">
        <f>SUMIF('All Pay and trans 2025'!$A:$A,$B14,'All Pay and trans 2025'!J:J)</f>
        <v>0</v>
      </c>
      <c r="I14" s="333">
        <f>SUMIF('All Pay and trans 2025'!$A:$A,$B14,'All Pay and trans 2025'!K:K)</f>
        <v>0</v>
      </c>
      <c r="J14" s="333">
        <f>SUMIF('All Pay and trans 2025'!$A:$A,$B14,'All Pay and trans 2025'!L:L)</f>
        <v>0</v>
      </c>
      <c r="K14" s="330"/>
      <c r="L14" s="332">
        <v>13220.480000000001</v>
      </c>
      <c r="M14" s="328">
        <v>572.33000001234677</v>
      </c>
      <c r="N14" s="328">
        <v>-2.8288923203945117E-8</v>
      </c>
      <c r="O14" s="328">
        <v>-166.89999996137857</v>
      </c>
      <c r="P14" s="328">
        <v>4.7235516831278854E-8</v>
      </c>
      <c r="Q14" s="328">
        <v>-4.6369677875190907E-8</v>
      </c>
      <c r="R14" s="330"/>
      <c r="S14" s="332">
        <f t="shared" si="5"/>
        <v>-13220.480000000001</v>
      </c>
      <c r="T14" s="332">
        <f t="shared" si="6"/>
        <v>-572.33000001234677</v>
      </c>
      <c r="U14" s="332">
        <f t="shared" si="7"/>
        <v>2.8288923203945117E-8</v>
      </c>
      <c r="V14" s="332">
        <f t="shared" si="8"/>
        <v>166.89999996137857</v>
      </c>
      <c r="W14" s="332">
        <f t="shared" si="9"/>
        <v>-4.7235516831278854E-8</v>
      </c>
      <c r="X14" s="332">
        <f t="shared" si="9"/>
        <v>4.6369677875190907E-8</v>
      </c>
      <c r="Y14" s="386"/>
      <c r="Z14" s="332">
        <f>SUMIF('All Pay and trans 2025'!$A:$A,$B14,'All Pay and trans 2025'!U:U)</f>
        <v>0</v>
      </c>
      <c r="AA14" s="333">
        <f>SUMIF('All Pay and trans 2025'!$A:$A,$B14,'All Pay and trans 2025'!V:V)</f>
        <v>0</v>
      </c>
      <c r="AB14" s="333">
        <f>SUMIF('All Pay and trans 2025'!$A:$A,$B14,'All Pay and trans 2025'!W:W)</f>
        <v>0</v>
      </c>
      <c r="AC14" s="333">
        <f>SUMIF('All Pay and trans 2025'!$A:$A,$B14,'All Pay and trans 2025'!X:X)</f>
        <v>0</v>
      </c>
      <c r="AD14" s="333">
        <f>SUMIF('All Pay and trans 2025'!$A:$A,$B14,'All Pay and trans 2025'!Y:Y)</f>
        <v>0</v>
      </c>
      <c r="AE14" s="330"/>
      <c r="AF14" s="332">
        <v>-34067.83</v>
      </c>
      <c r="AG14" s="333">
        <v>-14027.74</v>
      </c>
      <c r="AH14" s="329">
        <v>0</v>
      </c>
      <c r="AI14" s="329">
        <v>0</v>
      </c>
      <c r="AJ14" s="329">
        <v>166.9</v>
      </c>
      <c r="AK14" s="330"/>
      <c r="AL14" s="331"/>
      <c r="AM14" s="332">
        <f t="shared" si="10"/>
        <v>34067.83</v>
      </c>
      <c r="AN14" s="329">
        <f t="shared" si="3"/>
        <v>14027.74</v>
      </c>
      <c r="AO14" s="329">
        <f t="shared" si="1"/>
        <v>0</v>
      </c>
      <c r="AP14" s="329">
        <f t="shared" si="1"/>
        <v>0</v>
      </c>
      <c r="AQ14" s="329">
        <f t="shared" si="1"/>
        <v>-166.9</v>
      </c>
      <c r="AR14" s="330"/>
      <c r="AS14" s="330">
        <f t="shared" si="4"/>
        <v>47928.67</v>
      </c>
      <c r="AT14" s="330"/>
      <c r="AU14" s="330">
        <f t="shared" si="2"/>
        <v>0</v>
      </c>
      <c r="AV14" s="330"/>
      <c r="AW14" s="23"/>
    </row>
    <row r="15" spans="2:49" x14ac:dyDescent="0.25">
      <c r="B15" s="264" t="s">
        <v>19</v>
      </c>
      <c r="C15" s="263">
        <f>SUMIF('All Pay and trans 2025'!$A:$A,$B15,'All Pay and trans 2025'!E:E)</f>
        <v>0</v>
      </c>
      <c r="E15" s="332">
        <f>SUMIF('All Pay and trans 2025'!$A:$A,$B15,'All Pay and trans 2025'!G:G)</f>
        <v>0</v>
      </c>
      <c r="F15" s="333">
        <f>SUMIF('All Pay and trans 2025'!$A:$A,$B15,'All Pay and trans 2025'!H:H)</f>
        <v>0</v>
      </c>
      <c r="G15" s="333">
        <f>SUMIF('All Pay and trans 2025'!$A:$A,$B15,'All Pay and trans 2025'!I:I)</f>
        <v>0</v>
      </c>
      <c r="H15" s="333">
        <f>SUMIF('All Pay and trans 2025'!$A:$A,$B15,'All Pay and trans 2025'!J:J)</f>
        <v>0</v>
      </c>
      <c r="I15" s="333">
        <f>SUMIF('All Pay and trans 2025'!$A:$A,$B15,'All Pay and trans 2025'!K:K)</f>
        <v>0</v>
      </c>
      <c r="J15" s="333">
        <f>SUMIF('All Pay and trans 2025'!$A:$A,$B15,'All Pay and trans 2025'!L:L)</f>
        <v>0</v>
      </c>
      <c r="K15" s="330"/>
      <c r="L15" s="332">
        <v>0</v>
      </c>
      <c r="M15" s="328">
        <v>-4.9112713895738241E-11</v>
      </c>
      <c r="N15" s="328">
        <v>5.0022208597512911E-12</v>
      </c>
      <c r="O15" s="328">
        <v>2.7284841053187918E-11</v>
      </c>
      <c r="P15" s="328">
        <v>4.9112713895738202E-11</v>
      </c>
      <c r="Q15" s="328">
        <v>-2.9103830456733762E-11</v>
      </c>
      <c r="R15" s="330"/>
      <c r="S15" s="332">
        <f t="shared" si="5"/>
        <v>0</v>
      </c>
      <c r="T15" s="332">
        <f t="shared" si="6"/>
        <v>4.9112713895738241E-11</v>
      </c>
      <c r="U15" s="332">
        <f t="shared" si="7"/>
        <v>-5.0022208597512911E-12</v>
      </c>
      <c r="V15" s="332">
        <f t="shared" si="8"/>
        <v>-2.7284841053187918E-11</v>
      </c>
      <c r="W15" s="332">
        <f t="shared" si="9"/>
        <v>-4.9112713895738202E-11</v>
      </c>
      <c r="X15" s="332">
        <f t="shared" si="9"/>
        <v>2.9103830456733762E-11</v>
      </c>
      <c r="Y15" s="386"/>
      <c r="Z15" s="332">
        <f>SUMIF('All Pay and trans 2025'!$A:$A,$B15,'All Pay and trans 2025'!U:U)</f>
        <v>0</v>
      </c>
      <c r="AA15" s="333">
        <f>SUMIF('All Pay and trans 2025'!$A:$A,$B15,'All Pay and trans 2025'!V:V)</f>
        <v>0</v>
      </c>
      <c r="AB15" s="333">
        <f>SUMIF('All Pay and trans 2025'!$A:$A,$B15,'All Pay and trans 2025'!W:W)</f>
        <v>0</v>
      </c>
      <c r="AC15" s="333">
        <f>SUMIF('All Pay and trans 2025'!$A:$A,$B15,'All Pay and trans 2025'!X:X)</f>
        <v>0</v>
      </c>
      <c r="AD15" s="333">
        <f>SUMIF('All Pay and trans 2025'!$A:$A,$B15,'All Pay and trans 2025'!Y:Y)</f>
        <v>0</v>
      </c>
      <c r="AE15" s="330"/>
      <c r="AF15" s="332">
        <v>0</v>
      </c>
      <c r="AG15" s="333">
        <v>370.63</v>
      </c>
      <c r="AH15" s="329">
        <v>0</v>
      </c>
      <c r="AI15" s="329">
        <v>0</v>
      </c>
      <c r="AJ15" s="329">
        <v>0</v>
      </c>
      <c r="AK15" s="330"/>
      <c r="AL15" s="331"/>
      <c r="AM15" s="332">
        <f t="shared" si="10"/>
        <v>0</v>
      </c>
      <c r="AN15" s="329">
        <f t="shared" si="3"/>
        <v>-370.63</v>
      </c>
      <c r="AO15" s="329">
        <f t="shared" si="1"/>
        <v>0</v>
      </c>
      <c r="AP15" s="329">
        <f t="shared" si="1"/>
        <v>0</v>
      </c>
      <c r="AQ15" s="329">
        <f t="shared" si="1"/>
        <v>0</v>
      </c>
      <c r="AR15" s="330"/>
      <c r="AS15" s="330">
        <f t="shared" si="4"/>
        <v>-370.63</v>
      </c>
      <c r="AT15" s="330"/>
      <c r="AU15" s="330">
        <f t="shared" si="2"/>
        <v>0</v>
      </c>
      <c r="AV15" s="330"/>
      <c r="AW15" s="23"/>
    </row>
    <row r="16" spans="2:49" x14ac:dyDescent="0.25">
      <c r="B16" s="264" t="s">
        <v>26</v>
      </c>
      <c r="C16" s="263">
        <f>SUMIF('All Pay and trans 2025'!$A:$A,$B16,'All Pay and trans 2025'!E:E)</f>
        <v>0</v>
      </c>
      <c r="E16" s="332">
        <f>SUMIF('All Pay and trans 2025'!$A:$A,$B16,'All Pay and trans 2025'!G:G)</f>
        <v>0</v>
      </c>
      <c r="F16" s="333">
        <f>SUMIF('All Pay and trans 2025'!$A:$A,$B16,'All Pay and trans 2025'!H:H)</f>
        <v>0</v>
      </c>
      <c r="G16" s="333">
        <f>SUMIF('All Pay and trans 2025'!$A:$A,$B16,'All Pay and trans 2025'!I:I)</f>
        <v>0</v>
      </c>
      <c r="H16" s="333">
        <f>SUMIF('All Pay and trans 2025'!$A:$A,$B16,'All Pay and trans 2025'!J:J)</f>
        <v>0</v>
      </c>
      <c r="I16" s="333">
        <f>SUMIF('All Pay and trans 2025'!$A:$A,$B16,'All Pay and trans 2025'!K:K)</f>
        <v>0</v>
      </c>
      <c r="J16" s="333">
        <f>SUMIF('All Pay and trans 2025'!$A:$A,$B16,'All Pay and trans 2025'!L:L)</f>
        <v>0</v>
      </c>
      <c r="K16" s="330"/>
      <c r="L16" s="332">
        <v>0</v>
      </c>
      <c r="M16" s="328">
        <v>-4.6611603465862634E-10</v>
      </c>
      <c r="N16" s="328">
        <v>-4.8112269723788038E-10</v>
      </c>
      <c r="O16" s="328">
        <v>-2.2555468603968698E-10</v>
      </c>
      <c r="P16" s="328">
        <v>1.6007106751203521E-10</v>
      </c>
      <c r="Q16" s="328">
        <v>3.5925040720030743E-11</v>
      </c>
      <c r="R16" s="330"/>
      <c r="S16" s="332">
        <f t="shared" si="5"/>
        <v>0</v>
      </c>
      <c r="T16" s="332">
        <f t="shared" si="6"/>
        <v>4.6611603465862634E-10</v>
      </c>
      <c r="U16" s="332">
        <f t="shared" si="7"/>
        <v>4.8112269723788038E-10</v>
      </c>
      <c r="V16" s="332">
        <f t="shared" si="8"/>
        <v>2.2555468603968698E-10</v>
      </c>
      <c r="W16" s="332">
        <f t="shared" si="9"/>
        <v>-1.6007106751203521E-10</v>
      </c>
      <c r="X16" s="332">
        <f t="shared" si="9"/>
        <v>-3.5925040720030743E-11</v>
      </c>
      <c r="Y16" s="386"/>
      <c r="Z16" s="332">
        <f>SUMIF('All Pay and trans 2025'!$A:$A,$B16,'All Pay and trans 2025'!U:U)</f>
        <v>0</v>
      </c>
      <c r="AA16" s="333">
        <f>SUMIF('All Pay and trans 2025'!$A:$A,$B16,'All Pay and trans 2025'!V:V)</f>
        <v>0</v>
      </c>
      <c r="AB16" s="333">
        <f>SUMIF('All Pay and trans 2025'!$A:$A,$B16,'All Pay and trans 2025'!W:W)</f>
        <v>0</v>
      </c>
      <c r="AC16" s="333">
        <f>SUMIF('All Pay and trans 2025'!$A:$A,$B16,'All Pay and trans 2025'!X:X)</f>
        <v>0</v>
      </c>
      <c r="AD16" s="333">
        <f>SUMIF('All Pay and trans 2025'!$A:$A,$B16,'All Pay and trans 2025'!Y:Y)</f>
        <v>0</v>
      </c>
      <c r="AE16" s="330"/>
      <c r="AF16" s="332">
        <v>0</v>
      </c>
      <c r="AG16" s="333">
        <v>0</v>
      </c>
      <c r="AH16" s="329">
        <v>0</v>
      </c>
      <c r="AI16" s="329">
        <v>0</v>
      </c>
      <c r="AJ16" s="329">
        <v>0</v>
      </c>
      <c r="AK16" s="330"/>
      <c r="AL16" s="331"/>
      <c r="AM16" s="332">
        <f t="shared" si="10"/>
        <v>0</v>
      </c>
      <c r="AN16" s="329">
        <f t="shared" si="3"/>
        <v>0</v>
      </c>
      <c r="AO16" s="329">
        <f t="shared" si="1"/>
        <v>0</v>
      </c>
      <c r="AP16" s="329">
        <f t="shared" si="1"/>
        <v>0</v>
      </c>
      <c r="AQ16" s="329">
        <f t="shared" si="1"/>
        <v>0</v>
      </c>
      <c r="AR16" s="330"/>
      <c r="AS16" s="330">
        <f t="shared" si="4"/>
        <v>0</v>
      </c>
      <c r="AT16" s="330"/>
      <c r="AU16" s="330">
        <f t="shared" si="2"/>
        <v>0</v>
      </c>
      <c r="AV16" s="330"/>
      <c r="AW16" s="23"/>
    </row>
    <row r="17" spans="2:49" x14ac:dyDescent="0.25">
      <c r="B17" s="264" t="s">
        <v>86</v>
      </c>
      <c r="C17" s="263">
        <f>SUMIF('All Pay and trans 2025'!$A:$A,$B17,'All Pay and trans 2025'!E:E)</f>
        <v>0</v>
      </c>
      <c r="E17" s="332">
        <f>SUMIF('All Pay and trans 2025'!$A:$A,$B17,'All Pay and trans 2025'!G:G)</f>
        <v>0</v>
      </c>
      <c r="F17" s="333">
        <f>SUMIF('All Pay and trans 2025'!$A:$A,$B17,'All Pay and trans 2025'!H:H)</f>
        <v>0</v>
      </c>
      <c r="G17" s="333">
        <f>SUMIF('All Pay and trans 2025'!$A:$A,$B17,'All Pay and trans 2025'!I:I)</f>
        <v>0</v>
      </c>
      <c r="H17" s="333">
        <f>SUMIF('All Pay and trans 2025'!$A:$A,$B17,'All Pay and trans 2025'!J:J)</f>
        <v>0</v>
      </c>
      <c r="I17" s="333">
        <f>SUMIF('All Pay and trans 2025'!$A:$A,$B17,'All Pay and trans 2025'!K:K)</f>
        <v>0</v>
      </c>
      <c r="J17" s="333">
        <f>SUMIF('All Pay and trans 2025'!$A:$A,$B17,'All Pay and trans 2025'!L:L)</f>
        <v>0</v>
      </c>
      <c r="K17" s="330"/>
      <c r="L17" s="332">
        <v>478165.56</v>
      </c>
      <c r="M17" s="328">
        <v>634777.56964268512</v>
      </c>
      <c r="N17" s="328">
        <v>710676.65857150219</v>
      </c>
      <c r="O17" s="328">
        <v>734193.2678571014</v>
      </c>
      <c r="P17" s="328">
        <v>778896.88464279159</v>
      </c>
      <c r="Q17" s="328">
        <v>752997.88464266469</v>
      </c>
      <c r="R17" s="330"/>
      <c r="S17" s="332">
        <f t="shared" si="5"/>
        <v>-478165.56</v>
      </c>
      <c r="T17" s="332">
        <f t="shared" si="6"/>
        <v>-634777.56964268512</v>
      </c>
      <c r="U17" s="332">
        <f t="shared" si="7"/>
        <v>-710676.65857150219</v>
      </c>
      <c r="V17" s="332">
        <f t="shared" si="8"/>
        <v>-734193.2678571014</v>
      </c>
      <c r="W17" s="332">
        <f t="shared" si="9"/>
        <v>-778896.88464279159</v>
      </c>
      <c r="X17" s="332">
        <f t="shared" si="9"/>
        <v>-752997.88464266469</v>
      </c>
      <c r="Y17" s="386"/>
      <c r="Z17" s="332">
        <f>SUMIF('All Pay and trans 2025'!$A:$A,$B17,'All Pay and trans 2025'!U:U)</f>
        <v>0</v>
      </c>
      <c r="AA17" s="333">
        <f>SUMIF('All Pay and trans 2025'!$A:$A,$B17,'All Pay and trans 2025'!V:V)</f>
        <v>0</v>
      </c>
      <c r="AB17" s="333">
        <f>SUMIF('All Pay and trans 2025'!$A:$A,$B17,'All Pay and trans 2025'!W:W)</f>
        <v>0</v>
      </c>
      <c r="AC17" s="333">
        <f>SUMIF('All Pay and trans 2025'!$A:$A,$B17,'All Pay and trans 2025'!X:X)</f>
        <v>0</v>
      </c>
      <c r="AD17" s="333">
        <f>SUMIF('All Pay and trans 2025'!$A:$A,$B17,'All Pay and trans 2025'!Y:Y)</f>
        <v>0</v>
      </c>
      <c r="AE17" s="330"/>
      <c r="AF17" s="332">
        <v>-526170.69999999995</v>
      </c>
      <c r="AG17" s="333">
        <v>-478165.5</v>
      </c>
      <c r="AH17" s="329">
        <v>-634777.49</v>
      </c>
      <c r="AI17" s="329">
        <v>-710676.6</v>
      </c>
      <c r="AJ17" s="329">
        <v>-734193.22</v>
      </c>
      <c r="AK17" s="330"/>
      <c r="AL17" s="331"/>
      <c r="AM17" s="332">
        <f t="shared" si="10"/>
        <v>526170.69999999995</v>
      </c>
      <c r="AN17" s="329">
        <f t="shared" si="3"/>
        <v>478165.5</v>
      </c>
      <c r="AO17" s="329">
        <f t="shared" si="1"/>
        <v>634777.49</v>
      </c>
      <c r="AP17" s="329">
        <f t="shared" si="1"/>
        <v>710676.6</v>
      </c>
      <c r="AQ17" s="329">
        <f t="shared" si="1"/>
        <v>734193.22</v>
      </c>
      <c r="AR17" s="330"/>
      <c r="AS17" s="330">
        <f t="shared" si="4"/>
        <v>3083983.51</v>
      </c>
      <c r="AT17" s="330"/>
      <c r="AU17" s="330">
        <f t="shared" si="2"/>
        <v>0</v>
      </c>
      <c r="AV17" s="330"/>
      <c r="AW17" s="23"/>
    </row>
    <row r="18" spans="2:49" x14ac:dyDescent="0.25">
      <c r="B18" s="264" t="s">
        <v>36</v>
      </c>
      <c r="C18" s="263">
        <f>SUMIF('All Pay and trans 2025'!$A:$A,$B18,'All Pay and trans 2025'!E:E)</f>
        <v>73142.500000000335</v>
      </c>
      <c r="E18" s="332">
        <f>SUMIF('All Pay and trans 2025'!$A:$A,$B18,'All Pay and trans 2025'!G:G)</f>
        <v>38651.489999999991</v>
      </c>
      <c r="F18" s="333">
        <f>SUMIF('All Pay and trans 2025'!$A:$A,$B18,'All Pay and trans 2025'!H:H)</f>
        <v>41395.810000000034</v>
      </c>
      <c r="G18" s="333">
        <f>SUMIF('All Pay and trans 2025'!$A:$A,$B18,'All Pay and trans 2025'!I:I)</f>
        <v>47321.660000000062</v>
      </c>
      <c r="H18" s="333">
        <f>SUMIF('All Pay and trans 2025'!$A:$A,$B18,'All Pay and trans 2025'!J:J)</f>
        <v>49539.91</v>
      </c>
      <c r="I18" s="333">
        <f>SUMIF('All Pay and trans 2025'!$A:$A,$B18,'All Pay and trans 2025'!K:K)</f>
        <v>50431.139999999963</v>
      </c>
      <c r="J18" s="333">
        <f>SUMIF('All Pay and trans 2025'!$A:$A,$B18,'All Pay and trans 2025'!L:L)</f>
        <v>59048.780000000093</v>
      </c>
      <c r="K18" s="330"/>
      <c r="L18" s="332">
        <v>28602.62</v>
      </c>
      <c r="M18" s="328">
        <v>30170.226785714549</v>
      </c>
      <c r="N18" s="328">
        <v>28908.111071428473</v>
      </c>
      <c r="O18" s="328">
        <v>30771.106071428818</v>
      </c>
      <c r="P18" s="328">
        <v>30351.110000000652</v>
      </c>
      <c r="Q18" s="328">
        <v>32972.219999999819</v>
      </c>
      <c r="R18" s="330"/>
      <c r="S18" s="332">
        <f t="shared" si="5"/>
        <v>10048.869999999992</v>
      </c>
      <c r="T18" s="332">
        <f t="shared" si="6"/>
        <v>11225.583214285485</v>
      </c>
      <c r="U18" s="332">
        <f t="shared" si="7"/>
        <v>18413.548928571588</v>
      </c>
      <c r="V18" s="332">
        <f t="shared" si="8"/>
        <v>18768.803928571186</v>
      </c>
      <c r="W18" s="332">
        <f t="shared" si="9"/>
        <v>20080.029999999311</v>
      </c>
      <c r="X18" s="332">
        <f t="shared" si="9"/>
        <v>26076.560000000274</v>
      </c>
      <c r="Y18" s="386"/>
      <c r="Z18" s="332">
        <f>SUMIF('All Pay and trans 2025'!$A:$A,$B18,'All Pay and trans 2025'!U:U)</f>
        <v>-37438.480000000003</v>
      </c>
      <c r="AA18" s="333">
        <f>SUMIF('All Pay and trans 2025'!$A:$A,$B18,'All Pay and trans 2025'!V:V)</f>
        <v>-39293.57</v>
      </c>
      <c r="AB18" s="333">
        <f>SUMIF('All Pay and trans 2025'!$A:$A,$B18,'All Pay and trans 2025'!W:W)</f>
        <v>-38776.54</v>
      </c>
      <c r="AC18" s="333">
        <f>SUMIF('All Pay and trans 2025'!$A:$A,$B18,'All Pay and trans 2025'!X:X)</f>
        <v>-40863.379999999997</v>
      </c>
      <c r="AD18" s="333">
        <f>SUMIF('All Pay and trans 2025'!$A:$A,$B18,'All Pay and trans 2025'!Y:Y)</f>
        <v>-47947.14</v>
      </c>
      <c r="AE18" s="330"/>
      <c r="AF18" s="332">
        <v>-44273.86</v>
      </c>
      <c r="AG18" s="333">
        <v>-35893.86</v>
      </c>
      <c r="AH18" s="329">
        <v>-28227.61</v>
      </c>
      <c r="AI18" s="329">
        <v>-29919.81</v>
      </c>
      <c r="AJ18" s="329">
        <v>-29231.86</v>
      </c>
      <c r="AK18" s="330"/>
      <c r="AL18" s="331"/>
      <c r="AM18" s="332">
        <f t="shared" si="10"/>
        <v>6835.3799999999974</v>
      </c>
      <c r="AN18" s="329">
        <f t="shared" si="3"/>
        <v>-3399.7099999999991</v>
      </c>
      <c r="AO18" s="329">
        <f t="shared" ref="AO18:AO40" si="11">AB18-AH18</f>
        <v>-10548.93</v>
      </c>
      <c r="AP18" s="329">
        <f t="shared" ref="AP18:AP40" si="12">AC18-AI18</f>
        <v>-10943.569999999996</v>
      </c>
      <c r="AQ18" s="329">
        <f t="shared" ref="AQ18:AQ40" si="13">AD18-AJ18</f>
        <v>-18715.28</v>
      </c>
      <c r="AR18" s="330"/>
      <c r="AS18" s="330">
        <f t="shared" si="4"/>
        <v>-36772.11</v>
      </c>
      <c r="AT18" s="330"/>
      <c r="AU18" s="330">
        <f t="shared" si="2"/>
        <v>76457.750000000349</v>
      </c>
      <c r="AV18" s="330"/>
      <c r="AW18" s="23"/>
    </row>
    <row r="19" spans="2:49" x14ac:dyDescent="0.25">
      <c r="B19" s="264" t="s">
        <v>23</v>
      </c>
      <c r="C19" s="263">
        <f>SUMIF('All Pay and trans 2025'!$A:$A,$B19,'All Pay and trans 2025'!E:E)</f>
        <v>0</v>
      </c>
      <c r="E19" s="332">
        <f>SUMIF('All Pay and trans 2025'!$A:$A,$B19,'All Pay and trans 2025'!G:G)</f>
        <v>0</v>
      </c>
      <c r="F19" s="333">
        <f>SUMIF('All Pay and trans 2025'!$A:$A,$B19,'All Pay and trans 2025'!H:H)</f>
        <v>0</v>
      </c>
      <c r="G19" s="333">
        <f>SUMIF('All Pay and trans 2025'!$A:$A,$B19,'All Pay and trans 2025'!I:I)</f>
        <v>0</v>
      </c>
      <c r="H19" s="333">
        <f>SUMIF('All Pay and trans 2025'!$A:$A,$B19,'All Pay and trans 2025'!J:J)</f>
        <v>0</v>
      </c>
      <c r="I19" s="333">
        <f>SUMIF('All Pay and trans 2025'!$A:$A,$B19,'All Pay and trans 2025'!K:K)</f>
        <v>0</v>
      </c>
      <c r="J19" s="333">
        <f>SUMIF('All Pay and trans 2025'!$A:$A,$B19,'All Pay and trans 2025'!L:L)</f>
        <v>0</v>
      </c>
      <c r="K19" s="330"/>
      <c r="L19" s="332">
        <v>0</v>
      </c>
      <c r="M19" s="328">
        <v>2.7966962079517666E-11</v>
      </c>
      <c r="N19" s="328">
        <v>-1.3824319466948532E-10</v>
      </c>
      <c r="O19" s="328">
        <v>-5463.8050000000549</v>
      </c>
      <c r="P19" s="328">
        <v>8.1399775808677465E-11</v>
      </c>
      <c r="Q19" s="328">
        <v>967.08428571437707</v>
      </c>
      <c r="R19" s="330"/>
      <c r="S19" s="332">
        <f t="shared" si="5"/>
        <v>0</v>
      </c>
      <c r="T19" s="332">
        <f t="shared" si="6"/>
        <v>-2.7966962079517666E-11</v>
      </c>
      <c r="U19" s="332">
        <f t="shared" si="7"/>
        <v>1.3824319466948532E-10</v>
      </c>
      <c r="V19" s="332">
        <f t="shared" si="8"/>
        <v>5463.8050000000549</v>
      </c>
      <c r="W19" s="332">
        <f t="shared" si="9"/>
        <v>-8.1399775808677465E-11</v>
      </c>
      <c r="X19" s="332">
        <f t="shared" si="9"/>
        <v>-967.08428571437707</v>
      </c>
      <c r="Y19" s="386"/>
      <c r="Z19" s="332">
        <f>SUMIF('All Pay and trans 2025'!$A:$A,$B19,'All Pay and trans 2025'!U:U)</f>
        <v>0</v>
      </c>
      <c r="AA19" s="333">
        <f>SUMIF('All Pay and trans 2025'!$A:$A,$B19,'All Pay and trans 2025'!V:V)</f>
        <v>0</v>
      </c>
      <c r="AB19" s="333">
        <f>SUMIF('All Pay and trans 2025'!$A:$A,$B19,'All Pay and trans 2025'!W:W)</f>
        <v>0</v>
      </c>
      <c r="AC19" s="333">
        <f>SUMIF('All Pay and trans 2025'!$A:$A,$B19,'All Pay and trans 2025'!X:X)</f>
        <v>0</v>
      </c>
      <c r="AD19" s="333">
        <f>SUMIF('All Pay and trans 2025'!$A:$A,$B19,'All Pay and trans 2025'!Y:Y)</f>
        <v>0</v>
      </c>
      <c r="AE19" s="330"/>
      <c r="AF19" s="332">
        <v>0</v>
      </c>
      <c r="AG19" s="333">
        <v>0</v>
      </c>
      <c r="AH19" s="329">
        <v>0</v>
      </c>
      <c r="AI19" s="329">
        <v>0</v>
      </c>
      <c r="AJ19" s="329">
        <v>5407.22</v>
      </c>
      <c r="AK19" s="330"/>
      <c r="AL19" s="331"/>
      <c r="AM19" s="332">
        <f t="shared" si="10"/>
        <v>0</v>
      </c>
      <c r="AN19" s="329">
        <f t="shared" si="3"/>
        <v>0</v>
      </c>
      <c r="AO19" s="329">
        <f t="shared" si="11"/>
        <v>0</v>
      </c>
      <c r="AP19" s="329">
        <f t="shared" si="12"/>
        <v>0</v>
      </c>
      <c r="AQ19" s="329">
        <f t="shared" si="13"/>
        <v>-5407.22</v>
      </c>
      <c r="AR19" s="330"/>
      <c r="AS19" s="330">
        <f t="shared" si="4"/>
        <v>-5407.22</v>
      </c>
      <c r="AT19" s="330"/>
      <c r="AU19" s="330">
        <f t="shared" si="2"/>
        <v>0</v>
      </c>
      <c r="AV19" s="330"/>
      <c r="AW19" s="23"/>
    </row>
    <row r="20" spans="2:49" x14ac:dyDescent="0.25">
      <c r="B20" s="264" t="s">
        <v>42</v>
      </c>
      <c r="C20" s="263">
        <f>SUMIF('All Pay and trans 2025'!$A:$A,$B20,'All Pay and trans 2025'!E:E)</f>
        <v>0</v>
      </c>
      <c r="E20" s="332">
        <f>SUMIF('All Pay and trans 2025'!$A:$A,$B20,'All Pay and trans 2025'!G:G)</f>
        <v>0</v>
      </c>
      <c r="F20" s="333">
        <f>SUMIF('All Pay and trans 2025'!$A:$A,$B20,'All Pay and trans 2025'!H:H)</f>
        <v>0</v>
      </c>
      <c r="G20" s="333">
        <f>SUMIF('All Pay and trans 2025'!$A:$A,$B20,'All Pay and trans 2025'!I:I)</f>
        <v>0</v>
      </c>
      <c r="H20" s="333">
        <f>SUMIF('All Pay and trans 2025'!$A:$A,$B20,'All Pay and trans 2025'!J:J)</f>
        <v>0</v>
      </c>
      <c r="I20" s="333">
        <f>SUMIF('All Pay and trans 2025'!$A:$A,$B20,'All Pay and trans 2025'!K:K)</f>
        <v>0</v>
      </c>
      <c r="J20" s="333">
        <f>SUMIF('All Pay and trans 2025'!$A:$A,$B20,'All Pay and trans 2025'!L:L)</f>
        <v>0</v>
      </c>
      <c r="K20" s="330"/>
      <c r="L20" s="332">
        <v>0</v>
      </c>
      <c r="M20" s="328">
        <v>-1.4642864698544158E-10</v>
      </c>
      <c r="N20" s="328">
        <v>-1.1004885891452439E-10</v>
      </c>
      <c r="O20" s="328">
        <v>7.2759576141834097E-12</v>
      </c>
      <c r="P20" s="328">
        <v>8.1854523159563024E-12</v>
      </c>
      <c r="Q20" s="328">
        <v>9.4587448984384705E-11</v>
      </c>
      <c r="R20" s="330"/>
      <c r="S20" s="332">
        <f t="shared" si="5"/>
        <v>0</v>
      </c>
      <c r="T20" s="332">
        <f t="shared" si="6"/>
        <v>1.4642864698544158E-10</v>
      </c>
      <c r="U20" s="332">
        <f t="shared" si="7"/>
        <v>1.1004885891452439E-10</v>
      </c>
      <c r="V20" s="332">
        <f t="shared" si="8"/>
        <v>-7.2759576141834097E-12</v>
      </c>
      <c r="W20" s="332">
        <f t="shared" si="9"/>
        <v>-8.1854523159563024E-12</v>
      </c>
      <c r="X20" s="332">
        <f t="shared" si="9"/>
        <v>-9.4587448984384705E-11</v>
      </c>
      <c r="Y20" s="386"/>
      <c r="Z20" s="332">
        <f>SUMIF('All Pay and trans 2025'!$A:$A,$B20,'All Pay and trans 2025'!U:U)</f>
        <v>0</v>
      </c>
      <c r="AA20" s="333">
        <f>SUMIF('All Pay and trans 2025'!$A:$A,$B20,'All Pay and trans 2025'!V:V)</f>
        <v>0</v>
      </c>
      <c r="AB20" s="333">
        <f>SUMIF('All Pay and trans 2025'!$A:$A,$B20,'All Pay and trans 2025'!W:W)</f>
        <v>0</v>
      </c>
      <c r="AC20" s="333">
        <f>SUMIF('All Pay and trans 2025'!$A:$A,$B20,'All Pay and trans 2025'!X:X)</f>
        <v>0</v>
      </c>
      <c r="AD20" s="333">
        <f>SUMIF('All Pay and trans 2025'!$A:$A,$B20,'All Pay and trans 2025'!Y:Y)</f>
        <v>0</v>
      </c>
      <c r="AE20" s="330"/>
      <c r="AF20" s="332">
        <v>0</v>
      </c>
      <c r="AG20" s="333">
        <v>265.3</v>
      </c>
      <c r="AH20" s="329">
        <v>0</v>
      </c>
      <c r="AI20" s="329">
        <v>0</v>
      </c>
      <c r="AJ20" s="329">
        <v>0</v>
      </c>
      <c r="AK20" s="330"/>
      <c r="AL20" s="331"/>
      <c r="AM20" s="332">
        <f t="shared" si="10"/>
        <v>0</v>
      </c>
      <c r="AN20" s="329">
        <f t="shared" si="3"/>
        <v>-265.3</v>
      </c>
      <c r="AO20" s="329">
        <f t="shared" si="11"/>
        <v>0</v>
      </c>
      <c r="AP20" s="329">
        <f t="shared" si="12"/>
        <v>0</v>
      </c>
      <c r="AQ20" s="329">
        <f t="shared" si="13"/>
        <v>0</v>
      </c>
      <c r="AR20" s="330"/>
      <c r="AS20" s="330">
        <f t="shared" si="4"/>
        <v>-265.3</v>
      </c>
      <c r="AT20" s="330"/>
      <c r="AU20" s="330">
        <f t="shared" si="2"/>
        <v>0</v>
      </c>
      <c r="AV20" s="330"/>
      <c r="AW20" s="23"/>
    </row>
    <row r="21" spans="2:49" x14ac:dyDescent="0.25">
      <c r="B21" s="264" t="s">
        <v>38</v>
      </c>
      <c r="C21" s="263">
        <f>SUMIF('All Pay and trans 2025'!$A:$A,$B21,'All Pay and trans 2025'!E:E)</f>
        <v>27.879999950880006</v>
      </c>
      <c r="E21" s="332">
        <f>SUMIF('All Pay and trans 2025'!$A:$A,$B21,'All Pay and trans 2025'!G:G)</f>
        <v>0</v>
      </c>
      <c r="F21" s="333">
        <f>SUMIF('All Pay and trans 2025'!$A:$A,$B21,'All Pay and trans 2025'!H:H)</f>
        <v>0</v>
      </c>
      <c r="G21" s="333">
        <f>SUMIF('All Pay and trans 2025'!$A:$A,$B21,'All Pay and trans 2025'!I:I)</f>
        <v>0</v>
      </c>
      <c r="H21" s="333">
        <f>SUMIF('All Pay and trans 2025'!$A:$A,$B21,'All Pay and trans 2025'!J:J)</f>
        <v>0</v>
      </c>
      <c r="I21" s="333">
        <f>SUMIF('All Pay and trans 2025'!$A:$A,$B21,'All Pay and trans 2025'!K:K)</f>
        <v>0</v>
      </c>
      <c r="J21" s="333">
        <f>SUMIF('All Pay and trans 2025'!$A:$A,$B21,'All Pay and trans 2025'!L:L)</f>
        <v>0</v>
      </c>
      <c r="K21" s="330"/>
      <c r="L21" s="332">
        <v>516798.65</v>
      </c>
      <c r="M21" s="328">
        <v>373632.12535713287</v>
      </c>
      <c r="N21" s="328">
        <v>336452.0942857028</v>
      </c>
      <c r="O21" s="328">
        <v>361089.24357142957</v>
      </c>
      <c r="P21" s="328">
        <v>409581.65642857016</v>
      </c>
      <c r="Q21" s="328">
        <v>360607.94428571669</v>
      </c>
      <c r="R21" s="330"/>
      <c r="S21" s="332">
        <f t="shared" si="5"/>
        <v>-516798.65</v>
      </c>
      <c r="T21" s="332">
        <f t="shared" si="6"/>
        <v>-373632.12535713287</v>
      </c>
      <c r="U21" s="332">
        <f t="shared" si="7"/>
        <v>-336452.0942857028</v>
      </c>
      <c r="V21" s="332">
        <f t="shared" si="8"/>
        <v>-361089.24357142957</v>
      </c>
      <c r="W21" s="332">
        <f t="shared" si="9"/>
        <v>-409581.65642857016</v>
      </c>
      <c r="X21" s="332">
        <f t="shared" si="9"/>
        <v>-360607.94428571669</v>
      </c>
      <c r="Y21" s="386"/>
      <c r="Z21" s="332">
        <f>SUMIF('All Pay and trans 2025'!$A:$A,$B21,'All Pay and trans 2025'!U:U)</f>
        <v>0</v>
      </c>
      <c r="AA21" s="333">
        <f>SUMIF('All Pay and trans 2025'!$A:$A,$B21,'All Pay and trans 2025'!V:V)</f>
        <v>0</v>
      </c>
      <c r="AB21" s="333">
        <f>SUMIF('All Pay and trans 2025'!$A:$A,$B21,'All Pay and trans 2025'!W:W)</f>
        <v>0</v>
      </c>
      <c r="AC21" s="333">
        <f>SUMIF('All Pay and trans 2025'!$A:$A,$B21,'All Pay and trans 2025'!X:X)</f>
        <v>0</v>
      </c>
      <c r="AD21" s="333">
        <f>SUMIF('All Pay and trans 2025'!$A:$A,$B21,'All Pay and trans 2025'!Y:Y)</f>
        <v>0</v>
      </c>
      <c r="AE21" s="330"/>
      <c r="AF21" s="332">
        <v>-525807.48</v>
      </c>
      <c r="AG21" s="333">
        <v>-516847.14</v>
      </c>
      <c r="AH21" s="329">
        <v>-373599.64999999997</v>
      </c>
      <c r="AI21" s="329">
        <v>-336395.29</v>
      </c>
      <c r="AJ21" s="329">
        <v>-361188.27</v>
      </c>
      <c r="AK21" s="330"/>
      <c r="AL21" s="331"/>
      <c r="AM21" s="332">
        <f t="shared" si="10"/>
        <v>525807.48</v>
      </c>
      <c r="AN21" s="329">
        <f t="shared" si="3"/>
        <v>516847.14</v>
      </c>
      <c r="AO21" s="329">
        <f t="shared" si="11"/>
        <v>373599.64999999997</v>
      </c>
      <c r="AP21" s="329">
        <f t="shared" si="12"/>
        <v>336395.29</v>
      </c>
      <c r="AQ21" s="329">
        <f t="shared" si="13"/>
        <v>361188.27</v>
      </c>
      <c r="AR21" s="330"/>
      <c r="AS21" s="330">
        <f t="shared" si="4"/>
        <v>2113837.83</v>
      </c>
      <c r="AT21" s="330"/>
      <c r="AU21" s="330">
        <f t="shared" si="2"/>
        <v>27.879999950880006</v>
      </c>
      <c r="AV21" s="330"/>
      <c r="AW21" s="23"/>
    </row>
    <row r="22" spans="2:49" x14ac:dyDescent="0.25">
      <c r="B22" s="264" t="s">
        <v>33</v>
      </c>
      <c r="C22" s="263">
        <f>SUMIF('All Pay and trans 2025'!$A:$A,$B22,'All Pay and trans 2025'!E:E)</f>
        <v>-6218.1299999997973</v>
      </c>
      <c r="E22" s="332">
        <f>SUMIF('All Pay and trans 2025'!$A:$A,$B22,'All Pay and trans 2025'!G:G)</f>
        <v>-9594.84</v>
      </c>
      <c r="F22" s="333">
        <f>SUMIF('All Pay and trans 2025'!$A:$A,$B22,'All Pay and trans 2025'!H:H)</f>
        <v>-11363.169999999998</v>
      </c>
      <c r="G22" s="333">
        <f>SUMIF('All Pay and trans 2025'!$A:$A,$B22,'All Pay and trans 2025'!I:I)</f>
        <v>-5061.0300000000007</v>
      </c>
      <c r="H22" s="333">
        <f>SUMIF('All Pay and trans 2025'!$A:$A,$B22,'All Pay and trans 2025'!J:J)</f>
        <v>-5762.73</v>
      </c>
      <c r="I22" s="333">
        <f>SUMIF('All Pay and trans 2025'!$A:$A,$B22,'All Pay and trans 2025'!K:K)</f>
        <v>-4325.4600000000009</v>
      </c>
      <c r="J22" s="333">
        <f>SUMIF('All Pay and trans 2025'!$A:$A,$B22,'All Pay and trans 2025'!L:L)</f>
        <v>-234.04999999999995</v>
      </c>
      <c r="K22" s="330"/>
      <c r="L22" s="332">
        <v>158751.62</v>
      </c>
      <c r="M22" s="328">
        <v>120550.2649999986</v>
      </c>
      <c r="N22" s="328">
        <v>90202.235357143887</v>
      </c>
      <c r="O22" s="328">
        <v>107196.85428571455</v>
      </c>
      <c r="P22" s="328">
        <v>111341.51142857183</v>
      </c>
      <c r="Q22" s="328">
        <v>138714.89928571385</v>
      </c>
      <c r="R22" s="330"/>
      <c r="S22" s="332">
        <f t="shared" si="5"/>
        <v>-168346.46</v>
      </c>
      <c r="T22" s="332">
        <f t="shared" si="6"/>
        <v>-131913.4349999986</v>
      </c>
      <c r="U22" s="332">
        <f t="shared" si="7"/>
        <v>-95263.265357143886</v>
      </c>
      <c r="V22" s="332">
        <f t="shared" si="8"/>
        <v>-112959.58428571455</v>
      </c>
      <c r="W22" s="332">
        <f t="shared" si="9"/>
        <v>-115666.97142857184</v>
      </c>
      <c r="X22" s="332">
        <f t="shared" si="9"/>
        <v>-138948.94928571384</v>
      </c>
      <c r="Y22" s="386"/>
      <c r="Z22" s="332">
        <f>SUMIF('All Pay and trans 2025'!$A:$A,$B22,'All Pay and trans 2025'!U:U)</f>
        <v>6218.13</v>
      </c>
      <c r="AA22" s="333">
        <f>SUMIF('All Pay and trans 2025'!$A:$A,$B22,'All Pay and trans 2025'!V:V)</f>
        <v>0</v>
      </c>
      <c r="AB22" s="333">
        <f>SUMIF('All Pay and trans 2025'!$A:$A,$B22,'All Pay and trans 2025'!W:W)</f>
        <v>20958.010000000002</v>
      </c>
      <c r="AC22" s="333">
        <f>SUMIF('All Pay and trans 2025'!$A:$A,$B22,'All Pay and trans 2025'!X:X)</f>
        <v>0</v>
      </c>
      <c r="AD22" s="333">
        <f>SUMIF('All Pay and trans 2025'!$A:$A,$B22,'All Pay and trans 2025'!Y:Y)</f>
        <v>5061.03</v>
      </c>
      <c r="AE22" s="330"/>
      <c r="AF22" s="332">
        <v>-149565.25</v>
      </c>
      <c r="AG22" s="333">
        <v>-158751.60999999999</v>
      </c>
      <c r="AH22" s="329">
        <v>-120550.22</v>
      </c>
      <c r="AI22" s="329">
        <v>-90202.23</v>
      </c>
      <c r="AJ22" s="329">
        <v>-107196.84</v>
      </c>
      <c r="AK22" s="330"/>
      <c r="AL22" s="331"/>
      <c r="AM22" s="332">
        <f t="shared" si="10"/>
        <v>155783.38</v>
      </c>
      <c r="AN22" s="329">
        <f t="shared" si="3"/>
        <v>158751.60999999999</v>
      </c>
      <c r="AO22" s="329">
        <f t="shared" si="11"/>
        <v>141508.23000000001</v>
      </c>
      <c r="AP22" s="329">
        <f t="shared" si="12"/>
        <v>90202.23</v>
      </c>
      <c r="AQ22" s="329">
        <f t="shared" si="13"/>
        <v>112257.87</v>
      </c>
      <c r="AR22" s="330"/>
      <c r="AS22" s="330">
        <f t="shared" si="4"/>
        <v>658503.31999999995</v>
      </c>
      <c r="AT22" s="330"/>
      <c r="AU22" s="330">
        <f t="shared" si="2"/>
        <v>-20958.009999999795</v>
      </c>
      <c r="AV22" s="330"/>
      <c r="AW22" s="23"/>
    </row>
    <row r="23" spans="2:49" x14ac:dyDescent="0.25">
      <c r="B23" s="264" t="s">
        <v>29</v>
      </c>
      <c r="C23" s="263">
        <f>SUMIF('All Pay and trans 2025'!$A:$A,$B23,'All Pay and trans 2025'!E:E)</f>
        <v>0</v>
      </c>
      <c r="E23" s="332">
        <f>SUMIF('All Pay and trans 2025'!$A:$A,$B23,'All Pay and trans 2025'!G:G)</f>
        <v>0</v>
      </c>
      <c r="F23" s="333">
        <f>SUMIF('All Pay and trans 2025'!$A:$A,$B23,'All Pay and trans 2025'!H:H)</f>
        <v>-472.23</v>
      </c>
      <c r="G23" s="333">
        <f>SUMIF('All Pay and trans 2025'!$A:$A,$B23,'All Pay and trans 2025'!I:I)</f>
        <v>0</v>
      </c>
      <c r="H23" s="333">
        <f>SUMIF('All Pay and trans 2025'!$A:$A,$B23,'All Pay and trans 2025'!J:J)</f>
        <v>0</v>
      </c>
      <c r="I23" s="333">
        <f>SUMIF('All Pay and trans 2025'!$A:$A,$B23,'All Pay and trans 2025'!K:K)</f>
        <v>0</v>
      </c>
      <c r="J23" s="333">
        <f>SUMIF('All Pay and trans 2025'!$A:$A,$B23,'All Pay and trans 2025'!L:L)</f>
        <v>0</v>
      </c>
      <c r="K23" s="330"/>
      <c r="L23" s="332">
        <v>0</v>
      </c>
      <c r="M23" s="328">
        <v>3.8653524825349806E-12</v>
      </c>
      <c r="N23" s="328">
        <v>-1.6370904631912792E-11</v>
      </c>
      <c r="O23" s="328">
        <v>6.1390892369672947E-12</v>
      </c>
      <c r="P23" s="328">
        <v>-1.6370904631912728E-11</v>
      </c>
      <c r="Q23" s="328">
        <v>-7.2759576141834308E-12</v>
      </c>
      <c r="R23" s="330"/>
      <c r="S23" s="332">
        <f t="shared" si="5"/>
        <v>0</v>
      </c>
      <c r="T23" s="332">
        <f t="shared" si="6"/>
        <v>-472.23000000000388</v>
      </c>
      <c r="U23" s="332">
        <f t="shared" si="7"/>
        <v>1.6370904631912792E-11</v>
      </c>
      <c r="V23" s="332">
        <f t="shared" si="8"/>
        <v>-6.1390892369672947E-12</v>
      </c>
      <c r="W23" s="332">
        <f t="shared" si="9"/>
        <v>1.6370904631912728E-11</v>
      </c>
      <c r="X23" s="332">
        <f t="shared" si="9"/>
        <v>7.2759576141834308E-12</v>
      </c>
      <c r="Y23" s="386"/>
      <c r="Z23" s="332">
        <f>SUMIF('All Pay and trans 2025'!$A:$A,$B23,'All Pay and trans 2025'!U:U)</f>
        <v>0</v>
      </c>
      <c r="AA23" s="333">
        <f>SUMIF('All Pay and trans 2025'!$A:$A,$B23,'All Pay and trans 2025'!V:V)</f>
        <v>0</v>
      </c>
      <c r="AB23" s="333">
        <f>SUMIF('All Pay and trans 2025'!$A:$A,$B23,'All Pay and trans 2025'!W:W)</f>
        <v>472.23</v>
      </c>
      <c r="AC23" s="333">
        <f>SUMIF('All Pay and trans 2025'!$A:$A,$B23,'All Pay and trans 2025'!X:X)</f>
        <v>0</v>
      </c>
      <c r="AD23" s="333">
        <f>SUMIF('All Pay and trans 2025'!$A:$A,$B23,'All Pay and trans 2025'!Y:Y)</f>
        <v>0</v>
      </c>
      <c r="AE23" s="330"/>
      <c r="AF23" s="332">
        <v>0</v>
      </c>
      <c r="AG23" s="333">
        <v>0</v>
      </c>
      <c r="AH23" s="329">
        <v>0</v>
      </c>
      <c r="AI23" s="329">
        <v>0</v>
      </c>
      <c r="AJ23" s="329">
        <v>0</v>
      </c>
      <c r="AK23" s="330"/>
      <c r="AL23" s="331"/>
      <c r="AM23" s="332">
        <f t="shared" si="10"/>
        <v>0</v>
      </c>
      <c r="AN23" s="329">
        <f t="shared" si="3"/>
        <v>0</v>
      </c>
      <c r="AO23" s="329">
        <f t="shared" si="11"/>
        <v>472.23</v>
      </c>
      <c r="AP23" s="329">
        <f t="shared" si="12"/>
        <v>0</v>
      </c>
      <c r="AQ23" s="329">
        <f t="shared" si="13"/>
        <v>0</v>
      </c>
      <c r="AR23" s="330"/>
      <c r="AS23" s="330">
        <f t="shared" si="4"/>
        <v>472.23</v>
      </c>
      <c r="AT23" s="330"/>
      <c r="AU23" s="330">
        <f t="shared" si="2"/>
        <v>-472.23</v>
      </c>
      <c r="AV23" s="330"/>
      <c r="AW23" s="23"/>
    </row>
    <row r="24" spans="2:49" x14ac:dyDescent="0.25">
      <c r="B24" s="264" t="s">
        <v>24</v>
      </c>
      <c r="C24" s="263">
        <f>SUMIF('All Pay and trans 2025'!$A:$A,$B24,'All Pay and trans 2025'!E:E)</f>
        <v>299483.89999999368</v>
      </c>
      <c r="E24" s="332">
        <f>SUMIF('All Pay and trans 2025'!$A:$A,$B24,'All Pay and trans 2025'!G:G)</f>
        <v>-1068.8</v>
      </c>
      <c r="F24" s="333">
        <f>SUMIF('All Pay and trans 2025'!$A:$A,$B24,'All Pay and trans 2025'!H:H)</f>
        <v>0</v>
      </c>
      <c r="G24" s="333">
        <f>SUMIF('All Pay and trans 2025'!$A:$A,$B24,'All Pay and trans 2025'!I:I)</f>
        <v>-1339.91</v>
      </c>
      <c r="H24" s="333">
        <f>SUMIF('All Pay and trans 2025'!$A:$A,$B24,'All Pay and trans 2025'!J:J)</f>
        <v>2321.37</v>
      </c>
      <c r="I24" s="333">
        <f>SUMIF('All Pay and trans 2025'!$A:$A,$B24,'All Pay and trans 2025'!K:K)</f>
        <v>864.66</v>
      </c>
      <c r="J24" s="333">
        <f>SUMIF('All Pay and trans 2025'!$A:$A,$B24,'All Pay and trans 2025'!L:L)</f>
        <v>1910.1100000000001</v>
      </c>
      <c r="K24" s="330"/>
      <c r="L24" s="332">
        <v>-115357.19</v>
      </c>
      <c r="M24" s="328">
        <v>-93674.799285708417</v>
      </c>
      <c r="N24" s="328">
        <v>-45911.775714314615</v>
      </c>
      <c r="O24" s="328">
        <v>-32093.979642876362</v>
      </c>
      <c r="P24" s="328">
        <v>-30372.254999991212</v>
      </c>
      <c r="Q24" s="328">
        <v>-21728.167857140856</v>
      </c>
      <c r="R24" s="330"/>
      <c r="S24" s="332">
        <f t="shared" si="5"/>
        <v>114288.39</v>
      </c>
      <c r="T24" s="332">
        <f t="shared" si="6"/>
        <v>93674.799285708417</v>
      </c>
      <c r="U24" s="332">
        <f t="shared" si="7"/>
        <v>44571.865714314612</v>
      </c>
      <c r="V24" s="332">
        <f t="shared" si="8"/>
        <v>34415.349642876361</v>
      </c>
      <c r="W24" s="332">
        <f t="shared" si="9"/>
        <v>31236.914999991212</v>
      </c>
      <c r="X24" s="332">
        <f t="shared" si="9"/>
        <v>23638.277857140856</v>
      </c>
      <c r="Y24" s="386"/>
      <c r="Z24" s="332">
        <f>SUMIF('All Pay and trans 2025'!$A:$A,$B24,'All Pay and trans 2025'!U:U)</f>
        <v>-1517.25</v>
      </c>
      <c r="AA24" s="333">
        <f>SUMIF('All Pay and trans 2025'!$A:$A,$B24,'All Pay and trans 2025'!V:V)</f>
        <v>-503.4</v>
      </c>
      <c r="AB24" s="333">
        <f>SUMIF('All Pay and trans 2025'!$A:$A,$B24,'All Pay and trans 2025'!W:W)</f>
        <v>0</v>
      </c>
      <c r="AC24" s="333">
        <f>SUMIF('All Pay and trans 2025'!$A:$A,$B24,'All Pay and trans 2025'!X:X)</f>
        <v>-284.26</v>
      </c>
      <c r="AD24" s="333">
        <f>SUMIF('All Pay and trans 2025'!$A:$A,$B24,'All Pay and trans 2025'!Y:Y)</f>
        <v>-950</v>
      </c>
      <c r="AE24" s="330"/>
      <c r="AF24" s="332">
        <v>0</v>
      </c>
      <c r="AG24" s="333">
        <v>0</v>
      </c>
      <c r="AH24" s="329">
        <v>0</v>
      </c>
      <c r="AI24" s="329">
        <v>0</v>
      </c>
      <c r="AJ24" s="329">
        <v>0</v>
      </c>
      <c r="AK24" s="330"/>
      <c r="AL24" s="331"/>
      <c r="AM24" s="332">
        <f t="shared" si="10"/>
        <v>-1517.25</v>
      </c>
      <c r="AN24" s="329">
        <f t="shared" si="3"/>
        <v>-503.4</v>
      </c>
      <c r="AO24" s="329">
        <f t="shared" si="11"/>
        <v>0</v>
      </c>
      <c r="AP24" s="329">
        <f t="shared" si="12"/>
        <v>-284.26</v>
      </c>
      <c r="AQ24" s="329">
        <f t="shared" si="13"/>
        <v>-950</v>
      </c>
      <c r="AR24" s="330"/>
      <c r="AS24" s="330">
        <f t="shared" si="4"/>
        <v>-3254.91</v>
      </c>
      <c r="AT24" s="330"/>
      <c r="AU24" s="330">
        <f t="shared" si="2"/>
        <v>296394.44999999367</v>
      </c>
      <c r="AV24" s="330"/>
      <c r="AW24" s="23"/>
    </row>
    <row r="25" spans="2:49" x14ac:dyDescent="0.25">
      <c r="B25" s="264" t="s">
        <v>18</v>
      </c>
      <c r="C25" s="263">
        <f>SUMIF('All Pay and trans 2025'!$A:$A,$B25,'All Pay and trans 2025'!E:E)</f>
        <v>89272.05</v>
      </c>
      <c r="E25" s="332">
        <f>SUMIF('All Pay and trans 2025'!$A:$A,$B25,'All Pay and trans 2025'!G:G)</f>
        <v>16298.290000000008</v>
      </c>
      <c r="F25" s="333">
        <f>SUMIF('All Pay and trans 2025'!$A:$A,$B25,'All Pay and trans 2025'!H:H)</f>
        <v>19213.240000000005</v>
      </c>
      <c r="G25" s="333">
        <f>SUMIF('All Pay and trans 2025'!$A:$A,$B25,'All Pay and trans 2025'!I:I)</f>
        <v>19451.419999999998</v>
      </c>
      <c r="H25" s="333">
        <f>SUMIF('All Pay and trans 2025'!$A:$A,$B25,'All Pay and trans 2025'!J:J)</f>
        <v>28922.93</v>
      </c>
      <c r="I25" s="333">
        <f>SUMIF('All Pay and trans 2025'!$A:$A,$B25,'All Pay and trans 2025'!K:K)</f>
        <v>28889.289999999994</v>
      </c>
      <c r="J25" s="333">
        <f>SUMIF('All Pay and trans 2025'!$A:$A,$B25,'All Pay and trans 2025'!L:L)</f>
        <v>20879.410000000003</v>
      </c>
      <c r="K25" s="330"/>
      <c r="L25" s="332">
        <v>20503.36</v>
      </c>
      <c r="M25" s="328">
        <v>25547.790000001172</v>
      </c>
      <c r="N25" s="328">
        <v>31807.869999998868</v>
      </c>
      <c r="O25" s="328">
        <v>84239.700000000594</v>
      </c>
      <c r="P25" s="328">
        <v>39598.190000001465</v>
      </c>
      <c r="Q25" s="328">
        <v>38149.219999999899</v>
      </c>
      <c r="R25" s="330"/>
      <c r="S25" s="332">
        <f t="shared" si="5"/>
        <v>-4205.0699999999924</v>
      </c>
      <c r="T25" s="332">
        <f t="shared" si="6"/>
        <v>-6334.5500000011671</v>
      </c>
      <c r="U25" s="332">
        <f t="shared" si="7"/>
        <v>-12356.449999998869</v>
      </c>
      <c r="V25" s="332">
        <f t="shared" si="8"/>
        <v>-55316.770000000593</v>
      </c>
      <c r="W25" s="332">
        <f t="shared" si="9"/>
        <v>-10708.900000001471</v>
      </c>
      <c r="X25" s="332">
        <f t="shared" si="9"/>
        <v>-17269.809999999896</v>
      </c>
      <c r="Y25" s="386"/>
      <c r="Z25" s="332">
        <f>SUMIF('All Pay and trans 2025'!$A:$A,$B25,'All Pay and trans 2025'!U:U)</f>
        <v>-15625</v>
      </c>
      <c r="AA25" s="333">
        <f>SUMIF('All Pay and trans 2025'!$A:$A,$B25,'All Pay and trans 2025'!V:V)</f>
        <v>-10000</v>
      </c>
      <c r="AB25" s="333">
        <f>SUMIF('All Pay and trans 2025'!$A:$A,$B25,'All Pay and trans 2025'!W:W)</f>
        <v>-5000</v>
      </c>
      <c r="AC25" s="333">
        <f>SUMIF('All Pay and trans 2025'!$A:$A,$B25,'All Pay and trans 2025'!X:X)</f>
        <v>-23000</v>
      </c>
      <c r="AD25" s="333">
        <f>SUMIF('All Pay and trans 2025'!$A:$A,$B25,'All Pay and trans 2025'!Y:Y)</f>
        <v>-69665</v>
      </c>
      <c r="AE25" s="330"/>
      <c r="AF25" s="332">
        <v>-30000</v>
      </c>
      <c r="AG25" s="333">
        <v>0</v>
      </c>
      <c r="AH25" s="329">
        <v>-175749.72</v>
      </c>
      <c r="AI25" s="329">
        <v>-40000</v>
      </c>
      <c r="AJ25" s="329">
        <v>-30000</v>
      </c>
      <c r="AK25" s="330"/>
      <c r="AL25" s="331"/>
      <c r="AM25" s="332">
        <f t="shared" si="10"/>
        <v>14375</v>
      </c>
      <c r="AN25" s="329">
        <f t="shared" si="3"/>
        <v>-10000</v>
      </c>
      <c r="AO25" s="329">
        <f t="shared" si="11"/>
        <v>170749.72</v>
      </c>
      <c r="AP25" s="329">
        <f t="shared" si="12"/>
        <v>17000</v>
      </c>
      <c r="AQ25" s="329">
        <f t="shared" si="13"/>
        <v>-39665</v>
      </c>
      <c r="AR25" s="330"/>
      <c r="AS25" s="330">
        <f t="shared" si="4"/>
        <v>152459.72</v>
      </c>
      <c r="AT25" s="330"/>
      <c r="AU25" s="330">
        <f t="shared" si="2"/>
        <v>99158.580000000016</v>
      </c>
      <c r="AV25" s="330"/>
      <c r="AW25" s="23"/>
    </row>
    <row r="26" spans="2:49" x14ac:dyDescent="0.25">
      <c r="B26" s="264" t="s">
        <v>27</v>
      </c>
      <c r="C26" s="263">
        <f>SUMIF('All Pay and trans 2025'!$A:$A,$B26,'All Pay and trans 2025'!E:E)</f>
        <v>155652.77999999982</v>
      </c>
      <c r="E26" s="332">
        <f>SUMIF('All Pay and trans 2025'!$A:$A,$B26,'All Pay and trans 2025'!G:G)</f>
        <v>0</v>
      </c>
      <c r="F26" s="333">
        <f>SUMIF('All Pay and trans 2025'!$A:$A,$B26,'All Pay and trans 2025'!H:H)</f>
        <v>0</v>
      </c>
      <c r="G26" s="333">
        <f>SUMIF('All Pay and trans 2025'!$A:$A,$B26,'All Pay and trans 2025'!I:I)</f>
        <v>0</v>
      </c>
      <c r="H26" s="333">
        <f>SUMIF('All Pay and trans 2025'!$A:$A,$B26,'All Pay and trans 2025'!J:J)</f>
        <v>0</v>
      </c>
      <c r="I26" s="333">
        <f>SUMIF('All Pay and trans 2025'!$A:$A,$B26,'All Pay and trans 2025'!K:K)</f>
        <v>393.92</v>
      </c>
      <c r="J26" s="333">
        <f>SUMIF('All Pay and trans 2025'!$A:$A,$B26,'All Pay and trans 2025'!L:L)</f>
        <v>0</v>
      </c>
      <c r="K26" s="330"/>
      <c r="L26" s="332">
        <v>-4.2564352042973021E-10</v>
      </c>
      <c r="M26" s="332">
        <v>65017.201428571032</v>
      </c>
      <c r="N26" s="332">
        <v>-1.0550138540565885E-10</v>
      </c>
      <c r="O26" s="332">
        <v>-1.8189894035458601E-10</v>
      </c>
      <c r="P26" s="332">
        <v>7331.1764285716254</v>
      </c>
      <c r="Q26" s="332">
        <v>26027.1524999996</v>
      </c>
      <c r="R26" s="330"/>
      <c r="S26" s="332">
        <f t="shared" si="5"/>
        <v>4.2564352042973021E-10</v>
      </c>
      <c r="T26" s="332">
        <f t="shared" si="6"/>
        <v>-65017.201428571032</v>
      </c>
      <c r="U26" s="332">
        <f t="shared" si="7"/>
        <v>1.0550138540565885E-10</v>
      </c>
      <c r="V26" s="332">
        <f t="shared" si="8"/>
        <v>1.8189894035458601E-10</v>
      </c>
      <c r="W26" s="332">
        <f t="shared" si="9"/>
        <v>-6937.2564285716253</v>
      </c>
      <c r="X26" s="332">
        <f t="shared" si="9"/>
        <v>-26027.1524999996</v>
      </c>
      <c r="Y26" s="386"/>
      <c r="Z26" s="332">
        <f>SUMIF('All Pay and trans 2025'!$A:$A,$B26,'All Pay and trans 2025'!U:U)</f>
        <v>342.69</v>
      </c>
      <c r="AA26" s="333">
        <f>SUMIF('All Pay and trans 2025'!$A:$A,$B26,'All Pay and trans 2025'!V:V)</f>
        <v>0</v>
      </c>
      <c r="AB26" s="333">
        <f>SUMIF('All Pay and trans 2025'!$A:$A,$B26,'All Pay and trans 2025'!W:W)</f>
        <v>0</v>
      </c>
      <c r="AC26" s="333">
        <f>SUMIF('All Pay and trans 2025'!$A:$A,$B26,'All Pay and trans 2025'!X:X)</f>
        <v>0</v>
      </c>
      <c r="AD26" s="333">
        <f>SUMIF('All Pay and trans 2025'!$A:$A,$B26,'All Pay and trans 2025'!Y:Y)</f>
        <v>-41280</v>
      </c>
      <c r="AE26" s="330"/>
      <c r="AF26" s="332">
        <v>-26333.07</v>
      </c>
      <c r="AG26" s="333">
        <v>-120077.71999999999</v>
      </c>
      <c r="AH26" s="329">
        <v>-32508.6</v>
      </c>
      <c r="AI26" s="329">
        <v>-8148.07</v>
      </c>
      <c r="AJ26" s="329">
        <v>-10068.799999999999</v>
      </c>
      <c r="AK26" s="330"/>
      <c r="AL26" s="331"/>
      <c r="AM26" s="332">
        <f t="shared" si="10"/>
        <v>26675.759999999998</v>
      </c>
      <c r="AN26" s="329">
        <f t="shared" si="3"/>
        <v>120077.71999999999</v>
      </c>
      <c r="AO26" s="329">
        <f t="shared" si="11"/>
        <v>32508.6</v>
      </c>
      <c r="AP26" s="329">
        <f t="shared" si="12"/>
        <v>8148.07</v>
      </c>
      <c r="AQ26" s="329">
        <f t="shared" si="13"/>
        <v>-31211.200000000001</v>
      </c>
      <c r="AR26" s="330"/>
      <c r="AS26" s="330">
        <f t="shared" si="4"/>
        <v>156198.94999999998</v>
      </c>
      <c r="AT26" s="330"/>
      <c r="AU26" s="330">
        <f t="shared" si="2"/>
        <v>155995.46999999983</v>
      </c>
      <c r="AV26" s="330"/>
      <c r="AW26" s="23"/>
    </row>
    <row r="27" spans="2:49" x14ac:dyDescent="0.25">
      <c r="B27" s="264" t="s">
        <v>37</v>
      </c>
      <c r="C27" s="263">
        <f>SUMIF('All Pay and trans 2025'!$A:$A,$B27,'All Pay and trans 2025'!E:E)</f>
        <v>0</v>
      </c>
      <c r="E27" s="332">
        <f>SUMIF('All Pay and trans 2025'!$A:$A,$B27,'All Pay and trans 2025'!G:G)</f>
        <v>0</v>
      </c>
      <c r="F27" s="333">
        <f>SUMIF('All Pay and trans 2025'!$A:$A,$B27,'All Pay and trans 2025'!H:H)</f>
        <v>0</v>
      </c>
      <c r="G27" s="333">
        <f>SUMIF('All Pay and trans 2025'!$A:$A,$B27,'All Pay and trans 2025'!I:I)</f>
        <v>0</v>
      </c>
      <c r="H27" s="333">
        <f>SUMIF('All Pay and trans 2025'!$A:$A,$B27,'All Pay and trans 2025'!J:J)</f>
        <v>0</v>
      </c>
      <c r="I27" s="333">
        <f>SUMIF('All Pay and trans 2025'!$A:$A,$B27,'All Pay and trans 2025'!K:K)</f>
        <v>0</v>
      </c>
      <c r="J27" s="333">
        <f>SUMIF('All Pay and trans 2025'!$A:$A,$B27,'All Pay and trans 2025'!L:L)</f>
        <v>0</v>
      </c>
      <c r="K27" s="330"/>
      <c r="L27" s="332">
        <v>0</v>
      </c>
      <c r="M27" s="328">
        <v>-4.0927261579781843E-12</v>
      </c>
      <c r="N27" s="328">
        <v>-5.91171556152404E-12</v>
      </c>
      <c r="O27" s="328">
        <v>7.9580786405131625E-13</v>
      </c>
      <c r="P27" s="328">
        <v>-5.5706550483591838E-12</v>
      </c>
      <c r="Q27" s="328">
        <v>9.0949470177293187E-13</v>
      </c>
      <c r="R27" s="330"/>
      <c r="S27" s="332">
        <f t="shared" si="5"/>
        <v>0</v>
      </c>
      <c r="T27" s="332">
        <f t="shared" si="6"/>
        <v>4.0927261579781843E-12</v>
      </c>
      <c r="U27" s="332">
        <f t="shared" si="7"/>
        <v>5.91171556152404E-12</v>
      </c>
      <c r="V27" s="332">
        <f t="shared" si="8"/>
        <v>-7.9580786405131625E-13</v>
      </c>
      <c r="W27" s="332">
        <f t="shared" si="9"/>
        <v>5.5706550483591838E-12</v>
      </c>
      <c r="X27" s="332">
        <f t="shared" si="9"/>
        <v>-9.0949470177293187E-13</v>
      </c>
      <c r="Y27" s="386"/>
      <c r="Z27" s="332">
        <f>SUMIF('All Pay and trans 2025'!$A:$A,$B27,'All Pay and trans 2025'!U:U)</f>
        <v>0</v>
      </c>
      <c r="AA27" s="333">
        <f>SUMIF('All Pay and trans 2025'!$A:$A,$B27,'All Pay and trans 2025'!V:V)</f>
        <v>0</v>
      </c>
      <c r="AB27" s="333">
        <f>SUMIF('All Pay and trans 2025'!$A:$A,$B27,'All Pay and trans 2025'!W:W)</f>
        <v>0</v>
      </c>
      <c r="AC27" s="333">
        <f>SUMIF('All Pay and trans 2025'!$A:$A,$B27,'All Pay and trans 2025'!X:X)</f>
        <v>0</v>
      </c>
      <c r="AD27" s="333">
        <f>SUMIF('All Pay and trans 2025'!$A:$A,$B27,'All Pay and trans 2025'!Y:Y)</f>
        <v>0</v>
      </c>
      <c r="AE27" s="330"/>
      <c r="AF27" s="332">
        <v>0</v>
      </c>
      <c r="AG27" s="333">
        <v>22.4</v>
      </c>
      <c r="AH27" s="329">
        <v>0</v>
      </c>
      <c r="AI27" s="329">
        <v>0</v>
      </c>
      <c r="AJ27" s="329">
        <v>0</v>
      </c>
      <c r="AK27" s="330"/>
      <c r="AL27" s="331"/>
      <c r="AM27" s="332">
        <f t="shared" si="10"/>
        <v>0</v>
      </c>
      <c r="AN27" s="329">
        <f t="shared" si="3"/>
        <v>-22.4</v>
      </c>
      <c r="AO27" s="329">
        <f t="shared" si="11"/>
        <v>0</v>
      </c>
      <c r="AP27" s="329">
        <f t="shared" si="12"/>
        <v>0</v>
      </c>
      <c r="AQ27" s="329">
        <f t="shared" si="13"/>
        <v>0</v>
      </c>
      <c r="AR27" s="330"/>
      <c r="AS27" s="330">
        <f t="shared" si="4"/>
        <v>-22.4</v>
      </c>
      <c r="AT27" s="330"/>
      <c r="AU27" s="330">
        <f t="shared" si="2"/>
        <v>0</v>
      </c>
      <c r="AV27" s="330"/>
      <c r="AW27" s="23"/>
    </row>
    <row r="28" spans="2:49" x14ac:dyDescent="0.25">
      <c r="B28" s="264" t="s">
        <v>90</v>
      </c>
      <c r="C28" s="263">
        <f>SUMIF('All Pay and trans 2025'!$A:$A,$B28,'All Pay and trans 2025'!E:E)</f>
        <v>0</v>
      </c>
      <c r="E28" s="332">
        <f>SUMIF('All Pay and trans 2025'!$A:$A,$B28,'All Pay and trans 2025'!G:G)</f>
        <v>0</v>
      </c>
      <c r="F28" s="333">
        <f>SUMIF('All Pay and trans 2025'!$A:$A,$B28,'All Pay and trans 2025'!H:H)</f>
        <v>0</v>
      </c>
      <c r="G28" s="333">
        <f>SUMIF('All Pay and trans 2025'!$A:$A,$B28,'All Pay and trans 2025'!I:I)</f>
        <v>0</v>
      </c>
      <c r="H28" s="333">
        <f>SUMIF('All Pay and trans 2025'!$A:$A,$B28,'All Pay and trans 2025'!J:J)</f>
        <v>0</v>
      </c>
      <c r="I28" s="333">
        <f>SUMIF('All Pay and trans 2025'!$A:$A,$B28,'All Pay and trans 2025'!K:K)</f>
        <v>0</v>
      </c>
      <c r="J28" s="333">
        <f>SUMIF('All Pay and trans 2025'!$A:$A,$B28,'All Pay and trans 2025'!L:L)</f>
        <v>-199.07</v>
      </c>
      <c r="K28" s="330"/>
      <c r="L28" s="332">
        <v>-1039.07</v>
      </c>
      <c r="M28" s="328">
        <v>-481.82535714308602</v>
      </c>
      <c r="N28" s="328">
        <v>1.373336999677132E-10</v>
      </c>
      <c r="O28" s="328">
        <v>4.1109160520136294E-10</v>
      </c>
      <c r="P28" s="328">
        <v>3.8723158013453966E-10</v>
      </c>
      <c r="Q28" s="328">
        <v>-123.63392857093632</v>
      </c>
      <c r="R28" s="330"/>
      <c r="S28" s="332">
        <f t="shared" si="5"/>
        <v>1039.07</v>
      </c>
      <c r="T28" s="332">
        <f t="shared" si="6"/>
        <v>481.82535714308602</v>
      </c>
      <c r="U28" s="332">
        <f t="shared" si="7"/>
        <v>-1.373336999677132E-10</v>
      </c>
      <c r="V28" s="332">
        <f t="shared" si="8"/>
        <v>-4.1109160520136294E-10</v>
      </c>
      <c r="W28" s="332">
        <f t="shared" si="9"/>
        <v>-3.8723158013453966E-10</v>
      </c>
      <c r="X28" s="332">
        <f t="shared" si="9"/>
        <v>-75.436071429063674</v>
      </c>
      <c r="Y28" s="386"/>
      <c r="Z28" s="332">
        <f>SUMIF('All Pay and trans 2025'!$A:$A,$B28,'All Pay and trans 2025'!U:U)</f>
        <v>0</v>
      </c>
      <c r="AA28" s="333">
        <f>SUMIF('All Pay and trans 2025'!$A:$A,$B28,'All Pay and trans 2025'!V:V)</f>
        <v>0</v>
      </c>
      <c r="AB28" s="333">
        <f>SUMIF('All Pay and trans 2025'!$A:$A,$B28,'All Pay and trans 2025'!W:W)</f>
        <v>0</v>
      </c>
      <c r="AC28" s="333">
        <f>SUMIF('All Pay and trans 2025'!$A:$A,$B28,'All Pay and trans 2025'!X:X)</f>
        <v>0</v>
      </c>
      <c r="AD28" s="333">
        <f>SUMIF('All Pay and trans 2025'!$A:$A,$B28,'All Pay and trans 2025'!Y:Y)</f>
        <v>0</v>
      </c>
      <c r="AE28" s="330"/>
      <c r="AF28" s="332">
        <v>0</v>
      </c>
      <c r="AG28" s="333">
        <v>19.559999999999999</v>
      </c>
      <c r="AH28" s="329">
        <v>0</v>
      </c>
      <c r="AI28" s="329">
        <v>481.83</v>
      </c>
      <c r="AJ28" s="329">
        <v>0</v>
      </c>
      <c r="AK28" s="330"/>
      <c r="AL28" s="331"/>
      <c r="AM28" s="332">
        <f t="shared" si="10"/>
        <v>0</v>
      </c>
      <c r="AN28" s="329">
        <f t="shared" si="3"/>
        <v>-19.559999999999999</v>
      </c>
      <c r="AO28" s="329">
        <f t="shared" si="11"/>
        <v>0</v>
      </c>
      <c r="AP28" s="329">
        <f t="shared" si="12"/>
        <v>-481.83</v>
      </c>
      <c r="AQ28" s="329">
        <f t="shared" si="13"/>
        <v>0</v>
      </c>
      <c r="AR28" s="330"/>
      <c r="AS28" s="330">
        <f t="shared" si="4"/>
        <v>-501.39</v>
      </c>
      <c r="AT28" s="330"/>
      <c r="AU28" s="330">
        <f t="shared" si="2"/>
        <v>0</v>
      </c>
      <c r="AV28" s="330"/>
      <c r="AW28" s="23"/>
    </row>
    <row r="29" spans="2:49" x14ac:dyDescent="0.25">
      <c r="B29" s="264" t="s">
        <v>116</v>
      </c>
      <c r="C29" s="263">
        <f>SUMIF('All Pay and trans 2025'!$A:$A,$B29,'All Pay and trans 2025'!E:E)</f>
        <v>0</v>
      </c>
      <c r="E29" s="332">
        <f>SUMIF('All Pay and trans 2025'!$A:$A,$B29,'All Pay and trans 2025'!G:G)</f>
        <v>0</v>
      </c>
      <c r="F29" s="333">
        <f>SUMIF('All Pay and trans 2025'!$A:$A,$B29,'All Pay and trans 2025'!H:H)</f>
        <v>0</v>
      </c>
      <c r="G29" s="333">
        <f>SUMIF('All Pay and trans 2025'!$A:$A,$B29,'All Pay and trans 2025'!I:I)</f>
        <v>0</v>
      </c>
      <c r="H29" s="333">
        <f>SUMIF('All Pay and trans 2025'!$A:$A,$B29,'All Pay and trans 2025'!J:J)</f>
        <v>0</v>
      </c>
      <c r="I29" s="333">
        <f>SUMIF('All Pay and trans 2025'!$A:$A,$B29,'All Pay and trans 2025'!K:K)</f>
        <v>0</v>
      </c>
      <c r="J29" s="333">
        <f>SUMIF('All Pay and trans 2025'!$A:$A,$B29,'All Pay and trans 2025'!L:L)</f>
        <v>0</v>
      </c>
      <c r="K29" s="330"/>
      <c r="L29" s="332">
        <v>0</v>
      </c>
      <c r="M29" s="328">
        <v>1.0375515557825615E-8</v>
      </c>
      <c r="N29" s="328">
        <v>-3.752893462660731E-8</v>
      </c>
      <c r="O29" s="328">
        <v>4.2578903958201422E-8</v>
      </c>
      <c r="P29" s="328">
        <v>-7.3696355684660905E-9</v>
      </c>
      <c r="Q29" s="328">
        <v>-1.7404545360477681E-8</v>
      </c>
      <c r="R29" s="330"/>
      <c r="S29" s="332">
        <f t="shared" si="5"/>
        <v>0</v>
      </c>
      <c r="T29" s="332">
        <f t="shared" si="6"/>
        <v>-1.0375515557825615E-8</v>
      </c>
      <c r="U29" s="332">
        <f t="shared" si="7"/>
        <v>3.752893462660731E-8</v>
      </c>
      <c r="V29" s="332">
        <f t="shared" si="8"/>
        <v>-4.2578903958201422E-8</v>
      </c>
      <c r="W29" s="332">
        <f t="shared" si="9"/>
        <v>7.3696355684660905E-9</v>
      </c>
      <c r="X29" s="332">
        <f t="shared" si="9"/>
        <v>1.7404545360477681E-8</v>
      </c>
      <c r="Y29" s="386"/>
      <c r="Z29" s="332">
        <f>SUMIF('All Pay and trans 2025'!$A:$A,$B29,'All Pay and trans 2025'!U:U)</f>
        <v>0</v>
      </c>
      <c r="AA29" s="333">
        <f>SUMIF('All Pay and trans 2025'!$A:$A,$B29,'All Pay and trans 2025'!V:V)</f>
        <v>0</v>
      </c>
      <c r="AB29" s="333">
        <f>SUMIF('All Pay and trans 2025'!$A:$A,$B29,'All Pay and trans 2025'!W:W)</f>
        <v>0</v>
      </c>
      <c r="AC29" s="333">
        <f>SUMIF('All Pay and trans 2025'!$A:$A,$B29,'All Pay and trans 2025'!X:X)</f>
        <v>0</v>
      </c>
      <c r="AD29" s="333">
        <f>SUMIF('All Pay and trans 2025'!$A:$A,$B29,'All Pay and trans 2025'!Y:Y)</f>
        <v>0</v>
      </c>
      <c r="AE29" s="330"/>
      <c r="AF29" s="332">
        <v>0</v>
      </c>
      <c r="AG29" s="333">
        <v>0</v>
      </c>
      <c r="AH29" s="329">
        <v>0</v>
      </c>
      <c r="AI29" s="329">
        <v>0</v>
      </c>
      <c r="AJ29" s="329">
        <v>0</v>
      </c>
      <c r="AK29" s="330"/>
      <c r="AL29" s="331"/>
      <c r="AM29" s="332">
        <f t="shared" si="10"/>
        <v>0</v>
      </c>
      <c r="AN29" s="329">
        <f t="shared" si="3"/>
        <v>0</v>
      </c>
      <c r="AO29" s="329">
        <f t="shared" si="11"/>
        <v>0</v>
      </c>
      <c r="AP29" s="329">
        <f t="shared" si="12"/>
        <v>0</v>
      </c>
      <c r="AQ29" s="329">
        <f t="shared" si="13"/>
        <v>0</v>
      </c>
      <c r="AR29" s="330"/>
      <c r="AS29" s="330">
        <f t="shared" si="4"/>
        <v>0</v>
      </c>
      <c r="AT29" s="330"/>
      <c r="AU29" s="330">
        <f t="shared" si="2"/>
        <v>0</v>
      </c>
      <c r="AV29" s="330"/>
      <c r="AW29" s="23"/>
    </row>
    <row r="30" spans="2:49" x14ac:dyDescent="0.25">
      <c r="B30" s="264" t="s">
        <v>91</v>
      </c>
      <c r="C30" s="263">
        <f>SUMIF('All Pay and trans 2025'!$A:$A,$B30,'All Pay and trans 2025'!E:E)</f>
        <v>0</v>
      </c>
      <c r="E30" s="332">
        <f>SUMIF('All Pay and trans 2025'!$A:$A,$B30,'All Pay and trans 2025'!G:G)</f>
        <v>0</v>
      </c>
      <c r="F30" s="333">
        <f>SUMIF('All Pay and trans 2025'!$A:$A,$B30,'All Pay and trans 2025'!H:H)</f>
        <v>0</v>
      </c>
      <c r="G30" s="333">
        <f>SUMIF('All Pay and trans 2025'!$A:$A,$B30,'All Pay and trans 2025'!I:I)</f>
        <v>0</v>
      </c>
      <c r="H30" s="333">
        <f>SUMIF('All Pay and trans 2025'!$A:$A,$B30,'All Pay and trans 2025'!J:J)</f>
        <v>0</v>
      </c>
      <c r="I30" s="333">
        <f>SUMIF('All Pay and trans 2025'!$A:$A,$B30,'All Pay and trans 2025'!K:K)</f>
        <v>0</v>
      </c>
      <c r="J30" s="333">
        <f>SUMIF('All Pay and trans 2025'!$A:$A,$B30,'All Pay and trans 2025'!L:L)</f>
        <v>0</v>
      </c>
      <c r="K30" s="330"/>
      <c r="L30" s="332">
        <v>0</v>
      </c>
      <c r="M30" s="328">
        <v>9.5496943686157077E-12</v>
      </c>
      <c r="N30" s="328">
        <v>-6.0026650317013251E-11</v>
      </c>
      <c r="O30" s="328">
        <v>2.0918378140777482E-11</v>
      </c>
      <c r="P30" s="328">
        <v>5.4569682106375888E-12</v>
      </c>
      <c r="Q30" s="328">
        <v>4.0927261579781658E-12</v>
      </c>
      <c r="R30" s="330"/>
      <c r="S30" s="332">
        <f t="shared" si="5"/>
        <v>0</v>
      </c>
      <c r="T30" s="332">
        <f t="shared" si="6"/>
        <v>-9.5496943686157077E-12</v>
      </c>
      <c r="U30" s="332">
        <f t="shared" si="7"/>
        <v>6.0026650317013251E-11</v>
      </c>
      <c r="V30" s="332">
        <f t="shared" si="8"/>
        <v>-2.0918378140777482E-11</v>
      </c>
      <c r="W30" s="332">
        <f t="shared" si="9"/>
        <v>-5.4569682106375888E-12</v>
      </c>
      <c r="X30" s="332">
        <f t="shared" si="9"/>
        <v>-4.0927261579781658E-12</v>
      </c>
      <c r="Y30" s="386"/>
      <c r="Z30" s="332">
        <f>SUMIF('All Pay and trans 2025'!$A:$A,$B30,'All Pay and trans 2025'!U:U)</f>
        <v>0</v>
      </c>
      <c r="AA30" s="333">
        <f>SUMIF('All Pay and trans 2025'!$A:$A,$B30,'All Pay and trans 2025'!V:V)</f>
        <v>0</v>
      </c>
      <c r="AB30" s="333">
        <f>SUMIF('All Pay and trans 2025'!$A:$A,$B30,'All Pay and trans 2025'!W:W)</f>
        <v>0</v>
      </c>
      <c r="AC30" s="333">
        <f>SUMIF('All Pay and trans 2025'!$A:$A,$B30,'All Pay and trans 2025'!X:X)</f>
        <v>0</v>
      </c>
      <c r="AD30" s="333">
        <f>SUMIF('All Pay and trans 2025'!$A:$A,$B30,'All Pay and trans 2025'!Y:Y)</f>
        <v>0</v>
      </c>
      <c r="AE30" s="330"/>
      <c r="AF30" s="332">
        <v>0</v>
      </c>
      <c r="AG30" s="333">
        <v>0</v>
      </c>
      <c r="AH30" s="329">
        <v>0</v>
      </c>
      <c r="AI30" s="329">
        <v>0</v>
      </c>
      <c r="AJ30" s="329">
        <v>0</v>
      </c>
      <c r="AK30" s="330"/>
      <c r="AL30" s="331"/>
      <c r="AM30" s="332">
        <f t="shared" si="10"/>
        <v>0</v>
      </c>
      <c r="AN30" s="329">
        <f t="shared" si="3"/>
        <v>0</v>
      </c>
      <c r="AO30" s="329">
        <f t="shared" si="11"/>
        <v>0</v>
      </c>
      <c r="AP30" s="329">
        <f t="shared" si="12"/>
        <v>0</v>
      </c>
      <c r="AQ30" s="329">
        <f t="shared" si="13"/>
        <v>0</v>
      </c>
      <c r="AR30" s="330"/>
      <c r="AS30" s="330">
        <f t="shared" si="4"/>
        <v>0</v>
      </c>
      <c r="AT30" s="330"/>
      <c r="AU30" s="330">
        <f t="shared" si="2"/>
        <v>0</v>
      </c>
      <c r="AV30" s="330"/>
      <c r="AW30" s="23"/>
    </row>
    <row r="31" spans="2:49" x14ac:dyDescent="0.25">
      <c r="B31" s="264" t="s">
        <v>31</v>
      </c>
      <c r="C31" s="263">
        <f>SUMIF('All Pay and trans 2025'!$A:$A,$B31,'All Pay and trans 2025'!E:E)</f>
        <v>0</v>
      </c>
      <c r="E31" s="332">
        <f>SUMIF('All Pay and trans 2025'!$A:$A,$B31,'All Pay and trans 2025'!G:G)</f>
        <v>0</v>
      </c>
      <c r="F31" s="333">
        <f>SUMIF('All Pay and trans 2025'!$A:$A,$B31,'All Pay and trans 2025'!H:H)</f>
        <v>0</v>
      </c>
      <c r="G31" s="333">
        <f>SUMIF('All Pay and trans 2025'!$A:$A,$B31,'All Pay and trans 2025'!I:I)</f>
        <v>0</v>
      </c>
      <c r="H31" s="333">
        <f>SUMIF('All Pay and trans 2025'!$A:$A,$B31,'All Pay and trans 2025'!J:J)</f>
        <v>0</v>
      </c>
      <c r="I31" s="333">
        <f>SUMIF('All Pay and trans 2025'!$A:$A,$B31,'All Pay and trans 2025'!K:K)</f>
        <v>0</v>
      </c>
      <c r="J31" s="333">
        <f>SUMIF('All Pay and trans 2025'!$A:$A,$B31,'All Pay and trans 2025'!L:L)</f>
        <v>0</v>
      </c>
      <c r="K31" s="330"/>
      <c r="L31" s="332">
        <v>0</v>
      </c>
      <c r="M31" s="328">
        <v>0</v>
      </c>
      <c r="N31" s="328">
        <v>0</v>
      </c>
      <c r="O31" s="328">
        <v>3.97903932025656E-13</v>
      </c>
      <c r="P31" s="328">
        <v>-9.0949470177292804E-13</v>
      </c>
      <c r="Q31" s="328">
        <v>0</v>
      </c>
      <c r="R31" s="330"/>
      <c r="S31" s="332">
        <f t="shared" si="5"/>
        <v>0</v>
      </c>
      <c r="T31" s="332">
        <f t="shared" si="6"/>
        <v>0</v>
      </c>
      <c r="U31" s="332">
        <f t="shared" si="7"/>
        <v>0</v>
      </c>
      <c r="V31" s="332">
        <f t="shared" si="8"/>
        <v>-3.97903932025656E-13</v>
      </c>
      <c r="W31" s="332">
        <f t="shared" si="9"/>
        <v>9.0949470177292804E-13</v>
      </c>
      <c r="X31" s="332">
        <f t="shared" si="9"/>
        <v>0</v>
      </c>
      <c r="Y31" s="386"/>
      <c r="Z31" s="332">
        <f>SUMIF('All Pay and trans 2025'!$A:$A,$B31,'All Pay and trans 2025'!U:U)</f>
        <v>0</v>
      </c>
      <c r="AA31" s="333">
        <f>SUMIF('All Pay and trans 2025'!$A:$A,$B31,'All Pay and trans 2025'!V:V)</f>
        <v>0</v>
      </c>
      <c r="AB31" s="333">
        <f>SUMIF('All Pay and trans 2025'!$A:$A,$B31,'All Pay and trans 2025'!W:W)</f>
        <v>0</v>
      </c>
      <c r="AC31" s="333">
        <f>SUMIF('All Pay and trans 2025'!$A:$A,$B31,'All Pay and trans 2025'!X:X)</f>
        <v>0</v>
      </c>
      <c r="AD31" s="333">
        <f>SUMIF('All Pay and trans 2025'!$A:$A,$B31,'All Pay and trans 2025'!Y:Y)</f>
        <v>0</v>
      </c>
      <c r="AE31" s="330"/>
      <c r="AF31" s="332">
        <v>0</v>
      </c>
      <c r="AG31" s="333">
        <v>0</v>
      </c>
      <c r="AH31" s="329">
        <v>0</v>
      </c>
      <c r="AI31" s="329">
        <v>0</v>
      </c>
      <c r="AJ31" s="329">
        <v>0</v>
      </c>
      <c r="AK31" s="330"/>
      <c r="AL31" s="331"/>
      <c r="AM31" s="332">
        <f t="shared" si="10"/>
        <v>0</v>
      </c>
      <c r="AN31" s="329">
        <f t="shared" si="3"/>
        <v>0</v>
      </c>
      <c r="AO31" s="329">
        <f t="shared" si="11"/>
        <v>0</v>
      </c>
      <c r="AP31" s="329">
        <f t="shared" si="12"/>
        <v>0</v>
      </c>
      <c r="AQ31" s="329">
        <f t="shared" si="13"/>
        <v>0</v>
      </c>
      <c r="AR31" s="330"/>
      <c r="AS31" s="330">
        <f t="shared" si="4"/>
        <v>0</v>
      </c>
      <c r="AT31" s="330"/>
      <c r="AU31" s="330">
        <f t="shared" si="2"/>
        <v>0</v>
      </c>
      <c r="AV31" s="330"/>
      <c r="AW31" s="23"/>
    </row>
    <row r="32" spans="2:49" x14ac:dyDescent="0.25">
      <c r="B32" s="264" t="s">
        <v>22</v>
      </c>
      <c r="C32" s="263">
        <f>SUMIF('All Pay and trans 2025'!$A:$A,$B32,'All Pay and trans 2025'!E:E)</f>
        <v>0</v>
      </c>
      <c r="E32" s="332">
        <f>SUMIF('All Pay and trans 2025'!$A:$A,$B32,'All Pay and trans 2025'!G:G)</f>
        <v>0</v>
      </c>
      <c r="F32" s="333">
        <f>SUMIF('All Pay and trans 2025'!$A:$A,$B32,'All Pay and trans 2025'!H:H)</f>
        <v>0</v>
      </c>
      <c r="G32" s="333">
        <f>SUMIF('All Pay and trans 2025'!$A:$A,$B32,'All Pay and trans 2025'!I:I)</f>
        <v>0</v>
      </c>
      <c r="H32" s="333">
        <f>SUMIF('All Pay and trans 2025'!$A:$A,$B32,'All Pay and trans 2025'!J:J)</f>
        <v>0</v>
      </c>
      <c r="I32" s="333">
        <f>SUMIF('All Pay and trans 2025'!$A:$A,$B32,'All Pay and trans 2025'!K:K)</f>
        <v>0</v>
      </c>
      <c r="J32" s="333">
        <f>SUMIF('All Pay and trans 2025'!$A:$A,$B32,'All Pay and trans 2025'!L:L)</f>
        <v>0</v>
      </c>
      <c r="K32" s="330"/>
      <c r="L32" s="332">
        <v>0</v>
      </c>
      <c r="M32" s="328">
        <v>-1.13686837721616E-13</v>
      </c>
      <c r="N32" s="328">
        <v>-2.2737367544323201E-13</v>
      </c>
      <c r="O32" s="328">
        <v>-4.5474735088646402E-13</v>
      </c>
      <c r="P32" s="328">
        <v>-1.13686837721616E-13</v>
      </c>
      <c r="Q32" s="328">
        <v>2.2737367544323201E-13</v>
      </c>
      <c r="R32" s="330"/>
      <c r="S32" s="332">
        <f t="shared" si="5"/>
        <v>0</v>
      </c>
      <c r="T32" s="332">
        <f t="shared" si="6"/>
        <v>1.13686837721616E-13</v>
      </c>
      <c r="U32" s="332">
        <f t="shared" si="7"/>
        <v>2.2737367544323201E-13</v>
      </c>
      <c r="V32" s="332">
        <f t="shared" si="8"/>
        <v>4.5474735088646402E-13</v>
      </c>
      <c r="W32" s="332">
        <f t="shared" si="9"/>
        <v>1.13686837721616E-13</v>
      </c>
      <c r="X32" s="332">
        <f t="shared" si="9"/>
        <v>-2.2737367544323201E-13</v>
      </c>
      <c r="Y32" s="386"/>
      <c r="Z32" s="332">
        <f>SUMIF('All Pay and trans 2025'!$A:$A,$B32,'All Pay and trans 2025'!U:U)</f>
        <v>0</v>
      </c>
      <c r="AA32" s="333">
        <f>SUMIF('All Pay and trans 2025'!$A:$A,$B32,'All Pay and trans 2025'!V:V)</f>
        <v>0</v>
      </c>
      <c r="AB32" s="333">
        <f>SUMIF('All Pay and trans 2025'!$A:$A,$B32,'All Pay and trans 2025'!W:W)</f>
        <v>0</v>
      </c>
      <c r="AC32" s="333">
        <f>SUMIF('All Pay and trans 2025'!$A:$A,$B32,'All Pay and trans 2025'!X:X)</f>
        <v>0</v>
      </c>
      <c r="AD32" s="333">
        <f>SUMIF('All Pay and trans 2025'!$A:$A,$B32,'All Pay and trans 2025'!Y:Y)</f>
        <v>0</v>
      </c>
      <c r="AE32" s="330"/>
      <c r="AF32" s="332">
        <v>0</v>
      </c>
      <c r="AG32" s="333">
        <v>0</v>
      </c>
      <c r="AH32" s="329">
        <v>0</v>
      </c>
      <c r="AI32" s="329">
        <v>0</v>
      </c>
      <c r="AJ32" s="329">
        <v>0</v>
      </c>
      <c r="AK32" s="330"/>
      <c r="AL32" s="331"/>
      <c r="AM32" s="332">
        <f t="shared" si="10"/>
        <v>0</v>
      </c>
      <c r="AN32" s="329">
        <f t="shared" si="3"/>
        <v>0</v>
      </c>
      <c r="AO32" s="329">
        <f t="shared" si="11"/>
        <v>0</v>
      </c>
      <c r="AP32" s="329">
        <f t="shared" si="12"/>
        <v>0</v>
      </c>
      <c r="AQ32" s="329">
        <f t="shared" si="13"/>
        <v>0</v>
      </c>
      <c r="AR32" s="330"/>
      <c r="AS32" s="330">
        <f t="shared" si="4"/>
        <v>0</v>
      </c>
      <c r="AT32" s="330"/>
      <c r="AU32" s="330">
        <f t="shared" si="2"/>
        <v>0</v>
      </c>
      <c r="AV32" s="330"/>
      <c r="AW32" s="23"/>
    </row>
    <row r="33" spans="2:49" x14ac:dyDescent="0.25">
      <c r="B33" s="264" t="s">
        <v>28</v>
      </c>
      <c r="C33" s="263">
        <f>SUMIF('All Pay and trans 2025'!$A:$A,$B33,'All Pay and trans 2025'!E:E)</f>
        <v>0</v>
      </c>
      <c r="E33" s="332">
        <f>SUMIF('All Pay and trans 2025'!$A:$A,$B33,'All Pay and trans 2025'!G:G)</f>
        <v>0</v>
      </c>
      <c r="F33" s="333">
        <f>SUMIF('All Pay and trans 2025'!$A:$A,$B33,'All Pay and trans 2025'!H:H)</f>
        <v>0</v>
      </c>
      <c r="G33" s="333">
        <f>SUMIF('All Pay and trans 2025'!$A:$A,$B33,'All Pay and trans 2025'!I:I)</f>
        <v>0</v>
      </c>
      <c r="H33" s="333">
        <f>SUMIF('All Pay and trans 2025'!$A:$A,$B33,'All Pay and trans 2025'!J:J)</f>
        <v>0</v>
      </c>
      <c r="I33" s="333">
        <f>SUMIF('All Pay and trans 2025'!$A:$A,$B33,'All Pay and trans 2025'!K:K)</f>
        <v>0</v>
      </c>
      <c r="J33" s="333">
        <f>SUMIF('All Pay and trans 2025'!$A:$A,$B33,'All Pay and trans 2025'!L:L)</f>
        <v>0</v>
      </c>
      <c r="K33" s="330"/>
      <c r="L33" s="332">
        <v>0</v>
      </c>
      <c r="M33" s="328">
        <v>0</v>
      </c>
      <c r="N33" s="328">
        <v>0</v>
      </c>
      <c r="O33" s="328">
        <v>0</v>
      </c>
      <c r="P33" s="328">
        <v>0</v>
      </c>
      <c r="Q33" s="328">
        <v>0</v>
      </c>
      <c r="R33" s="330"/>
      <c r="S33" s="332">
        <f t="shared" si="5"/>
        <v>0</v>
      </c>
      <c r="T33" s="332">
        <f t="shared" si="6"/>
        <v>0</v>
      </c>
      <c r="U33" s="332">
        <f t="shared" si="7"/>
        <v>0</v>
      </c>
      <c r="V33" s="332">
        <f t="shared" si="8"/>
        <v>0</v>
      </c>
      <c r="W33" s="332">
        <f t="shared" si="9"/>
        <v>0</v>
      </c>
      <c r="X33" s="332">
        <f t="shared" si="9"/>
        <v>0</v>
      </c>
      <c r="Y33" s="386"/>
      <c r="Z33" s="332">
        <f>SUMIF('All Pay and trans 2025'!$A:$A,$B33,'All Pay and trans 2025'!U:U)</f>
        <v>0</v>
      </c>
      <c r="AA33" s="333">
        <f>SUMIF('All Pay and trans 2025'!$A:$A,$B33,'All Pay and trans 2025'!V:V)</f>
        <v>0</v>
      </c>
      <c r="AB33" s="333">
        <f>SUMIF('All Pay and trans 2025'!$A:$A,$B33,'All Pay and trans 2025'!W:W)</f>
        <v>0</v>
      </c>
      <c r="AC33" s="333">
        <f>SUMIF('All Pay and trans 2025'!$A:$A,$B33,'All Pay and trans 2025'!X:X)</f>
        <v>0</v>
      </c>
      <c r="AD33" s="333">
        <f>SUMIF('All Pay and trans 2025'!$A:$A,$B33,'All Pay and trans 2025'!Y:Y)</f>
        <v>0</v>
      </c>
      <c r="AE33" s="330"/>
      <c r="AF33" s="332">
        <v>0</v>
      </c>
      <c r="AG33" s="333">
        <v>0</v>
      </c>
      <c r="AH33" s="329">
        <v>0</v>
      </c>
      <c r="AI33" s="329">
        <v>0</v>
      </c>
      <c r="AJ33" s="329">
        <v>0</v>
      </c>
      <c r="AK33" s="330"/>
      <c r="AL33" s="331"/>
      <c r="AM33" s="332">
        <f t="shared" si="10"/>
        <v>0</v>
      </c>
      <c r="AN33" s="329">
        <f t="shared" si="3"/>
        <v>0</v>
      </c>
      <c r="AO33" s="329">
        <f t="shared" si="11"/>
        <v>0</v>
      </c>
      <c r="AP33" s="329">
        <f t="shared" si="12"/>
        <v>0</v>
      </c>
      <c r="AQ33" s="329">
        <f t="shared" si="13"/>
        <v>0</v>
      </c>
      <c r="AR33" s="330"/>
      <c r="AS33" s="330">
        <f t="shared" si="4"/>
        <v>0</v>
      </c>
      <c r="AT33" s="330"/>
      <c r="AU33" s="330">
        <f t="shared" si="2"/>
        <v>0</v>
      </c>
      <c r="AV33" s="330"/>
      <c r="AW33" s="23"/>
    </row>
    <row r="34" spans="2:49" x14ac:dyDescent="0.25">
      <c r="B34" s="264" t="s">
        <v>343</v>
      </c>
      <c r="C34" s="263">
        <f>SUMIF('All Pay and trans 2025'!$A:$A,$B34,'All Pay and trans 2025'!E:E)</f>
        <v>-1805.8600000000019</v>
      </c>
      <c r="E34" s="332">
        <f>SUMIF('All Pay and trans 2025'!$A:$A,$B34,'All Pay and trans 2025'!G:G)</f>
        <v>-1559.28</v>
      </c>
      <c r="F34" s="333">
        <f>SUMIF('All Pay and trans 2025'!$A:$A,$B34,'All Pay and trans 2025'!H:H)</f>
        <v>-290.14999999999998</v>
      </c>
      <c r="G34" s="333">
        <f>SUMIF('All Pay and trans 2025'!$A:$A,$B34,'All Pay and trans 2025'!I:I)</f>
        <v>-1284.7</v>
      </c>
      <c r="H34" s="333">
        <f>SUMIF('All Pay and trans 2025'!$A:$A,$B34,'All Pay and trans 2025'!J:J)</f>
        <v>-184.6</v>
      </c>
      <c r="I34" s="333">
        <f>SUMIF('All Pay and trans 2025'!$A:$A,$B34,'All Pay and trans 2025'!K:K)</f>
        <v>506.46</v>
      </c>
      <c r="J34" s="333">
        <f>SUMIF('All Pay and trans 2025'!$A:$A,$B34,'All Pay and trans 2025'!L:L)</f>
        <v>0</v>
      </c>
      <c r="K34" s="330"/>
      <c r="L34" s="332">
        <v>0</v>
      </c>
      <c r="M34" s="328">
        <v>0</v>
      </c>
      <c r="N34" s="328">
        <v>0</v>
      </c>
      <c r="O34" s="328">
        <v>0</v>
      </c>
      <c r="P34" s="328">
        <v>919.87249999999995</v>
      </c>
      <c r="Q34" s="328">
        <v>16429.371428571387</v>
      </c>
      <c r="R34" s="330"/>
      <c r="S34" s="332">
        <f t="shared" si="5"/>
        <v>-1559.28</v>
      </c>
      <c r="T34" s="332">
        <f t="shared" si="6"/>
        <v>-290.14999999999998</v>
      </c>
      <c r="U34" s="332">
        <f t="shared" si="7"/>
        <v>-1284.7</v>
      </c>
      <c r="V34" s="332">
        <f t="shared" si="8"/>
        <v>-184.6</v>
      </c>
      <c r="W34" s="332">
        <f t="shared" si="9"/>
        <v>-413.41249999999997</v>
      </c>
      <c r="X34" s="332">
        <f t="shared" si="9"/>
        <v>-16429.371428571387</v>
      </c>
      <c r="Y34" s="386"/>
      <c r="Z34" s="332">
        <f>SUMIF('All Pay and trans 2025'!$A:$A,$B34,'All Pay and trans 2025'!U:U)</f>
        <v>1805.86</v>
      </c>
      <c r="AA34" s="333">
        <f>SUMIF('All Pay and trans 2025'!$A:$A,$B34,'All Pay and trans 2025'!V:V)</f>
        <v>0</v>
      </c>
      <c r="AB34" s="333">
        <f>SUMIF('All Pay and trans 2025'!$A:$A,$B34,'All Pay and trans 2025'!W:W)</f>
        <v>1849.4299999999998</v>
      </c>
      <c r="AC34" s="333">
        <f>SUMIF('All Pay and trans 2025'!$A:$A,$B34,'All Pay and trans 2025'!X:X)</f>
        <v>0</v>
      </c>
      <c r="AD34" s="333">
        <f>SUMIF('All Pay and trans 2025'!$A:$A,$B34,'All Pay and trans 2025'!Y:Y)</f>
        <v>1284.7</v>
      </c>
      <c r="AE34" s="330"/>
      <c r="AF34" s="332">
        <v>0</v>
      </c>
      <c r="AG34" s="333">
        <v>0</v>
      </c>
      <c r="AH34" s="329">
        <v>0</v>
      </c>
      <c r="AI34" s="329">
        <v>0</v>
      </c>
      <c r="AJ34" s="329">
        <v>0</v>
      </c>
      <c r="AK34" s="330"/>
      <c r="AL34" s="331"/>
      <c r="AM34" s="332">
        <f t="shared" si="10"/>
        <v>1805.86</v>
      </c>
      <c r="AN34" s="329">
        <f t="shared" si="3"/>
        <v>0</v>
      </c>
      <c r="AO34" s="329">
        <f t="shared" si="11"/>
        <v>1849.4299999999998</v>
      </c>
      <c r="AP34" s="329">
        <f t="shared" si="12"/>
        <v>0</v>
      </c>
      <c r="AQ34" s="329">
        <f t="shared" si="13"/>
        <v>1284.7</v>
      </c>
      <c r="AR34" s="330"/>
      <c r="AS34" s="330">
        <f t="shared" si="4"/>
        <v>4939.99</v>
      </c>
      <c r="AT34" s="330"/>
      <c r="AU34" s="330">
        <f t="shared" si="2"/>
        <v>-1849.4300000000023</v>
      </c>
      <c r="AV34" s="330"/>
      <c r="AW34" s="23"/>
    </row>
    <row r="35" spans="2:49" x14ac:dyDescent="0.25">
      <c r="B35" s="264" t="s">
        <v>21</v>
      </c>
      <c r="C35" s="263">
        <f>SUMIF('All Pay and trans 2025'!$A:$A,$B35,'All Pay and trans 2025'!E:E)</f>
        <v>0</v>
      </c>
      <c r="E35" s="332">
        <f>SUMIF('All Pay and trans 2025'!$A:$A,$B35,'All Pay and trans 2025'!G:G)</f>
        <v>0</v>
      </c>
      <c r="F35" s="333">
        <f>SUMIF('All Pay and trans 2025'!$A:$A,$B35,'All Pay and trans 2025'!H:H)</f>
        <v>0</v>
      </c>
      <c r="G35" s="333">
        <f>SUMIF('All Pay and trans 2025'!$A:$A,$B35,'All Pay and trans 2025'!I:I)</f>
        <v>0</v>
      </c>
      <c r="H35" s="333">
        <f>SUMIF('All Pay and trans 2025'!$A:$A,$B35,'All Pay and trans 2025'!J:J)</f>
        <v>0</v>
      </c>
      <c r="I35" s="333">
        <f>SUMIF('All Pay and trans 2025'!$A:$A,$B35,'All Pay and trans 2025'!K:K)</f>
        <v>0</v>
      </c>
      <c r="J35" s="333">
        <f>SUMIF('All Pay and trans 2025'!$A:$A,$B35,'All Pay and trans 2025'!L:L)</f>
        <v>0</v>
      </c>
      <c r="K35" s="330"/>
      <c r="L35" s="332">
        <v>-183.66</v>
      </c>
      <c r="M35" s="328">
        <v>-358.30071428589059</v>
      </c>
      <c r="N35" s="328">
        <v>-8.5310603026300741E-10</v>
      </c>
      <c r="O35" s="328">
        <v>1.3278622645884871E-10</v>
      </c>
      <c r="P35" s="328">
        <v>1.1300471669528629E-10</v>
      </c>
      <c r="Q35" s="328">
        <v>3.2014213502407136E-10</v>
      </c>
      <c r="R35" s="330"/>
      <c r="S35" s="332">
        <f t="shared" si="5"/>
        <v>183.66</v>
      </c>
      <c r="T35" s="332">
        <f t="shared" si="6"/>
        <v>358.30071428589059</v>
      </c>
      <c r="U35" s="332">
        <f t="shared" si="7"/>
        <v>8.5310603026300741E-10</v>
      </c>
      <c r="V35" s="332">
        <f t="shared" si="8"/>
        <v>-1.3278622645884871E-10</v>
      </c>
      <c r="W35" s="332">
        <f t="shared" si="9"/>
        <v>-1.1300471669528629E-10</v>
      </c>
      <c r="X35" s="332">
        <f t="shared" si="9"/>
        <v>-3.2014213502407136E-10</v>
      </c>
      <c r="Y35" s="386"/>
      <c r="Z35" s="332">
        <f>SUMIF('All Pay and trans 2025'!$A:$A,$B35,'All Pay and trans 2025'!U:U)</f>
        <v>0</v>
      </c>
      <c r="AA35" s="333">
        <f>SUMIF('All Pay and trans 2025'!$A:$A,$B35,'All Pay and trans 2025'!V:V)</f>
        <v>0</v>
      </c>
      <c r="AB35" s="333">
        <f>SUMIF('All Pay and trans 2025'!$A:$A,$B35,'All Pay and trans 2025'!W:W)</f>
        <v>0</v>
      </c>
      <c r="AC35" s="333">
        <f>SUMIF('All Pay and trans 2025'!$A:$A,$B35,'All Pay and trans 2025'!X:X)</f>
        <v>0</v>
      </c>
      <c r="AD35" s="333">
        <f>SUMIF('All Pay and trans 2025'!$A:$A,$B35,'All Pay and trans 2025'!Y:Y)</f>
        <v>0</v>
      </c>
      <c r="AE35" s="330"/>
      <c r="AF35" s="332">
        <v>0</v>
      </c>
      <c r="AG35" s="333">
        <v>483.82000000000005</v>
      </c>
      <c r="AH35" s="329">
        <v>0</v>
      </c>
      <c r="AI35" s="329">
        <v>358.3</v>
      </c>
      <c r="AJ35" s="329">
        <v>0</v>
      </c>
      <c r="AK35" s="330"/>
      <c r="AL35" s="331"/>
      <c r="AM35" s="332">
        <f t="shared" si="10"/>
        <v>0</v>
      </c>
      <c r="AN35" s="329">
        <f t="shared" si="3"/>
        <v>-483.82000000000005</v>
      </c>
      <c r="AO35" s="329">
        <f t="shared" si="11"/>
        <v>0</v>
      </c>
      <c r="AP35" s="329">
        <f t="shared" si="12"/>
        <v>-358.3</v>
      </c>
      <c r="AQ35" s="329">
        <f t="shared" si="13"/>
        <v>0</v>
      </c>
      <c r="AR35" s="330"/>
      <c r="AS35" s="330">
        <f t="shared" si="4"/>
        <v>-842.12000000000012</v>
      </c>
      <c r="AT35" s="330"/>
      <c r="AU35" s="330">
        <f t="shared" si="2"/>
        <v>0</v>
      </c>
      <c r="AV35" s="330"/>
      <c r="AW35" s="23"/>
    </row>
    <row r="36" spans="2:49" x14ac:dyDescent="0.25">
      <c r="B36" s="264" t="s">
        <v>125</v>
      </c>
      <c r="C36" s="263">
        <f>SUMIF('All Pay and trans 2025'!$A:$A,$B36,'All Pay and trans 2025'!E:E)</f>
        <v>0</v>
      </c>
      <c r="E36" s="332">
        <f>SUMIF('All Pay and trans 2025'!$A:$A,$B36,'All Pay and trans 2025'!G:G)</f>
        <v>0</v>
      </c>
      <c r="F36" s="333">
        <f>SUMIF('All Pay and trans 2025'!$A:$A,$B36,'All Pay and trans 2025'!H:H)</f>
        <v>0</v>
      </c>
      <c r="G36" s="333">
        <f>SUMIF('All Pay and trans 2025'!$A:$A,$B36,'All Pay and trans 2025'!I:I)</f>
        <v>0</v>
      </c>
      <c r="H36" s="333">
        <f>SUMIF('All Pay and trans 2025'!$A:$A,$B36,'All Pay and trans 2025'!J:J)</f>
        <v>0</v>
      </c>
      <c r="I36" s="333">
        <f>SUMIF('All Pay and trans 2025'!$A:$A,$B36,'All Pay and trans 2025'!K:K)</f>
        <v>0</v>
      </c>
      <c r="J36" s="333">
        <f>SUMIF('All Pay and trans 2025'!$A:$A,$B36,'All Pay and trans 2025'!L:L)</f>
        <v>0</v>
      </c>
      <c r="K36" s="330"/>
      <c r="L36" s="332">
        <v>0</v>
      </c>
      <c r="M36" s="328">
        <v>-1.2551026884466428E-10</v>
      </c>
      <c r="N36" s="328">
        <v>1.6370904631912695E-11</v>
      </c>
      <c r="O36" s="328">
        <v>-8.9130480773747174E-11</v>
      </c>
      <c r="P36" s="328">
        <v>-6.0026650317013496E-11</v>
      </c>
      <c r="Q36" s="328">
        <v>-1.236912794411184E-10</v>
      </c>
      <c r="R36" s="330"/>
      <c r="S36" s="332">
        <f t="shared" si="5"/>
        <v>0</v>
      </c>
      <c r="T36" s="332">
        <f t="shared" si="6"/>
        <v>1.2551026884466428E-10</v>
      </c>
      <c r="U36" s="332">
        <f t="shared" si="7"/>
        <v>-1.6370904631912695E-11</v>
      </c>
      <c r="V36" s="332">
        <f t="shared" si="8"/>
        <v>8.9130480773747174E-11</v>
      </c>
      <c r="W36" s="332">
        <f t="shared" si="9"/>
        <v>6.0026650317013496E-11</v>
      </c>
      <c r="X36" s="332">
        <f t="shared" si="9"/>
        <v>1.236912794411184E-10</v>
      </c>
      <c r="Y36" s="386"/>
      <c r="Z36" s="332">
        <f>SUMIF('All Pay and trans 2025'!$A:$A,$B36,'All Pay and trans 2025'!U:U)</f>
        <v>0</v>
      </c>
      <c r="AA36" s="333">
        <f>SUMIF('All Pay and trans 2025'!$A:$A,$B36,'All Pay and trans 2025'!V:V)</f>
        <v>0</v>
      </c>
      <c r="AB36" s="333">
        <f>SUMIF('All Pay and trans 2025'!$A:$A,$B36,'All Pay and trans 2025'!W:W)</f>
        <v>0</v>
      </c>
      <c r="AC36" s="333">
        <f>SUMIF('All Pay and trans 2025'!$A:$A,$B36,'All Pay and trans 2025'!X:X)</f>
        <v>0</v>
      </c>
      <c r="AD36" s="333">
        <f>SUMIF('All Pay and trans 2025'!$A:$A,$B36,'All Pay and trans 2025'!Y:Y)</f>
        <v>0</v>
      </c>
      <c r="AE36" s="330"/>
      <c r="AF36" s="332">
        <v>0</v>
      </c>
      <c r="AG36" s="333">
        <v>0</v>
      </c>
      <c r="AH36" s="329">
        <v>0</v>
      </c>
      <c r="AI36" s="329">
        <v>0</v>
      </c>
      <c r="AJ36" s="329">
        <v>0</v>
      </c>
      <c r="AK36" s="330"/>
      <c r="AL36" s="331"/>
      <c r="AM36" s="332">
        <f t="shared" si="10"/>
        <v>0</v>
      </c>
      <c r="AN36" s="329">
        <f t="shared" si="3"/>
        <v>0</v>
      </c>
      <c r="AO36" s="329">
        <f t="shared" si="11"/>
        <v>0</v>
      </c>
      <c r="AP36" s="329">
        <f t="shared" si="12"/>
        <v>0</v>
      </c>
      <c r="AQ36" s="329">
        <f t="shared" si="13"/>
        <v>0</v>
      </c>
      <c r="AR36" s="330"/>
      <c r="AS36" s="330">
        <f t="shared" si="4"/>
        <v>0</v>
      </c>
      <c r="AT36" s="330"/>
      <c r="AU36" s="330">
        <f t="shared" si="2"/>
        <v>0</v>
      </c>
      <c r="AV36" s="330"/>
      <c r="AW36" s="23"/>
    </row>
    <row r="37" spans="2:49" x14ac:dyDescent="0.25">
      <c r="B37" s="264" t="s">
        <v>34</v>
      </c>
      <c r="C37" s="263">
        <f>SUMIF('All Pay and trans 2025'!$A:$A,$B37,'All Pay and trans 2025'!E:E)</f>
        <v>1167726.2399999958</v>
      </c>
      <c r="E37" s="332">
        <f>SUMIF('All Pay and trans 2025'!$A:$A,$B37,'All Pay and trans 2025'!G:G)</f>
        <v>1485713.4399999995</v>
      </c>
      <c r="F37" s="333">
        <f>SUMIF('All Pay and trans 2025'!$A:$A,$B37,'All Pay and trans 2025'!H:H)</f>
        <v>1266418.6199999978</v>
      </c>
      <c r="G37" s="333">
        <f>SUMIF('All Pay and trans 2025'!$A:$A,$B37,'All Pay and trans 2025'!I:I)</f>
        <v>1222146.0899999999</v>
      </c>
      <c r="H37" s="333">
        <f>SUMIF('All Pay and trans 2025'!$A:$A,$B37,'All Pay and trans 2025'!J:J)</f>
        <v>1072574.82</v>
      </c>
      <c r="I37" s="333">
        <f>SUMIF('All Pay and trans 2025'!$A:$A,$B37,'All Pay and trans 2025'!K:K)</f>
        <v>1277161.6699999988</v>
      </c>
      <c r="J37" s="333">
        <f>SUMIF('All Pay and trans 2025'!$A:$A,$B37,'All Pay and trans 2025'!L:L)</f>
        <v>864369.15999999887</v>
      </c>
      <c r="K37" s="330"/>
      <c r="L37" s="328">
        <v>1353053.0521428545</v>
      </c>
      <c r="M37" s="328">
        <v>1432110.5571428488</v>
      </c>
      <c r="N37" s="328">
        <v>1577135.0335714323</v>
      </c>
      <c r="O37" s="328">
        <v>1232749.9067857107</v>
      </c>
      <c r="P37" s="328">
        <v>1622105.8074999976</v>
      </c>
      <c r="Q37" s="328">
        <v>1357735.8210714201</v>
      </c>
      <c r="R37" s="330"/>
      <c r="S37" s="332">
        <f t="shared" si="5"/>
        <v>132660.38785714493</v>
      </c>
      <c r="T37" s="332">
        <f t="shared" si="6"/>
        <v>-165691.93714285106</v>
      </c>
      <c r="U37" s="332">
        <f t="shared" si="7"/>
        <v>-354988.94357143249</v>
      </c>
      <c r="V37" s="332">
        <f t="shared" si="8"/>
        <v>-160175.08678571065</v>
      </c>
      <c r="W37" s="332">
        <f t="shared" si="9"/>
        <v>-344944.13749999879</v>
      </c>
      <c r="X37" s="332">
        <f t="shared" si="9"/>
        <v>-493366.66107142123</v>
      </c>
      <c r="Y37" s="386"/>
      <c r="Z37" s="332">
        <f>SUMIF('All Pay and trans 2025'!$A:$A,$B37,'All Pay and trans 2025'!U:U)</f>
        <v>-1027789.49</v>
      </c>
      <c r="AA37" s="333">
        <f>SUMIF('All Pay and trans 2025'!$A:$A,$B37,'All Pay and trans 2025'!V:V)</f>
        <v>-1423954.9</v>
      </c>
      <c r="AB37" s="333">
        <f>SUMIF('All Pay and trans 2025'!$A:$A,$B37,'All Pay and trans 2025'!W:W)</f>
        <v>-1276961.28</v>
      </c>
      <c r="AC37" s="333">
        <f>SUMIF('All Pay and trans 2025'!$A:$A,$B37,'All Pay and trans 2025'!X:X)</f>
        <v>-1223546.99</v>
      </c>
      <c r="AD37" s="333">
        <f>SUMIF('All Pay and trans 2025'!$A:$A,$B37,'All Pay and trans 2025'!Y:Y)</f>
        <v>-1082463.55</v>
      </c>
      <c r="AE37" s="330"/>
      <c r="AF37" s="332">
        <v>-1198694.53</v>
      </c>
      <c r="AG37" s="333">
        <v>-1374741.69</v>
      </c>
      <c r="AH37" s="329">
        <v>-1435115.69</v>
      </c>
      <c r="AI37" s="329">
        <v>-1512546.74</v>
      </c>
      <c r="AJ37" s="329">
        <v>-1217520.8799999999</v>
      </c>
      <c r="AK37" s="330"/>
      <c r="AL37" s="331"/>
      <c r="AM37" s="332">
        <f t="shared" si="10"/>
        <v>170905.04000000004</v>
      </c>
      <c r="AN37" s="329">
        <f t="shared" si="3"/>
        <v>-49213.209999999963</v>
      </c>
      <c r="AO37" s="329">
        <f t="shared" si="11"/>
        <v>158154.40999999992</v>
      </c>
      <c r="AP37" s="329">
        <f t="shared" si="12"/>
        <v>288999.75</v>
      </c>
      <c r="AQ37" s="329">
        <f t="shared" si="13"/>
        <v>135057.32999999984</v>
      </c>
      <c r="AR37" s="330"/>
      <c r="AS37" s="330">
        <f t="shared" si="4"/>
        <v>703903.31999999983</v>
      </c>
      <c r="AT37" s="330"/>
      <c r="AU37" s="330">
        <f t="shared" si="2"/>
        <v>1468113.9099999932</v>
      </c>
      <c r="AV37" s="330"/>
      <c r="AW37" s="23"/>
    </row>
    <row r="38" spans="2:49" x14ac:dyDescent="0.25">
      <c r="B38" s="264" t="s">
        <v>6</v>
      </c>
      <c r="C38" s="263">
        <f>SUMIF('All Pay and trans 2025'!$A:$A,$B38,'All Pay and trans 2025'!E:E)</f>
        <v>0</v>
      </c>
      <c r="E38" s="332">
        <f>SUMIF('All Pay and trans 2025'!$A:$A,$B38,'All Pay and trans 2025'!G:G)</f>
        <v>0</v>
      </c>
      <c r="F38" s="333">
        <f>SUMIF('All Pay and trans 2025'!$A:$A,$B38,'All Pay and trans 2025'!H:H)</f>
        <v>0</v>
      </c>
      <c r="G38" s="333">
        <f>SUMIF('All Pay and trans 2025'!$A:$A,$B38,'All Pay and trans 2025'!I:I)</f>
        <v>0</v>
      </c>
      <c r="H38" s="333">
        <f>SUMIF('All Pay and trans 2025'!$A:$A,$B38,'All Pay and trans 2025'!J:J)</f>
        <v>0</v>
      </c>
      <c r="I38" s="333">
        <f>SUMIF('All Pay and trans 2025'!$A:$A,$B38,'All Pay and trans 2025'!K:K)</f>
        <v>0</v>
      </c>
      <c r="J38" s="333">
        <f>SUMIF('All Pay and trans 2025'!$A:$A,$B38,'All Pay and trans 2025'!L:L)</f>
        <v>0</v>
      </c>
      <c r="K38" s="330"/>
      <c r="L38" s="332">
        <v>0</v>
      </c>
      <c r="M38" s="328">
        <v>9.2086338554509113E-12</v>
      </c>
      <c r="N38" s="328">
        <v>2.5011104298755523E-12</v>
      </c>
      <c r="O38" s="328">
        <v>-1.8758328224066685E-12</v>
      </c>
      <c r="P38" s="328">
        <v>-3.3537617127876745E-12</v>
      </c>
      <c r="Q38" s="328">
        <v>5.2864379540551438E-12</v>
      </c>
      <c r="R38" s="330"/>
      <c r="S38" s="332">
        <f t="shared" si="5"/>
        <v>0</v>
      </c>
      <c r="T38" s="332">
        <f t="shared" si="6"/>
        <v>-9.2086338554509113E-12</v>
      </c>
      <c r="U38" s="332">
        <f t="shared" si="7"/>
        <v>-2.5011104298755523E-12</v>
      </c>
      <c r="V38" s="332">
        <f t="shared" si="8"/>
        <v>1.8758328224066685E-12</v>
      </c>
      <c r="W38" s="332">
        <f t="shared" si="9"/>
        <v>3.3537617127876745E-12</v>
      </c>
      <c r="X38" s="332">
        <f t="shared" si="9"/>
        <v>-5.2864379540551438E-12</v>
      </c>
      <c r="Y38" s="386"/>
      <c r="Z38" s="332">
        <f>SUMIF('All Pay and trans 2025'!$A:$A,$B38,'All Pay and trans 2025'!U:U)</f>
        <v>0</v>
      </c>
      <c r="AA38" s="333">
        <f>SUMIF('All Pay and trans 2025'!$A:$A,$B38,'All Pay and trans 2025'!V:V)</f>
        <v>0</v>
      </c>
      <c r="AB38" s="333">
        <f>SUMIF('All Pay and trans 2025'!$A:$A,$B38,'All Pay and trans 2025'!W:W)</f>
        <v>0</v>
      </c>
      <c r="AC38" s="333">
        <f>SUMIF('All Pay and trans 2025'!$A:$A,$B38,'All Pay and trans 2025'!X:X)</f>
        <v>0</v>
      </c>
      <c r="AD38" s="333">
        <f>SUMIF('All Pay and trans 2025'!$A:$A,$B38,'All Pay and trans 2025'!Y:Y)</f>
        <v>0</v>
      </c>
      <c r="AE38" s="330"/>
      <c r="AF38" s="332">
        <v>0</v>
      </c>
      <c r="AG38" s="333">
        <v>0</v>
      </c>
      <c r="AH38" s="329">
        <v>0</v>
      </c>
      <c r="AI38" s="329">
        <v>-2439.17</v>
      </c>
      <c r="AJ38" s="329">
        <v>0</v>
      </c>
      <c r="AK38" s="330"/>
      <c r="AL38" s="331"/>
      <c r="AM38" s="332">
        <f t="shared" si="10"/>
        <v>0</v>
      </c>
      <c r="AN38" s="329">
        <f t="shared" si="3"/>
        <v>0</v>
      </c>
      <c r="AO38" s="329">
        <f t="shared" si="11"/>
        <v>0</v>
      </c>
      <c r="AP38" s="329">
        <f t="shared" si="12"/>
        <v>2439.17</v>
      </c>
      <c r="AQ38" s="329">
        <f t="shared" si="13"/>
        <v>0</v>
      </c>
      <c r="AR38" s="330"/>
      <c r="AS38" s="330">
        <f t="shared" si="4"/>
        <v>2439.17</v>
      </c>
      <c r="AT38" s="330"/>
      <c r="AU38" s="330">
        <f t="shared" si="2"/>
        <v>0</v>
      </c>
      <c r="AV38" s="330"/>
      <c r="AW38" s="23"/>
    </row>
    <row r="39" spans="2:49" x14ac:dyDescent="0.25">
      <c r="B39" s="264" t="s">
        <v>35</v>
      </c>
      <c r="C39" s="263">
        <f>SUMIF('All Pay and trans 2025'!$A:$A,$B39,'All Pay and trans 2025'!E:E)</f>
        <v>0</v>
      </c>
      <c r="E39" s="332">
        <f>SUMIF('All Pay and trans 2025'!$A:$A,$B39,'All Pay and trans 2025'!G:G)</f>
        <v>0</v>
      </c>
      <c r="F39" s="333">
        <f>SUMIF('All Pay and trans 2025'!$A:$A,$B39,'All Pay and trans 2025'!H:H)</f>
        <v>0</v>
      </c>
      <c r="G39" s="333">
        <f>SUMIF('All Pay and trans 2025'!$A:$A,$B39,'All Pay and trans 2025'!I:I)</f>
        <v>0</v>
      </c>
      <c r="H39" s="333">
        <f>SUMIF('All Pay and trans 2025'!$A:$A,$B39,'All Pay and trans 2025'!J:J)</f>
        <v>0</v>
      </c>
      <c r="I39" s="333">
        <f>SUMIF('All Pay and trans 2025'!$A:$A,$B39,'All Pay and trans 2025'!K:K)</f>
        <v>0</v>
      </c>
      <c r="J39" s="333">
        <f>SUMIF('All Pay and trans 2025'!$A:$A,$B39,'All Pay and trans 2025'!L:L)</f>
        <v>0</v>
      </c>
      <c r="K39" s="330"/>
      <c r="L39" s="332">
        <v>0</v>
      </c>
      <c r="M39" s="328">
        <v>0</v>
      </c>
      <c r="N39" s="328">
        <v>0</v>
      </c>
      <c r="O39" s="328">
        <v>0</v>
      </c>
      <c r="P39" s="328">
        <v>0</v>
      </c>
      <c r="Q39" s="328">
        <v>0</v>
      </c>
      <c r="R39" s="330"/>
      <c r="S39" s="332">
        <f t="shared" si="5"/>
        <v>0</v>
      </c>
      <c r="T39" s="332">
        <f t="shared" si="6"/>
        <v>0</v>
      </c>
      <c r="U39" s="332">
        <f t="shared" si="7"/>
        <v>0</v>
      </c>
      <c r="V39" s="332">
        <f t="shared" si="8"/>
        <v>0</v>
      </c>
      <c r="W39" s="332">
        <f t="shared" si="9"/>
        <v>0</v>
      </c>
      <c r="X39" s="332">
        <f t="shared" si="9"/>
        <v>0</v>
      </c>
      <c r="Y39" s="386"/>
      <c r="Z39" s="332">
        <f>SUMIF('All Pay and trans 2025'!$A:$A,$B39,'All Pay and trans 2025'!U:U)</f>
        <v>0</v>
      </c>
      <c r="AA39" s="333">
        <f>SUMIF('All Pay and trans 2025'!$A:$A,$B39,'All Pay and trans 2025'!V:V)</f>
        <v>0</v>
      </c>
      <c r="AB39" s="333">
        <f>SUMIF('All Pay and trans 2025'!$A:$A,$B39,'All Pay and trans 2025'!W:W)</f>
        <v>0</v>
      </c>
      <c r="AC39" s="333">
        <f>SUMIF('All Pay and trans 2025'!$A:$A,$B39,'All Pay and trans 2025'!X:X)</f>
        <v>0</v>
      </c>
      <c r="AD39" s="333">
        <f>SUMIF('All Pay and trans 2025'!$A:$A,$B39,'All Pay and trans 2025'!Y:Y)</f>
        <v>0</v>
      </c>
      <c r="AE39" s="330"/>
      <c r="AF39" s="332">
        <v>0</v>
      </c>
      <c r="AG39" s="333">
        <v>0</v>
      </c>
      <c r="AH39" s="329">
        <v>0</v>
      </c>
      <c r="AI39" s="329">
        <v>0</v>
      </c>
      <c r="AJ39" s="329">
        <v>0</v>
      </c>
      <c r="AK39" s="330"/>
      <c r="AL39" s="331"/>
      <c r="AM39" s="332">
        <f t="shared" si="10"/>
        <v>0</v>
      </c>
      <c r="AN39" s="329">
        <f t="shared" si="3"/>
        <v>0</v>
      </c>
      <c r="AO39" s="329">
        <f t="shared" si="11"/>
        <v>0</v>
      </c>
      <c r="AP39" s="329">
        <f t="shared" si="12"/>
        <v>0</v>
      </c>
      <c r="AQ39" s="329">
        <f t="shared" si="13"/>
        <v>0</v>
      </c>
      <c r="AR39" s="330"/>
      <c r="AS39" s="330">
        <f t="shared" si="4"/>
        <v>0</v>
      </c>
      <c r="AT39" s="330"/>
      <c r="AU39" s="330">
        <f t="shared" si="2"/>
        <v>0</v>
      </c>
      <c r="AV39" s="330"/>
      <c r="AW39" s="23"/>
    </row>
    <row r="40" spans="2:49" x14ac:dyDescent="0.25">
      <c r="B40" s="266" t="s">
        <v>30</v>
      </c>
      <c r="C40" s="263">
        <f>SUMIF('All Pay and trans 2025'!$A:$A,$B40,'All Pay and trans 2025'!E:E)</f>
        <v>0</v>
      </c>
      <c r="E40" s="334">
        <f>SUMIF('All Pay and trans 2025'!$A:$A,$B40,'All Pay and trans 2025'!G:G)</f>
        <v>0</v>
      </c>
      <c r="F40" s="335">
        <f>SUMIF('All Pay and trans 2025'!$A:$A,$B40,'All Pay and trans 2025'!H:H)</f>
        <v>0</v>
      </c>
      <c r="G40" s="335">
        <f>SUMIF('All Pay and trans 2025'!$A:$A,$B40,'All Pay and trans 2025'!I:I)</f>
        <v>0</v>
      </c>
      <c r="H40" s="335">
        <f>SUMIF('All Pay and trans 2025'!$A:$A,$B40,'All Pay and trans 2025'!J:J)</f>
        <v>0</v>
      </c>
      <c r="I40" s="335">
        <f>SUMIF('All Pay and trans 2025'!$A:$A,$B40,'All Pay and trans 2025'!K:K)</f>
        <v>0</v>
      </c>
      <c r="J40" s="335">
        <f>SUMIF('All Pay and trans 2025'!$A:$A,$B40,'All Pay and trans 2025'!L:L)</f>
        <v>0</v>
      </c>
      <c r="K40" s="330"/>
      <c r="L40" s="334">
        <v>0</v>
      </c>
      <c r="M40" s="328">
        <v>-7.2759576141834194E-12</v>
      </c>
      <c r="N40" s="328">
        <v>1.7735146684572107E-11</v>
      </c>
      <c r="O40" s="328">
        <v>-4.3655745685100549E-11</v>
      </c>
      <c r="P40" s="328">
        <v>-3.6379788070917101E-12</v>
      </c>
      <c r="Q40" s="328">
        <v>1.1368683772161603E-11</v>
      </c>
      <c r="R40" s="330"/>
      <c r="S40" s="334">
        <f t="shared" si="5"/>
        <v>0</v>
      </c>
      <c r="T40" s="334">
        <f t="shared" si="6"/>
        <v>7.2759576141834194E-12</v>
      </c>
      <c r="U40" s="334">
        <f t="shared" si="7"/>
        <v>-1.7735146684572107E-11</v>
      </c>
      <c r="V40" s="334">
        <f t="shared" si="8"/>
        <v>4.3655745685100549E-11</v>
      </c>
      <c r="W40" s="334">
        <f t="shared" si="9"/>
        <v>3.6379788070917101E-12</v>
      </c>
      <c r="X40" s="334">
        <f t="shared" si="9"/>
        <v>-1.1368683772161603E-11</v>
      </c>
      <c r="Y40" s="386"/>
      <c r="Z40" s="334">
        <f>SUMIF('All Pay and trans 2025'!$A:$A,$B40,'All Pay and trans 2025'!U:U)</f>
        <v>0</v>
      </c>
      <c r="AA40" s="335">
        <f>SUMIF('All Pay and trans 2025'!$A:$A,$B40,'All Pay and trans 2025'!V:V)</f>
        <v>0</v>
      </c>
      <c r="AB40" s="335">
        <f>SUMIF('All Pay and trans 2025'!$A:$A,$B40,'All Pay and trans 2025'!W:W)</f>
        <v>0</v>
      </c>
      <c r="AC40" s="335">
        <f>SUMIF('All Pay and trans 2025'!$A:$A,$B40,'All Pay and trans 2025'!X:X)</f>
        <v>0</v>
      </c>
      <c r="AD40" s="335">
        <f>SUMIF('All Pay and trans 2025'!$A:$A,$B40,'All Pay and trans 2025'!Y:Y)</f>
        <v>0</v>
      </c>
      <c r="AE40" s="330"/>
      <c r="AF40" s="334">
        <v>0</v>
      </c>
      <c r="AG40" s="335">
        <v>0</v>
      </c>
      <c r="AH40" s="329">
        <v>0</v>
      </c>
      <c r="AI40" s="329">
        <v>0</v>
      </c>
      <c r="AJ40" s="329">
        <v>0</v>
      </c>
      <c r="AK40" s="330"/>
      <c r="AL40" s="331"/>
      <c r="AM40" s="334">
        <f t="shared" si="10"/>
        <v>0</v>
      </c>
      <c r="AN40" s="329">
        <f t="shared" si="3"/>
        <v>0</v>
      </c>
      <c r="AO40" s="329">
        <f t="shared" si="11"/>
        <v>0</v>
      </c>
      <c r="AP40" s="329">
        <f t="shared" si="12"/>
        <v>0</v>
      </c>
      <c r="AQ40" s="329">
        <f t="shared" si="13"/>
        <v>0</v>
      </c>
      <c r="AR40" s="330"/>
      <c r="AS40" s="330">
        <f t="shared" si="4"/>
        <v>0</v>
      </c>
      <c r="AT40" s="330"/>
      <c r="AU40" s="330">
        <f t="shared" si="2"/>
        <v>0</v>
      </c>
      <c r="AV40" s="330"/>
      <c r="AW40" s="23"/>
    </row>
    <row r="41" spans="2:49" x14ac:dyDescent="0.25">
      <c r="B41" s="267" t="s">
        <v>328</v>
      </c>
      <c r="C41" s="268">
        <f>SUM(C4:C40)</f>
        <v>5776560.1724257916</v>
      </c>
      <c r="E41" s="336">
        <f t="shared" ref="E41:J41" si="14">SUM(E4:E40)</f>
        <v>5389580.9200000018</v>
      </c>
      <c r="F41" s="336">
        <f t="shared" si="14"/>
        <v>5163966.639999995</v>
      </c>
      <c r="G41" s="336">
        <f t="shared" si="14"/>
        <v>4969974.4000000041</v>
      </c>
      <c r="H41" s="336">
        <f t="shared" si="14"/>
        <v>5305593.28</v>
      </c>
      <c r="I41" s="336">
        <f t="shared" si="14"/>
        <v>5144420.82</v>
      </c>
      <c r="J41" s="336">
        <f t="shared" si="14"/>
        <v>4193964.0700000008</v>
      </c>
      <c r="K41" s="330"/>
      <c r="L41" s="336">
        <f t="shared" ref="L41:Q41" si="15">SUM(L4:L40)</f>
        <v>7500547.4921428552</v>
      </c>
      <c r="M41" s="336">
        <f t="shared" si="15"/>
        <v>9932364.1596426032</v>
      </c>
      <c r="N41" s="336">
        <f t="shared" si="15"/>
        <v>12919697.209285665</v>
      </c>
      <c r="O41" s="336">
        <f t="shared" si="15"/>
        <v>10785420.541428622</v>
      </c>
      <c r="P41" s="336">
        <f t="shared" si="15"/>
        <v>10411146.011428475</v>
      </c>
      <c r="Q41" s="336">
        <f t="shared" si="15"/>
        <v>8608832.4107139874</v>
      </c>
      <c r="R41" s="331"/>
      <c r="S41" s="336">
        <f t="shared" ref="S41:X41" si="16">SUM(S4:S40)</f>
        <v>-2110966.5721428534</v>
      </c>
      <c r="T41" s="336">
        <f t="shared" si="16"/>
        <v>-4768397.5196426092</v>
      </c>
      <c r="U41" s="336">
        <f t="shared" si="16"/>
        <v>-7949722.8092856631</v>
      </c>
      <c r="V41" s="336">
        <f t="shared" si="16"/>
        <v>-5479827.2614286169</v>
      </c>
      <c r="W41" s="336">
        <f t="shared" si="16"/>
        <v>-5266725.1914284732</v>
      </c>
      <c r="X41" s="336">
        <f t="shared" si="16"/>
        <v>-4414868.3407139881</v>
      </c>
      <c r="Y41" s="386"/>
      <c r="Z41" s="336">
        <f>SUM(Z4:Z40)</f>
        <v>-4250233.6400000006</v>
      </c>
      <c r="AA41" s="336">
        <f>SUM(AA4:AA40)</f>
        <v>-5334604.49</v>
      </c>
      <c r="AB41" s="336">
        <f>SUM(AB4:AB40)</f>
        <v>-4822788.33</v>
      </c>
      <c r="AC41" s="336">
        <f>SUM(AC4:AC40)</f>
        <v>-5619880.5799999991</v>
      </c>
      <c r="AD41" s="336">
        <f>SUM(AD4:AD40)</f>
        <v>-5394141.5399999991</v>
      </c>
      <c r="AE41" s="331"/>
      <c r="AF41" s="336">
        <f>SUM(AF4:AF40)</f>
        <v>-7103911.830000001</v>
      </c>
      <c r="AG41" s="336">
        <f>SUM(AG4:AG40)</f>
        <v>-5775418.9299999997</v>
      </c>
      <c r="AH41" s="336">
        <f>SUM(AH4:AH40)</f>
        <v>-10184164.890000001</v>
      </c>
      <c r="AI41" s="336">
        <f>SUM(AI4:AI40)</f>
        <v>-12947381.67</v>
      </c>
      <c r="AJ41" s="336">
        <f>SUM(AJ4:AJ40)</f>
        <v>-13788292.66</v>
      </c>
      <c r="AK41" s="331"/>
      <c r="AL41" s="331"/>
      <c r="AM41" s="336">
        <f>SUM(AM4:AM40)</f>
        <v>2853678.189999999</v>
      </c>
      <c r="AN41" s="336">
        <f>SUM(AN4:AN40)</f>
        <v>440814.43999999971</v>
      </c>
      <c r="AO41" s="336">
        <f>SUM(AO4:AO40)</f>
        <v>5361376.5600000005</v>
      </c>
      <c r="AP41" s="336">
        <f>SUM(AP4:AP40)</f>
        <v>7327501.0900000017</v>
      </c>
      <c r="AQ41" s="336">
        <f>SUM(AQ4:AQ40)</f>
        <v>8394151.1199999973</v>
      </c>
      <c r="AR41" s="331"/>
      <c r="AS41" s="330">
        <f t="shared" si="4"/>
        <v>24377521.399999999</v>
      </c>
      <c r="AT41" s="330"/>
      <c r="AU41" s="336">
        <f>SUM(AU4:AU40)</f>
        <v>6745269.6024257857</v>
      </c>
      <c r="AV41" s="330"/>
      <c r="AW41" s="23"/>
    </row>
    <row r="42" spans="2:49" x14ac:dyDescent="0.25">
      <c r="B42" s="15"/>
      <c r="C42" s="15"/>
      <c r="E42" s="330"/>
      <c r="F42" s="330"/>
      <c r="G42" s="330"/>
      <c r="H42" s="330"/>
      <c r="I42" s="330"/>
      <c r="J42" s="330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386"/>
      <c r="Z42" s="330"/>
      <c r="AA42" s="330"/>
      <c r="AB42" s="330"/>
      <c r="AC42" s="330"/>
      <c r="AD42" s="330"/>
      <c r="AE42" s="330"/>
      <c r="AF42" s="330"/>
      <c r="AG42" s="330"/>
      <c r="AH42" s="330"/>
      <c r="AI42" s="330"/>
      <c r="AJ42" s="330"/>
      <c r="AK42" s="330"/>
      <c r="AL42" s="331"/>
      <c r="AM42" s="330"/>
      <c r="AN42" s="330"/>
      <c r="AO42" s="330"/>
      <c r="AP42" s="330"/>
      <c r="AQ42" s="330"/>
      <c r="AR42" s="330"/>
      <c r="AS42" s="330">
        <f t="shared" si="4"/>
        <v>0</v>
      </c>
      <c r="AT42" s="330"/>
      <c r="AU42" s="330"/>
      <c r="AV42" s="330"/>
      <c r="AW42" s="23"/>
    </row>
    <row r="43" spans="2:49" x14ac:dyDescent="0.25">
      <c r="B43" s="269" t="s">
        <v>82</v>
      </c>
      <c r="C43" s="270">
        <f>SUMIF('All Pay and trans 2025'!$A:$A,$B43,'All Pay and trans 2025'!E:E)</f>
        <v>-340312.98999996873</v>
      </c>
      <c r="E43" s="337">
        <f>SUMIF('All Pay and trans 2025'!$A:$A,$B43,'All Pay and trans 2025'!G:G)</f>
        <v>-57069.64</v>
      </c>
      <c r="F43" s="337">
        <f>SUMIF('All Pay and trans 2025'!$A:$A,$B43,'All Pay and trans 2025'!H:H)</f>
        <v>-20056.88</v>
      </c>
      <c r="G43" s="337">
        <f>SUMIF('All Pay and trans 2025'!$A:$A,$B43,'All Pay and trans 2025'!I:I)</f>
        <v>-26887.409999999985</v>
      </c>
      <c r="H43" s="337">
        <f>SUMIF('All Pay and trans 2025'!$A:$A,$B43,'All Pay and trans 2025'!J:J)</f>
        <v>-38902.61</v>
      </c>
      <c r="I43" s="337">
        <f>SUMIF('All Pay and trans 2025'!$A:$A,$B43,'All Pay and trans 2025'!K:K)</f>
        <v>-7037.36</v>
      </c>
      <c r="J43" s="337">
        <f>SUMIF('All Pay and trans 2025'!$A:$A,$B43,'All Pay and trans 2025'!L:L)</f>
        <v>-1734.83</v>
      </c>
      <c r="K43" s="330"/>
      <c r="L43" s="337">
        <v>1237629.2699999844</v>
      </c>
      <c r="M43" s="337">
        <v>1414829.8099999784</v>
      </c>
      <c r="N43" s="337">
        <v>1394046.1399999997</v>
      </c>
      <c r="O43" s="337">
        <v>1032606.6300000311</v>
      </c>
      <c r="P43" s="337">
        <v>940662.55000000831</v>
      </c>
      <c r="Q43" s="337">
        <v>1157482.9699999869</v>
      </c>
      <c r="R43" s="330"/>
      <c r="S43" s="337">
        <f t="shared" ref="S43:X45" si="17">E43-L43</f>
        <v>-1294698.9099999843</v>
      </c>
      <c r="T43" s="337">
        <f t="shared" si="17"/>
        <v>-1434886.6899999783</v>
      </c>
      <c r="U43" s="337">
        <f t="shared" si="17"/>
        <v>-1420933.5499999996</v>
      </c>
      <c r="V43" s="337">
        <f t="shared" si="17"/>
        <v>-1071509.2400000312</v>
      </c>
      <c r="W43" s="337">
        <f t="shared" si="17"/>
        <v>-947699.9100000083</v>
      </c>
      <c r="X43" s="337">
        <f t="shared" si="17"/>
        <v>-1159217.799999987</v>
      </c>
      <c r="Y43" s="386"/>
      <c r="Z43" s="337">
        <f>SUMIF('All Pay and trans 2025'!$A:$A,$B43,'All Pay and trans 2025'!U:U)</f>
        <v>0</v>
      </c>
      <c r="AA43" s="337">
        <f>SUMIF('All Pay and trans 2025'!$A:$A,$B43,'All Pay and trans 2025'!V:V)</f>
        <v>0</v>
      </c>
      <c r="AB43" s="337">
        <f>SUMIF('All Pay and trans 2025'!$A:$A,$B43,'All Pay and trans 2025'!W:W)</f>
        <v>0</v>
      </c>
      <c r="AC43" s="337">
        <f>SUMIF('All Pay and trans 2025'!$A:$A,$B43,'All Pay and trans 2025'!X:X)</f>
        <v>0</v>
      </c>
      <c r="AD43" s="337">
        <f>SUMIF('All Pay and trans 2025'!$A:$A,$B43,'All Pay and trans 2025'!Y:Y)</f>
        <v>0</v>
      </c>
      <c r="AE43" s="330"/>
      <c r="AF43" s="337">
        <v>-1369873.67</v>
      </c>
      <c r="AG43" s="337">
        <v>-1246266.96</v>
      </c>
      <c r="AH43" s="337">
        <v>0</v>
      </c>
      <c r="AI43" s="337">
        <v>-1151682.28</v>
      </c>
      <c r="AJ43" s="329">
        <v>-2114808.13</v>
      </c>
      <c r="AK43" s="330"/>
      <c r="AL43" s="331"/>
      <c r="AM43" s="337">
        <f t="shared" ref="AM43:AN45" si="18">Z43-AF43</f>
        <v>1369873.67</v>
      </c>
      <c r="AN43" s="337">
        <f t="shared" si="18"/>
        <v>1246266.96</v>
      </c>
      <c r="AO43" s="337">
        <f t="shared" ref="AO43:AQ45" si="19">AB43-AH43</f>
        <v>0</v>
      </c>
      <c r="AP43" s="337">
        <f t="shared" si="19"/>
        <v>1151682.28</v>
      </c>
      <c r="AQ43" s="337">
        <f t="shared" si="19"/>
        <v>2114808.13</v>
      </c>
      <c r="AR43" s="330"/>
      <c r="AS43" s="330">
        <f t="shared" si="4"/>
        <v>5882631.04</v>
      </c>
      <c r="AT43" s="330"/>
      <c r="AU43" s="330">
        <f>SUM(C43,E43:F43,Z43:AA43)</f>
        <v>-417439.50999996875</v>
      </c>
      <c r="AV43" s="330"/>
      <c r="AW43" s="23"/>
    </row>
    <row r="44" spans="2:49" x14ac:dyDescent="0.25">
      <c r="B44" s="271" t="s">
        <v>174</v>
      </c>
      <c r="C44" s="272">
        <f>SUMIF('All Pay and trans 2025'!$A:$A,$B44,'All Pay and trans 2025'!E:E)</f>
        <v>0</v>
      </c>
      <c r="E44" s="337">
        <f>SUMIF('All Pay and trans 2025'!$A:$A,$B44,'All Pay and trans 2025'!G:G)</f>
        <v>0</v>
      </c>
      <c r="F44" s="337">
        <f>SUMIF('All Pay and trans 2025'!$A:$A,$B44,'All Pay and trans 2025'!H:H)</f>
        <v>-1738.4390000000001</v>
      </c>
      <c r="G44" s="337">
        <f>SUMIF('All Pay and trans 2025'!$A:$A,$B44,'All Pay and trans 2025'!I:I)</f>
        <v>-12064.25</v>
      </c>
      <c r="H44" s="337">
        <f>SUMIF('All Pay and trans 2025'!$A:$A,$B44,'All Pay and trans 2025'!J:J)</f>
        <v>-357.34</v>
      </c>
      <c r="I44" s="337">
        <f>SUMIF('All Pay and trans 2025'!$A:$A,$B44,'All Pay and trans 2025'!K:K)</f>
        <v>0</v>
      </c>
      <c r="J44" s="337">
        <f>SUMIF('All Pay and trans 2025'!$A:$A,$B44,'All Pay and trans 2025'!L:L)</f>
        <v>0</v>
      </c>
      <c r="K44" s="330"/>
      <c r="L44" s="337">
        <v>-8471.1799999987579</v>
      </c>
      <c r="M44" s="337">
        <v>-1443.7899999465074</v>
      </c>
      <c r="N44" s="337">
        <v>-675.58999994690987</v>
      </c>
      <c r="O44" s="337">
        <v>-1561.3900000279466</v>
      </c>
      <c r="P44" s="337">
        <v>5.1399999816854631</v>
      </c>
      <c r="Q44" s="337">
        <v>1.000002850916815E-2</v>
      </c>
      <c r="R44" s="330"/>
      <c r="S44" s="337">
        <f t="shared" si="17"/>
        <v>8471.1799999987579</v>
      </c>
      <c r="T44" s="337">
        <f t="shared" si="17"/>
        <v>-294.64900005349273</v>
      </c>
      <c r="U44" s="337">
        <f t="shared" si="17"/>
        <v>-11388.660000053091</v>
      </c>
      <c r="V44" s="337">
        <f t="shared" si="17"/>
        <v>1204.0500000279467</v>
      </c>
      <c r="W44" s="337">
        <f t="shared" si="17"/>
        <v>-5.1399999816854631</v>
      </c>
      <c r="X44" s="337">
        <f t="shared" si="17"/>
        <v>-1.000002850916815E-2</v>
      </c>
      <c r="Y44" s="386"/>
      <c r="Z44" s="337">
        <f>SUMIF('All Pay and trans 2025'!$A:$A,$B44,'All Pay and trans 2025'!U:U)</f>
        <v>0</v>
      </c>
      <c r="AA44" s="337">
        <f>SUMIF('All Pay and trans 2025'!$A:$A,$B44,'All Pay and trans 2025'!V:V)</f>
        <v>0</v>
      </c>
      <c r="AB44" s="337">
        <f>SUMIF('All Pay and trans 2025'!$A:$A,$B44,'All Pay and trans 2025'!W:W)</f>
        <v>0</v>
      </c>
      <c r="AC44" s="337">
        <f>SUMIF('All Pay and trans 2025'!$A:$A,$B44,'All Pay and trans 2025'!X:X)</f>
        <v>0</v>
      </c>
      <c r="AD44" s="337">
        <f>SUMIF('All Pay and trans 2025'!$A:$A,$B44,'All Pay and trans 2025'!Y:Y)</f>
        <v>13802.71</v>
      </c>
      <c r="AE44" s="330"/>
      <c r="AF44" s="337">
        <v>0</v>
      </c>
      <c r="AG44" s="337">
        <v>21949.56</v>
      </c>
      <c r="AH44" s="337">
        <v>0</v>
      </c>
      <c r="AI44" s="337">
        <v>0</v>
      </c>
      <c r="AJ44" s="337">
        <v>21804.11</v>
      </c>
      <c r="AK44" s="330"/>
      <c r="AL44" s="331"/>
      <c r="AM44" s="337">
        <f t="shared" si="18"/>
        <v>0</v>
      </c>
      <c r="AN44" s="337">
        <f t="shared" si="18"/>
        <v>-21949.56</v>
      </c>
      <c r="AO44" s="337">
        <f t="shared" si="19"/>
        <v>0</v>
      </c>
      <c r="AP44" s="337">
        <f t="shared" si="19"/>
        <v>0</v>
      </c>
      <c r="AQ44" s="337">
        <f t="shared" si="19"/>
        <v>-8001.4000000000015</v>
      </c>
      <c r="AR44" s="330"/>
      <c r="AS44" s="330">
        <f t="shared" si="4"/>
        <v>-29950.960000000003</v>
      </c>
      <c r="AT44" s="330"/>
      <c r="AU44" s="330">
        <f>SUM(C44,E44:F44,Z44:AA44)</f>
        <v>-1738.4390000000001</v>
      </c>
      <c r="AV44" s="330"/>
      <c r="AW44" s="23"/>
    </row>
    <row r="45" spans="2:49" x14ac:dyDescent="0.25">
      <c r="B45" s="271" t="s">
        <v>318</v>
      </c>
      <c r="C45" s="273">
        <f>SUMIF('All Pay and trans 2025'!$A:$A,$B45,'All Pay and trans 2025'!E:E)</f>
        <v>0</v>
      </c>
      <c r="E45" s="338">
        <f>SUMIF('All Pay and trans 2025'!$A:$A,$B45,'All Pay and trans 2025'!G:G)</f>
        <v>0</v>
      </c>
      <c r="F45" s="338">
        <f>SUMIF('All Pay and trans 2025'!$A:$A,$B45,'All Pay and trans 2025'!H:H)</f>
        <v>0</v>
      </c>
      <c r="G45" s="338">
        <f>SUMIF('All Pay and trans 2025'!$A:$A,$B45,'All Pay and trans 2025'!I:I)</f>
        <v>0</v>
      </c>
      <c r="H45" s="338">
        <f>SUMIF('All Pay and trans 2025'!$A:$A,$B45,'All Pay and trans 2025'!J:J)</f>
        <v>0</v>
      </c>
      <c r="I45" s="338">
        <f>SUMIF('All Pay and trans 2025'!$A:$A,$B45,'All Pay and trans 2025'!K:K)</f>
        <v>0</v>
      </c>
      <c r="J45" s="338">
        <f>SUMIF('All Pay and trans 2025'!$A:$A,$B45,'All Pay and trans 2025'!L:L)</f>
        <v>0</v>
      </c>
      <c r="K45" s="330"/>
      <c r="L45" s="338"/>
      <c r="M45" s="338"/>
      <c r="N45" s="338"/>
      <c r="O45" s="338"/>
      <c r="P45" s="338"/>
      <c r="Q45" s="338">
        <v>0</v>
      </c>
      <c r="R45" s="330"/>
      <c r="S45" s="338">
        <f t="shared" si="17"/>
        <v>0</v>
      </c>
      <c r="T45" s="338">
        <f t="shared" si="17"/>
        <v>0</v>
      </c>
      <c r="U45" s="338">
        <f t="shared" si="17"/>
        <v>0</v>
      </c>
      <c r="V45" s="338">
        <f t="shared" si="17"/>
        <v>0</v>
      </c>
      <c r="W45" s="338">
        <f t="shared" si="17"/>
        <v>0</v>
      </c>
      <c r="X45" s="338">
        <f t="shared" si="17"/>
        <v>0</v>
      </c>
      <c r="Y45" s="386"/>
      <c r="Z45" s="338">
        <f>SUMIF('All Pay and trans 2025'!$A:$A,$B45,'All Pay and trans 2025'!U:U)</f>
        <v>0</v>
      </c>
      <c r="AA45" s="338">
        <f>SUMIF('All Pay and trans 2025'!$A:$A,$B45,'All Pay and trans 2025'!V:V)</f>
        <v>0</v>
      </c>
      <c r="AB45" s="338">
        <f>SUMIF('All Pay and trans 2025'!$A:$A,$B45,'All Pay and trans 2025'!W:W)</f>
        <v>0</v>
      </c>
      <c r="AC45" s="338">
        <f>SUMIF('All Pay and trans 2025'!$A:$A,$B45,'All Pay and trans 2025'!X:X)</f>
        <v>0</v>
      </c>
      <c r="AD45" s="338">
        <f>SUMIF('All Pay and trans 2025'!$A:$A,$B45,'All Pay and trans 2025'!Y:Y)</f>
        <v>0</v>
      </c>
      <c r="AE45" s="330"/>
      <c r="AF45" s="338">
        <v>0</v>
      </c>
      <c r="AG45" s="338">
        <v>0</v>
      </c>
      <c r="AH45" s="338">
        <v>0</v>
      </c>
      <c r="AI45" s="338">
        <v>0</v>
      </c>
      <c r="AJ45" s="338">
        <v>0</v>
      </c>
      <c r="AK45" s="330"/>
      <c r="AL45" s="331"/>
      <c r="AM45" s="338">
        <f t="shared" si="18"/>
        <v>0</v>
      </c>
      <c r="AN45" s="338">
        <f t="shared" si="18"/>
        <v>0</v>
      </c>
      <c r="AO45" s="338">
        <f t="shared" si="19"/>
        <v>0</v>
      </c>
      <c r="AP45" s="338">
        <f t="shared" si="19"/>
        <v>0</v>
      </c>
      <c r="AQ45" s="338">
        <f t="shared" si="19"/>
        <v>0</v>
      </c>
      <c r="AR45" s="330"/>
      <c r="AS45" s="330">
        <f t="shared" si="4"/>
        <v>0</v>
      </c>
      <c r="AT45" s="330"/>
      <c r="AU45" s="330">
        <f>SUM(C45,E45:F45,Z45:AA45)</f>
        <v>0</v>
      </c>
      <c r="AV45" s="330"/>
      <c r="AW45" s="23"/>
    </row>
    <row r="46" spans="2:49" x14ac:dyDescent="0.25">
      <c r="B46" s="267" t="s">
        <v>329</v>
      </c>
      <c r="C46" s="268">
        <f>SUM(C43:C45)</f>
        <v>-340312.98999996873</v>
      </c>
      <c r="E46" s="336">
        <f t="shared" ref="E46:J46" si="20">SUM(E43:E45)</f>
        <v>-57069.64</v>
      </c>
      <c r="F46" s="336">
        <f t="shared" si="20"/>
        <v>-21795.319</v>
      </c>
      <c r="G46" s="336">
        <f t="shared" si="20"/>
        <v>-38951.659999999989</v>
      </c>
      <c r="H46" s="336">
        <f t="shared" si="20"/>
        <v>-39259.949999999997</v>
      </c>
      <c r="I46" s="336">
        <f t="shared" si="20"/>
        <v>-7037.36</v>
      </c>
      <c r="J46" s="336">
        <f t="shared" si="20"/>
        <v>-1734.83</v>
      </c>
      <c r="K46" s="330"/>
      <c r="L46" s="336">
        <f t="shared" ref="L46:Q46" si="21">SUM(L43:L45)</f>
        <v>1229158.0899999856</v>
      </c>
      <c r="M46" s="336">
        <f t="shared" si="21"/>
        <v>1413386.0200000319</v>
      </c>
      <c r="N46" s="336">
        <f t="shared" si="21"/>
        <v>1393370.5500000527</v>
      </c>
      <c r="O46" s="336">
        <f t="shared" si="21"/>
        <v>1031045.2400000031</v>
      </c>
      <c r="P46" s="336">
        <f t="shared" si="21"/>
        <v>940667.68999999005</v>
      </c>
      <c r="Q46" s="336">
        <f t="shared" si="21"/>
        <v>1157482.9800000153</v>
      </c>
      <c r="R46" s="331"/>
      <c r="S46" s="336">
        <f t="shared" ref="S46:X46" si="22">SUM(S43:S45)</f>
        <v>-1286227.7299999855</v>
      </c>
      <c r="T46" s="336">
        <f t="shared" si="22"/>
        <v>-1435181.3390000318</v>
      </c>
      <c r="U46" s="336">
        <f t="shared" si="22"/>
        <v>-1432322.2100000526</v>
      </c>
      <c r="V46" s="336">
        <f t="shared" si="22"/>
        <v>-1070305.1900000032</v>
      </c>
      <c r="W46" s="336">
        <f t="shared" si="22"/>
        <v>-947705.04999999003</v>
      </c>
      <c r="X46" s="336">
        <f t="shared" si="22"/>
        <v>-1159217.8100000154</v>
      </c>
      <c r="Y46" s="386"/>
      <c r="Z46" s="336">
        <f>SUM(Z43:Z45)</f>
        <v>0</v>
      </c>
      <c r="AA46" s="336">
        <f>SUM(AA43:AA45)</f>
        <v>0</v>
      </c>
      <c r="AB46" s="336">
        <f>SUM(AB43:AB45)</f>
        <v>0</v>
      </c>
      <c r="AC46" s="336">
        <f>SUM(AC43:AC45)</f>
        <v>0</v>
      </c>
      <c r="AD46" s="336">
        <f>SUM(AD43:AD45)</f>
        <v>13802.71</v>
      </c>
      <c r="AE46" s="331"/>
      <c r="AF46" s="336">
        <f>SUM(AF43:AF45)</f>
        <v>-1369873.67</v>
      </c>
      <c r="AG46" s="336">
        <f>SUM(AG43:AG45)</f>
        <v>-1224317.3999999999</v>
      </c>
      <c r="AH46" s="336">
        <f>SUM(AH43:AH45)</f>
        <v>0</v>
      </c>
      <c r="AI46" s="336">
        <f>SUM(AI43:AI45)</f>
        <v>-1151682.28</v>
      </c>
      <c r="AJ46" s="336">
        <f>SUM(AJ43:AJ45)</f>
        <v>-2093004.0199999998</v>
      </c>
      <c r="AK46" s="331"/>
      <c r="AL46" s="331"/>
      <c r="AM46" s="336">
        <f>SUM(AM43:AM45)</f>
        <v>1369873.67</v>
      </c>
      <c r="AN46" s="336">
        <f>SUM(AN43:AN45)</f>
        <v>1224317.3999999999</v>
      </c>
      <c r="AO46" s="336">
        <f>SUM(AO43:AO45)</f>
        <v>0</v>
      </c>
      <c r="AP46" s="336">
        <f>SUM(AP43:AP45)</f>
        <v>1151682.28</v>
      </c>
      <c r="AQ46" s="336">
        <f>SUM(AQ43:AQ45)</f>
        <v>2106806.73</v>
      </c>
      <c r="AR46" s="331"/>
      <c r="AS46" s="330">
        <f t="shared" si="4"/>
        <v>5852680.0800000001</v>
      </c>
      <c r="AT46" s="330"/>
      <c r="AU46" s="336">
        <f>SUM(AU43:AU45)</f>
        <v>-419177.94899996876</v>
      </c>
      <c r="AV46" s="330"/>
      <c r="AW46" s="23"/>
    </row>
    <row r="47" spans="2:49" x14ac:dyDescent="0.25">
      <c r="E47" s="330"/>
      <c r="F47" s="330"/>
      <c r="G47" s="330"/>
      <c r="H47" s="330"/>
      <c r="I47" s="330"/>
      <c r="J47" s="330"/>
      <c r="K47" s="330"/>
      <c r="L47" s="330"/>
      <c r="M47" s="330"/>
      <c r="N47" s="330"/>
      <c r="O47" s="330"/>
      <c r="P47" s="330"/>
      <c r="Q47" s="330"/>
      <c r="R47" s="330"/>
      <c r="S47" s="330"/>
      <c r="T47" s="330"/>
      <c r="U47" s="330"/>
      <c r="V47" s="330"/>
      <c r="W47" s="330"/>
      <c r="X47" s="330"/>
      <c r="Y47" s="386"/>
      <c r="Z47" s="330"/>
      <c r="AA47" s="330"/>
      <c r="AB47" s="330"/>
      <c r="AC47" s="330"/>
      <c r="AD47" s="330"/>
      <c r="AE47" s="330"/>
      <c r="AF47" s="330"/>
      <c r="AG47" s="330"/>
      <c r="AH47" s="330"/>
      <c r="AI47" s="330"/>
      <c r="AJ47" s="330"/>
      <c r="AK47" s="330"/>
      <c r="AL47" s="331"/>
      <c r="AM47" s="330"/>
      <c r="AN47" s="330"/>
      <c r="AO47" s="330"/>
      <c r="AP47" s="330"/>
      <c r="AQ47" s="330"/>
      <c r="AR47" s="330"/>
      <c r="AS47" s="330">
        <f t="shared" si="4"/>
        <v>0</v>
      </c>
      <c r="AT47" s="330"/>
      <c r="AU47" s="330"/>
      <c r="AV47" s="330"/>
      <c r="AW47" s="23"/>
    </row>
    <row r="48" spans="2:49" x14ac:dyDescent="0.25">
      <c r="B48" s="15" t="s">
        <v>241</v>
      </c>
      <c r="C48" s="268">
        <f>SUM(C41,C46)</f>
        <v>5436247.1824258231</v>
      </c>
      <c r="E48" s="336">
        <f t="shared" ref="E48:J48" si="23">SUM(E41,E46)</f>
        <v>5332511.2800000021</v>
      </c>
      <c r="F48" s="336">
        <f t="shared" si="23"/>
        <v>5142171.3209999949</v>
      </c>
      <c r="G48" s="336">
        <f t="shared" si="23"/>
        <v>4931022.7400000039</v>
      </c>
      <c r="H48" s="336">
        <f t="shared" si="23"/>
        <v>5266333.33</v>
      </c>
      <c r="I48" s="336">
        <f t="shared" si="23"/>
        <v>5137383.46</v>
      </c>
      <c r="J48" s="336">
        <f t="shared" si="23"/>
        <v>4192229.2400000007</v>
      </c>
      <c r="K48" s="330"/>
      <c r="L48" s="336">
        <f t="shared" ref="L48:Q48" si="24">SUM(L41,L46)</f>
        <v>8729705.5821428411</v>
      </c>
      <c r="M48" s="336">
        <f t="shared" si="24"/>
        <v>11345750.179642634</v>
      </c>
      <c r="N48" s="336">
        <f t="shared" si="24"/>
        <v>14313067.759285718</v>
      </c>
      <c r="O48" s="336">
        <f t="shared" si="24"/>
        <v>11816465.781428626</v>
      </c>
      <c r="P48" s="336">
        <f t="shared" si="24"/>
        <v>11351813.701428466</v>
      </c>
      <c r="Q48" s="336">
        <f t="shared" si="24"/>
        <v>9766315.3907140028</v>
      </c>
      <c r="R48" s="331"/>
      <c r="S48" s="336">
        <f t="shared" ref="S48:X48" si="25">SUM(S41,S46)</f>
        <v>-3397194.3021428389</v>
      </c>
      <c r="T48" s="336">
        <f t="shared" si="25"/>
        <v>-6203578.8586426415</v>
      </c>
      <c r="U48" s="336">
        <f t="shared" si="25"/>
        <v>-9382045.0192857161</v>
      </c>
      <c r="V48" s="336">
        <f t="shared" si="25"/>
        <v>-6550132.4514286201</v>
      </c>
      <c r="W48" s="336">
        <f t="shared" si="25"/>
        <v>-6214430.2414284628</v>
      </c>
      <c r="X48" s="336">
        <f t="shared" si="25"/>
        <v>-5574086.1507140035</v>
      </c>
      <c r="Y48" s="386"/>
      <c r="Z48" s="336">
        <f>SUM(Z41,Z46)</f>
        <v>-4250233.6400000006</v>
      </c>
      <c r="AA48" s="336">
        <f>SUM(AA41,AA46)</f>
        <v>-5334604.49</v>
      </c>
      <c r="AB48" s="336">
        <f>SUM(AB41,AB46)</f>
        <v>-4822788.33</v>
      </c>
      <c r="AC48" s="336">
        <f>SUM(AC41,AC46)</f>
        <v>-5619880.5799999991</v>
      </c>
      <c r="AD48" s="336">
        <f>SUM(AD41,AD46)</f>
        <v>-5380338.8299999991</v>
      </c>
      <c r="AE48" s="331"/>
      <c r="AF48" s="336">
        <f>SUM(AF41,AF46)</f>
        <v>-8473785.5</v>
      </c>
      <c r="AG48" s="336">
        <f>SUM(AG41,AG46)</f>
        <v>-6999736.3300000001</v>
      </c>
      <c r="AH48" s="336">
        <f>SUM(AH41,AH46)</f>
        <v>-10184164.890000001</v>
      </c>
      <c r="AI48" s="336">
        <f>SUM(AI41,AI46)</f>
        <v>-14099063.949999999</v>
      </c>
      <c r="AJ48" s="336">
        <f>SUM(AJ41,AJ46)</f>
        <v>-15881296.68</v>
      </c>
      <c r="AK48" s="331"/>
      <c r="AL48" s="331"/>
      <c r="AM48" s="336">
        <f>SUM(AM41,AM46)</f>
        <v>4223551.8599999994</v>
      </c>
      <c r="AN48" s="336">
        <f>SUM(AN41,AN46)</f>
        <v>1665131.8399999996</v>
      </c>
      <c r="AO48" s="336">
        <f>SUM(AO41,AO46)</f>
        <v>5361376.5600000005</v>
      </c>
      <c r="AP48" s="336">
        <f>SUM(AP41,AP46)</f>
        <v>8479183.370000001</v>
      </c>
      <c r="AQ48" s="336">
        <f>SUM(AQ41,AQ46)</f>
        <v>10500957.849999998</v>
      </c>
      <c r="AR48" s="331"/>
      <c r="AS48" s="330">
        <f t="shared" si="4"/>
        <v>30230201.48</v>
      </c>
      <c r="AT48" s="330"/>
      <c r="AU48" s="336">
        <f>SUM(AU41,AU46)</f>
        <v>6326091.6534258174</v>
      </c>
      <c r="AV48" s="330"/>
      <c r="AW48" s="23"/>
    </row>
    <row r="49" spans="2:49" x14ac:dyDescent="0.25">
      <c r="E49" s="330"/>
      <c r="F49" s="330"/>
      <c r="G49" s="330"/>
      <c r="H49" s="330"/>
      <c r="I49" s="330"/>
      <c r="J49" s="330"/>
      <c r="K49" s="330"/>
      <c r="L49" s="330"/>
      <c r="M49" s="330"/>
      <c r="N49" s="330"/>
      <c r="O49" s="330"/>
      <c r="P49" s="330"/>
      <c r="Q49" s="330"/>
      <c r="R49" s="330"/>
      <c r="S49" s="330"/>
      <c r="T49" s="330"/>
      <c r="U49" s="330"/>
      <c r="V49" s="330"/>
      <c r="W49" s="330"/>
      <c r="X49" s="330"/>
      <c r="Y49" s="386"/>
      <c r="Z49" s="330"/>
      <c r="AA49" s="330"/>
      <c r="AB49" s="330"/>
      <c r="AC49" s="330"/>
      <c r="AD49" s="330"/>
      <c r="AE49" s="330"/>
      <c r="AF49" s="330"/>
      <c r="AG49" s="330"/>
      <c r="AH49" s="330"/>
      <c r="AI49" s="330"/>
      <c r="AJ49" s="330"/>
      <c r="AK49" s="330"/>
      <c r="AL49" s="331"/>
      <c r="AM49" s="330"/>
      <c r="AN49" s="330"/>
      <c r="AO49" s="330"/>
      <c r="AP49" s="330"/>
      <c r="AQ49" s="330"/>
      <c r="AR49" s="330"/>
      <c r="AS49" s="330"/>
      <c r="AT49" s="330"/>
      <c r="AU49" s="330"/>
      <c r="AV49" s="330"/>
      <c r="AW49" s="23"/>
    </row>
    <row r="50" spans="2:49" x14ac:dyDescent="0.25">
      <c r="B50" s="18" t="s">
        <v>49</v>
      </c>
      <c r="C50" s="23">
        <f>'All Pay and trans 2025'!E49-C48</f>
        <v>3923444.6099999994</v>
      </c>
      <c r="E50" s="330">
        <f>'All Pay and trans 2025'!G49-E48</f>
        <v>-389.82000000122935</v>
      </c>
      <c r="F50" s="330">
        <f>'All Pay and trans 2025'!H49-F48</f>
        <v>0</v>
      </c>
      <c r="G50" s="330">
        <f>'All Pay and trans 2025'!I49-G48</f>
        <v>0</v>
      </c>
      <c r="H50" s="330">
        <f>'All Pay and trans 2025'!J49-H48</f>
        <v>8989.9900000002235</v>
      </c>
      <c r="I50" s="330">
        <f>'All Pay and trans 2025'!K49-I48-'All Pay and trans 2025'!K39</f>
        <v>0</v>
      </c>
      <c r="J50" s="330">
        <f>'All Pay and trans 2025'!L49-J48-'All Pay and trans 2025'!L39</f>
        <v>-4.6566128730773926E-10</v>
      </c>
      <c r="K50" s="330"/>
      <c r="L50" s="330">
        <v>-2.1428542211651802E-2</v>
      </c>
      <c r="M50" s="330">
        <v>0</v>
      </c>
      <c r="N50" s="330">
        <v>0</v>
      </c>
      <c r="O50" s="330">
        <v>0</v>
      </c>
      <c r="P50" s="330">
        <v>0</v>
      </c>
      <c r="Q50" s="330">
        <f>[1]Rec!$G$70+[1]Rec!$G$79+Q48</f>
        <v>0</v>
      </c>
      <c r="R50" s="330"/>
      <c r="S50" s="330"/>
      <c r="T50" s="330"/>
      <c r="U50" s="330"/>
      <c r="V50" s="330"/>
      <c r="W50" s="330"/>
      <c r="X50" s="330"/>
      <c r="Y50" s="386"/>
      <c r="Z50" s="330">
        <f>'All Pay and trans 2025'!U49-Z48</f>
        <v>0</v>
      </c>
      <c r="AA50" s="330">
        <f>'All Pay and trans 2025'!V49-AA48</f>
        <v>0</v>
      </c>
      <c r="AB50" s="330">
        <f>'All Pay and trans 2025'!W49-AB48</f>
        <v>0</v>
      </c>
      <c r="AC50" s="330">
        <f>'All Pay and trans 2025'!X49-AC48</f>
        <v>-195832.79000000004</v>
      </c>
      <c r="AD50" s="330">
        <f>'All Pay and trans 2025'!Y49-AD48</f>
        <v>-8990.0000000009313</v>
      </c>
      <c r="AE50" s="330"/>
      <c r="AF50" s="330">
        <v>0</v>
      </c>
      <c r="AG50" s="330">
        <v>0</v>
      </c>
      <c r="AH50" s="330">
        <v>0</v>
      </c>
      <c r="AI50" s="330">
        <v>842.65000000037253</v>
      </c>
      <c r="AJ50" s="330">
        <v>946454.94000000134</v>
      </c>
      <c r="AK50" s="330"/>
      <c r="AL50" s="331"/>
      <c r="AM50" s="330"/>
      <c r="AN50" s="330"/>
      <c r="AO50" s="330"/>
      <c r="AP50" s="330"/>
      <c r="AQ50" s="330">
        <f>AQ48-AJ50-AP48</f>
        <v>1075319.5399999954</v>
      </c>
      <c r="AR50" s="330"/>
      <c r="AS50" s="330"/>
      <c r="AT50" s="330"/>
      <c r="AU50" s="330">
        <f>'All Pay and trans 2025'!AJ49-AU48</f>
        <v>3925056.1999999983</v>
      </c>
      <c r="AV50" s="330"/>
      <c r="AW50" s="23"/>
    </row>
    <row r="51" spans="2:49" x14ac:dyDescent="0.25">
      <c r="E51" s="330"/>
      <c r="F51" s="330"/>
      <c r="G51" s="330"/>
      <c r="H51" s="330"/>
      <c r="I51" s="330"/>
      <c r="J51" s="330"/>
      <c r="K51" s="330"/>
      <c r="L51" s="330"/>
      <c r="M51" s="330"/>
      <c r="N51" s="330"/>
      <c r="O51" s="330"/>
      <c r="P51" s="330"/>
      <c r="Q51" s="330"/>
      <c r="R51" s="330"/>
      <c r="S51" s="330"/>
      <c r="T51" s="330"/>
      <c r="U51" s="330"/>
      <c r="V51" s="330"/>
      <c r="W51" s="330"/>
      <c r="X51" s="330"/>
      <c r="Y51" s="386"/>
      <c r="Z51" s="330"/>
      <c r="AA51" s="330"/>
      <c r="AB51" s="330"/>
      <c r="AC51" s="330"/>
      <c r="AD51" s="330"/>
      <c r="AE51" s="330"/>
      <c r="AF51" s="330"/>
      <c r="AG51" s="330"/>
      <c r="AH51" s="330"/>
      <c r="AI51" s="330"/>
      <c r="AJ51" s="330"/>
      <c r="AK51" s="155"/>
      <c r="AL51" s="155"/>
      <c r="AM51" s="155"/>
      <c r="AN51" s="330"/>
      <c r="AO51" s="330"/>
      <c r="AP51" s="330"/>
      <c r="AQ51" s="330"/>
      <c r="AR51" s="330"/>
      <c r="AS51" s="330"/>
      <c r="AT51" s="330"/>
      <c r="AU51" s="330"/>
      <c r="AV51" s="330"/>
      <c r="AW51" s="23"/>
    </row>
    <row r="52" spans="2:49" x14ac:dyDescent="0.25">
      <c r="E52" s="330"/>
      <c r="F52" s="330"/>
      <c r="G52" s="330"/>
      <c r="H52" s="330"/>
      <c r="I52" s="330"/>
      <c r="J52" s="330"/>
      <c r="K52" s="330"/>
      <c r="L52" s="330"/>
      <c r="M52" s="330"/>
      <c r="N52" s="330"/>
      <c r="O52" s="330"/>
      <c r="P52" s="330"/>
      <c r="Q52" s="330"/>
      <c r="R52" s="330"/>
      <c r="S52" s="330"/>
      <c r="T52" s="330"/>
      <c r="U52" s="330"/>
      <c r="V52" s="330"/>
      <c r="W52" s="330"/>
      <c r="X52" s="330"/>
      <c r="Y52" s="386"/>
      <c r="Z52" s="330"/>
      <c r="AA52" s="330"/>
      <c r="AB52" s="330"/>
      <c r="AC52" s="330"/>
      <c r="AD52" s="330"/>
      <c r="AE52" s="330"/>
      <c r="AF52" s="330"/>
      <c r="AG52" s="330"/>
      <c r="AH52" s="330"/>
      <c r="AI52" s="330"/>
      <c r="AJ52" s="330"/>
      <c r="AK52" s="155"/>
      <c r="AL52" s="155"/>
      <c r="AM52" s="155"/>
      <c r="AN52" s="330"/>
      <c r="AO52" s="330"/>
      <c r="AP52" s="330"/>
      <c r="AQ52" s="330"/>
      <c r="AR52" s="330"/>
      <c r="AS52" s="330"/>
      <c r="AT52" s="330"/>
      <c r="AU52" s="330"/>
      <c r="AV52" s="330"/>
      <c r="AW52" s="23"/>
    </row>
    <row r="53" spans="2:49" x14ac:dyDescent="0.25">
      <c r="E53" s="330"/>
      <c r="F53" s="330"/>
      <c r="G53" s="330"/>
      <c r="H53" s="330"/>
      <c r="I53" s="330"/>
      <c r="J53" s="330"/>
      <c r="K53" s="330"/>
      <c r="L53" s="330"/>
      <c r="M53" s="330"/>
      <c r="N53" s="330"/>
      <c r="O53" s="330"/>
      <c r="P53" s="330"/>
      <c r="Q53" s="330"/>
      <c r="R53" s="330"/>
      <c r="S53" s="330"/>
      <c r="T53" s="330"/>
      <c r="U53" s="330"/>
      <c r="V53" s="330"/>
      <c r="W53" s="330"/>
      <c r="X53" s="330"/>
      <c r="Y53" s="386"/>
      <c r="Z53" s="330"/>
      <c r="AA53" s="330"/>
      <c r="AB53" s="330"/>
      <c r="AC53" s="330"/>
      <c r="AD53" s="330"/>
      <c r="AE53" s="330"/>
      <c r="AF53" s="330"/>
      <c r="AG53" s="330"/>
      <c r="AH53" s="330"/>
      <c r="AI53" s="330"/>
      <c r="AJ53" s="330"/>
      <c r="AK53" s="155"/>
      <c r="AL53" s="155"/>
      <c r="AM53" s="155"/>
      <c r="AN53" s="330"/>
      <c r="AO53" s="330"/>
      <c r="AP53" s="330"/>
      <c r="AQ53" s="330"/>
      <c r="AR53" s="330"/>
      <c r="AS53" s="330"/>
      <c r="AT53" s="330"/>
      <c r="AU53" s="330"/>
      <c r="AV53" s="330"/>
      <c r="AW53" s="23"/>
    </row>
    <row r="54" spans="2:49" x14ac:dyDescent="0.25">
      <c r="E54" s="330"/>
      <c r="F54" s="330"/>
      <c r="G54" s="330"/>
      <c r="H54" s="330"/>
      <c r="I54" s="330"/>
      <c r="J54" s="330"/>
      <c r="K54" s="330"/>
      <c r="L54" s="330"/>
      <c r="M54" s="330"/>
      <c r="N54" s="330"/>
      <c r="O54" s="330"/>
      <c r="P54" s="330"/>
      <c r="Q54" s="330"/>
      <c r="R54" s="330"/>
      <c r="S54" s="330"/>
      <c r="T54" s="330"/>
      <c r="U54" s="330"/>
      <c r="V54" s="330"/>
      <c r="W54" s="330"/>
      <c r="X54" s="330"/>
      <c r="Y54" s="386"/>
      <c r="Z54" s="330"/>
      <c r="AA54" s="330"/>
      <c r="AB54" s="330"/>
      <c r="AC54" s="330"/>
      <c r="AD54" s="330"/>
      <c r="AE54" s="330"/>
      <c r="AF54" s="330"/>
      <c r="AG54" s="330"/>
      <c r="AH54" s="330"/>
      <c r="AI54" s="330"/>
      <c r="AJ54" s="330"/>
      <c r="AK54" s="155"/>
      <c r="AL54" s="155"/>
      <c r="AM54" s="155"/>
      <c r="AN54" s="330"/>
      <c r="AO54" s="330"/>
      <c r="AP54" s="330"/>
      <c r="AQ54" s="330"/>
      <c r="AR54" s="330"/>
      <c r="AS54" s="330"/>
      <c r="AT54" s="330"/>
      <c r="AU54" s="330"/>
      <c r="AV54" s="330"/>
      <c r="AW54" s="23"/>
    </row>
    <row r="55" spans="2:49" x14ac:dyDescent="0.25">
      <c r="E55" s="330"/>
      <c r="F55" s="330"/>
      <c r="G55" s="330"/>
      <c r="H55" s="330"/>
      <c r="I55" s="330"/>
      <c r="J55" s="330"/>
      <c r="K55" s="330"/>
      <c r="L55" s="330"/>
      <c r="M55" s="330"/>
      <c r="N55" s="330"/>
      <c r="O55" s="330"/>
      <c r="P55" s="330"/>
      <c r="Q55" s="330"/>
      <c r="R55" s="330"/>
      <c r="S55" s="330"/>
      <c r="T55" s="330"/>
      <c r="U55" s="330"/>
      <c r="V55" s="330"/>
      <c r="W55" s="330"/>
      <c r="X55" s="330"/>
      <c r="Y55" s="386"/>
      <c r="Z55" s="330"/>
      <c r="AA55" s="330"/>
      <c r="AB55" s="330"/>
      <c r="AC55" s="330"/>
      <c r="AD55" s="330"/>
      <c r="AE55" s="330"/>
      <c r="AF55" s="330"/>
      <c r="AG55" s="330"/>
      <c r="AH55" s="330"/>
      <c r="AI55" s="330"/>
      <c r="AJ55" s="330"/>
      <c r="AK55" s="155"/>
      <c r="AL55" s="155"/>
      <c r="AM55" s="155"/>
      <c r="AN55" s="330"/>
      <c r="AO55" s="330"/>
      <c r="AP55" s="330"/>
      <c r="AQ55" s="330"/>
      <c r="AR55" s="330"/>
      <c r="AS55" s="330"/>
      <c r="AT55" s="330"/>
      <c r="AU55" s="330"/>
      <c r="AV55" s="330"/>
      <c r="AW55" s="23"/>
    </row>
    <row r="56" spans="2:49" x14ac:dyDescent="0.25">
      <c r="E56" s="330"/>
      <c r="F56" s="330"/>
      <c r="G56" s="330"/>
      <c r="H56" s="330"/>
      <c r="I56" s="330"/>
      <c r="J56" s="330"/>
      <c r="K56" s="330"/>
      <c r="L56" s="330"/>
      <c r="M56" s="330"/>
      <c r="N56" s="330"/>
      <c r="O56" s="330"/>
      <c r="P56" s="330"/>
      <c r="Q56" s="330"/>
      <c r="R56" s="330"/>
      <c r="S56" s="330"/>
      <c r="T56" s="330"/>
      <c r="U56" s="330"/>
      <c r="V56" s="330"/>
      <c r="W56" s="330"/>
      <c r="X56" s="330"/>
      <c r="Y56" s="386"/>
      <c r="Z56" s="330"/>
      <c r="AA56" s="330"/>
      <c r="AB56" s="330"/>
      <c r="AC56" s="330"/>
      <c r="AD56" s="330"/>
      <c r="AE56" s="330"/>
      <c r="AF56" s="330"/>
      <c r="AG56" s="330"/>
      <c r="AH56" s="330"/>
      <c r="AI56" s="330"/>
      <c r="AJ56" s="330"/>
      <c r="AK56" s="155"/>
      <c r="AL56" s="155"/>
      <c r="AM56" s="155"/>
      <c r="AN56" s="330"/>
      <c r="AO56" s="330"/>
      <c r="AP56" s="330"/>
      <c r="AQ56" s="330"/>
      <c r="AR56" s="330"/>
      <c r="AS56" s="330"/>
      <c r="AT56" s="330"/>
      <c r="AU56" s="330"/>
      <c r="AV56" s="330"/>
      <c r="AW56" s="23"/>
    </row>
    <row r="57" spans="2:49" x14ac:dyDescent="0.25">
      <c r="E57" s="330"/>
      <c r="F57" s="330"/>
      <c r="G57" s="330"/>
      <c r="H57" s="330"/>
      <c r="I57" s="330"/>
      <c r="J57" s="330"/>
      <c r="K57" s="330"/>
      <c r="L57" s="330"/>
      <c r="M57" s="330"/>
      <c r="N57" s="330"/>
      <c r="O57" s="330"/>
      <c r="P57" s="330"/>
      <c r="Q57" s="330"/>
      <c r="R57" s="330"/>
      <c r="S57" s="330"/>
      <c r="T57" s="330"/>
      <c r="U57" s="330"/>
      <c r="V57" s="330"/>
      <c r="W57" s="330"/>
      <c r="X57" s="330"/>
      <c r="Y57" s="386"/>
      <c r="Z57" s="330"/>
      <c r="AA57" s="330"/>
      <c r="AB57" s="330"/>
      <c r="AC57" s="330"/>
      <c r="AD57" s="330"/>
      <c r="AE57" s="330"/>
      <c r="AF57" s="330"/>
      <c r="AG57" s="330"/>
      <c r="AH57" s="330"/>
      <c r="AI57" s="330"/>
      <c r="AJ57" s="330"/>
      <c r="AK57" s="155"/>
      <c r="AL57" s="155"/>
      <c r="AM57" s="155"/>
      <c r="AN57" s="330"/>
      <c r="AO57" s="330"/>
      <c r="AP57" s="330"/>
      <c r="AQ57" s="330"/>
      <c r="AR57" s="330"/>
      <c r="AS57" s="330"/>
      <c r="AT57" s="330"/>
      <c r="AU57" s="330"/>
      <c r="AV57" s="330"/>
      <c r="AW57" s="23"/>
    </row>
    <row r="58" spans="2:49" x14ac:dyDescent="0.25">
      <c r="E58" s="330"/>
      <c r="F58" s="330"/>
      <c r="G58" s="330"/>
      <c r="H58" s="330"/>
      <c r="I58" s="330"/>
      <c r="J58" s="330"/>
      <c r="K58" s="330"/>
      <c r="L58" s="330"/>
      <c r="M58" s="330"/>
      <c r="N58" s="330"/>
      <c r="O58" s="330"/>
      <c r="P58" s="330"/>
      <c r="Q58" s="330"/>
      <c r="R58" s="330"/>
      <c r="S58" s="330"/>
      <c r="T58" s="330"/>
      <c r="U58" s="330"/>
      <c r="V58" s="330"/>
      <c r="W58" s="330"/>
      <c r="X58" s="330"/>
      <c r="Y58" s="386"/>
      <c r="Z58" s="330"/>
      <c r="AA58" s="330"/>
      <c r="AB58" s="330"/>
      <c r="AC58" s="330"/>
      <c r="AD58" s="330"/>
      <c r="AE58" s="330"/>
      <c r="AF58" s="330"/>
      <c r="AG58" s="330"/>
      <c r="AH58" s="330"/>
      <c r="AI58" s="330"/>
      <c r="AJ58" s="330"/>
      <c r="AK58" s="155"/>
      <c r="AL58" s="155"/>
      <c r="AM58" s="155"/>
      <c r="AN58" s="330"/>
      <c r="AO58" s="330"/>
      <c r="AP58" s="330"/>
      <c r="AQ58" s="330"/>
      <c r="AR58" s="330"/>
      <c r="AS58" s="330"/>
      <c r="AT58" s="330"/>
      <c r="AU58" s="330"/>
      <c r="AV58" s="330"/>
      <c r="AW58" s="23"/>
    </row>
    <row r="59" spans="2:49" x14ac:dyDescent="0.25">
      <c r="E59" s="330"/>
      <c r="F59" s="330"/>
      <c r="G59" s="330"/>
      <c r="H59" s="330"/>
      <c r="I59" s="330"/>
      <c r="J59" s="330"/>
      <c r="K59" s="330"/>
      <c r="L59" s="330"/>
      <c r="M59" s="330"/>
      <c r="N59" s="330"/>
      <c r="O59" s="330"/>
      <c r="P59" s="330"/>
      <c r="Q59" s="330"/>
      <c r="R59" s="330"/>
      <c r="S59" s="330"/>
      <c r="T59" s="330"/>
      <c r="U59" s="330"/>
      <c r="V59" s="330"/>
      <c r="W59" s="330"/>
      <c r="X59" s="330"/>
      <c r="Y59" s="386"/>
      <c r="Z59" s="330"/>
      <c r="AA59" s="330"/>
      <c r="AB59" s="330"/>
      <c r="AC59" s="330"/>
      <c r="AD59" s="330"/>
      <c r="AE59" s="330"/>
      <c r="AF59" s="330"/>
      <c r="AG59" s="330"/>
      <c r="AH59" s="330"/>
      <c r="AI59" s="330"/>
      <c r="AJ59" s="330"/>
      <c r="AK59" s="155"/>
      <c r="AL59" s="155"/>
      <c r="AM59" s="155"/>
      <c r="AN59" s="330"/>
      <c r="AO59" s="330"/>
      <c r="AP59" s="330"/>
      <c r="AQ59" s="330"/>
      <c r="AR59" s="330"/>
      <c r="AS59" s="330"/>
      <c r="AT59" s="330"/>
      <c r="AU59" s="330"/>
      <c r="AV59" s="330"/>
      <c r="AW59" s="23"/>
    </row>
    <row r="60" spans="2:49" x14ac:dyDescent="0.25">
      <c r="E60" s="330"/>
      <c r="F60" s="330"/>
      <c r="G60" s="330"/>
      <c r="H60" s="330"/>
      <c r="I60" s="330"/>
      <c r="J60" s="330"/>
      <c r="K60" s="330"/>
      <c r="L60" s="330"/>
      <c r="M60" s="330"/>
      <c r="N60" s="330"/>
      <c r="O60" s="330"/>
      <c r="P60" s="330"/>
      <c r="Q60" s="330"/>
      <c r="R60" s="330"/>
      <c r="S60" s="330"/>
      <c r="T60" s="330"/>
      <c r="U60" s="330"/>
      <c r="V60" s="330"/>
      <c r="W60" s="330"/>
      <c r="X60" s="330"/>
      <c r="Y60" s="386"/>
      <c r="Z60" s="330"/>
      <c r="AA60" s="330"/>
      <c r="AB60" s="330"/>
      <c r="AC60" s="330"/>
      <c r="AD60" s="330"/>
      <c r="AE60" s="330"/>
      <c r="AF60" s="330"/>
      <c r="AG60" s="330"/>
      <c r="AH60" s="330"/>
      <c r="AI60" s="330"/>
      <c r="AJ60" s="330"/>
      <c r="AK60" s="155"/>
      <c r="AL60" s="155"/>
      <c r="AM60" s="155"/>
      <c r="AN60" s="330"/>
      <c r="AO60" s="330"/>
      <c r="AP60" s="330"/>
      <c r="AQ60" s="330"/>
      <c r="AR60" s="330"/>
      <c r="AS60" s="330"/>
      <c r="AT60" s="330"/>
      <c r="AU60" s="330"/>
      <c r="AV60" s="330"/>
      <c r="AW60" s="23"/>
    </row>
    <row r="61" spans="2:49" x14ac:dyDescent="0.25"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386"/>
      <c r="Z61" s="330"/>
      <c r="AA61" s="330"/>
      <c r="AB61" s="330"/>
      <c r="AC61" s="330"/>
      <c r="AD61" s="330"/>
      <c r="AE61" s="330"/>
      <c r="AF61" s="330"/>
      <c r="AG61" s="330"/>
      <c r="AH61" s="330"/>
      <c r="AI61" s="330"/>
      <c r="AJ61" s="330"/>
      <c r="AK61" s="330"/>
      <c r="AL61" s="331"/>
      <c r="AM61" s="330"/>
      <c r="AN61" s="330"/>
      <c r="AO61" s="330"/>
      <c r="AP61" s="330"/>
      <c r="AQ61" s="330"/>
      <c r="AR61" s="330"/>
      <c r="AS61" s="330"/>
      <c r="AT61" s="330"/>
      <c r="AU61" s="330"/>
      <c r="AV61" s="330"/>
      <c r="AW61" s="23"/>
    </row>
    <row r="62" spans="2:49" x14ac:dyDescent="0.25"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386"/>
      <c r="Z62" s="330"/>
      <c r="AA62" s="330"/>
      <c r="AB62" s="330"/>
      <c r="AC62" s="330"/>
      <c r="AD62" s="330"/>
      <c r="AE62" s="330"/>
      <c r="AF62" s="330"/>
      <c r="AG62" s="330"/>
      <c r="AH62" s="330"/>
      <c r="AI62" s="330"/>
      <c r="AJ62" s="330"/>
      <c r="AK62" s="330"/>
      <c r="AL62" s="331"/>
      <c r="AM62" s="330"/>
      <c r="AN62" s="330"/>
      <c r="AO62" s="330"/>
      <c r="AP62" s="330"/>
      <c r="AQ62" s="330"/>
      <c r="AR62" s="330"/>
      <c r="AS62" s="330"/>
      <c r="AT62" s="330"/>
      <c r="AU62" s="330"/>
      <c r="AV62" s="330"/>
      <c r="AW62" s="23"/>
    </row>
    <row r="63" spans="2:49" x14ac:dyDescent="0.25">
      <c r="E63" s="330"/>
      <c r="F63" s="330"/>
      <c r="G63" s="330"/>
      <c r="H63" s="330"/>
      <c r="I63" s="330"/>
      <c r="J63" s="330"/>
      <c r="K63" s="330"/>
      <c r="L63" s="330"/>
      <c r="M63" s="330"/>
      <c r="N63" s="330"/>
      <c r="O63" s="330"/>
      <c r="P63" s="330"/>
      <c r="Q63" s="330"/>
      <c r="R63" s="330"/>
      <c r="S63" s="330"/>
      <c r="T63" s="330"/>
      <c r="U63" s="330"/>
      <c r="V63" s="330"/>
      <c r="W63" s="330"/>
      <c r="X63" s="330"/>
      <c r="Y63" s="386"/>
      <c r="Z63" s="330"/>
      <c r="AA63" s="330"/>
      <c r="AB63" s="330"/>
      <c r="AC63" s="330"/>
      <c r="AD63" s="330"/>
      <c r="AE63" s="330"/>
      <c r="AF63" s="330"/>
      <c r="AG63" s="330"/>
      <c r="AH63" s="330"/>
      <c r="AI63" s="330"/>
      <c r="AJ63" s="330"/>
      <c r="AK63" s="330"/>
      <c r="AL63" s="331"/>
      <c r="AM63" s="330"/>
      <c r="AN63" s="330"/>
      <c r="AO63" s="330"/>
      <c r="AP63" s="330"/>
      <c r="AQ63" s="330"/>
      <c r="AR63" s="330"/>
      <c r="AS63" s="330"/>
      <c r="AT63" s="330"/>
      <c r="AU63" s="330"/>
      <c r="AV63" s="330"/>
      <c r="AW63" s="23"/>
    </row>
    <row r="64" spans="2:49" x14ac:dyDescent="0.25">
      <c r="E64" s="330"/>
      <c r="F64" s="330"/>
      <c r="G64" s="330"/>
      <c r="H64" s="330"/>
      <c r="I64" s="330"/>
      <c r="J64" s="330"/>
      <c r="K64" s="330"/>
      <c r="L64" s="330"/>
      <c r="M64" s="330"/>
      <c r="N64" s="330"/>
      <c r="O64" s="330"/>
      <c r="P64" s="330"/>
      <c r="Q64" s="330"/>
      <c r="R64" s="330"/>
      <c r="S64" s="330"/>
      <c r="T64" s="330"/>
      <c r="U64" s="330"/>
      <c r="V64" s="330"/>
      <c r="W64" s="330"/>
      <c r="X64" s="330"/>
      <c r="Y64" s="386"/>
      <c r="Z64" s="330"/>
      <c r="AA64" s="330"/>
      <c r="AB64" s="330"/>
      <c r="AC64" s="330"/>
      <c r="AD64" s="330"/>
      <c r="AE64" s="330"/>
      <c r="AF64" s="330"/>
      <c r="AG64" s="330"/>
      <c r="AH64" s="330"/>
      <c r="AI64" s="330"/>
      <c r="AJ64" s="330"/>
      <c r="AK64" s="330"/>
      <c r="AL64" s="331"/>
      <c r="AM64" s="330"/>
      <c r="AN64" s="330"/>
      <c r="AO64" s="330"/>
      <c r="AP64" s="330"/>
      <c r="AQ64" s="330"/>
      <c r="AR64" s="330"/>
      <c r="AS64" s="330"/>
      <c r="AT64" s="330"/>
      <c r="AU64" s="330"/>
      <c r="AV64" s="330"/>
      <c r="AW64" s="23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E0AE7-EF3F-423F-A43E-73DE3677B79F}">
  <sheetPr>
    <tabColor theme="5" tint="0.39997558519241921"/>
  </sheetPr>
  <dimension ref="A1:T69"/>
  <sheetViews>
    <sheetView zoomScaleNormal="100" workbookViewId="0">
      <pane xSplit="1" ySplit="1" topLeftCell="B41" activePane="bottomRight" state="frozen"/>
      <selection activeCell="K73" sqref="K73:K74"/>
      <selection pane="topRight" activeCell="K73" sqref="K73:K74"/>
      <selection pane="bottomLeft" activeCell="K73" sqref="K73:K74"/>
      <selection pane="bottomRight" activeCell="K73" sqref="K73:K74"/>
    </sheetView>
  </sheetViews>
  <sheetFormatPr defaultColWidth="8.85546875" defaultRowHeight="12.75" outlineLevelRow="1" x14ac:dyDescent="0.2"/>
  <cols>
    <col min="1" max="1" width="11.5703125" style="2" bestFit="1" customWidth="1"/>
    <col min="2" max="2" width="10" style="2" bestFit="1" customWidth="1"/>
    <col min="3" max="3" width="10.42578125" style="2" bestFit="1" customWidth="1"/>
    <col min="4" max="4" width="10.5703125" style="2" bestFit="1" customWidth="1"/>
    <col min="5" max="5" width="10.7109375" style="2" bestFit="1" customWidth="1"/>
    <col min="6" max="6" width="10.42578125" style="2" bestFit="1" customWidth="1"/>
    <col min="7" max="7" width="10.140625" style="2" bestFit="1" customWidth="1"/>
    <col min="8" max="8" width="9.42578125" style="126" bestFit="1" customWidth="1"/>
    <col min="9" max="11" width="10.5703125" style="2" bestFit="1" customWidth="1"/>
    <col min="12" max="12" width="12" style="2" bestFit="1" customWidth="1"/>
    <col min="13" max="14" width="10.140625" style="2" bestFit="1" customWidth="1"/>
    <col min="15" max="15" width="10.42578125" style="126" bestFit="1" customWidth="1"/>
    <col min="16" max="16" width="10.140625" style="2" bestFit="1" customWidth="1"/>
    <col min="17" max="17" width="7.5703125" style="2" bestFit="1" customWidth="1"/>
    <col min="18" max="18" width="8.28515625" style="2" bestFit="1" customWidth="1"/>
    <col min="19" max="19" width="8" style="2" bestFit="1" customWidth="1"/>
    <col min="20" max="20" width="10.140625" style="2" bestFit="1" customWidth="1"/>
    <col min="21" max="16384" width="8.85546875" style="2"/>
  </cols>
  <sheetData>
    <row r="1" spans="1:20" ht="38.25" x14ac:dyDescent="0.2">
      <c r="A1" s="168" t="s">
        <v>352</v>
      </c>
      <c r="B1" s="167" t="s">
        <v>243</v>
      </c>
      <c r="C1" s="168" t="s">
        <v>244</v>
      </c>
      <c r="D1" s="168" t="s">
        <v>245</v>
      </c>
      <c r="E1" s="168" t="s">
        <v>246</v>
      </c>
      <c r="F1" s="168" t="s">
        <v>247</v>
      </c>
      <c r="G1" s="168" t="s">
        <v>248</v>
      </c>
      <c r="H1" s="169" t="s">
        <v>135</v>
      </c>
      <c r="I1" s="168" t="s">
        <v>249</v>
      </c>
      <c r="J1" s="168" t="s">
        <v>250</v>
      </c>
      <c r="K1" s="168" t="s">
        <v>251</v>
      </c>
      <c r="L1" s="168" t="s">
        <v>252</v>
      </c>
      <c r="M1" s="168" t="s">
        <v>232</v>
      </c>
      <c r="N1" s="168" t="s">
        <v>233</v>
      </c>
      <c r="O1" s="169" t="s">
        <v>234</v>
      </c>
      <c r="P1" s="168" t="s">
        <v>235</v>
      </c>
      <c r="Q1" s="168" t="s">
        <v>253</v>
      </c>
      <c r="R1" s="168" t="s">
        <v>254</v>
      </c>
      <c r="S1" s="168" t="s">
        <v>255</v>
      </c>
      <c r="T1" s="170" t="s">
        <v>256</v>
      </c>
    </row>
    <row r="2" spans="1:20" x14ac:dyDescent="0.2">
      <c r="A2" s="248" t="s">
        <v>257</v>
      </c>
      <c r="B2" s="247"/>
      <c r="C2" s="247"/>
      <c r="D2" s="247"/>
      <c r="E2" s="247"/>
      <c r="F2" s="245">
        <v>70124670</v>
      </c>
      <c r="G2" s="245">
        <v>60178532</v>
      </c>
      <c r="H2" s="246">
        <v>7513376</v>
      </c>
      <c r="I2" s="245">
        <v>1679897</v>
      </c>
      <c r="J2" s="245">
        <v>5416043</v>
      </c>
      <c r="K2" s="245">
        <v>5483802</v>
      </c>
      <c r="L2" s="247"/>
      <c r="M2" s="245">
        <v>62611294</v>
      </c>
      <c r="N2" s="245">
        <v>44762127</v>
      </c>
      <c r="O2" s="246">
        <v>54762468</v>
      </c>
      <c r="P2" s="245">
        <v>39283979</v>
      </c>
      <c r="Q2" s="245">
        <v>100238</v>
      </c>
      <c r="R2" s="245">
        <v>72639</v>
      </c>
      <c r="S2" s="245">
        <v>11383</v>
      </c>
      <c r="T2" s="245">
        <v>35387171</v>
      </c>
    </row>
    <row r="3" spans="1:20" x14ac:dyDescent="0.2">
      <c r="A3" s="249" t="s">
        <v>258</v>
      </c>
      <c r="B3" s="247"/>
      <c r="C3" s="247"/>
      <c r="D3" s="247"/>
      <c r="E3" s="247"/>
      <c r="F3" s="245">
        <v>71917866</v>
      </c>
      <c r="G3" s="245">
        <v>61639598</v>
      </c>
      <c r="H3" s="246">
        <v>7705505</v>
      </c>
      <c r="I3" s="245">
        <v>1794863</v>
      </c>
      <c r="J3" s="245">
        <v>5547539</v>
      </c>
      <c r="K3" s="245">
        <v>5617550</v>
      </c>
      <c r="L3" s="247"/>
      <c r="M3" s="245">
        <v>64212361</v>
      </c>
      <c r="N3" s="245">
        <v>47798077</v>
      </c>
      <c r="O3" s="246">
        <v>56092039</v>
      </c>
      <c r="P3" s="245">
        <v>41916644</v>
      </c>
      <c r="Q3" s="245">
        <v>102348</v>
      </c>
      <c r="R3" s="245">
        <v>77401</v>
      </c>
      <c r="S3" s="245">
        <v>12340</v>
      </c>
      <c r="T3" s="245">
        <v>42168400</v>
      </c>
    </row>
    <row r="4" spans="1:20" x14ac:dyDescent="0.2">
      <c r="A4" s="248" t="s">
        <v>259</v>
      </c>
      <c r="B4" s="247"/>
      <c r="C4" s="247"/>
      <c r="D4" s="247"/>
      <c r="E4" s="247"/>
      <c r="F4" s="245">
        <v>73774631</v>
      </c>
      <c r="G4" s="245">
        <v>63142368</v>
      </c>
      <c r="H4" s="246">
        <v>7904448</v>
      </c>
      <c r="I4" s="245">
        <v>1921699</v>
      </c>
      <c r="J4" s="245">
        <v>5682788</v>
      </c>
      <c r="K4" s="245">
        <v>5755338</v>
      </c>
      <c r="L4" s="247"/>
      <c r="M4" s="245">
        <v>65870182</v>
      </c>
      <c r="N4" s="245">
        <v>50439862</v>
      </c>
      <c r="O4" s="246">
        <v>57459560</v>
      </c>
      <c r="P4" s="245">
        <v>44197025</v>
      </c>
      <c r="Q4" s="245">
        <v>104442</v>
      </c>
      <c r="R4" s="245">
        <v>81487</v>
      </c>
      <c r="S4" s="245">
        <v>13094</v>
      </c>
      <c r="T4" s="245">
        <v>44457327</v>
      </c>
    </row>
    <row r="5" spans="1:20" x14ac:dyDescent="0.2">
      <c r="A5" s="248" t="s">
        <v>260</v>
      </c>
      <c r="B5" s="247"/>
      <c r="C5" s="247"/>
      <c r="D5" s="247"/>
      <c r="E5" s="247"/>
      <c r="F5" s="245">
        <v>75195972</v>
      </c>
      <c r="G5" s="245">
        <v>64324291</v>
      </c>
      <c r="H5" s="246">
        <v>8056735</v>
      </c>
      <c r="I5" s="245">
        <v>1982010</v>
      </c>
      <c r="J5" s="245">
        <v>5789160</v>
      </c>
      <c r="K5" s="245">
        <v>5864124</v>
      </c>
      <c r="L5" s="247"/>
      <c r="M5" s="245">
        <v>67139237</v>
      </c>
      <c r="N5" s="245">
        <v>53232071</v>
      </c>
      <c r="O5" s="246">
        <v>58535110</v>
      </c>
      <c r="P5" s="245">
        <v>46600632</v>
      </c>
      <c r="Q5" s="245">
        <v>106148</v>
      </c>
      <c r="R5" s="245">
        <v>85724</v>
      </c>
      <c r="S5" s="245">
        <v>13876</v>
      </c>
      <c r="T5" s="245">
        <v>47304755</v>
      </c>
    </row>
    <row r="6" spans="1:20" x14ac:dyDescent="0.2">
      <c r="A6" s="248" t="s">
        <v>261</v>
      </c>
      <c r="B6" s="247"/>
      <c r="C6" s="247"/>
      <c r="D6" s="247"/>
      <c r="E6" s="247"/>
      <c r="F6" s="245">
        <v>75691615</v>
      </c>
      <c r="G6" s="245">
        <v>64747182</v>
      </c>
      <c r="H6" s="246">
        <v>8109840</v>
      </c>
      <c r="I6" s="245">
        <v>1984903</v>
      </c>
      <c r="J6" s="245">
        <v>5827219</v>
      </c>
      <c r="K6" s="245">
        <v>5903692</v>
      </c>
      <c r="L6" s="247"/>
      <c r="M6" s="245">
        <v>67581775</v>
      </c>
      <c r="N6" s="245">
        <v>55767311</v>
      </c>
      <c r="O6" s="246">
        <v>58919941</v>
      </c>
      <c r="P6" s="245">
        <v>48784583</v>
      </c>
      <c r="Q6" s="245">
        <v>106761</v>
      </c>
      <c r="R6" s="245">
        <v>89539</v>
      </c>
      <c r="S6" s="245">
        <v>14456</v>
      </c>
      <c r="T6" s="245">
        <v>49572653</v>
      </c>
    </row>
    <row r="7" spans="1:20" x14ac:dyDescent="0.2">
      <c r="A7" s="248" t="s">
        <v>262</v>
      </c>
      <c r="B7" s="247"/>
      <c r="C7" s="247"/>
      <c r="D7" s="247"/>
      <c r="E7" s="247"/>
      <c r="F7" s="245">
        <v>75401732</v>
      </c>
      <c r="G7" s="245">
        <v>64504105</v>
      </c>
      <c r="H7" s="246">
        <v>8078781</v>
      </c>
      <c r="I7" s="245">
        <v>1963155</v>
      </c>
      <c r="J7" s="245">
        <v>5805342</v>
      </c>
      <c r="K7" s="245">
        <v>5882355</v>
      </c>
      <c r="L7" s="247"/>
      <c r="M7" s="245">
        <v>67322951</v>
      </c>
      <c r="N7" s="245">
        <v>58145123</v>
      </c>
      <c r="O7" s="246">
        <v>58698741</v>
      </c>
      <c r="P7" s="245">
        <v>50833144</v>
      </c>
      <c r="Q7" s="245">
        <v>106370</v>
      </c>
      <c r="R7" s="245">
        <v>93084</v>
      </c>
      <c r="S7" s="245">
        <v>15037</v>
      </c>
      <c r="T7" s="245">
        <v>51605499</v>
      </c>
    </row>
    <row r="8" spans="1:20" x14ac:dyDescent="0.2">
      <c r="A8" s="248" t="s">
        <v>263</v>
      </c>
      <c r="B8" s="247"/>
      <c r="C8" s="247"/>
      <c r="D8" s="247"/>
      <c r="E8" s="247"/>
      <c r="F8" s="245">
        <v>41257136</v>
      </c>
      <c r="G8" s="245">
        <v>35181287</v>
      </c>
      <c r="H8" s="246">
        <v>4420418</v>
      </c>
      <c r="I8" s="245">
        <v>1043925</v>
      </c>
      <c r="J8" s="245">
        <v>3166299</v>
      </c>
      <c r="K8" s="245">
        <v>3221335</v>
      </c>
      <c r="L8" s="247"/>
      <c r="M8" s="245">
        <v>36836718</v>
      </c>
      <c r="N8" s="245">
        <v>33501444</v>
      </c>
      <c r="O8" s="246">
        <v>32014980</v>
      </c>
      <c r="P8" s="245">
        <v>29151576</v>
      </c>
      <c r="Q8" s="245">
        <v>58005</v>
      </c>
      <c r="R8" s="245">
        <v>53066</v>
      </c>
      <c r="S8" s="245">
        <v>8478</v>
      </c>
      <c r="T8" s="245">
        <v>25453199</v>
      </c>
    </row>
    <row r="9" spans="1:20" x14ac:dyDescent="0.2">
      <c r="A9" s="248" t="s">
        <v>264</v>
      </c>
      <c r="B9" s="247"/>
      <c r="C9" s="247"/>
      <c r="D9" s="247"/>
      <c r="E9" s="247"/>
      <c r="F9" s="245">
        <v>75177183</v>
      </c>
      <c r="G9" s="245">
        <v>64306763</v>
      </c>
      <c r="H9" s="246">
        <v>8054722</v>
      </c>
      <c r="I9" s="245">
        <v>1950483</v>
      </c>
      <c r="J9" s="245">
        <v>5787581</v>
      </c>
      <c r="K9" s="245">
        <v>5865451</v>
      </c>
      <c r="L9" s="247"/>
      <c r="M9" s="245">
        <v>67122461</v>
      </c>
      <c r="N9" s="245">
        <v>61902076</v>
      </c>
      <c r="O9" s="246">
        <v>58519159</v>
      </c>
      <c r="P9" s="245">
        <v>54060398</v>
      </c>
      <c r="Q9" s="245">
        <v>105969</v>
      </c>
      <c r="R9" s="245">
        <v>98590</v>
      </c>
      <c r="S9" s="245">
        <v>15894</v>
      </c>
      <c r="T9" s="245">
        <v>54527015</v>
      </c>
    </row>
    <row r="10" spans="1:20" x14ac:dyDescent="0.2">
      <c r="A10" s="248" t="s">
        <v>265</v>
      </c>
      <c r="B10" s="247"/>
      <c r="C10" s="247"/>
      <c r="D10" s="247"/>
      <c r="E10" s="247"/>
      <c r="F10" s="245">
        <v>75101771.720000029</v>
      </c>
      <c r="G10" s="245">
        <v>64239882.789999999</v>
      </c>
      <c r="H10" s="246">
        <v>8046642.5699999975</v>
      </c>
      <c r="I10" s="245">
        <v>1946086.3600000003</v>
      </c>
      <c r="J10" s="245">
        <v>5781562.2699999986</v>
      </c>
      <c r="K10" s="245">
        <v>5859787.0699999994</v>
      </c>
      <c r="L10" s="247">
        <v>58458297.960000016</v>
      </c>
      <c r="M10" s="245">
        <v>67055129.149999999</v>
      </c>
      <c r="N10" s="245">
        <v>63309853.640000008</v>
      </c>
      <c r="O10" s="246">
        <v>58458297.960000016</v>
      </c>
      <c r="P10" s="245">
        <v>55263383.089999989</v>
      </c>
      <c r="Q10" s="245">
        <v>105840.50000000001</v>
      </c>
      <c r="R10" s="245">
        <v>100590.49067300001</v>
      </c>
      <c r="S10" s="245">
        <v>16345</v>
      </c>
      <c r="T10" s="245">
        <v>56381351.000000007</v>
      </c>
    </row>
    <row r="11" spans="1:20" x14ac:dyDescent="0.2">
      <c r="A11" s="248" t="s">
        <v>266</v>
      </c>
      <c r="B11" s="247"/>
      <c r="C11" s="247"/>
      <c r="D11" s="247"/>
      <c r="E11" s="247"/>
      <c r="F11" s="245">
        <v>75047040</v>
      </c>
      <c r="G11" s="245">
        <v>64191667</v>
      </c>
      <c r="H11" s="246">
        <v>8040779</v>
      </c>
      <c r="I11" s="245">
        <v>1943034</v>
      </c>
      <c r="J11" s="245">
        <v>5777223</v>
      </c>
      <c r="K11" s="245">
        <v>5855664</v>
      </c>
      <c r="L11" s="247"/>
      <c r="M11" s="245">
        <v>67006261</v>
      </c>
      <c r="N11" s="245">
        <v>64366242</v>
      </c>
      <c r="O11" s="246">
        <v>58414422</v>
      </c>
      <c r="P11" s="245">
        <v>56162696</v>
      </c>
      <c r="Q11" s="245">
        <v>105749</v>
      </c>
      <c r="R11" s="245">
        <v>102068</v>
      </c>
      <c r="S11" s="245">
        <v>16574</v>
      </c>
      <c r="T11" s="245">
        <v>57144433</v>
      </c>
    </row>
    <row r="12" spans="1:20" x14ac:dyDescent="0.2">
      <c r="A12" s="248" t="s">
        <v>288</v>
      </c>
      <c r="B12" s="247"/>
      <c r="C12" s="247"/>
      <c r="D12" s="247"/>
      <c r="E12" s="247"/>
      <c r="F12" s="245">
        <v>75018855</v>
      </c>
      <c r="G12" s="245">
        <v>64166569</v>
      </c>
      <c r="H12" s="245">
        <v>8037759</v>
      </c>
      <c r="I12" s="245">
        <v>1941182</v>
      </c>
      <c r="J12" s="245">
        <v>5774964</v>
      </c>
      <c r="K12" s="245">
        <v>5853565</v>
      </c>
      <c r="L12" s="247"/>
      <c r="M12" s="245">
        <v>66981097</v>
      </c>
      <c r="N12" s="245">
        <v>65163407</v>
      </c>
      <c r="O12" s="245">
        <v>58391582</v>
      </c>
      <c r="P12" s="245">
        <v>56839159</v>
      </c>
      <c r="Q12" s="245">
        <v>105689</v>
      </c>
      <c r="R12" s="245">
        <v>103164</v>
      </c>
      <c r="S12" s="245">
        <v>16767</v>
      </c>
      <c r="T12" s="245">
        <v>58500437</v>
      </c>
    </row>
    <row r="13" spans="1:20" x14ac:dyDescent="0.2">
      <c r="A13" s="248" t="s">
        <v>289</v>
      </c>
      <c r="B13" s="247"/>
      <c r="C13" s="247"/>
      <c r="D13" s="247"/>
      <c r="E13" s="247"/>
      <c r="F13" s="245">
        <v>74995781</v>
      </c>
      <c r="G13" s="245">
        <v>64145926</v>
      </c>
      <c r="H13" s="245">
        <v>8035286</v>
      </c>
      <c r="I13" s="245">
        <v>1939859</v>
      </c>
      <c r="J13" s="245">
        <v>5773106</v>
      </c>
      <c r="K13" s="245">
        <v>5851830</v>
      </c>
      <c r="L13" s="247"/>
      <c r="M13" s="245">
        <v>66960495</v>
      </c>
      <c r="N13" s="245">
        <v>65751450</v>
      </c>
      <c r="O13" s="245">
        <v>58372797</v>
      </c>
      <c r="P13" s="245">
        <v>57338359</v>
      </c>
      <c r="Q13" s="245">
        <v>105649</v>
      </c>
      <c r="R13" s="245">
        <v>103964</v>
      </c>
      <c r="S13" s="245">
        <v>16907</v>
      </c>
      <c r="T13" s="245">
        <v>60132402</v>
      </c>
    </row>
    <row r="14" spans="1:20" x14ac:dyDescent="0.2">
      <c r="A14" s="248" t="s">
        <v>290</v>
      </c>
      <c r="B14" s="247"/>
      <c r="C14" s="247"/>
      <c r="D14" s="247"/>
      <c r="E14" s="247"/>
      <c r="F14" s="245">
        <v>74982051</v>
      </c>
      <c r="G14" s="245">
        <v>64133817</v>
      </c>
      <c r="H14" s="245">
        <v>8033815</v>
      </c>
      <c r="I14" s="245">
        <v>1938943</v>
      </c>
      <c r="J14" s="245">
        <v>5772016</v>
      </c>
      <c r="K14" s="245">
        <v>5850809</v>
      </c>
      <c r="L14" s="247"/>
      <c r="M14" s="245">
        <v>66948236</v>
      </c>
      <c r="N14" s="245">
        <v>66227765</v>
      </c>
      <c r="O14" s="245">
        <v>58361778</v>
      </c>
      <c r="P14" s="245">
        <v>57743338</v>
      </c>
      <c r="Q14" s="245">
        <v>105624</v>
      </c>
      <c r="R14" s="245">
        <v>104611</v>
      </c>
      <c r="S14" s="245">
        <v>17015</v>
      </c>
      <c r="T14" s="245">
        <v>59688271</v>
      </c>
    </row>
    <row r="15" spans="1:20" x14ac:dyDescent="0.2">
      <c r="A15" s="248" t="s">
        <v>315</v>
      </c>
      <c r="B15" s="247"/>
      <c r="C15" s="247"/>
      <c r="D15" s="247"/>
      <c r="E15" s="247"/>
      <c r="F15" s="245">
        <v>74973212</v>
      </c>
      <c r="G15" s="245">
        <v>64125551</v>
      </c>
      <c r="H15" s="245">
        <v>8032870</v>
      </c>
      <c r="I15" s="245">
        <v>1938520</v>
      </c>
      <c r="J15" s="245">
        <v>5771273</v>
      </c>
      <c r="K15" s="245">
        <v>5850136</v>
      </c>
      <c r="L15" s="245">
        <v>58354258</v>
      </c>
      <c r="M15" s="245">
        <v>66940341</v>
      </c>
      <c r="N15" s="245">
        <v>66590286</v>
      </c>
      <c r="O15" s="245">
        <v>58354258</v>
      </c>
      <c r="P15" s="245">
        <v>58052137</v>
      </c>
      <c r="Q15" s="245">
        <v>105609</v>
      </c>
      <c r="R15" s="245">
        <v>105111</v>
      </c>
      <c r="S15" s="245">
        <v>17119</v>
      </c>
      <c r="T15" s="245">
        <v>62710704</v>
      </c>
    </row>
    <row r="16" spans="1:20" x14ac:dyDescent="0.2">
      <c r="A16" s="248" t="s">
        <v>316</v>
      </c>
      <c r="B16" s="247"/>
      <c r="C16" s="247"/>
      <c r="D16" s="247"/>
      <c r="E16" s="247"/>
      <c r="F16" s="245">
        <v>74971550</v>
      </c>
      <c r="G16" s="245">
        <v>64124158</v>
      </c>
      <c r="H16" s="245">
        <v>8032692</v>
      </c>
      <c r="I16" s="245">
        <v>1938382</v>
      </c>
      <c r="J16" s="245">
        <v>5771145</v>
      </c>
      <c r="K16" s="245">
        <v>5850015</v>
      </c>
      <c r="L16" s="245">
        <v>58352991</v>
      </c>
      <c r="M16" s="245">
        <v>66938856</v>
      </c>
      <c r="N16" s="245">
        <v>66800583</v>
      </c>
      <c r="O16" s="245">
        <v>58352991</v>
      </c>
      <c r="P16" s="245">
        <v>58232802</v>
      </c>
      <c r="Q16" s="245">
        <v>105606</v>
      </c>
      <c r="R16" s="245">
        <v>105409</v>
      </c>
      <c r="S16" s="245">
        <v>17189</v>
      </c>
      <c r="T16" s="245">
        <v>63665161</v>
      </c>
    </row>
    <row r="17" spans="1:20" x14ac:dyDescent="0.2">
      <c r="A17" s="248" t="s">
        <v>321</v>
      </c>
      <c r="B17" s="247"/>
      <c r="C17" s="247"/>
      <c r="D17" s="247"/>
      <c r="E17" s="247"/>
      <c r="F17" s="244">
        <v>74971058</v>
      </c>
      <c r="G17" s="244">
        <v>64123474</v>
      </c>
      <c r="H17" s="244">
        <v>8032640</v>
      </c>
      <c r="I17" s="244">
        <v>1938389</v>
      </c>
      <c r="J17" s="244">
        <v>5771083</v>
      </c>
      <c r="K17" s="244">
        <v>5849973</v>
      </c>
      <c r="L17" s="244">
        <v>58352368</v>
      </c>
      <c r="M17" s="244">
        <v>66938419</v>
      </c>
      <c r="N17" s="244">
        <v>66905319</v>
      </c>
      <c r="O17" s="244">
        <v>58352368</v>
      </c>
      <c r="P17" s="244">
        <v>58323517</v>
      </c>
      <c r="Q17" s="244">
        <v>105603</v>
      </c>
      <c r="R17" s="244">
        <v>105555</v>
      </c>
      <c r="S17" s="244">
        <v>17229</v>
      </c>
      <c r="T17" s="244">
        <v>68820746</v>
      </c>
    </row>
    <row r="18" spans="1:20" x14ac:dyDescent="0.2">
      <c r="A18" s="248" t="s">
        <v>340</v>
      </c>
      <c r="B18" s="247"/>
      <c r="C18" s="247"/>
      <c r="D18" s="247"/>
      <c r="E18" s="247"/>
      <c r="F18" s="244">
        <v>74969400</v>
      </c>
      <c r="G18" s="244">
        <v>64121954</v>
      </c>
      <c r="H18" s="244">
        <v>8032463</v>
      </c>
      <c r="I18" s="244">
        <v>1938308</v>
      </c>
      <c r="J18" s="244">
        <v>5770948</v>
      </c>
      <c r="K18" s="244">
        <v>5849846</v>
      </c>
      <c r="L18" s="244">
        <v>58350985</v>
      </c>
      <c r="M18" s="244">
        <v>66936939</v>
      </c>
      <c r="N18" s="244">
        <v>66936910</v>
      </c>
      <c r="O18" s="244">
        <v>58350985</v>
      </c>
      <c r="P18" s="244">
        <v>58350960</v>
      </c>
      <c r="Q18" s="244">
        <v>105603</v>
      </c>
      <c r="R18" s="244">
        <v>105603</v>
      </c>
      <c r="S18" s="244">
        <v>17259</v>
      </c>
      <c r="T18" s="244">
        <v>69721287</v>
      </c>
    </row>
    <row r="19" spans="1:20" x14ac:dyDescent="0.2">
      <c r="A19" s="248" t="s">
        <v>348</v>
      </c>
      <c r="B19" s="247"/>
      <c r="C19" s="247"/>
      <c r="D19" s="247"/>
      <c r="E19" s="247"/>
      <c r="F19" s="244">
        <v>74969421</v>
      </c>
      <c r="G19" s="244">
        <v>64121957</v>
      </c>
      <c r="H19" s="244">
        <v>8032465</v>
      </c>
      <c r="I19" s="244">
        <v>1938308</v>
      </c>
      <c r="J19" s="244">
        <v>5770948</v>
      </c>
      <c r="K19" s="244">
        <v>5849848</v>
      </c>
      <c r="L19" s="244">
        <v>58350987</v>
      </c>
      <c r="M19" s="244">
        <v>66936957</v>
      </c>
      <c r="N19" s="244">
        <v>66936928</v>
      </c>
      <c r="O19" s="244">
        <v>58350987</v>
      </c>
      <c r="P19" s="244">
        <v>58350963</v>
      </c>
      <c r="Q19" s="244">
        <v>105603</v>
      </c>
      <c r="R19" s="244">
        <v>105603</v>
      </c>
      <c r="S19" s="244">
        <v>17283</v>
      </c>
      <c r="T19" s="244">
        <v>71821526</v>
      </c>
    </row>
    <row r="20" spans="1:20" x14ac:dyDescent="0.2">
      <c r="A20" s="248" t="s">
        <v>263</v>
      </c>
      <c r="B20" s="247"/>
      <c r="C20" s="247"/>
      <c r="D20" s="247"/>
      <c r="E20" s="247"/>
      <c r="F20" s="244">
        <v>74969421</v>
      </c>
      <c r="G20" s="244">
        <v>64121957</v>
      </c>
      <c r="H20" s="244">
        <v>8032465</v>
      </c>
      <c r="I20" s="244">
        <v>1938308</v>
      </c>
      <c r="J20" s="244">
        <v>5770948</v>
      </c>
      <c r="K20" s="244">
        <v>5849849</v>
      </c>
      <c r="L20" s="244">
        <v>58350987</v>
      </c>
      <c r="M20" s="244">
        <v>66936957</v>
      </c>
      <c r="N20" s="244">
        <v>66936928</v>
      </c>
      <c r="O20" s="244">
        <v>58350987</v>
      </c>
      <c r="P20" s="244">
        <v>58350963</v>
      </c>
      <c r="Q20" s="244">
        <v>105603</v>
      </c>
      <c r="R20" s="244">
        <v>105603</v>
      </c>
      <c r="S20" s="244">
        <v>17285</v>
      </c>
      <c r="T20" s="244">
        <v>71712826</v>
      </c>
    </row>
    <row r="22" spans="1:20" ht="25.5" x14ac:dyDescent="0.2">
      <c r="A22" s="378" t="s">
        <v>267</v>
      </c>
      <c r="F22" s="378" t="s">
        <v>247</v>
      </c>
      <c r="H22" s="379" t="s">
        <v>135</v>
      </c>
      <c r="O22" s="379" t="s">
        <v>234</v>
      </c>
    </row>
    <row r="23" spans="1:20" hidden="1" outlineLevel="1" x14ac:dyDescent="0.2">
      <c r="A23" s="35">
        <v>44927</v>
      </c>
      <c r="F23" s="139">
        <f t="shared" ref="F23:F40" si="0">F3-F2</f>
        <v>1793196</v>
      </c>
      <c r="H23" s="160">
        <f t="shared" ref="H23:H40" si="1">H3-H2</f>
        <v>192129</v>
      </c>
      <c r="O23" s="160">
        <f t="shared" ref="O23:O40" si="2">O3-O2</f>
        <v>1329571</v>
      </c>
    </row>
    <row r="24" spans="1:20" hidden="1" outlineLevel="1" x14ac:dyDescent="0.2">
      <c r="A24" s="35">
        <v>44958</v>
      </c>
      <c r="F24" s="139">
        <f t="shared" si="0"/>
        <v>1856765</v>
      </c>
      <c r="H24" s="160">
        <f t="shared" si="1"/>
        <v>198943</v>
      </c>
      <c r="O24" s="160">
        <f t="shared" si="2"/>
        <v>1367521</v>
      </c>
    </row>
    <row r="25" spans="1:20" hidden="1" outlineLevel="1" x14ac:dyDescent="0.2">
      <c r="A25" s="35">
        <v>44986</v>
      </c>
      <c r="F25" s="139">
        <f t="shared" si="0"/>
        <v>1421341</v>
      </c>
      <c r="H25" s="160">
        <f t="shared" si="1"/>
        <v>152287</v>
      </c>
      <c r="O25" s="160">
        <f t="shared" si="2"/>
        <v>1075550</v>
      </c>
    </row>
    <row r="26" spans="1:20" hidden="1" outlineLevel="1" x14ac:dyDescent="0.2">
      <c r="A26" s="35">
        <v>45017</v>
      </c>
      <c r="F26" s="139">
        <f t="shared" si="0"/>
        <v>495643</v>
      </c>
      <c r="H26" s="160">
        <f t="shared" si="1"/>
        <v>53105</v>
      </c>
      <c r="O26" s="160">
        <f t="shared" si="2"/>
        <v>384831</v>
      </c>
    </row>
    <row r="27" spans="1:20" hidden="1" outlineLevel="1" x14ac:dyDescent="0.2">
      <c r="A27" s="35">
        <v>45047</v>
      </c>
      <c r="F27" s="139">
        <f t="shared" si="0"/>
        <v>-289883</v>
      </c>
      <c r="H27" s="160">
        <f t="shared" si="1"/>
        <v>-31059</v>
      </c>
      <c r="O27" s="160">
        <f t="shared" si="2"/>
        <v>-221200</v>
      </c>
    </row>
    <row r="28" spans="1:20" hidden="1" outlineLevel="1" x14ac:dyDescent="0.2">
      <c r="A28" s="35">
        <v>45078</v>
      </c>
      <c r="F28" s="139">
        <f t="shared" si="0"/>
        <v>-34144596</v>
      </c>
      <c r="H28" s="160">
        <f t="shared" si="1"/>
        <v>-3658363</v>
      </c>
      <c r="O28" s="160">
        <f t="shared" si="2"/>
        <v>-26683761</v>
      </c>
    </row>
    <row r="29" spans="1:20" hidden="1" outlineLevel="1" x14ac:dyDescent="0.2">
      <c r="A29" s="35">
        <v>45108</v>
      </c>
      <c r="F29" s="139">
        <f t="shared" si="0"/>
        <v>33920047</v>
      </c>
      <c r="H29" s="160">
        <f t="shared" si="1"/>
        <v>3634304</v>
      </c>
      <c r="O29" s="160">
        <f t="shared" si="2"/>
        <v>26504179</v>
      </c>
    </row>
    <row r="30" spans="1:20" hidden="1" outlineLevel="1" x14ac:dyDescent="0.2">
      <c r="A30" s="35">
        <v>45139</v>
      </c>
      <c r="F30" s="139">
        <f t="shared" si="0"/>
        <v>-75411.27999997139</v>
      </c>
      <c r="H30" s="160">
        <f t="shared" si="1"/>
        <v>-8079.4300000024959</v>
      </c>
      <c r="O30" s="160">
        <f t="shared" si="2"/>
        <v>-60861.039999984205</v>
      </c>
    </row>
    <row r="31" spans="1:20" hidden="1" outlineLevel="1" x14ac:dyDescent="0.2">
      <c r="A31" s="35">
        <v>45170</v>
      </c>
      <c r="F31" s="139">
        <f t="shared" si="0"/>
        <v>-54731.72000002861</v>
      </c>
      <c r="H31" s="160">
        <f t="shared" si="1"/>
        <v>-5863.5699999975041</v>
      </c>
      <c r="O31" s="160">
        <f t="shared" si="2"/>
        <v>-43875.960000015795</v>
      </c>
    </row>
    <row r="32" spans="1:20" hidden="1" outlineLevel="1" x14ac:dyDescent="0.2">
      <c r="A32" s="35">
        <v>45200</v>
      </c>
      <c r="F32" s="139">
        <f t="shared" si="0"/>
        <v>-28185</v>
      </c>
      <c r="H32" s="139">
        <f t="shared" si="1"/>
        <v>-3020</v>
      </c>
      <c r="O32" s="139">
        <f t="shared" si="2"/>
        <v>-22840</v>
      </c>
    </row>
    <row r="33" spans="1:15" hidden="1" outlineLevel="1" x14ac:dyDescent="0.2">
      <c r="A33" s="35">
        <v>45231</v>
      </c>
      <c r="F33" s="139">
        <f t="shared" si="0"/>
        <v>-23074</v>
      </c>
      <c r="H33" s="139">
        <f t="shared" si="1"/>
        <v>-2473</v>
      </c>
      <c r="O33" s="139">
        <f t="shared" si="2"/>
        <v>-18785</v>
      </c>
    </row>
    <row r="34" spans="1:15" collapsed="1" x14ac:dyDescent="0.2">
      <c r="A34" s="35">
        <v>45261</v>
      </c>
      <c r="F34" s="139">
        <f t="shared" si="0"/>
        <v>-13730</v>
      </c>
      <c r="H34" s="139">
        <f t="shared" si="1"/>
        <v>-1471</v>
      </c>
      <c r="O34" s="139">
        <f t="shared" si="2"/>
        <v>-11019</v>
      </c>
    </row>
    <row r="35" spans="1:15" x14ac:dyDescent="0.2">
      <c r="A35" s="35">
        <v>45292</v>
      </c>
      <c r="F35" s="139">
        <f t="shared" si="0"/>
        <v>-8839</v>
      </c>
      <c r="H35" s="139">
        <f t="shared" si="1"/>
        <v>-945</v>
      </c>
      <c r="O35" s="139">
        <f t="shared" si="2"/>
        <v>-7520</v>
      </c>
    </row>
    <row r="36" spans="1:15" x14ac:dyDescent="0.2">
      <c r="A36" s="35">
        <v>45323</v>
      </c>
      <c r="F36" s="139">
        <f t="shared" si="0"/>
        <v>-1662</v>
      </c>
      <c r="H36" s="139">
        <f t="shared" si="1"/>
        <v>-178</v>
      </c>
      <c r="O36" s="139">
        <f t="shared" si="2"/>
        <v>-1267</v>
      </c>
    </row>
    <row r="37" spans="1:15" x14ac:dyDescent="0.2">
      <c r="A37" s="35">
        <v>45352</v>
      </c>
      <c r="F37" s="139">
        <f t="shared" si="0"/>
        <v>-492</v>
      </c>
      <c r="H37" s="139">
        <f t="shared" si="1"/>
        <v>-52</v>
      </c>
      <c r="O37" s="139">
        <f t="shared" si="2"/>
        <v>-623</v>
      </c>
    </row>
    <row r="38" spans="1:15" x14ac:dyDescent="0.2">
      <c r="A38" s="35">
        <v>45383</v>
      </c>
      <c r="F38" s="139">
        <f t="shared" si="0"/>
        <v>-1658</v>
      </c>
      <c r="H38" s="139">
        <f t="shared" si="1"/>
        <v>-177</v>
      </c>
      <c r="O38" s="139">
        <f t="shared" si="2"/>
        <v>-1383</v>
      </c>
    </row>
    <row r="39" spans="1:15" x14ac:dyDescent="0.2">
      <c r="A39" s="35">
        <v>45413</v>
      </c>
      <c r="F39" s="139">
        <f t="shared" si="0"/>
        <v>21</v>
      </c>
      <c r="H39" s="139">
        <f t="shared" si="1"/>
        <v>2</v>
      </c>
      <c r="O39" s="139">
        <f t="shared" si="2"/>
        <v>2</v>
      </c>
    </row>
    <row r="40" spans="1:15" x14ac:dyDescent="0.2">
      <c r="A40" s="35">
        <v>45444</v>
      </c>
      <c r="F40" s="139">
        <f t="shared" si="0"/>
        <v>0</v>
      </c>
      <c r="H40" s="139">
        <f t="shared" si="1"/>
        <v>0</v>
      </c>
      <c r="O40" s="139">
        <f t="shared" si="2"/>
        <v>0</v>
      </c>
    </row>
    <row r="42" spans="1:15" ht="25.5" x14ac:dyDescent="0.2">
      <c r="B42" s="224" t="s">
        <v>174</v>
      </c>
      <c r="C42" s="225" t="s">
        <v>268</v>
      </c>
      <c r="D42" s="225" t="s">
        <v>269</v>
      </c>
      <c r="E42" s="225" t="s">
        <v>239</v>
      </c>
      <c r="F42" s="226" t="s">
        <v>210</v>
      </c>
      <c r="J42" s="17" t="s">
        <v>353</v>
      </c>
    </row>
    <row r="43" spans="1:15" hidden="1" outlineLevel="1" x14ac:dyDescent="0.2">
      <c r="B43" s="227" t="s">
        <v>270</v>
      </c>
      <c r="C43" s="228"/>
      <c r="D43" s="229"/>
      <c r="E43" s="229"/>
      <c r="F43" s="230">
        <v>2727990.8500000401</v>
      </c>
      <c r="G43" s="2" t="s">
        <v>271</v>
      </c>
    </row>
    <row r="44" spans="1:15" hidden="1" outlineLevel="1" x14ac:dyDescent="0.2">
      <c r="B44" s="156">
        <v>44927</v>
      </c>
      <c r="C44" s="157">
        <f>F43</f>
        <v>2727990.8500000401</v>
      </c>
      <c r="D44" s="157">
        <f>H23+O23</f>
        <v>1521700</v>
      </c>
      <c r="E44" s="157">
        <v>-1561338.0099999998</v>
      </c>
      <c r="F44" s="158">
        <f t="shared" ref="F44:F58" si="3">SUM(C44:E44)</f>
        <v>2688352.8400000408</v>
      </c>
    </row>
    <row r="45" spans="1:15" hidden="1" outlineLevel="1" x14ac:dyDescent="0.2">
      <c r="B45" s="156">
        <v>44958</v>
      </c>
      <c r="C45" s="157">
        <f t="shared" ref="C45:C58" si="4">F44</f>
        <v>2688352.8400000408</v>
      </c>
      <c r="D45" s="157">
        <f t="shared" ref="D45:D55" si="5">H24+O24</f>
        <v>1566464</v>
      </c>
      <c r="E45" s="157">
        <v>-1935371.7600000002</v>
      </c>
      <c r="F45" s="158">
        <f t="shared" si="3"/>
        <v>2319445.0800000406</v>
      </c>
    </row>
    <row r="46" spans="1:15" hidden="1" outlineLevel="1" x14ac:dyDescent="0.2">
      <c r="B46" s="156">
        <v>44986</v>
      </c>
      <c r="C46" s="157">
        <f t="shared" si="4"/>
        <v>2319445.0800000406</v>
      </c>
      <c r="D46" s="157">
        <f t="shared" si="5"/>
        <v>1227837</v>
      </c>
      <c r="E46" s="159">
        <v>-971686.41000000015</v>
      </c>
      <c r="F46" s="158">
        <f t="shared" si="3"/>
        <v>2575595.6700000404</v>
      </c>
    </row>
    <row r="47" spans="1:15" hidden="1" outlineLevel="1" x14ac:dyDescent="0.2">
      <c r="B47" s="156">
        <v>45017</v>
      </c>
      <c r="C47" s="157">
        <f t="shared" si="4"/>
        <v>2575595.6700000404</v>
      </c>
      <c r="D47" s="157">
        <f t="shared" si="5"/>
        <v>437936</v>
      </c>
      <c r="E47" s="159">
        <v>-1566200.35</v>
      </c>
      <c r="F47" s="158">
        <f t="shared" si="3"/>
        <v>1447331.3200000403</v>
      </c>
    </row>
    <row r="48" spans="1:15" hidden="1" outlineLevel="1" x14ac:dyDescent="0.2">
      <c r="B48" s="156">
        <v>45047</v>
      </c>
      <c r="C48" s="157">
        <f t="shared" si="4"/>
        <v>1447331.3200000403</v>
      </c>
      <c r="D48" s="157">
        <f t="shared" si="5"/>
        <v>-252259</v>
      </c>
      <c r="E48" s="159">
        <v>-1227836.3700000001</v>
      </c>
      <c r="F48" s="158">
        <f t="shared" si="3"/>
        <v>-32764.049999959767</v>
      </c>
    </row>
    <row r="49" spans="2:13" hidden="1" outlineLevel="1" x14ac:dyDescent="0.2">
      <c r="B49" s="156">
        <v>45078</v>
      </c>
      <c r="C49" s="157">
        <f t="shared" si="4"/>
        <v>-32764.049999959767</v>
      </c>
      <c r="D49" s="157">
        <f t="shared" si="5"/>
        <v>-30342124</v>
      </c>
      <c r="E49" s="159">
        <v>-437935.20999999996</v>
      </c>
      <c r="F49" s="158">
        <f t="shared" si="3"/>
        <v>-30812823.259999961</v>
      </c>
    </row>
    <row r="50" spans="2:13" hidden="1" outlineLevel="1" x14ac:dyDescent="0.2">
      <c r="B50" s="156">
        <v>45108</v>
      </c>
      <c r="C50" s="157">
        <f t="shared" si="4"/>
        <v>-30812823.259999961</v>
      </c>
      <c r="D50" s="157">
        <f t="shared" si="5"/>
        <v>30138483</v>
      </c>
      <c r="E50" s="159">
        <v>252381.66</v>
      </c>
      <c r="F50" s="158">
        <f t="shared" si="3"/>
        <v>-421958.59999996063</v>
      </c>
    </row>
    <row r="51" spans="2:13" hidden="1" outlineLevel="1" x14ac:dyDescent="0.2">
      <c r="B51" s="156">
        <v>45139</v>
      </c>
      <c r="C51" s="157">
        <f t="shared" si="4"/>
        <v>-421958.59999996063</v>
      </c>
      <c r="D51" s="157">
        <f t="shared" si="5"/>
        <v>-68940.469999986701</v>
      </c>
      <c r="E51" s="159">
        <v>121123.99</v>
      </c>
      <c r="F51" s="158">
        <f t="shared" si="3"/>
        <v>-369775.07999994734</v>
      </c>
    </row>
    <row r="52" spans="2:13" hidden="1" outlineLevel="1" x14ac:dyDescent="0.2">
      <c r="B52" s="156">
        <v>45170</v>
      </c>
      <c r="C52" s="157">
        <f t="shared" si="4"/>
        <v>-369775.07999994734</v>
      </c>
      <c r="D52" s="157">
        <f t="shared" si="5"/>
        <v>-49739.530000013299</v>
      </c>
      <c r="E52" s="159">
        <v>83085.33</v>
      </c>
      <c r="F52" s="158">
        <f t="shared" si="3"/>
        <v>-336429.27999996062</v>
      </c>
    </row>
    <row r="53" spans="2:13" hidden="1" outlineLevel="1" x14ac:dyDescent="0.2">
      <c r="B53" s="156">
        <v>45200</v>
      </c>
      <c r="C53" s="157">
        <f t="shared" si="4"/>
        <v>-336429.27999996062</v>
      </c>
      <c r="D53" s="157">
        <f t="shared" si="5"/>
        <v>-25860</v>
      </c>
      <c r="E53" s="159">
        <v>0</v>
      </c>
      <c r="F53" s="158">
        <f t="shared" si="3"/>
        <v>-362289.27999996062</v>
      </c>
    </row>
    <row r="54" spans="2:13" hidden="1" outlineLevel="1" x14ac:dyDescent="0.2">
      <c r="B54" s="156">
        <v>45231</v>
      </c>
      <c r="C54" s="157">
        <f t="shared" si="4"/>
        <v>-362289.27999996062</v>
      </c>
      <c r="D54" s="157">
        <f t="shared" si="5"/>
        <v>-21258</v>
      </c>
      <c r="E54" s="159">
        <f>'All Pay and trans 2025'!AE40</f>
        <v>0</v>
      </c>
      <c r="F54" s="158">
        <f t="shared" si="3"/>
        <v>-383547.27999996062</v>
      </c>
    </row>
    <row r="55" spans="2:13" hidden="1" outlineLevel="1" x14ac:dyDescent="0.2">
      <c r="B55" s="156">
        <v>45261</v>
      </c>
      <c r="C55" s="157">
        <f t="shared" si="4"/>
        <v>-383547.27999996062</v>
      </c>
      <c r="D55" s="157">
        <f t="shared" si="5"/>
        <v>-12490</v>
      </c>
      <c r="E55" s="159">
        <f>'All Pay and trans 2025'!AF40</f>
        <v>0</v>
      </c>
      <c r="F55" s="158">
        <f t="shared" si="3"/>
        <v>-396037.27999996062</v>
      </c>
    </row>
    <row r="56" spans="2:13" collapsed="1" x14ac:dyDescent="0.2">
      <c r="B56" s="242" t="s">
        <v>291</v>
      </c>
      <c r="C56" s="243">
        <f>F43</f>
        <v>2727990.8500000401</v>
      </c>
      <c r="D56" s="243">
        <f ca="1">SUM(D44:OFFSET(D56,-1,))</f>
        <v>4119749</v>
      </c>
      <c r="E56" s="243">
        <f ca="1">SUM(E44:OFFSET(E56,-1,))</f>
        <v>-7243777.129999999</v>
      </c>
      <c r="F56" s="243">
        <f ca="1">SUM(C56:E56)</f>
        <v>-396037.27999995835</v>
      </c>
    </row>
    <row r="57" spans="2:13" x14ac:dyDescent="0.2">
      <c r="B57" s="156">
        <v>45292</v>
      </c>
      <c r="C57" s="157">
        <f ca="1">F56</f>
        <v>-396037.27999995835</v>
      </c>
      <c r="D57" s="157">
        <f t="shared" ref="D57:D64" si="6">H35+O35</f>
        <v>-8465</v>
      </c>
      <c r="E57" s="157" t="e">
        <f>-VLOOKUP($B$42,'Bank Summary'!$A$4:$O$41,MATCH($B57,'Bank Summary'!$A$4:$E$4,0),0)</f>
        <v>#N/A</v>
      </c>
      <c r="F57" s="158" t="e">
        <f t="shared" ca="1" si="3"/>
        <v>#N/A</v>
      </c>
    </row>
    <row r="58" spans="2:13" x14ac:dyDescent="0.2">
      <c r="B58" s="156">
        <v>45323</v>
      </c>
      <c r="C58" s="157" t="e">
        <f t="shared" ca="1" si="4"/>
        <v>#N/A</v>
      </c>
      <c r="D58" s="157">
        <f t="shared" si="6"/>
        <v>-1445</v>
      </c>
      <c r="E58" s="157" t="e">
        <f>-VLOOKUP($B$42,'Bank Summary'!$A$4:$O$41,MATCH($B58,'Bank Summary'!$A$4:$E$4,0),0)</f>
        <v>#N/A</v>
      </c>
      <c r="F58" s="158" t="e">
        <f t="shared" ca="1" si="3"/>
        <v>#N/A</v>
      </c>
    </row>
    <row r="59" spans="2:13" x14ac:dyDescent="0.2">
      <c r="B59" s="156">
        <v>45352</v>
      </c>
      <c r="C59" s="157" t="e">
        <f ca="1">F58</f>
        <v>#N/A</v>
      </c>
      <c r="D59" s="157">
        <f t="shared" si="6"/>
        <v>-675</v>
      </c>
      <c r="E59" s="157" t="e">
        <f>-VLOOKUP($B$42,'Bank Summary'!$A$4:$O$41,MATCH($B59,'Bank Summary'!$A$4:$E$4,0),0)</f>
        <v>#N/A</v>
      </c>
      <c r="F59" s="158" t="e">
        <f ca="1">SUM(C59:E59)</f>
        <v>#N/A</v>
      </c>
    </row>
    <row r="60" spans="2:13" x14ac:dyDescent="0.2">
      <c r="B60" s="156">
        <v>45383</v>
      </c>
      <c r="C60" s="157" t="e">
        <f ca="1">F59</f>
        <v>#N/A</v>
      </c>
      <c r="D60" s="157">
        <f t="shared" si="6"/>
        <v>-1560</v>
      </c>
      <c r="E60" s="157" t="e">
        <f>-VLOOKUP($B$42,'Bank Summary'!$A$4:$O$41,MATCH($B60,'Bank Summary'!$A$4:$E$4,0),0)</f>
        <v>#N/A</v>
      </c>
      <c r="F60" s="158" t="e">
        <f ca="1">SUM(C60:E60)</f>
        <v>#N/A</v>
      </c>
    </row>
    <row r="61" spans="2:13" x14ac:dyDescent="0.2">
      <c r="B61" s="156">
        <v>45413</v>
      </c>
      <c r="C61" s="157" t="e">
        <f ca="1">F60</f>
        <v>#N/A</v>
      </c>
      <c r="D61" s="157">
        <f t="shared" si="6"/>
        <v>4</v>
      </c>
      <c r="E61" s="157" t="e">
        <f>-VLOOKUP($B$42,'Bank Summary'!$A$4:$O$41,MATCH($B61,'Bank Summary'!$A$4:$O$4,0),0)</f>
        <v>#N/A</v>
      </c>
      <c r="F61" s="158" t="e">
        <f ca="1">SUM(C61:E61)</f>
        <v>#N/A</v>
      </c>
      <c r="J61" s="158">
        <f ca="1">'Aged Debt detailed'!N38</f>
        <v>-2885572</v>
      </c>
    </row>
    <row r="62" spans="2:13" x14ac:dyDescent="0.2">
      <c r="B62" s="156">
        <v>45444</v>
      </c>
      <c r="C62" s="157" t="e">
        <f ca="1">F61</f>
        <v>#N/A</v>
      </c>
      <c r="D62" s="157">
        <f t="shared" si="6"/>
        <v>0</v>
      </c>
      <c r="E62" s="157" t="e">
        <f>-VLOOKUP($B$42,'Bank Summary'!$A$4:$O$41,MATCH($B62,'Bank Summary'!$A$4:$O$4,0),0)</f>
        <v>#N/A</v>
      </c>
      <c r="F62" s="158" t="e">
        <f ca="1">SUM(C62:E62)</f>
        <v>#N/A</v>
      </c>
      <c r="J62" s="158">
        <v>-443934</v>
      </c>
    </row>
    <row r="63" spans="2:13" x14ac:dyDescent="0.2">
      <c r="B63" s="156">
        <v>45474</v>
      </c>
      <c r="C63" s="157" t="e">
        <f t="shared" ref="C63:C64" ca="1" si="7">F62</f>
        <v>#N/A</v>
      </c>
      <c r="D63" s="157">
        <f t="shared" si="6"/>
        <v>0</v>
      </c>
      <c r="E63" s="157">
        <f>-VLOOKUP($B$42,'[10]Bank Summary'!$A$4:$O$41,MATCH($B63,'[10]Bank Summary'!$A$4:$O$4,0),0)</f>
        <v>2236.96</v>
      </c>
      <c r="F63" s="158" t="e">
        <f t="shared" ref="F63:F64" ca="1" si="8">SUM(C63:E63)</f>
        <v>#N/A</v>
      </c>
      <c r="J63" s="158">
        <f>-399526</f>
        <v>-399526</v>
      </c>
      <c r="L63" s="2" t="s">
        <v>433</v>
      </c>
    </row>
    <row r="64" spans="2:13" x14ac:dyDescent="0.2">
      <c r="B64" s="156">
        <v>45505</v>
      </c>
      <c r="C64" s="157" t="e">
        <f t="shared" ca="1" si="7"/>
        <v>#N/A</v>
      </c>
      <c r="D64" s="157">
        <f t="shared" si="6"/>
        <v>0</v>
      </c>
      <c r="E64" s="157">
        <f>-VLOOKUP($B$42,'[10]Bank Summary'!$A$4:$O$41,MATCH($B64,'[10]Bank Summary'!$A$4:$O$4,0),0)</f>
        <v>0</v>
      </c>
      <c r="F64" s="158" t="e">
        <f t="shared" ca="1" si="8"/>
        <v>#N/A</v>
      </c>
      <c r="L64" s="383">
        <v>3729151</v>
      </c>
      <c r="M64" s="2" t="s">
        <v>437</v>
      </c>
    </row>
    <row r="65" spans="2:13" x14ac:dyDescent="0.2">
      <c r="B65" s="156">
        <v>45536</v>
      </c>
      <c r="C65" s="157" t="e">
        <f t="shared" ref="C65" ca="1" si="9">F64</f>
        <v>#N/A</v>
      </c>
      <c r="D65" s="157">
        <f t="shared" ref="D65" si="10">H43+O43</f>
        <v>0</v>
      </c>
      <c r="E65" s="157">
        <v>0</v>
      </c>
      <c r="F65" s="158" t="e">
        <f t="shared" ref="F65" ca="1" si="11">SUM(C65:E65)</f>
        <v>#N/A</v>
      </c>
      <c r="L65" s="383">
        <v>195832.79</v>
      </c>
      <c r="M65" s="2" t="s">
        <v>436</v>
      </c>
    </row>
    <row r="66" spans="2:13" x14ac:dyDescent="0.2">
      <c r="B66" s="156">
        <v>45566</v>
      </c>
      <c r="C66" s="128"/>
      <c r="D66" s="128"/>
      <c r="E66" s="40"/>
      <c r="F66" s="128"/>
    </row>
    <row r="67" spans="2:13" x14ac:dyDescent="0.2">
      <c r="B67" s="156">
        <v>45597</v>
      </c>
      <c r="C67" s="128"/>
      <c r="D67" s="128"/>
      <c r="E67" s="40"/>
      <c r="F67" s="128"/>
    </row>
    <row r="68" spans="2:13" x14ac:dyDescent="0.2">
      <c r="B68" s="156">
        <v>45627</v>
      </c>
      <c r="C68" s="128"/>
      <c r="D68" s="128"/>
      <c r="E68" s="40"/>
      <c r="F68" s="128"/>
    </row>
    <row r="69" spans="2:13" x14ac:dyDescent="0.2">
      <c r="B69" s="242" t="s">
        <v>322</v>
      </c>
      <c r="C69" s="243">
        <f ca="1">F56</f>
        <v>-396037.27999995835</v>
      </c>
      <c r="D69" s="243">
        <f ca="1">SUM(D57:OFFSET(D69,-1,))</f>
        <v>-12141</v>
      </c>
      <c r="E69" s="243" t="e">
        <f ca="1">SUM(E57:OFFSET(E69,-1,))</f>
        <v>#N/A</v>
      </c>
      <c r="F69" s="243" t="e">
        <f ca="1">SUM(C69:E69)</f>
        <v>#N/A</v>
      </c>
      <c r="J69" s="243">
        <f ca="1">SUM(J57:OFFSET(J69,-1,))</f>
        <v>-3729032</v>
      </c>
    </row>
  </sheetData>
  <autoFilter ref="A1:T20" xr:uid="{8FFE0AE7-EF3F-423F-A43E-73DE3677B79F}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0D941-D5A9-490F-987B-F74915720FDF}">
  <sheetPr codeName="Sheet5"/>
  <dimension ref="A1:H117"/>
  <sheetViews>
    <sheetView workbookViewId="0">
      <pane ySplit="1" topLeftCell="A2" activePane="bottomLeft" state="frozen"/>
      <selection pane="bottomLeft" activeCell="O20" sqref="O20"/>
    </sheetView>
  </sheetViews>
  <sheetFormatPr defaultRowHeight="15" x14ac:dyDescent="0.25"/>
  <cols>
    <col min="1" max="1" width="24.85546875" style="18" bestFit="1" customWidth="1"/>
    <col min="2" max="2" width="17.7109375" style="18" bestFit="1" customWidth="1"/>
    <col min="3" max="4" width="8.85546875" style="18"/>
    <col min="6" max="6" width="21.28515625" bestFit="1" customWidth="1"/>
    <col min="16" max="16" width="13.85546875" customWidth="1"/>
    <col min="17" max="17" width="13.28515625" customWidth="1"/>
    <col min="18" max="18" width="11.42578125" customWidth="1"/>
    <col min="19" max="20" width="11.5703125" customWidth="1"/>
  </cols>
  <sheetData>
    <row r="1" spans="1:8" x14ac:dyDescent="0.25">
      <c r="A1" s="261" t="s">
        <v>143</v>
      </c>
      <c r="B1" s="261" t="s">
        <v>144</v>
      </c>
    </row>
    <row r="2" spans="1:8" x14ac:dyDescent="0.25">
      <c r="A2" s="373" t="s">
        <v>128</v>
      </c>
      <c r="B2" s="374" t="s">
        <v>128</v>
      </c>
      <c r="F2" t="s">
        <v>370</v>
      </c>
      <c r="G2" s="387" t="s">
        <v>358</v>
      </c>
      <c r="H2" s="372" t="s">
        <v>39</v>
      </c>
    </row>
    <row r="3" spans="1:8" x14ac:dyDescent="0.25">
      <c r="A3" s="372" t="s">
        <v>145</v>
      </c>
      <c r="B3" s="375" t="s">
        <v>128</v>
      </c>
      <c r="F3" t="s">
        <v>371</v>
      </c>
      <c r="G3" s="387" t="s">
        <v>359</v>
      </c>
      <c r="H3" s="372" t="s">
        <v>39</v>
      </c>
    </row>
    <row r="4" spans="1:8" x14ac:dyDescent="0.25">
      <c r="A4" s="372" t="s">
        <v>146</v>
      </c>
      <c r="B4" s="375" t="s">
        <v>128</v>
      </c>
      <c r="F4" t="s">
        <v>372</v>
      </c>
      <c r="G4" s="387" t="s">
        <v>217</v>
      </c>
      <c r="H4" s="372" t="s">
        <v>39</v>
      </c>
    </row>
    <row r="5" spans="1:8" x14ac:dyDescent="0.25">
      <c r="A5" s="372" t="s">
        <v>147</v>
      </c>
      <c r="B5" s="375" t="s">
        <v>128</v>
      </c>
      <c r="F5" t="s">
        <v>373</v>
      </c>
      <c r="G5" s="387" t="s">
        <v>360</v>
      </c>
      <c r="H5" s="372" t="s">
        <v>39</v>
      </c>
    </row>
    <row r="6" spans="1:8" x14ac:dyDescent="0.25">
      <c r="A6" s="372" t="s">
        <v>148</v>
      </c>
      <c r="B6" s="375" t="s">
        <v>128</v>
      </c>
      <c r="F6" t="s">
        <v>20</v>
      </c>
      <c r="G6" s="387" t="s">
        <v>219</v>
      </c>
      <c r="H6" s="375" t="s">
        <v>20</v>
      </c>
    </row>
    <row r="7" spans="1:8" x14ac:dyDescent="0.25">
      <c r="A7" s="372" t="s">
        <v>96</v>
      </c>
      <c r="B7" s="375" t="s">
        <v>95</v>
      </c>
      <c r="F7" t="s">
        <v>374</v>
      </c>
      <c r="G7" s="387" t="s">
        <v>361</v>
      </c>
      <c r="H7" s="372" t="s">
        <v>115</v>
      </c>
    </row>
    <row r="8" spans="1:8" x14ac:dyDescent="0.25">
      <c r="A8" s="372" t="s">
        <v>150</v>
      </c>
      <c r="B8" s="375" t="s">
        <v>39</v>
      </c>
      <c r="F8" t="s">
        <v>375</v>
      </c>
      <c r="G8" s="387" t="s">
        <v>362</v>
      </c>
      <c r="H8" s="372" t="s">
        <v>115</v>
      </c>
    </row>
    <row r="9" spans="1:8" x14ac:dyDescent="0.25">
      <c r="A9" s="372" t="s">
        <v>112</v>
      </c>
      <c r="B9" s="375" t="s">
        <v>112</v>
      </c>
      <c r="F9" t="s">
        <v>376</v>
      </c>
      <c r="G9" s="387" t="s">
        <v>222</v>
      </c>
      <c r="H9" s="375" t="s">
        <v>86</v>
      </c>
    </row>
    <row r="10" spans="1:8" x14ac:dyDescent="0.25">
      <c r="A10" s="372" t="s">
        <v>151</v>
      </c>
      <c r="B10" s="375" t="s">
        <v>149</v>
      </c>
      <c r="F10" t="s">
        <v>377</v>
      </c>
      <c r="G10" s="387" t="s">
        <v>363</v>
      </c>
      <c r="H10" s="375" t="s">
        <v>86</v>
      </c>
    </row>
    <row r="11" spans="1:8" x14ac:dyDescent="0.25">
      <c r="A11" s="372" t="s">
        <v>138</v>
      </c>
      <c r="B11" s="375" t="s">
        <v>149</v>
      </c>
      <c r="F11" t="s">
        <v>378</v>
      </c>
      <c r="G11" s="387" t="s">
        <v>218</v>
      </c>
      <c r="H11" s="375" t="s">
        <v>36</v>
      </c>
    </row>
    <row r="12" spans="1:8" x14ac:dyDescent="0.25">
      <c r="A12" s="372" t="s">
        <v>152</v>
      </c>
      <c r="B12" s="375" t="s">
        <v>149</v>
      </c>
      <c r="F12" t="s">
        <v>23</v>
      </c>
      <c r="G12" s="387" t="s">
        <v>346</v>
      </c>
      <c r="H12" s="375" t="s">
        <v>23</v>
      </c>
    </row>
    <row r="13" spans="1:8" x14ac:dyDescent="0.25">
      <c r="A13" s="372" t="s">
        <v>95</v>
      </c>
      <c r="B13" s="375" t="s">
        <v>95</v>
      </c>
      <c r="F13" t="s">
        <v>159</v>
      </c>
      <c r="G13" s="387" t="s">
        <v>364</v>
      </c>
      <c r="H13" t="str">
        <f t="shared" ref="H13:H21" si="0">VLOOKUP(F13,A:B,2,0)</f>
        <v>G2Insure</v>
      </c>
    </row>
    <row r="14" spans="1:8" x14ac:dyDescent="0.25">
      <c r="A14" s="372" t="s">
        <v>10</v>
      </c>
      <c r="B14" s="375" t="s">
        <v>10</v>
      </c>
      <c r="F14" t="s">
        <v>38</v>
      </c>
      <c r="G14" s="387" t="s">
        <v>221</v>
      </c>
      <c r="H14" t="str">
        <f t="shared" si="0"/>
        <v>Go Shorty</v>
      </c>
    </row>
    <row r="15" spans="1:8" x14ac:dyDescent="0.25">
      <c r="A15" s="372" t="s">
        <v>87</v>
      </c>
      <c r="B15" s="375" t="s">
        <v>10</v>
      </c>
      <c r="F15" t="s">
        <v>379</v>
      </c>
      <c r="G15" s="387" t="s">
        <v>365</v>
      </c>
      <c r="H15" s="375" t="s">
        <v>33</v>
      </c>
    </row>
    <row r="16" spans="1:8" x14ac:dyDescent="0.25">
      <c r="A16" s="372" t="s">
        <v>124</v>
      </c>
      <c r="B16" s="375" t="s">
        <v>29</v>
      </c>
      <c r="F16" t="s">
        <v>380</v>
      </c>
      <c r="G16" s="387" t="s">
        <v>366</v>
      </c>
      <c r="H16" t="s">
        <v>18</v>
      </c>
    </row>
    <row r="17" spans="1:8" x14ac:dyDescent="0.25">
      <c r="A17" s="372" t="s">
        <v>101</v>
      </c>
      <c r="B17" s="375" t="s">
        <v>29</v>
      </c>
      <c r="F17" t="s">
        <v>381</v>
      </c>
      <c r="G17" s="387" t="s">
        <v>229</v>
      </c>
      <c r="H17" t="s">
        <v>18</v>
      </c>
    </row>
    <row r="18" spans="1:8" x14ac:dyDescent="0.25">
      <c r="A18" s="372" t="s">
        <v>39</v>
      </c>
      <c r="B18" s="375" t="s">
        <v>39</v>
      </c>
      <c r="F18" t="s">
        <v>160</v>
      </c>
      <c r="G18" s="387" t="s">
        <v>220</v>
      </c>
      <c r="H18" t="str">
        <f t="shared" si="0"/>
        <v>HUMN.AI</v>
      </c>
    </row>
    <row r="19" spans="1:8" x14ac:dyDescent="0.25">
      <c r="A19" s="372" t="s">
        <v>194</v>
      </c>
      <c r="B19" s="375" t="s">
        <v>194</v>
      </c>
      <c r="F19" t="s">
        <v>90</v>
      </c>
      <c r="G19" s="387" t="s">
        <v>312</v>
      </c>
      <c r="H19" t="str">
        <f t="shared" si="0"/>
        <v>John Paton</v>
      </c>
    </row>
    <row r="20" spans="1:8" x14ac:dyDescent="0.25">
      <c r="A20" s="372" t="s">
        <v>32</v>
      </c>
      <c r="B20" s="375" t="s">
        <v>32</v>
      </c>
      <c r="F20" t="s">
        <v>343</v>
      </c>
      <c r="G20" s="387" t="s">
        <v>367</v>
      </c>
      <c r="H20" t="s">
        <v>343</v>
      </c>
    </row>
    <row r="21" spans="1:8" x14ac:dyDescent="0.25">
      <c r="A21" s="372" t="s">
        <v>121</v>
      </c>
      <c r="B21" s="375" t="s">
        <v>32</v>
      </c>
      <c r="F21" t="s">
        <v>21</v>
      </c>
      <c r="G21" s="387" t="s">
        <v>306</v>
      </c>
      <c r="H21" t="str">
        <f t="shared" si="0"/>
        <v>Rooster</v>
      </c>
    </row>
    <row r="22" spans="1:8" x14ac:dyDescent="0.25">
      <c r="A22" s="372" t="s">
        <v>20</v>
      </c>
      <c r="B22" s="375" t="s">
        <v>20</v>
      </c>
      <c r="F22" t="s">
        <v>382</v>
      </c>
      <c r="G22" s="387" t="s">
        <v>368</v>
      </c>
      <c r="H22" s="375" t="s">
        <v>34</v>
      </c>
    </row>
    <row r="23" spans="1:8" x14ac:dyDescent="0.25">
      <c r="A23" s="372" t="s">
        <v>153</v>
      </c>
      <c r="B23" s="375" t="s">
        <v>20</v>
      </c>
      <c r="F23" t="s">
        <v>383</v>
      </c>
      <c r="G23" s="387" t="s">
        <v>369</v>
      </c>
      <c r="H23" s="375" t="s">
        <v>34</v>
      </c>
    </row>
    <row r="24" spans="1:8" x14ac:dyDescent="0.25">
      <c r="A24" s="372" t="s">
        <v>19</v>
      </c>
      <c r="B24" s="375" t="s">
        <v>19</v>
      </c>
    </row>
    <row r="25" spans="1:8" x14ac:dyDescent="0.25">
      <c r="A25" s="372" t="s">
        <v>115</v>
      </c>
      <c r="B25" s="375" t="s">
        <v>115</v>
      </c>
    </row>
    <row r="26" spans="1:8" x14ac:dyDescent="0.25">
      <c r="A26" s="372" t="s">
        <v>104</v>
      </c>
      <c r="B26" s="375" t="s">
        <v>115</v>
      </c>
    </row>
    <row r="27" spans="1:8" x14ac:dyDescent="0.25">
      <c r="A27" s="372" t="s">
        <v>114</v>
      </c>
      <c r="B27" s="375" t="s">
        <v>114</v>
      </c>
    </row>
    <row r="28" spans="1:8" x14ac:dyDescent="0.25">
      <c r="A28" s="372" t="s">
        <v>154</v>
      </c>
      <c r="B28" s="375" t="s">
        <v>38</v>
      </c>
    </row>
    <row r="29" spans="1:8" x14ac:dyDescent="0.25">
      <c r="A29" s="372" t="s">
        <v>142</v>
      </c>
      <c r="B29" s="375" t="s">
        <v>38</v>
      </c>
    </row>
    <row r="30" spans="1:8" x14ac:dyDescent="0.25">
      <c r="A30" s="372" t="s">
        <v>182</v>
      </c>
      <c r="B30" s="375" t="s">
        <v>38</v>
      </c>
    </row>
    <row r="31" spans="1:8" x14ac:dyDescent="0.25">
      <c r="A31" s="372" t="s">
        <v>26</v>
      </c>
      <c r="B31" s="375" t="s">
        <v>26</v>
      </c>
    </row>
    <row r="32" spans="1:8" x14ac:dyDescent="0.25">
      <c r="A32" s="372" t="s">
        <v>155</v>
      </c>
      <c r="B32" s="375" t="s">
        <v>86</v>
      </c>
    </row>
    <row r="33" spans="1:2" x14ac:dyDescent="0.25">
      <c r="A33" s="372" t="s">
        <v>36</v>
      </c>
      <c r="B33" s="375" t="s">
        <v>36</v>
      </c>
    </row>
    <row r="34" spans="1:2" x14ac:dyDescent="0.25">
      <c r="A34" s="372" t="s">
        <v>106</v>
      </c>
      <c r="B34" s="375" t="str">
        <f>A34</f>
        <v>Excess</v>
      </c>
    </row>
    <row r="35" spans="1:2" x14ac:dyDescent="0.25">
      <c r="A35" s="372" t="s">
        <v>97</v>
      </c>
      <c r="B35" s="375" t="s">
        <v>23</v>
      </c>
    </row>
    <row r="36" spans="1:2" x14ac:dyDescent="0.25">
      <c r="A36" s="372" t="s">
        <v>42</v>
      </c>
      <c r="B36" s="375" t="s">
        <v>42</v>
      </c>
    </row>
    <row r="37" spans="1:2" x14ac:dyDescent="0.25">
      <c r="A37" s="372" t="s">
        <v>98</v>
      </c>
      <c r="B37" s="375" t="s">
        <v>42</v>
      </c>
    </row>
    <row r="38" spans="1:2" x14ac:dyDescent="0.25">
      <c r="A38" s="372" t="s">
        <v>156</v>
      </c>
      <c r="B38" s="375" t="s">
        <v>42</v>
      </c>
    </row>
    <row r="39" spans="1:2" x14ac:dyDescent="0.25">
      <c r="A39" s="372" t="s">
        <v>133</v>
      </c>
      <c r="B39" s="375" t="s">
        <v>24</v>
      </c>
    </row>
    <row r="40" spans="1:2" x14ac:dyDescent="0.25">
      <c r="A40" s="372" t="s">
        <v>38</v>
      </c>
      <c r="B40" s="375" t="s">
        <v>38</v>
      </c>
    </row>
    <row r="41" spans="1:2" x14ac:dyDescent="0.25">
      <c r="A41" s="372" t="s">
        <v>157</v>
      </c>
      <c r="B41" s="375" t="s">
        <v>38</v>
      </c>
    </row>
    <row r="42" spans="1:2" x14ac:dyDescent="0.25">
      <c r="A42" s="372" t="s">
        <v>158</v>
      </c>
      <c r="B42" s="375" t="s">
        <v>24</v>
      </c>
    </row>
    <row r="43" spans="1:2" x14ac:dyDescent="0.25">
      <c r="A43" s="372" t="s">
        <v>33</v>
      </c>
      <c r="B43" s="375" t="s">
        <v>33</v>
      </c>
    </row>
    <row r="44" spans="1:2" x14ac:dyDescent="0.25">
      <c r="A44" s="372" t="s">
        <v>159</v>
      </c>
      <c r="B44" s="375" t="s">
        <v>24</v>
      </c>
    </row>
    <row r="45" spans="1:2" x14ac:dyDescent="0.25">
      <c r="A45" s="372" t="s">
        <v>29</v>
      </c>
      <c r="B45" s="375" t="s">
        <v>29</v>
      </c>
    </row>
    <row r="46" spans="1:2" x14ac:dyDescent="0.25">
      <c r="A46" s="372" t="s">
        <v>82</v>
      </c>
      <c r="B46" s="375" t="s">
        <v>82</v>
      </c>
    </row>
    <row r="47" spans="1:2" x14ac:dyDescent="0.25">
      <c r="A47" s="372" t="s">
        <v>18</v>
      </c>
      <c r="B47" s="375" t="s">
        <v>18</v>
      </c>
    </row>
    <row r="48" spans="1:2" x14ac:dyDescent="0.25">
      <c r="A48" s="372" t="s">
        <v>71</v>
      </c>
      <c r="B48" s="375" t="s">
        <v>18</v>
      </c>
    </row>
    <row r="49" spans="1:2" x14ac:dyDescent="0.25">
      <c r="A49" s="372" t="s">
        <v>132</v>
      </c>
      <c r="B49" s="375" t="s">
        <v>115</v>
      </c>
    </row>
    <row r="50" spans="1:2" x14ac:dyDescent="0.25">
      <c r="A50" s="372" t="s">
        <v>131</v>
      </c>
      <c r="B50" s="375" t="s">
        <v>115</v>
      </c>
    </row>
    <row r="51" spans="1:2" x14ac:dyDescent="0.25">
      <c r="A51" s="372" t="s">
        <v>160</v>
      </c>
      <c r="B51" s="375" t="s">
        <v>27</v>
      </c>
    </row>
    <row r="52" spans="1:2" x14ac:dyDescent="0.25">
      <c r="A52" s="372" t="s">
        <v>161</v>
      </c>
      <c r="B52" s="375" t="s">
        <v>27</v>
      </c>
    </row>
    <row r="53" spans="1:2" x14ac:dyDescent="0.25">
      <c r="A53" s="372" t="s">
        <v>93</v>
      </c>
      <c r="B53" s="375" t="s">
        <v>27</v>
      </c>
    </row>
    <row r="54" spans="1:2" x14ac:dyDescent="0.25">
      <c r="A54" s="372" t="s">
        <v>141</v>
      </c>
      <c r="B54" s="375" t="s">
        <v>115</v>
      </c>
    </row>
    <row r="55" spans="1:2" x14ac:dyDescent="0.25">
      <c r="A55" s="372" t="s">
        <v>313</v>
      </c>
      <c r="B55" s="375" t="s">
        <v>114</v>
      </c>
    </row>
    <row r="56" spans="1:2" x14ac:dyDescent="0.25">
      <c r="A56" s="372" t="s">
        <v>105</v>
      </c>
      <c r="B56" s="375" t="s">
        <v>114</v>
      </c>
    </row>
    <row r="57" spans="1:2" x14ac:dyDescent="0.25">
      <c r="A57" s="372" t="s">
        <v>100</v>
      </c>
      <c r="B57" s="375" t="s">
        <v>37</v>
      </c>
    </row>
    <row r="58" spans="1:2" x14ac:dyDescent="0.25">
      <c r="A58" s="372" t="s">
        <v>162</v>
      </c>
      <c r="B58" s="375" t="s">
        <v>163</v>
      </c>
    </row>
    <row r="59" spans="1:2" x14ac:dyDescent="0.25">
      <c r="A59" s="372" t="s">
        <v>163</v>
      </c>
      <c r="B59" s="375" t="s">
        <v>163</v>
      </c>
    </row>
    <row r="60" spans="1:2" x14ac:dyDescent="0.25">
      <c r="A60" s="372" t="s">
        <v>164</v>
      </c>
      <c r="B60" s="375" t="s">
        <v>163</v>
      </c>
    </row>
    <row r="61" spans="1:2" x14ac:dyDescent="0.25">
      <c r="A61" s="372" t="s">
        <v>37</v>
      </c>
      <c r="B61" s="375" t="s">
        <v>37</v>
      </c>
    </row>
    <row r="62" spans="1:2" x14ac:dyDescent="0.25">
      <c r="A62" s="372" t="s">
        <v>165</v>
      </c>
      <c r="B62" s="375" t="s">
        <v>163</v>
      </c>
    </row>
    <row r="63" spans="1:2" x14ac:dyDescent="0.25">
      <c r="A63" s="372" t="s">
        <v>126</v>
      </c>
      <c r="B63" s="375" t="s">
        <v>37</v>
      </c>
    </row>
    <row r="64" spans="1:2" x14ac:dyDescent="0.25">
      <c r="A64" s="372" t="s">
        <v>166</v>
      </c>
      <c r="B64" s="375" t="s">
        <v>166</v>
      </c>
    </row>
    <row r="65" spans="1:2" x14ac:dyDescent="0.25">
      <c r="A65" s="372" t="s">
        <v>90</v>
      </c>
      <c r="B65" s="375" t="s">
        <v>90</v>
      </c>
    </row>
    <row r="66" spans="1:2" x14ac:dyDescent="0.25">
      <c r="A66" s="372" t="s">
        <v>89</v>
      </c>
      <c r="B66" s="375" t="s">
        <v>90</v>
      </c>
    </row>
    <row r="67" spans="1:2" x14ac:dyDescent="0.25">
      <c r="A67" s="372" t="s">
        <v>127</v>
      </c>
      <c r="B67" s="375" t="s">
        <v>26</v>
      </c>
    </row>
    <row r="68" spans="1:2" x14ac:dyDescent="0.25">
      <c r="A68" s="372" t="s">
        <v>167</v>
      </c>
      <c r="B68" s="375" t="s">
        <v>168</v>
      </c>
    </row>
    <row r="69" spans="1:2" x14ac:dyDescent="0.25">
      <c r="A69" s="372" t="s">
        <v>169</v>
      </c>
      <c r="B69" s="375" t="s">
        <v>95</v>
      </c>
    </row>
    <row r="70" spans="1:2" x14ac:dyDescent="0.25">
      <c r="A70" s="372" t="s">
        <v>116</v>
      </c>
      <c r="B70" s="375" t="s">
        <v>116</v>
      </c>
    </row>
    <row r="71" spans="1:2" x14ac:dyDescent="0.25">
      <c r="A71" s="372" t="s">
        <v>81</v>
      </c>
      <c r="B71" s="375" t="s">
        <v>20</v>
      </c>
    </row>
    <row r="72" spans="1:2" x14ac:dyDescent="0.25">
      <c r="A72" s="372" t="s">
        <v>91</v>
      </c>
      <c r="B72" s="375" t="s">
        <v>91</v>
      </c>
    </row>
    <row r="73" spans="1:2" x14ac:dyDescent="0.25">
      <c r="A73" s="372" t="s">
        <v>139</v>
      </c>
      <c r="B73" s="375" t="s">
        <v>91</v>
      </c>
    </row>
    <row r="74" spans="1:2" x14ac:dyDescent="0.25">
      <c r="A74" s="372" t="s">
        <v>28</v>
      </c>
      <c r="B74" s="375" t="s">
        <v>28</v>
      </c>
    </row>
    <row r="75" spans="1:2" x14ac:dyDescent="0.25">
      <c r="A75" s="372" t="s">
        <v>94</v>
      </c>
      <c r="B75" s="375" t="s">
        <v>28</v>
      </c>
    </row>
    <row r="76" spans="1:2" x14ac:dyDescent="0.25">
      <c r="A76" s="372" t="s">
        <v>170</v>
      </c>
      <c r="B76" s="375" t="s">
        <v>28</v>
      </c>
    </row>
    <row r="77" spans="1:2" x14ac:dyDescent="0.25">
      <c r="A77" s="372" t="s">
        <v>171</v>
      </c>
      <c r="B77" s="375" t="s">
        <v>31</v>
      </c>
    </row>
    <row r="78" spans="1:2" x14ac:dyDescent="0.25">
      <c r="A78" s="372" t="s">
        <v>31</v>
      </c>
      <c r="B78" s="375" t="s">
        <v>31</v>
      </c>
    </row>
    <row r="79" spans="1:2" x14ac:dyDescent="0.25">
      <c r="A79" s="372" t="s">
        <v>172</v>
      </c>
      <c r="B79" s="375" t="s">
        <v>31</v>
      </c>
    </row>
    <row r="80" spans="1:2" x14ac:dyDescent="0.25">
      <c r="A80" s="372" t="s">
        <v>122</v>
      </c>
      <c r="B80" s="375" t="s">
        <v>90</v>
      </c>
    </row>
    <row r="81" spans="1:2" x14ac:dyDescent="0.25">
      <c r="A81" s="372" t="s">
        <v>173</v>
      </c>
      <c r="B81" s="375" t="s">
        <v>25</v>
      </c>
    </row>
    <row r="82" spans="1:2" x14ac:dyDescent="0.25">
      <c r="A82" s="372" t="s">
        <v>22</v>
      </c>
      <c r="B82" s="375" t="s">
        <v>22</v>
      </c>
    </row>
    <row r="83" spans="1:2" x14ac:dyDescent="0.25">
      <c r="A83" s="372" t="s">
        <v>109</v>
      </c>
      <c r="B83" s="375" t="s">
        <v>174</v>
      </c>
    </row>
    <row r="84" spans="1:2" x14ac:dyDescent="0.25">
      <c r="A84" s="372" t="s">
        <v>111</v>
      </c>
      <c r="B84" s="375" t="s">
        <v>174</v>
      </c>
    </row>
    <row r="85" spans="1:2" x14ac:dyDescent="0.25">
      <c r="A85" s="372" t="s">
        <v>175</v>
      </c>
      <c r="B85" s="375" t="s">
        <v>174</v>
      </c>
    </row>
    <row r="86" spans="1:2" x14ac:dyDescent="0.25">
      <c r="A86" s="372" t="s">
        <v>110</v>
      </c>
      <c r="B86" s="375" t="s">
        <v>174</v>
      </c>
    </row>
    <row r="87" spans="1:2" x14ac:dyDescent="0.25">
      <c r="A87" s="372" t="s">
        <v>168</v>
      </c>
      <c r="B87" s="375" t="s">
        <v>168</v>
      </c>
    </row>
    <row r="88" spans="1:2" x14ac:dyDescent="0.25">
      <c r="A88" s="372" t="s">
        <v>130</v>
      </c>
      <c r="B88" s="375" t="s">
        <v>130</v>
      </c>
    </row>
    <row r="89" spans="1:2" x14ac:dyDescent="0.25">
      <c r="A89" s="372" t="s">
        <v>21</v>
      </c>
      <c r="B89" s="375" t="s">
        <v>21</v>
      </c>
    </row>
    <row r="90" spans="1:2" x14ac:dyDescent="0.25">
      <c r="A90" s="372" t="s">
        <v>125</v>
      </c>
      <c r="B90" s="375" t="s">
        <v>125</v>
      </c>
    </row>
    <row r="91" spans="1:2" x14ac:dyDescent="0.25">
      <c r="A91" s="372" t="s">
        <v>102</v>
      </c>
      <c r="B91" s="375" t="s">
        <v>125</v>
      </c>
    </row>
    <row r="92" spans="1:2" x14ac:dyDescent="0.25">
      <c r="A92" s="372" t="s">
        <v>123</v>
      </c>
      <c r="B92" s="375" t="s">
        <v>25</v>
      </c>
    </row>
    <row r="93" spans="1:2" x14ac:dyDescent="0.25">
      <c r="A93" s="372" t="s">
        <v>34</v>
      </c>
      <c r="B93" s="375" t="s">
        <v>34</v>
      </c>
    </row>
    <row r="94" spans="1:2" x14ac:dyDescent="0.25">
      <c r="A94" s="372" t="s">
        <v>176</v>
      </c>
      <c r="B94" s="375" t="s">
        <v>174</v>
      </c>
    </row>
    <row r="95" spans="1:2" x14ac:dyDescent="0.25">
      <c r="A95" s="372" t="s">
        <v>6</v>
      </c>
      <c r="B95" s="375" t="s">
        <v>6</v>
      </c>
    </row>
    <row r="96" spans="1:2" x14ac:dyDescent="0.25">
      <c r="A96" s="372" t="s">
        <v>177</v>
      </c>
      <c r="B96" s="375" t="s">
        <v>35</v>
      </c>
    </row>
    <row r="97" spans="1:2" x14ac:dyDescent="0.25">
      <c r="A97" s="372" t="s">
        <v>35</v>
      </c>
      <c r="B97" s="375" t="s">
        <v>35</v>
      </c>
    </row>
    <row r="98" spans="1:2" x14ac:dyDescent="0.25">
      <c r="A98" s="372" t="s">
        <v>103</v>
      </c>
      <c r="B98" s="375" t="s">
        <v>35</v>
      </c>
    </row>
    <row r="99" spans="1:2" x14ac:dyDescent="0.25">
      <c r="A99" s="372" t="s">
        <v>129</v>
      </c>
      <c r="B99" s="375" t="s">
        <v>30</v>
      </c>
    </row>
    <row r="100" spans="1:2" x14ac:dyDescent="0.25">
      <c r="A100" s="372" t="s">
        <v>178</v>
      </c>
      <c r="B100" s="375" t="s">
        <v>30</v>
      </c>
    </row>
    <row r="101" spans="1:2" x14ac:dyDescent="0.25">
      <c r="A101" s="372" t="s">
        <v>73</v>
      </c>
      <c r="B101" s="375" t="s">
        <v>30</v>
      </c>
    </row>
    <row r="102" spans="1:2" x14ac:dyDescent="0.25">
      <c r="A102" s="372" t="s">
        <v>294</v>
      </c>
      <c r="B102" s="375" t="s">
        <v>174</v>
      </c>
    </row>
    <row r="103" spans="1:2" x14ac:dyDescent="0.25">
      <c r="A103" s="372" t="s">
        <v>343</v>
      </c>
      <c r="B103" s="375" t="s">
        <v>343</v>
      </c>
    </row>
    <row r="104" spans="1:2" x14ac:dyDescent="0.25">
      <c r="A104" s="372"/>
      <c r="B104" s="375"/>
    </row>
    <row r="105" spans="1:2" x14ac:dyDescent="0.25">
      <c r="A105" s="372"/>
      <c r="B105" s="375"/>
    </row>
    <row r="106" spans="1:2" x14ac:dyDescent="0.25">
      <c r="A106" s="372"/>
      <c r="B106" s="375"/>
    </row>
    <row r="107" spans="1:2" x14ac:dyDescent="0.25">
      <c r="A107" s="372"/>
      <c r="B107" s="375"/>
    </row>
    <row r="108" spans="1:2" x14ac:dyDescent="0.25">
      <c r="A108" s="372"/>
      <c r="B108" s="375"/>
    </row>
    <row r="109" spans="1:2" x14ac:dyDescent="0.25">
      <c r="A109" s="372"/>
      <c r="B109" s="375"/>
    </row>
    <row r="110" spans="1:2" x14ac:dyDescent="0.25">
      <c r="A110" s="372"/>
      <c r="B110" s="375"/>
    </row>
    <row r="111" spans="1:2" x14ac:dyDescent="0.25">
      <c r="A111" s="372"/>
      <c r="B111" s="375"/>
    </row>
    <row r="112" spans="1:2" x14ac:dyDescent="0.25">
      <c r="A112" s="372"/>
      <c r="B112" s="375"/>
    </row>
    <row r="113" spans="1:2" x14ac:dyDescent="0.25">
      <c r="A113" s="372"/>
      <c r="B113" s="375"/>
    </row>
    <row r="114" spans="1:2" x14ac:dyDescent="0.25">
      <c r="A114" s="372"/>
      <c r="B114" s="375"/>
    </row>
    <row r="115" spans="1:2" x14ac:dyDescent="0.25">
      <c r="A115" s="372"/>
      <c r="B115" s="375"/>
    </row>
    <row r="116" spans="1:2" x14ac:dyDescent="0.25">
      <c r="A116" s="372"/>
      <c r="B116" s="375"/>
    </row>
    <row r="117" spans="1:2" x14ac:dyDescent="0.25">
      <c r="A117" s="372"/>
      <c r="B117" s="375"/>
    </row>
  </sheetData>
  <autoFilter ref="A1:C101" xr:uid="{FA80D941-D5A9-490F-987B-F74915720FDF}">
    <sortState xmlns:xlrd2="http://schemas.microsoft.com/office/spreadsheetml/2017/richdata2" ref="A2:C101">
      <sortCondition ref="A1:A101"/>
    </sortState>
  </autoFilter>
  <sortState xmlns:xlrd2="http://schemas.microsoft.com/office/spreadsheetml/2017/richdata2" ref="A2:C98">
    <sortCondition ref="A2:A9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8D74D-BD8B-4D61-8393-B92B2FF7C70B}">
  <sheetPr codeName="Sheet7"/>
  <dimension ref="A1:K20"/>
  <sheetViews>
    <sheetView showGridLines="0" workbookViewId="0">
      <selection activeCell="H5" sqref="H5"/>
    </sheetView>
  </sheetViews>
  <sheetFormatPr defaultRowHeight="15" x14ac:dyDescent="0.25"/>
  <cols>
    <col min="1" max="1" width="17.7109375" bestFit="1" customWidth="1"/>
    <col min="2" max="2" width="12" bestFit="1" customWidth="1"/>
    <col min="3" max="4" width="14.5703125" customWidth="1"/>
    <col min="5" max="5" width="10.5703125" bestFit="1" customWidth="1"/>
    <col min="7" max="7" width="13.7109375" customWidth="1"/>
    <col min="8" max="8" width="16.5703125" bestFit="1" customWidth="1"/>
    <col min="9" max="9" width="12.140625" bestFit="1" customWidth="1"/>
    <col min="10" max="10" width="9.85546875" bestFit="1" customWidth="1"/>
  </cols>
  <sheetData>
    <row r="1" spans="1:11" x14ac:dyDescent="0.25">
      <c r="G1" s="544" t="s">
        <v>46</v>
      </c>
      <c r="H1" s="544"/>
      <c r="I1" s="544"/>
    </row>
    <row r="2" spans="1:11" s="58" customFormat="1" ht="45" x14ac:dyDescent="0.25">
      <c r="A2" s="53"/>
      <c r="B2" s="54" t="s">
        <v>206</v>
      </c>
      <c r="C2" s="54" t="s">
        <v>205</v>
      </c>
      <c r="D2" s="54" t="s">
        <v>204</v>
      </c>
      <c r="E2" s="55" t="s">
        <v>203</v>
      </c>
      <c r="F2" s="56"/>
      <c r="G2" s="57" t="s">
        <v>211</v>
      </c>
      <c r="H2" s="54" t="s">
        <v>212</v>
      </c>
      <c r="I2" s="55" t="s">
        <v>203</v>
      </c>
    </row>
    <row r="3" spans="1:11" ht="21.6" customHeight="1" x14ac:dyDescent="0.25">
      <c r="A3" s="51" t="s">
        <v>202</v>
      </c>
      <c r="B3" s="44">
        <f ca="1">Summary!G34</f>
        <v>-5105038.49</v>
      </c>
      <c r="C3" s="44">
        <f ca="1">'Aged Debt detailed'!D38</f>
        <v>-5105510.7200000007</v>
      </c>
      <c r="D3" s="44">
        <f>'All Pay and trans 2025'!BA49</f>
        <v>-5105038.49</v>
      </c>
      <c r="E3" s="46">
        <f>-'Bank Summary'!H27</f>
        <v>0</v>
      </c>
      <c r="G3" s="45">
        <f ca="1">C3-B3</f>
        <v>-472.23000000044703</v>
      </c>
      <c r="H3" s="44">
        <f ca="1">D3-B3</f>
        <v>0</v>
      </c>
      <c r="I3" s="121">
        <f ca="1">E3-B3</f>
        <v>5105038.49</v>
      </c>
      <c r="J3" s="23"/>
      <c r="K3" s="23"/>
    </row>
    <row r="4" spans="1:11" ht="21.6" customHeight="1" x14ac:dyDescent="0.25">
      <c r="A4" s="51" t="s">
        <v>191</v>
      </c>
      <c r="B4" s="44">
        <f ca="1">Summary!H34</f>
        <v>4191956.08</v>
      </c>
      <c r="C4" s="44">
        <f ca="1">'Aged Debt detailed'!E38</f>
        <v>4192428.31</v>
      </c>
      <c r="D4" s="44">
        <f>'All Pay and trans 2025'!$AZ$49</f>
        <v>4192428.3100000005</v>
      </c>
      <c r="E4" s="49"/>
      <c r="G4" s="45">
        <f ca="1">C4-B4</f>
        <v>472.22999999998137</v>
      </c>
      <c r="H4" s="44">
        <f ca="1">D4-B4</f>
        <v>472.23000000044703</v>
      </c>
      <c r="I4" s="49"/>
      <c r="J4" s="23" t="s">
        <v>418</v>
      </c>
      <c r="K4" s="23"/>
    </row>
    <row r="5" spans="1:11" ht="21.6" customHeight="1" x14ac:dyDescent="0.25">
      <c r="A5" s="52" t="s">
        <v>210</v>
      </c>
      <c r="B5" s="48">
        <f ca="1">Summary!I34</f>
        <v>8653964.4324258771</v>
      </c>
      <c r="C5" s="48">
        <f ca="1">'Aged Debt detailed'!J38</f>
        <v>8653964.430000037</v>
      </c>
      <c r="D5" s="44">
        <f>'All Pay and trans 2025'!$BB$49</f>
        <v>8653964.4334258232</v>
      </c>
      <c r="E5" s="50"/>
      <c r="G5" s="47">
        <f ca="1">C5-B5</f>
        <v>-2.4258401244878769E-3</v>
      </c>
      <c r="H5" s="48">
        <f ca="1">D5-B5</f>
        <v>9.9994614720344543E-4</v>
      </c>
      <c r="I5" s="50"/>
      <c r="J5" s="23"/>
      <c r="K5" s="23"/>
    </row>
    <row r="6" spans="1:11" x14ac:dyDescent="0.25">
      <c r="B6" s="23"/>
      <c r="C6" s="23"/>
      <c r="D6" s="23"/>
      <c r="E6" s="23"/>
      <c r="G6" s="23"/>
      <c r="H6" s="23"/>
      <c r="I6" s="23"/>
      <c r="J6" s="23"/>
      <c r="K6" s="23"/>
    </row>
    <row r="7" spans="1:11" x14ac:dyDescent="0.25">
      <c r="B7" s="23"/>
      <c r="C7" s="23"/>
      <c r="D7" s="23"/>
      <c r="E7" s="23"/>
      <c r="G7" s="23"/>
      <c r="H7" s="23"/>
      <c r="I7" s="23"/>
      <c r="J7" s="23"/>
      <c r="K7" s="23"/>
    </row>
    <row r="8" spans="1:11" x14ac:dyDescent="0.25">
      <c r="B8" s="23"/>
      <c r="C8" s="23"/>
      <c r="D8" s="23"/>
      <c r="E8" s="23"/>
      <c r="G8" s="23"/>
      <c r="H8" s="23"/>
      <c r="I8" s="23"/>
      <c r="J8" s="23"/>
      <c r="K8" s="23"/>
    </row>
    <row r="9" spans="1:11" x14ac:dyDescent="0.25">
      <c r="B9" s="23"/>
      <c r="C9" s="23"/>
      <c r="D9" s="23"/>
      <c r="E9" s="23"/>
      <c r="G9" s="23"/>
      <c r="H9" s="23"/>
      <c r="I9" s="23"/>
      <c r="J9" s="23"/>
      <c r="K9" s="23"/>
    </row>
    <row r="10" spans="1:11" x14ac:dyDescent="0.25">
      <c r="B10" s="23"/>
      <c r="C10" s="23"/>
      <c r="D10" s="23"/>
      <c r="E10" s="23"/>
      <c r="G10" s="23"/>
      <c r="H10" s="23"/>
      <c r="I10" s="23"/>
      <c r="J10" s="23"/>
      <c r="K10" s="23"/>
    </row>
    <row r="11" spans="1:11" x14ac:dyDescent="0.25">
      <c r="B11" s="23"/>
      <c r="C11" s="23"/>
      <c r="D11" s="23"/>
      <c r="E11" s="23"/>
      <c r="G11" s="23"/>
      <c r="H11" s="23"/>
      <c r="I11" s="23"/>
      <c r="J11" s="23"/>
      <c r="K11" s="23"/>
    </row>
    <row r="12" spans="1:11" x14ac:dyDescent="0.25">
      <c r="B12" s="23"/>
      <c r="C12" s="23"/>
      <c r="D12" s="23"/>
      <c r="E12" s="23"/>
      <c r="G12" s="23"/>
      <c r="H12" s="23"/>
      <c r="I12" s="23"/>
      <c r="J12" s="23"/>
      <c r="K12" s="23"/>
    </row>
    <row r="13" spans="1:11" x14ac:dyDescent="0.25">
      <c r="B13" s="23"/>
      <c r="C13" s="23"/>
      <c r="D13" s="23"/>
      <c r="E13" s="23"/>
      <c r="G13" s="23"/>
      <c r="H13" s="23"/>
      <c r="I13" s="23"/>
      <c r="J13" s="23"/>
      <c r="K13" s="23"/>
    </row>
    <row r="14" spans="1:11" x14ac:dyDescent="0.25">
      <c r="B14" s="23"/>
      <c r="C14" s="23"/>
      <c r="D14" s="23"/>
      <c r="E14" s="23"/>
      <c r="G14" s="23"/>
      <c r="H14" s="23"/>
      <c r="I14" s="23"/>
      <c r="J14" s="23"/>
      <c r="K14" s="23"/>
    </row>
    <row r="15" spans="1:11" x14ac:dyDescent="0.25">
      <c r="B15" s="23"/>
      <c r="C15" s="23"/>
      <c r="D15" s="23"/>
      <c r="E15" s="23"/>
      <c r="G15" s="23"/>
      <c r="H15" s="23"/>
      <c r="I15" s="23"/>
      <c r="J15" s="23"/>
      <c r="K15" s="23"/>
    </row>
    <row r="16" spans="1:11" x14ac:dyDescent="0.25">
      <c r="B16" s="23"/>
      <c r="C16" s="23"/>
      <c r="D16" s="23"/>
      <c r="E16" s="23"/>
      <c r="G16" s="23"/>
      <c r="H16" s="23"/>
      <c r="I16" s="23"/>
      <c r="J16" s="23"/>
      <c r="K16" s="23"/>
    </row>
    <row r="17" spans="2:11" x14ac:dyDescent="0.25">
      <c r="B17" s="23"/>
      <c r="C17" s="23"/>
      <c r="D17" s="23"/>
      <c r="E17" s="23"/>
      <c r="G17" s="23"/>
      <c r="H17" s="23"/>
      <c r="I17" s="23"/>
      <c r="J17" s="23"/>
      <c r="K17" s="23"/>
    </row>
    <row r="18" spans="2:11" x14ac:dyDescent="0.25">
      <c r="B18" s="23"/>
      <c r="C18" s="23"/>
      <c r="D18" s="23"/>
      <c r="E18" s="23"/>
      <c r="G18" s="23"/>
      <c r="H18" s="23"/>
      <c r="I18" s="23"/>
      <c r="J18" s="23"/>
      <c r="K18" s="23"/>
    </row>
    <row r="19" spans="2:11" x14ac:dyDescent="0.25">
      <c r="B19" s="23"/>
      <c r="C19" s="23"/>
      <c r="D19" s="23"/>
      <c r="E19" s="23"/>
      <c r="G19" s="23"/>
      <c r="H19" s="23"/>
      <c r="I19" s="23"/>
      <c r="J19" s="23"/>
      <c r="K19" s="23"/>
    </row>
    <row r="20" spans="2:11" x14ac:dyDescent="0.25">
      <c r="B20" s="23"/>
      <c r="C20" s="23"/>
      <c r="D20" s="23"/>
      <c r="E20" s="23"/>
      <c r="G20" s="23"/>
      <c r="H20" s="23"/>
      <c r="I20" s="23"/>
      <c r="J20" s="23"/>
      <c r="K20" s="23"/>
    </row>
  </sheetData>
  <mergeCells count="1">
    <mergeCell ref="G1:I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  <pageSetUpPr fitToPage="1"/>
  </sheetPr>
  <dimension ref="A1:BH46"/>
  <sheetViews>
    <sheetView showGridLines="0" tabSelected="1" zoomScale="90" zoomScaleNormal="90"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A15" sqref="A15"/>
    </sheetView>
  </sheetViews>
  <sheetFormatPr defaultColWidth="8.85546875" defaultRowHeight="15" outlineLevelRow="1" outlineLevelCol="1" x14ac:dyDescent="0.25"/>
  <cols>
    <col min="1" max="1" width="31.7109375" style="18" bestFit="1" customWidth="1"/>
    <col min="2" max="2" width="12.5703125" style="18" bestFit="1" customWidth="1"/>
    <col min="3" max="3" width="12.28515625" style="18" customWidth="1" outlineLevel="1"/>
    <col min="4" max="4" width="15.140625" style="15" customWidth="1" outlineLevel="1"/>
    <col min="5" max="5" width="12.5703125" style="18" customWidth="1" outlineLevel="1" collapsed="1"/>
    <col min="6" max="6" width="12.5703125" style="12" bestFit="1" customWidth="1"/>
    <col min="7" max="7" width="12.7109375" style="12" bestFit="1" customWidth="1"/>
    <col min="8" max="8" width="26.5703125" style="12" customWidth="1"/>
    <col min="9" max="9" width="14.7109375" style="22" customWidth="1"/>
    <col min="10" max="10" width="2.28515625" customWidth="1"/>
    <col min="11" max="11" width="17.7109375" style="12" bestFit="1" customWidth="1"/>
    <col min="12" max="12" width="13.28515625" style="12" bestFit="1" customWidth="1"/>
    <col min="13" max="13" width="11.28515625" style="12" bestFit="1" customWidth="1"/>
    <col min="14" max="14" width="10.5703125" style="12" bestFit="1" customWidth="1"/>
    <col min="15" max="15" width="11.5703125" style="12" bestFit="1" customWidth="1"/>
    <col min="16" max="16" width="17" customWidth="1"/>
    <col min="17" max="17" width="14" style="12" customWidth="1"/>
    <col min="18" max="18" width="11" style="12" bestFit="1" customWidth="1"/>
    <col min="19" max="19" width="12.28515625" style="12" bestFit="1" customWidth="1"/>
    <col min="20" max="20" width="48.7109375" customWidth="1" outlineLevel="1"/>
    <col min="21" max="21" width="9.140625" customWidth="1"/>
    <col min="22" max="22" width="13.5703125" bestFit="1" customWidth="1"/>
    <col min="23" max="23" width="12.42578125" bestFit="1" customWidth="1"/>
    <col min="25" max="25" width="12.42578125" bestFit="1" customWidth="1"/>
    <col min="26" max="26" width="17.140625" bestFit="1" customWidth="1"/>
  </cols>
  <sheetData>
    <row r="1" spans="1:60" ht="18.75" x14ac:dyDescent="0.3">
      <c r="A1" s="91" t="s">
        <v>189</v>
      </c>
      <c r="B1" s="91"/>
      <c r="C1" s="91"/>
      <c r="D1" s="221"/>
      <c r="E1" s="91"/>
      <c r="F1" s="8"/>
      <c r="G1" s="8"/>
      <c r="H1" s="8"/>
      <c r="I1" s="21"/>
      <c r="K1" s="9"/>
      <c r="L1" s="9"/>
      <c r="M1" s="9"/>
      <c r="N1" s="9"/>
      <c r="O1" s="9"/>
      <c r="Q1" s="9"/>
      <c r="R1" s="9"/>
      <c r="S1" s="9"/>
      <c r="T1" s="1"/>
    </row>
    <row r="2" spans="1:60" ht="18.75" x14ac:dyDescent="0.3">
      <c r="A2" s="29">
        <v>45809</v>
      </c>
      <c r="B2" s="92"/>
      <c r="C2" s="92"/>
      <c r="D2" s="16"/>
      <c r="E2" s="92"/>
      <c r="F2" s="8"/>
      <c r="G2" s="8"/>
      <c r="H2" s="8"/>
      <c r="I2" s="21"/>
      <c r="K2" s="9"/>
      <c r="L2" s="9"/>
      <c r="M2" s="9"/>
      <c r="N2" s="9"/>
      <c r="O2" s="9"/>
      <c r="Q2" s="9"/>
      <c r="R2" s="9"/>
      <c r="S2" s="9"/>
      <c r="T2" s="1"/>
    </row>
    <row r="3" spans="1:60" s="2" customFormat="1" ht="25.5" x14ac:dyDescent="0.25">
      <c r="A3" s="98" t="s">
        <v>8</v>
      </c>
      <c r="B3" s="90" t="s">
        <v>43</v>
      </c>
      <c r="C3" s="220" t="s">
        <v>276</v>
      </c>
      <c r="D3" s="215" t="s">
        <v>277</v>
      </c>
      <c r="E3" s="220" t="s">
        <v>275</v>
      </c>
      <c r="F3" s="87" t="str">
        <f>+'Aged Debt detailed'!C1</f>
        <v>Opening Debtor</v>
      </c>
      <c r="G3" s="88" t="str">
        <f>+'Aged Debt detailed'!D1</f>
        <v>Current Month Cash</v>
      </c>
      <c r="H3" s="88" t="str">
        <f>+'Aged Debt detailed'!E1</f>
        <v>Jun-25 Premium</v>
      </c>
      <c r="I3" s="89" t="str">
        <f>+'Aged Debt detailed'!J1</f>
        <v>Closing Debtor</v>
      </c>
      <c r="J3"/>
      <c r="K3" s="10" t="s">
        <v>11</v>
      </c>
      <c r="L3" s="10" t="s">
        <v>5</v>
      </c>
      <c r="M3" s="10" t="s">
        <v>12</v>
      </c>
      <c r="N3" s="10" t="s">
        <v>13</v>
      </c>
      <c r="O3" s="10" t="s">
        <v>14</v>
      </c>
      <c r="P3"/>
      <c r="Q3" s="388" t="s">
        <v>354</v>
      </c>
      <c r="R3" s="388" t="s">
        <v>387</v>
      </c>
      <c r="S3" s="388" t="s">
        <v>355</v>
      </c>
      <c r="T3" s="86" t="s">
        <v>9</v>
      </c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</row>
    <row r="4" spans="1:60" s="2" customFormat="1" x14ac:dyDescent="0.25">
      <c r="A4" s="99" t="s">
        <v>115</v>
      </c>
      <c r="B4" s="96" t="s">
        <v>45</v>
      </c>
      <c r="C4" s="216"/>
      <c r="D4" s="216"/>
      <c r="E4" s="216"/>
      <c r="F4" s="63">
        <f>SUMIF('All Pay and trans 2025'!A:A,A4,'All Pay and trans 2025'!AX:AX)</f>
        <v>667.61000000371394</v>
      </c>
      <c r="G4" s="64">
        <f ca="1">SUMIF('Aged Debt detailed'!$A$2:$J$70,$A4,'Aged Debt detailed'!D$2:D$70)</f>
        <v>0</v>
      </c>
      <c r="H4" s="64">
        <f ca="1">SUMIF('Aged Debt detailed'!$A$2:$J$70,$A4,'Aged Debt detailed'!E$2:E$70)</f>
        <v>0</v>
      </c>
      <c r="I4" s="65">
        <f ca="1">SUMIF('Aged Debt detailed'!$A$2:$J$70,$A4,'Aged Debt detailed'!J$2:J$70)</f>
        <v>667.61000000371394</v>
      </c>
      <c r="J4" s="20"/>
      <c r="K4" s="66">
        <f ca="1">+I4-SUM(L4:O4)</f>
        <v>0</v>
      </c>
      <c r="L4" s="67">
        <f ca="1">SUMIF('Aged Debt detailed'!$A$2:$J$70,$A4,'Aged Debt detailed'!F$2:F$70)</f>
        <v>667.61000000371394</v>
      </c>
      <c r="M4" s="67">
        <f ca="1">SUMIF('Aged Debt detailed'!$A$2:$J$70,$A4,'Aged Debt detailed'!G$2:G$70)</f>
        <v>0</v>
      </c>
      <c r="N4" s="67">
        <f ca="1">SUMIF('Aged Debt detailed'!$A$2:$J$70,$A4,'Aged Debt detailed'!H$2:H$70)</f>
        <v>0</v>
      </c>
      <c r="O4" s="68">
        <f ca="1">SUMIF('Aged Debt detailed'!$A$2:$J$70,$A4,'Aged Debt detailed'!I$2:I$70)</f>
        <v>0</v>
      </c>
      <c r="P4" s="20">
        <f ca="1">I4-SUM(K4:O4)</f>
        <v>0</v>
      </c>
      <c r="Q4" s="66">
        <v>0</v>
      </c>
      <c r="R4" s="67">
        <v>0</v>
      </c>
      <c r="S4" s="68">
        <f ca="1">SUM(I4,Q4,R4)</f>
        <v>667.61000000371394</v>
      </c>
      <c r="T4" s="59"/>
      <c r="U4" s="20"/>
      <c r="V4" s="20"/>
      <c r="W4" s="20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</row>
    <row r="5" spans="1:60" s="2" customFormat="1" x14ac:dyDescent="0.25">
      <c r="A5" s="100" t="s">
        <v>114</v>
      </c>
      <c r="B5" s="96" t="s">
        <v>45</v>
      </c>
      <c r="C5" s="217"/>
      <c r="D5" s="217"/>
      <c r="E5" s="217"/>
      <c r="F5" s="69">
        <f>SUMIF('All Pay and trans 2025'!A:A,A5,'All Pay and trans 2025'!AX:AX)</f>
        <v>388.42000000457847</v>
      </c>
      <c r="G5" s="70">
        <f ca="1">SUMIF('Aged Debt detailed'!$A$2:$J$70,$A5,'Aged Debt detailed'!D$2:D$70)</f>
        <v>0</v>
      </c>
      <c r="H5" s="70">
        <f ca="1">SUMIF('Aged Debt detailed'!$A$2:$J$70,$A5,'Aged Debt detailed'!E$2:E$70)</f>
        <v>2560.1499999999996</v>
      </c>
      <c r="I5" s="71">
        <f ca="1">SUMIF('Aged Debt detailed'!$A$2:$J$70,$A5,'Aged Debt detailed'!J$2:J$70)</f>
        <v>2948.5699999999997</v>
      </c>
      <c r="J5" s="20"/>
      <c r="K5" s="72">
        <f ca="1">+I5-SUM(L5:O5)</f>
        <v>2560.1499999999996</v>
      </c>
      <c r="L5" s="73">
        <f ca="1">SUMIF('Aged Debt detailed'!$A$2:$J$70,$A5,'Aged Debt detailed'!F$2:F$70)</f>
        <v>0</v>
      </c>
      <c r="M5" s="73">
        <f ca="1">SUMIF('Aged Debt detailed'!$A$2:$J$70,$A5,'Aged Debt detailed'!G$2:G$70)</f>
        <v>388.42</v>
      </c>
      <c r="N5" s="73">
        <f ca="1">SUMIF('Aged Debt detailed'!$A$2:$J$70,$A5,'Aged Debt detailed'!H$2:H$70)</f>
        <v>0</v>
      </c>
      <c r="O5" s="74">
        <f ca="1">SUMIF('Aged Debt detailed'!$A$2:$J$70,$A5,'Aged Debt detailed'!I$2:I$70)</f>
        <v>0</v>
      </c>
      <c r="P5" s="20">
        <f ca="1">I5-SUM(K5:O5)</f>
        <v>0</v>
      </c>
      <c r="Q5" s="72">
        <v>0</v>
      </c>
      <c r="R5" s="73">
        <v>0</v>
      </c>
      <c r="S5" s="74">
        <f ca="1">SUM(I5,Q5,R5)</f>
        <v>2948.5699999999997</v>
      </c>
      <c r="T5" s="59"/>
      <c r="U5" s="20"/>
      <c r="V5" s="20"/>
      <c r="W5" s="20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</row>
    <row r="6" spans="1:60" s="2" customFormat="1" x14ac:dyDescent="0.25">
      <c r="A6" s="97" t="s">
        <v>199</v>
      </c>
      <c r="B6" s="94"/>
      <c r="C6" s="218"/>
      <c r="D6" s="222" t="s">
        <v>287</v>
      </c>
      <c r="E6" s="218"/>
      <c r="F6" s="75">
        <f>SUM(F4:F5)</f>
        <v>1056.0300000082925</v>
      </c>
      <c r="G6" s="76">
        <f ca="1">SUM(G4:G5)</f>
        <v>0</v>
      </c>
      <c r="H6" s="76">
        <f ca="1">SUM(H4:H5)</f>
        <v>2560.1499999999996</v>
      </c>
      <c r="I6" s="77">
        <f ca="1">SUM(I4:I5)</f>
        <v>3616.1800000037138</v>
      </c>
      <c r="J6"/>
      <c r="K6" s="75">
        <f ca="1">SUM(K4:K5)</f>
        <v>2560.1499999999996</v>
      </c>
      <c r="L6" s="76">
        <f ca="1">SUM(L4:L5)</f>
        <v>667.61000000371394</v>
      </c>
      <c r="M6" s="76">
        <f ca="1">SUM(M4:M5)</f>
        <v>388.42</v>
      </c>
      <c r="N6" s="76">
        <f ca="1">SUM(N4:N5)</f>
        <v>0</v>
      </c>
      <c r="O6" s="77">
        <f ca="1">SUM(O4:O5)</f>
        <v>0</v>
      </c>
      <c r="P6" s="20">
        <f t="shared" ref="P6:P34" ca="1" si="0">I6-SUM(K6:O6)</f>
        <v>0</v>
      </c>
      <c r="Q6" s="75">
        <f>SUM(Q4:Q5)</f>
        <v>0</v>
      </c>
      <c r="R6" s="76">
        <f>SUM(R4:R5)</f>
        <v>0</v>
      </c>
      <c r="S6" s="77">
        <f ca="1">SUM(S4:S5)</f>
        <v>3616.1800000037138</v>
      </c>
      <c r="T6" s="59"/>
      <c r="U6" s="20"/>
      <c r="V6" s="20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</row>
    <row r="7" spans="1:60" ht="7.9" customHeight="1" x14ac:dyDescent="0.25">
      <c r="I7" s="12"/>
      <c r="K7" s="20"/>
      <c r="L7" s="20"/>
      <c r="M7" s="20"/>
      <c r="N7" s="20"/>
      <c r="O7" s="20"/>
      <c r="P7" s="20">
        <f t="shared" si="0"/>
        <v>0</v>
      </c>
      <c r="Q7" s="20"/>
      <c r="R7" s="20"/>
      <c r="S7" s="20"/>
    </row>
    <row r="8" spans="1:60" s="2" customFormat="1" x14ac:dyDescent="0.25">
      <c r="A8" s="277" t="s">
        <v>335</v>
      </c>
      <c r="B8" s="94"/>
      <c r="C8" s="218"/>
      <c r="D8" s="222"/>
      <c r="E8" s="218"/>
      <c r="F8" s="75">
        <f>'All Pay and trans 2025'!AX12</f>
        <v>4293069.0824258421</v>
      </c>
      <c r="G8" s="76">
        <f>'All Pay and trans 2025'!BA12</f>
        <v>-3790499.1400000006</v>
      </c>
      <c r="H8" s="76">
        <f>'All Pay and trans 2025'!AZ12</f>
        <v>3245629.5800000015</v>
      </c>
      <c r="I8" s="77">
        <f>SUM(F8:H8)</f>
        <v>3748199.5224258429</v>
      </c>
      <c r="J8"/>
      <c r="K8" s="75">
        <f ca="1">+I8-SUM(L8:O8)</f>
        <v>3245629.5824258421</v>
      </c>
      <c r="L8" s="76">
        <f ca="1">SUMIF('Aged Debt detailed'!$A$2:$J$70,$A8,'Aged Debt detailed'!F$2:F$70)</f>
        <v>502569.94000000111</v>
      </c>
      <c r="M8" s="76">
        <f ca="1">SUMIF('Aged Debt detailed'!$A$2:$J$70,$A8,'Aged Debt detailed'!G$2:G$70)</f>
        <v>0</v>
      </c>
      <c r="N8" s="76">
        <f ca="1">SUMIF('Aged Debt detailed'!$A$2:$J$70,$A8,'Aged Debt detailed'!H$2:H$70)</f>
        <v>0</v>
      </c>
      <c r="O8" s="77">
        <f ca="1">SUMIF('Aged Debt detailed'!$A$2:$J$70,$A8,'Aged Debt detailed'!I$2:I$70)</f>
        <v>0</v>
      </c>
      <c r="P8" s="20">
        <f t="shared" ca="1" si="0"/>
        <v>0</v>
      </c>
      <c r="Q8" s="75">
        <v>0</v>
      </c>
      <c r="R8" s="76">
        <v>0</v>
      </c>
      <c r="S8" s="77">
        <f>SUM(I8,Q8,R8)</f>
        <v>3748199.5224258429</v>
      </c>
      <c r="T8" s="59"/>
      <c r="U8"/>
      <c r="V8"/>
      <c r="W8" s="20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</row>
    <row r="9" spans="1:60" ht="7.9" customHeight="1" x14ac:dyDescent="0.25">
      <c r="A9"/>
      <c r="B9"/>
      <c r="C9"/>
      <c r="D9"/>
      <c r="E9"/>
      <c r="F9"/>
      <c r="G9"/>
      <c r="H9"/>
      <c r="I9"/>
      <c r="J9" s="20"/>
      <c r="K9"/>
      <c r="L9"/>
      <c r="M9"/>
      <c r="N9"/>
      <c r="O9"/>
      <c r="P9" s="20">
        <f t="shared" si="0"/>
        <v>0</v>
      </c>
      <c r="Q9"/>
      <c r="R9"/>
      <c r="S9"/>
    </row>
    <row r="10" spans="1:60" s="2" customFormat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 s="20"/>
      <c r="V10" s="20"/>
      <c r="W10" s="2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</row>
    <row r="11" spans="1:60" s="2" customFormat="1" x14ac:dyDescent="0.25">
      <c r="A11" s="171" t="s">
        <v>86</v>
      </c>
      <c r="B11" s="95"/>
      <c r="C11" s="219"/>
      <c r="D11" s="223" t="s">
        <v>286</v>
      </c>
      <c r="E11" s="219"/>
      <c r="F11" s="63">
        <f ca="1">SUMIF('Aged Debt detailed'!$A$2:$J$70,$A11,'Aged Debt detailed'!C$2:C$70)</f>
        <v>0</v>
      </c>
      <c r="G11" s="64">
        <f ca="1">SUMIF('Aged Debt detailed'!$A$2:$J$70,$A11,'Aged Debt detailed'!D$2:D$70)</f>
        <v>0</v>
      </c>
      <c r="H11" s="64">
        <f ca="1">SUMIF('Aged Debt detailed'!$A$2:$J$70,$A11,'Aged Debt detailed'!E$2:E$70)</f>
        <v>0</v>
      </c>
      <c r="I11" s="65">
        <f ca="1">SUMIF('Aged Debt detailed'!$A$2:$J$70,$A11,'Aged Debt detailed'!J$2:J$70)</f>
        <v>0</v>
      </c>
      <c r="J11" s="20"/>
      <c r="K11" s="80">
        <f ca="1">+H11</f>
        <v>0</v>
      </c>
      <c r="L11" s="62">
        <f ca="1">SUMIF('Aged Debt detailed'!$A$2:$J$70,$A11,'Aged Debt detailed'!F$2:F$70)</f>
        <v>0</v>
      </c>
      <c r="M11" s="62">
        <f ca="1">SUMIF('Aged Debt detailed'!$A$2:$J$70,$A11,'Aged Debt detailed'!G$2:G$70)</f>
        <v>0</v>
      </c>
      <c r="N11" s="62">
        <f ca="1">SUMIF('Aged Debt detailed'!$A$2:$J$70,$A11,'Aged Debt detailed'!H$2:H$70)</f>
        <v>0</v>
      </c>
      <c r="O11" s="81">
        <f ca="1">SUMIF('Aged Debt detailed'!$A$2:$J$70,$A11,'Aged Debt detailed'!I$2:I$70)</f>
        <v>0</v>
      </c>
      <c r="P11" s="20">
        <f t="shared" ca="1" si="0"/>
        <v>0</v>
      </c>
      <c r="Q11" s="80">
        <v>0</v>
      </c>
      <c r="R11" s="62">
        <v>0</v>
      </c>
      <c r="S11" s="81">
        <f t="shared" ref="S11:S22" ca="1" si="1">SUM(I11,Q11,R11)</f>
        <v>0</v>
      </c>
      <c r="T11" s="60"/>
      <c r="U11" s="20"/>
      <c r="V11" s="20"/>
      <c r="W11" s="20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</row>
    <row r="12" spans="1:60" s="2" customFormat="1" x14ac:dyDescent="0.25">
      <c r="A12" s="171" t="s">
        <v>36</v>
      </c>
      <c r="B12" s="95"/>
      <c r="C12" s="219"/>
      <c r="D12" s="223" t="s">
        <v>281</v>
      </c>
      <c r="E12" s="219"/>
      <c r="F12" s="63">
        <f ca="1">SUMIF('Aged Debt detailed'!$A$2:$J$70,$A12,'Aged Debt detailed'!C$2:C$70)</f>
        <v>96163.400000000358</v>
      </c>
      <c r="G12" s="64">
        <f ca="1">SUMIF('Aged Debt detailed'!$A$2:$J$70,$A12,'Aged Debt detailed'!D$2:D$70)</f>
        <v>-47879.39</v>
      </c>
      <c r="H12" s="64">
        <f ca="1">SUMIF('Aged Debt detailed'!$A$2:$J$70,$A12,'Aged Debt detailed'!E$2:E$70)</f>
        <v>59048.780000000093</v>
      </c>
      <c r="I12" s="65">
        <f ca="1">SUMIF('Aged Debt detailed'!$A$2:$J$70,$A12,'Aged Debt detailed'!J$2:J$70)</f>
        <v>107332.7900000001</v>
      </c>
      <c r="J12" s="20"/>
      <c r="K12" s="80">
        <f ca="1">+I12-SUM(L12:O12)</f>
        <v>59048.780000000093</v>
      </c>
      <c r="L12" s="62">
        <f ca="1">SUMIF('Aged Debt detailed'!$A$2:$J$70,$A12,'Aged Debt detailed'!F$2:F$70)</f>
        <v>48284.01</v>
      </c>
      <c r="M12" s="62">
        <f ca="1">SUMIF('Aged Debt detailed'!$A$2:$J$70,$A12,'Aged Debt detailed'!G$2:G$70)</f>
        <v>0</v>
      </c>
      <c r="N12" s="62">
        <f ca="1">SUMIF('Aged Debt detailed'!$A$2:$J$70,$A12,'Aged Debt detailed'!H$2:H$70)</f>
        <v>0</v>
      </c>
      <c r="O12" s="81">
        <f ca="1">SUMIF('Aged Debt detailed'!$A$2:$J$70,$A12,'Aged Debt detailed'!I$2:I$70)</f>
        <v>0</v>
      </c>
      <c r="P12" s="20">
        <f t="shared" ca="1" si="0"/>
        <v>0</v>
      </c>
      <c r="Q12" s="80">
        <v>0</v>
      </c>
      <c r="R12" s="62">
        <v>0</v>
      </c>
      <c r="S12" s="81">
        <f t="shared" ca="1" si="1"/>
        <v>107332.7900000001</v>
      </c>
      <c r="T12" s="60" t="s">
        <v>419</v>
      </c>
      <c r="U12" s="20"/>
      <c r="V12" s="20"/>
      <c r="W12" s="20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</row>
    <row r="13" spans="1:60" s="2" customFormat="1" x14ac:dyDescent="0.25">
      <c r="A13" s="171" t="s">
        <v>23</v>
      </c>
      <c r="B13" s="95"/>
      <c r="C13" s="219"/>
      <c r="D13" s="223" t="s">
        <v>282</v>
      </c>
      <c r="E13" s="219"/>
      <c r="F13" s="63">
        <f ca="1">SUMIF('Aged Debt detailed'!$A$2:$J$70,$A13,'Aged Debt detailed'!C$2:C$70)</f>
        <v>0</v>
      </c>
      <c r="G13" s="64">
        <f ca="1">SUMIF('Aged Debt detailed'!$A$2:$J$70,$A13,'Aged Debt detailed'!D$2:D$70)</f>
        <v>0</v>
      </c>
      <c r="H13" s="64">
        <f ca="1">SUMIF('Aged Debt detailed'!$A$2:$J$70,$A13,'Aged Debt detailed'!E$2:E$70)</f>
        <v>0</v>
      </c>
      <c r="I13" s="65">
        <f ca="1">SUMIF('Aged Debt detailed'!$A$2:$J$70,$A13,'Aged Debt detailed'!J$2:J$70)</f>
        <v>0</v>
      </c>
      <c r="J13" s="20"/>
      <c r="K13" s="140">
        <f ca="1">+I13-SUM(L13:O13)</f>
        <v>0</v>
      </c>
      <c r="L13" s="62">
        <f ca="1">SUMIF('Aged Debt detailed'!$A$2:$J$70,$A13,'Aged Debt detailed'!F$2:F$70)</f>
        <v>0</v>
      </c>
      <c r="M13" s="62">
        <f ca="1">SUMIF('Aged Debt detailed'!$A$2:$J$70,$A13,'Aged Debt detailed'!G$2:G$70)</f>
        <v>0</v>
      </c>
      <c r="N13" s="62">
        <f ca="1">SUMIF('Aged Debt detailed'!$A$2:$J$70,$A13,'Aged Debt detailed'!H$2:H$70)</f>
        <v>0</v>
      </c>
      <c r="O13" s="81">
        <f ca="1">SUMIF('Aged Debt detailed'!$A$2:$J$70,$A13,'Aged Debt detailed'!I$2:I$70)</f>
        <v>0</v>
      </c>
      <c r="P13" s="20">
        <f t="shared" ca="1" si="0"/>
        <v>0</v>
      </c>
      <c r="Q13" s="140">
        <v>0</v>
      </c>
      <c r="R13" s="62">
        <v>0</v>
      </c>
      <c r="S13" s="81">
        <f t="shared" ca="1" si="1"/>
        <v>0</v>
      </c>
      <c r="T13" s="60"/>
      <c r="U13" s="20"/>
      <c r="V13" s="20"/>
      <c r="W13" s="20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</row>
    <row r="14" spans="1:60" s="2" customFormat="1" x14ac:dyDescent="0.25">
      <c r="A14" s="171" t="s">
        <v>38</v>
      </c>
      <c r="B14" s="95"/>
      <c r="C14" s="219"/>
      <c r="D14" s="223" t="s">
        <v>280</v>
      </c>
      <c r="E14" s="219"/>
      <c r="F14" s="63">
        <f ca="1">SUMIF('Aged Debt detailed'!$A$2:$J$70,$A14,'Aged Debt detailed'!C$2:C$70)</f>
        <v>27.879999950880006</v>
      </c>
      <c r="G14" s="64">
        <f ca="1">SUMIF('Aged Debt detailed'!$A$2:$J$70,$A14,'Aged Debt detailed'!D$2:D$70)</f>
        <v>0</v>
      </c>
      <c r="H14" s="64">
        <f ca="1">SUMIF('Aged Debt detailed'!$A$2:$J$70,$A14,'Aged Debt detailed'!E$2:E$70)</f>
        <v>0</v>
      </c>
      <c r="I14" s="65">
        <f ca="1">SUMIF('Aged Debt detailed'!$A$2:$J$70,$A14,'Aged Debt detailed'!J$2:J$70)</f>
        <v>27.879999999992723</v>
      </c>
      <c r="J14" s="20"/>
      <c r="K14" s="80">
        <f ca="1">+I14-SUM(L14:O14)</f>
        <v>0</v>
      </c>
      <c r="L14" s="62">
        <f ca="1">SUMIF('Aged Debt detailed'!$A$2:$J$70,$A14,'Aged Debt detailed'!F$2:F$70)</f>
        <v>-7.2759576141834259E-12</v>
      </c>
      <c r="M14" s="62">
        <f ca="1">SUMIF('Aged Debt detailed'!$A$2:$J$70,$A14,'Aged Debt detailed'!G$2:G$70)</f>
        <v>0</v>
      </c>
      <c r="N14" s="62">
        <f ca="1">SUMIF('Aged Debt detailed'!$A$2:$J$70,$A14,'Aged Debt detailed'!H$2:H$70)</f>
        <v>27.88</v>
      </c>
      <c r="O14" s="81">
        <f ca="1">SUMIF('Aged Debt detailed'!$A$2:$J$70,$A14,'Aged Debt detailed'!I$2:I$70)</f>
        <v>0</v>
      </c>
      <c r="P14" s="20">
        <f t="shared" ca="1" si="0"/>
        <v>0</v>
      </c>
      <c r="Q14" s="80">
        <v>0</v>
      </c>
      <c r="R14" s="62">
        <v>0</v>
      </c>
      <c r="S14" s="81">
        <f t="shared" ca="1" si="1"/>
        <v>27.879999999992723</v>
      </c>
      <c r="T14" s="60" t="s">
        <v>449</v>
      </c>
      <c r="U14" s="20"/>
      <c r="V14" s="20"/>
      <c r="W14" s="20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</row>
    <row r="15" spans="1:60" s="2" customFormat="1" x14ac:dyDescent="0.25">
      <c r="A15" s="171" t="s">
        <v>33</v>
      </c>
      <c r="B15" s="95"/>
      <c r="C15" s="219"/>
      <c r="D15" s="223" t="s">
        <v>279</v>
      </c>
      <c r="E15" s="219"/>
      <c r="F15" s="63">
        <f ca="1">SUMIF('Aged Debt detailed'!$A$2:$J$70,$A15,'Aged Debt detailed'!C$2:C$70)</f>
        <v>-10088.189999999795</v>
      </c>
      <c r="G15" s="64">
        <f ca="1">SUMIF('Aged Debt detailed'!$A$2:$J$70,$A15,'Aged Debt detailed'!D$2:D$70)</f>
        <v>0</v>
      </c>
      <c r="H15" s="64">
        <f ca="1">SUMIF('Aged Debt detailed'!$A$2:$J$70,$A15,'Aged Debt detailed'!E$2:E$70)</f>
        <v>-234.04999999999995</v>
      </c>
      <c r="I15" s="65">
        <f ca="1">SUMIF('Aged Debt detailed'!$A$2:$J$70,$A15,'Aged Debt detailed'!J$2:J$70)</f>
        <v>-10322.24</v>
      </c>
      <c r="J15" s="20"/>
      <c r="K15" s="80">
        <f ca="1">+H15</f>
        <v>-234.04999999999995</v>
      </c>
      <c r="L15" s="62">
        <f ca="1">SUMIF('Aged Debt detailed'!$A$2:$J$70,$A15,'Aged Debt detailed'!F$2:F$70)</f>
        <v>-10088.19</v>
      </c>
      <c r="M15" s="62">
        <f ca="1">SUMIF('Aged Debt detailed'!$A$2:$J$70,$A15,'Aged Debt detailed'!G$2:G$70)</f>
        <v>0</v>
      </c>
      <c r="N15" s="62">
        <f ca="1">SUMIF('Aged Debt detailed'!$A$2:$J$70,$A15,'Aged Debt detailed'!H$2:H$70)</f>
        <v>0</v>
      </c>
      <c r="O15" s="81">
        <f ca="1">SUMIF('Aged Debt detailed'!$A$2:$J$70,$A15,'Aged Debt detailed'!I$2:I$70)</f>
        <v>0</v>
      </c>
      <c r="P15" s="20">
        <f t="shared" ca="1" si="0"/>
        <v>0</v>
      </c>
      <c r="Q15" s="80">
        <v>0</v>
      </c>
      <c r="R15" s="62">
        <v>0</v>
      </c>
      <c r="S15" s="81">
        <f t="shared" ca="1" si="1"/>
        <v>-10322.24</v>
      </c>
      <c r="T15" s="60"/>
      <c r="U15" s="20"/>
      <c r="V15" s="20"/>
      <c r="W15" s="20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</row>
    <row r="16" spans="1:60" s="2" customFormat="1" x14ac:dyDescent="0.25">
      <c r="A16" s="171" t="s">
        <v>24</v>
      </c>
      <c r="B16" s="95"/>
      <c r="C16" s="219"/>
      <c r="D16" s="223" t="s">
        <v>278</v>
      </c>
      <c r="E16" s="219"/>
      <c r="F16" s="63">
        <f ca="1">SUMIF('Aged Debt detailed'!$A$2:$J$70,$A16,'Aged Debt detailed'!C$2:C$70)</f>
        <v>297006.30999999365</v>
      </c>
      <c r="G16" s="64">
        <f ca="1">SUMIF('Aged Debt detailed'!$A$2:$J$70,$A16,'Aged Debt detailed'!D$2:D$70)</f>
        <v>-680.44</v>
      </c>
      <c r="H16" s="64">
        <f ca="1">SUMIF('Aged Debt detailed'!$A$2:$J$70,$A16,'Aged Debt detailed'!E$2:E$70)</f>
        <v>1910.1100000000001</v>
      </c>
      <c r="I16" s="65">
        <f ca="1">SUMIF('Aged Debt detailed'!$A$2:$J$70,$A16,'Aged Debt detailed'!J$2:J$70)</f>
        <v>298235.98</v>
      </c>
      <c r="J16" s="20"/>
      <c r="K16" s="80">
        <f ca="1">+I16-SUM(L16:O16)</f>
        <v>1910.109999999986</v>
      </c>
      <c r="L16" s="62">
        <f ca="1">SUMIF('Aged Debt detailed'!$A$2:$J$70,$A16,'Aged Debt detailed'!F$2:F$70)</f>
        <v>-7229.07</v>
      </c>
      <c r="M16" s="62">
        <f ca="1">SUMIF('Aged Debt detailed'!$A$2:$J$70,$A16,'Aged Debt detailed'!G$2:G$70)</f>
        <v>0</v>
      </c>
      <c r="N16" s="62">
        <f ca="1">SUMIF('Aged Debt detailed'!$A$2:$J$70,$A16,'Aged Debt detailed'!H$2:H$70)</f>
        <v>0</v>
      </c>
      <c r="O16" s="81">
        <f ca="1">SUMIF('Aged Debt detailed'!$A$2:$J$70,$A16,'Aged Debt detailed'!I$2:I$70)</f>
        <v>303554.94</v>
      </c>
      <c r="P16" s="20">
        <f t="shared" ca="1" si="0"/>
        <v>0</v>
      </c>
      <c r="Q16" s="80">
        <v>-303055.15999999398</v>
      </c>
      <c r="R16" s="62">
        <v>0</v>
      </c>
      <c r="S16" s="81">
        <f t="shared" ca="1" si="1"/>
        <v>-4819.1799999939976</v>
      </c>
      <c r="U16" s="20"/>
      <c r="V16" s="20"/>
      <c r="W16" s="20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</row>
    <row r="17" spans="1:60" s="2" customFormat="1" x14ac:dyDescent="0.25">
      <c r="A17" s="171" t="s">
        <v>18</v>
      </c>
      <c r="B17" s="95" t="s">
        <v>44</v>
      </c>
      <c r="C17" s="219"/>
      <c r="D17" s="223" t="s">
        <v>283</v>
      </c>
      <c r="E17" s="219"/>
      <c r="F17" s="63">
        <f ca="1">SUMIF('Aged Debt detailed'!$A$2:$J$70,$A17,'Aged Debt detailed'!C$2:C$70)</f>
        <v>78757.220000000016</v>
      </c>
      <c r="G17" s="64">
        <f ca="1">SUMIF('Aged Debt detailed'!$A$2:$J$70,$A17,'Aged Debt detailed'!D$2:D$70)</f>
        <v>-5000</v>
      </c>
      <c r="H17" s="64">
        <f ca="1">SUMIF('Aged Debt detailed'!$A$2:$J$70,$A17,'Aged Debt detailed'!E$2:E$70)</f>
        <v>20879.410000000003</v>
      </c>
      <c r="I17" s="65">
        <f ca="1">SUMIF('Aged Debt detailed'!$A$2:$J$70,$A17,'Aged Debt detailed'!J$2:J$70)</f>
        <v>94636.63</v>
      </c>
      <c r="J17" s="20"/>
      <c r="K17" s="80">
        <f ca="1">+I17-SUM(L17:O17)</f>
        <v>20879.410000000003</v>
      </c>
      <c r="L17" s="62">
        <f ca="1">SUMIF('Aged Debt detailed'!$A$2:$J$70,$A17,'Aged Debt detailed'!F$2:F$70)</f>
        <v>77342.09</v>
      </c>
      <c r="M17" s="62">
        <f ca="1">SUMIF('Aged Debt detailed'!$A$2:$J$70,$A17,'Aged Debt detailed'!G$2:G$70)</f>
        <v>0</v>
      </c>
      <c r="N17" s="62">
        <f ca="1">SUMIF('Aged Debt detailed'!$A$2:$J$70,$A17,'Aged Debt detailed'!H$2:H$70)</f>
        <v>0</v>
      </c>
      <c r="O17" s="81">
        <f ca="1">SUMIF('Aged Debt detailed'!$A$2:$J$70,$A17,'Aged Debt detailed'!I$2:I$70)</f>
        <v>-3584.87</v>
      </c>
      <c r="P17" s="20">
        <f t="shared" ca="1" si="0"/>
        <v>0</v>
      </c>
      <c r="Q17" s="80">
        <v>0</v>
      </c>
      <c r="R17" s="62">
        <v>0</v>
      </c>
      <c r="S17" s="81">
        <f t="shared" ca="1" si="1"/>
        <v>94636.63</v>
      </c>
      <c r="T17" s="60" t="s">
        <v>885</v>
      </c>
      <c r="U17" s="20"/>
      <c r="V17" s="20"/>
      <c r="W17" s="20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</row>
    <row r="18" spans="1:60" s="2" customFormat="1" x14ac:dyDescent="0.25">
      <c r="A18" s="171" t="s">
        <v>27</v>
      </c>
      <c r="B18" s="95" t="s">
        <v>44</v>
      </c>
      <c r="C18" s="219"/>
      <c r="D18" s="223" t="s">
        <v>284</v>
      </c>
      <c r="E18" s="219"/>
      <c r="F18" s="63">
        <f ca="1">SUMIF('Aged Debt detailed'!$A$2:$J$70,$A18,'Aged Debt detailed'!C$2:C$70)</f>
        <v>115109.38999999984</v>
      </c>
      <c r="G18" s="64">
        <f ca="1">SUMIF('Aged Debt detailed'!$A$2:$J$70,$A18,'Aged Debt detailed'!D$2:D$70)</f>
        <v>0</v>
      </c>
      <c r="H18" s="64">
        <f ca="1">SUMIF('Aged Debt detailed'!$A$2:$J$70,$A18,'Aged Debt detailed'!E$2:E$70)</f>
        <v>0</v>
      </c>
      <c r="I18" s="65">
        <f ca="1">SUMIF('Aged Debt detailed'!$A$2:$J$70,$A18,'Aged Debt detailed'!J$2:J$70)</f>
        <v>115109.38999999998</v>
      </c>
      <c r="J18" s="20"/>
      <c r="K18" s="80">
        <f ca="1">+I18-SUM(L18:O18)</f>
        <v>0</v>
      </c>
      <c r="L18" s="62">
        <f ca="1">SUMIF('Aged Debt detailed'!$A$2:$J$70,$A18,'Aged Debt detailed'!F$2:F$70)</f>
        <v>0</v>
      </c>
      <c r="M18" s="62">
        <f ca="1">SUMIF('Aged Debt detailed'!$A$2:$J$70,$A18,'Aged Debt detailed'!G$2:G$70)</f>
        <v>0</v>
      </c>
      <c r="N18" s="62">
        <f ca="1">SUMIF('Aged Debt detailed'!$A$2:$J$70,$A18,'Aged Debt detailed'!H$2:H$70)</f>
        <v>34094.959999999999</v>
      </c>
      <c r="O18" s="81">
        <f ca="1">SUMIF('Aged Debt detailed'!$A$2:$J$70,$A18,'Aged Debt detailed'!I$2:I$70)</f>
        <v>81014.429999999993</v>
      </c>
      <c r="P18" s="20">
        <f t="shared" ca="1" si="0"/>
        <v>0</v>
      </c>
      <c r="Q18" s="80">
        <v>-95652.78</v>
      </c>
      <c r="R18" s="62">
        <v>0</v>
      </c>
      <c r="S18" s="81">
        <f t="shared" ca="1" si="1"/>
        <v>19456.609999999986</v>
      </c>
      <c r="T18" s="2" t="s">
        <v>450</v>
      </c>
      <c r="U18" s="20"/>
      <c r="V18" s="20"/>
      <c r="W18" s="20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</row>
    <row r="19" spans="1:60" s="2" customFormat="1" x14ac:dyDescent="0.25">
      <c r="A19" s="171" t="s">
        <v>343</v>
      </c>
      <c r="B19" s="95"/>
      <c r="C19" s="219"/>
      <c r="D19" s="219"/>
      <c r="E19" s="219"/>
      <c r="F19" s="63">
        <f ca="1">SUMIF('Aged Debt detailed'!$A$2:$J$70,$A19,'Aged Debt detailed'!C$2:C$70)</f>
        <v>321.85999999999808</v>
      </c>
      <c r="G19" s="64">
        <f ca="1">SUMIF('Aged Debt detailed'!$A$2:$J$70,$A19,'Aged Debt detailed'!D$2:D$70)</f>
        <v>-321.86</v>
      </c>
      <c r="H19" s="64">
        <f ca="1">SUMIF('Aged Debt detailed'!$A$2:$J$70,$A19,'Aged Debt detailed'!E$2:E$70)</f>
        <v>0</v>
      </c>
      <c r="I19" s="65">
        <f ca="1">SUMIF('Aged Debt detailed'!$A$2:$J$70,$A19,'Aged Debt detailed'!J$2:J$70)</f>
        <v>0</v>
      </c>
      <c r="J19" s="20"/>
      <c r="K19" s="80">
        <f ca="1">+H19</f>
        <v>0</v>
      </c>
      <c r="L19" s="62">
        <f ca="1">SUMIF('Aged Debt detailed'!$A$2:$J$70,$A19,'Aged Debt detailed'!F$2:F$70)</f>
        <v>0</v>
      </c>
      <c r="M19" s="62">
        <f ca="1">SUMIF('Aged Debt detailed'!$A$2:$J$70,$A19,'Aged Debt detailed'!G$2:G$70)</f>
        <v>0</v>
      </c>
      <c r="N19" s="62">
        <f ca="1">SUMIF('Aged Debt detailed'!$A$2:$J$70,$A19,'Aged Debt detailed'!H$2:H$70)</f>
        <v>0</v>
      </c>
      <c r="O19" s="81">
        <f ca="1">SUMIF('Aged Debt detailed'!$A$2:$J$70,$A19,'Aged Debt detailed'!I$2:I$70)</f>
        <v>0</v>
      </c>
      <c r="P19" s="20">
        <f t="shared" ca="1" si="0"/>
        <v>0</v>
      </c>
      <c r="Q19" s="80">
        <v>0</v>
      </c>
      <c r="R19" s="62">
        <v>0</v>
      </c>
      <c r="S19" s="81">
        <f t="shared" ca="1" si="1"/>
        <v>0</v>
      </c>
      <c r="T19" s="60"/>
      <c r="U19" s="20"/>
      <c r="V19" s="20"/>
      <c r="W19" s="20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</row>
    <row r="20" spans="1:60" s="2" customFormat="1" outlineLevel="1" x14ac:dyDescent="0.25">
      <c r="A20" s="15" t="s">
        <v>448</v>
      </c>
      <c r="B20" s="95"/>
      <c r="C20" s="219"/>
      <c r="D20" s="223"/>
      <c r="E20" s="219"/>
      <c r="F20" s="63">
        <f ca="1">SUMIF('Aged Debt detailed'!$A$2:$J$70,$A20,'Aged Debt detailed'!C$2:C$70)</f>
        <v>-10.010000000000218</v>
      </c>
      <c r="G20" s="64">
        <f ca="1">SUMIF('Aged Debt detailed'!$A$2:$J$70,$A20,'Aged Debt detailed'!D$2:D$70)</f>
        <v>0</v>
      </c>
      <c r="H20" s="64">
        <f ca="1">SUMIF('Aged Debt detailed'!$A$2:$J$70,$A20,'Aged Debt detailed'!E$2:E$70)</f>
        <v>0</v>
      </c>
      <c r="I20" s="65">
        <f ca="1">SUMIF('Aged Debt detailed'!$A$2:$J$70,$A20,'Aged Debt detailed'!J$2:J$70)</f>
        <v>-10.01</v>
      </c>
      <c r="J20" s="20"/>
      <c r="K20" s="80">
        <f ca="1">+I20-SUM(L20:O20)</f>
        <v>0</v>
      </c>
      <c r="L20" s="62">
        <f ca="1">SUMIF('Aged Debt detailed'!$A$2:$J$70,$A20,'Aged Debt detailed'!F$2:F$70)</f>
        <v>-10.01</v>
      </c>
      <c r="M20" s="62">
        <f ca="1">SUMIF('Aged Debt detailed'!$A$2:$J$70,$A20,'Aged Debt detailed'!G$2:G$70)</f>
        <v>0</v>
      </c>
      <c r="N20" s="62">
        <f ca="1">SUMIF('Aged Debt detailed'!$A$2:$J$70,$A20,'Aged Debt detailed'!H$2:H$70)</f>
        <v>0</v>
      </c>
      <c r="O20" s="81">
        <f ca="1">SUMIF('Aged Debt detailed'!$A$2:$J$70,$A20,'Aged Debt detailed'!I$2:I$70)</f>
        <v>0</v>
      </c>
      <c r="P20" s="20">
        <f t="shared" ref="P20" ca="1" si="2">I20-SUM(K20:O20)</f>
        <v>0</v>
      </c>
      <c r="Q20" s="80">
        <v>0</v>
      </c>
      <c r="R20" s="62">
        <v>0</v>
      </c>
      <c r="S20" s="81">
        <f t="shared" ref="S20" ca="1" si="3">SUM(I20,Q20,R20)</f>
        <v>-10.01</v>
      </c>
      <c r="T20" s="60"/>
      <c r="U20" s="20"/>
      <c r="V20" s="20"/>
      <c r="W20" s="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</row>
    <row r="21" spans="1:60" s="2" customFormat="1" x14ac:dyDescent="0.25">
      <c r="A21" s="171" t="s">
        <v>34</v>
      </c>
      <c r="B21" s="95"/>
      <c r="C21" s="219"/>
      <c r="D21" s="223" t="s">
        <v>285</v>
      </c>
      <c r="E21" s="219"/>
      <c r="F21" s="63">
        <f ca="1">SUMIF('Aged Debt detailed'!$A$2:$J$70,$A21,'Aged Debt detailed'!C$2:C$70)</f>
        <v>1457024.6699999918</v>
      </c>
      <c r="G21" s="64">
        <f ca="1">SUMIF('Aged Debt detailed'!$A$2:$J$70,$A21,'Aged Debt detailed'!D$2:D$70)</f>
        <v>-1260657.6599999999</v>
      </c>
      <c r="H21" s="64">
        <f ca="1">SUMIF('Aged Debt detailed'!$A$2:$J$70,$A21,'Aged Debt detailed'!E$2:E$70)</f>
        <v>864369.15999999887</v>
      </c>
      <c r="I21" s="65">
        <f ca="1">SUMIF('Aged Debt detailed'!$A$2:$J$70,$A21,'Aged Debt detailed'!J$2:J$70)</f>
        <v>1060736.169999999</v>
      </c>
      <c r="J21" s="20"/>
      <c r="K21" s="80">
        <f ca="1">+I21-SUM(L21:O21)</f>
        <v>864369.15999999898</v>
      </c>
      <c r="L21" s="62">
        <f ca="1">SUMIF('Aged Debt detailed'!$A$2:$J$70,$A21,'Aged Debt detailed'!F$2:F$70)</f>
        <v>196367.01</v>
      </c>
      <c r="M21" s="62">
        <f ca="1">SUMIF('Aged Debt detailed'!$A$2:$J$70,$A21,'Aged Debt detailed'!G$2:G$70)</f>
        <v>0</v>
      </c>
      <c r="N21" s="62">
        <f ca="1">SUMIF('Aged Debt detailed'!$A$2:$J$70,$A21,'Aged Debt detailed'!H$2:H$70)</f>
        <v>0</v>
      </c>
      <c r="O21" s="81">
        <f ca="1">SUMIF('Aged Debt detailed'!$A$2:$J$70,$A21,'Aged Debt detailed'!I$2:I$70)</f>
        <v>0</v>
      </c>
      <c r="P21" s="20">
        <f t="shared" ca="1" si="0"/>
        <v>0</v>
      </c>
      <c r="Q21" s="80">
        <v>0</v>
      </c>
      <c r="R21" s="62">
        <v>0</v>
      </c>
      <c r="S21" s="81">
        <f t="shared" ca="1" si="1"/>
        <v>1060736.169999999</v>
      </c>
      <c r="T21" s="120"/>
      <c r="U21" s="20"/>
      <c r="V21" s="20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</row>
    <row r="22" spans="1:60" s="2" customFormat="1" x14ac:dyDescent="0.25">
      <c r="A22" s="508" t="s">
        <v>29</v>
      </c>
      <c r="B22" s="509"/>
      <c r="C22" s="510"/>
      <c r="D22" s="511"/>
      <c r="E22" s="510"/>
      <c r="F22" s="512">
        <v>0</v>
      </c>
      <c r="G22" s="513"/>
      <c r="H22" s="513">
        <v>-472.23</v>
      </c>
      <c r="I22" s="65">
        <f ca="1">SUMIF('Aged Debt detailed'!$A$2:$J$70,$A22,'Aged Debt detailed'!J$2:J$70)</f>
        <v>0</v>
      </c>
      <c r="J22" s="20"/>
      <c r="K22" s="80">
        <f ca="1">+I22-SUM(L22:O22)</f>
        <v>0</v>
      </c>
      <c r="L22" s="11"/>
      <c r="M22" s="11"/>
      <c r="N22" s="11"/>
      <c r="O22" s="514"/>
      <c r="P22" s="20"/>
      <c r="Q22" s="80">
        <v>0</v>
      </c>
      <c r="R22" s="62">
        <v>0</v>
      </c>
      <c r="S22" s="81">
        <f t="shared" ca="1" si="1"/>
        <v>0</v>
      </c>
      <c r="T22" s="120"/>
      <c r="U22" s="20"/>
      <c r="V22" s="20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</row>
    <row r="23" spans="1:60" s="2" customFormat="1" x14ac:dyDescent="0.25">
      <c r="A23" s="97" t="s">
        <v>200</v>
      </c>
      <c r="B23" s="97"/>
      <c r="C23" s="97"/>
      <c r="D23" s="97"/>
      <c r="E23" s="97"/>
      <c r="F23" s="82">
        <f ca="1">SUM(F10:OFFSET(F23,-1,))</f>
        <v>2034312.5299999367</v>
      </c>
      <c r="G23" s="82">
        <f ca="1">SUM(G10:OFFSET(G23,-1,))</f>
        <v>-1314539.3499999999</v>
      </c>
      <c r="H23" s="82">
        <f ca="1">SUM(H10:OFFSET(H23,-1,))</f>
        <v>945501.179999999</v>
      </c>
      <c r="I23" s="82">
        <f ca="1">SUM(I10:OFFSET(I23,-1,))</f>
        <v>1665746.5899999989</v>
      </c>
      <c r="J23" s="20"/>
      <c r="K23" s="82">
        <f ca="1">SUM(K10:OFFSET(K23,-1,))</f>
        <v>945973.4099999991</v>
      </c>
      <c r="L23" s="82">
        <f ca="1">SUM(L10:OFFSET(L23,-1,))</f>
        <v>304665.84000000003</v>
      </c>
      <c r="M23" s="82">
        <f ca="1">SUM(M10:OFFSET(M23,-1,))</f>
        <v>0</v>
      </c>
      <c r="N23" s="82">
        <f ca="1">SUM(N10:OFFSET(N23,-1,))</f>
        <v>34122.839999999997</v>
      </c>
      <c r="O23" s="82">
        <f ca="1">SUM(O10:OFFSET(O23,-1,))</f>
        <v>380984.5</v>
      </c>
      <c r="P23" s="20">
        <f t="shared" ca="1" si="0"/>
        <v>0</v>
      </c>
      <c r="Q23" s="82">
        <f ca="1">SUM(Q10:OFFSET(Q23,-1,))</f>
        <v>-398707.93999999401</v>
      </c>
      <c r="R23" s="82">
        <f ca="1">SUM(R10:OFFSET(R23,-1,))</f>
        <v>0</v>
      </c>
      <c r="S23" s="82">
        <f ca="1">SUM(S10:OFFSET(S23,-1,))</f>
        <v>1267038.650000005</v>
      </c>
      <c r="T23" s="61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</row>
    <row r="24" spans="1:60" s="2" customFormat="1" ht="15.75" thickBot="1" x14ac:dyDescent="0.3">
      <c r="A24" s="15"/>
      <c r="B24" s="15"/>
      <c r="C24" s="15"/>
      <c r="D24" s="15"/>
      <c r="E24" s="15"/>
      <c r="F24" s="11"/>
      <c r="G24" s="11"/>
      <c r="H24" s="11"/>
      <c r="I24" s="11"/>
      <c r="J24" s="20"/>
      <c r="K24" s="11"/>
      <c r="L24" s="11"/>
      <c r="M24" s="11"/>
      <c r="N24" s="11"/>
      <c r="O24" s="11"/>
      <c r="P24" s="20">
        <f t="shared" si="0"/>
        <v>0</v>
      </c>
      <c r="Q24" s="11"/>
      <c r="R24" s="11"/>
      <c r="S24" s="11"/>
      <c r="T24" s="383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</row>
    <row r="25" spans="1:60" s="2" customFormat="1" x14ac:dyDescent="0.25">
      <c r="A25" s="278" t="s">
        <v>201</v>
      </c>
      <c r="B25" s="278"/>
      <c r="C25" s="279"/>
      <c r="D25" s="279"/>
      <c r="E25" s="279"/>
      <c r="F25" s="83">
        <f ca="1">SUM(F6,F8,F23)</f>
        <v>6328437.6424257876</v>
      </c>
      <c r="G25" s="84">
        <f ca="1">SUM(G6,G8,G23)</f>
        <v>-5105038.49</v>
      </c>
      <c r="H25" s="84">
        <f ca="1">SUM(H6,H8,H23)</f>
        <v>4193690.91</v>
      </c>
      <c r="I25" s="85">
        <f ca="1">SUM(I6,I8,I23)</f>
        <v>5417562.2924258457</v>
      </c>
      <c r="J25" s="20"/>
      <c r="K25" s="83">
        <f ca="1">SUM(K6,K8,K23)</f>
        <v>4194163.1424258412</v>
      </c>
      <c r="L25" s="84">
        <f ca="1">SUM(L6,L8,L23)</f>
        <v>807903.39000000479</v>
      </c>
      <c r="M25" s="84">
        <f ca="1">SUM(M6,M8,M23)</f>
        <v>388.42</v>
      </c>
      <c r="N25" s="84">
        <f ca="1">SUM(N6,N8,N23)</f>
        <v>34122.839999999997</v>
      </c>
      <c r="O25" s="85">
        <f ca="1">SUM(O6,O8,O23)</f>
        <v>380984.5</v>
      </c>
      <c r="P25" s="20">
        <f t="shared" ca="1" si="0"/>
        <v>0</v>
      </c>
      <c r="Q25" s="83">
        <f ca="1">SUM(Q6,Q8,Q23)</f>
        <v>-398707.93999999401</v>
      </c>
      <c r="R25" s="84">
        <f ca="1">SUM(R6,R8,R23)</f>
        <v>0</v>
      </c>
      <c r="S25" s="85">
        <f ca="1">SUM(S6,S8,S23)</f>
        <v>5018854.3524258519</v>
      </c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</row>
    <row r="26" spans="1:60" s="2" customFormat="1" ht="7.9" customHeight="1" x14ac:dyDescent="0.25">
      <c r="A26" s="15"/>
      <c r="B26" s="15"/>
      <c r="C26" s="15"/>
      <c r="D26" s="15"/>
      <c r="E26" s="15"/>
      <c r="F26" s="11"/>
      <c r="G26" s="11"/>
      <c r="H26" s="11"/>
      <c r="I26" s="11"/>
      <c r="J26" s="20"/>
      <c r="K26" s="11"/>
      <c r="L26" s="11"/>
      <c r="M26" s="11"/>
      <c r="N26" s="11"/>
      <c r="O26" s="11"/>
      <c r="P26" s="20">
        <f t="shared" si="0"/>
        <v>0</v>
      </c>
      <c r="Q26" s="11"/>
      <c r="R26" s="11"/>
      <c r="S26" s="11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</row>
    <row r="27" spans="1:60" s="2" customFormat="1" x14ac:dyDescent="0.25">
      <c r="A27" s="99" t="s">
        <v>82</v>
      </c>
      <c r="B27" s="93" t="s">
        <v>330</v>
      </c>
      <c r="C27" s="380"/>
      <c r="D27" s="380"/>
      <c r="E27" s="380"/>
      <c r="F27" s="78">
        <f ca="1">SUMIF('Aged Debt detailed'!$A$2:$J$70,$A27,'Aged Debt detailed'!C$2:C$70)</f>
        <v>-490266.8899999687</v>
      </c>
      <c r="G27" s="78">
        <f ca="1">SUMIF('Aged Debt detailed'!$A$2:$J$61,$A27,'Aged Debt detailed'!D$2:D$61)</f>
        <v>0</v>
      </c>
      <c r="H27" s="78">
        <f ca="1">SUMIF('Aged Debt detailed'!$A$2:$J$61,$A27,'Aged Debt detailed'!E$2:E$61)</f>
        <v>-1734.83</v>
      </c>
      <c r="I27" s="79">
        <f ca="1">SUMIF('Aged Debt detailed'!$A$2:$J$61,$A27,'Aged Debt detailed'!J$2:J$61)</f>
        <v>-492001.71999996871</v>
      </c>
      <c r="J27" s="20"/>
      <c r="K27" s="66">
        <f ca="1">+I27-SUM(L27:O27)</f>
        <v>-1734.8300000000163</v>
      </c>
      <c r="L27" s="67">
        <f ca="1">SUMIF('Aged Debt detailed'!$A$2:$J$61,$A27,'Aged Debt detailed'!F$2:F$61)</f>
        <v>-490266.8899999687</v>
      </c>
      <c r="M27" s="67">
        <f ca="1">SUMIF('Aged Debt detailed'!$A$2:$J$61,$A27,'Aged Debt detailed'!G$2:G$61)</f>
        <v>0</v>
      </c>
      <c r="N27" s="67">
        <f ca="1">SUMIF('Aged Debt detailed'!$A$2:$J$61,$A27,'Aged Debt detailed'!H$2:H$61)</f>
        <v>0</v>
      </c>
      <c r="O27" s="68">
        <f ca="1">SUMIF('Aged Debt detailed'!$A$2:$J$61,$A27,'Aged Debt detailed'!I$2:I$61)</f>
        <v>0</v>
      </c>
      <c r="P27" s="20">
        <f t="shared" ca="1" si="0"/>
        <v>0</v>
      </c>
      <c r="Q27" s="66">
        <v>0</v>
      </c>
      <c r="R27" s="67">
        <v>0</v>
      </c>
      <c r="S27" s="68">
        <f ca="1">SUM(I27,Q27,R27)</f>
        <v>-492001.71999996871</v>
      </c>
      <c r="T27" s="2" t="s">
        <v>420</v>
      </c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</row>
    <row r="28" spans="1:60" s="2" customFormat="1" x14ac:dyDescent="0.25">
      <c r="A28" s="171" t="s">
        <v>174</v>
      </c>
      <c r="B28" s="95"/>
      <c r="C28" s="219"/>
      <c r="D28" s="219"/>
      <c r="E28" s="219"/>
      <c r="F28" s="64">
        <f ca="1">SUMIF('Aged Debt detailed'!$A$2:$J$70,$A28,'Aged Debt detailed'!C$2:C$70)</f>
        <v>-357.31900000000132</v>
      </c>
      <c r="G28" s="64">
        <f ca="1">SUMIF('Aged Debt detailed'!$A$2:$J$61,$A28,'Aged Debt detailed'!D$2:D$61)</f>
        <v>0</v>
      </c>
      <c r="H28" s="64">
        <f ca="1">SUMIF('Aged Debt detailed'!$A$2:$J$61,$A28,'Aged Debt detailed'!E$2:E$61)</f>
        <v>0</v>
      </c>
      <c r="I28" s="65">
        <f ca="1">SUMIF('Aged Debt detailed'!$A$2:$J$61,$A28,'Aged Debt detailed'!J$2:J$61)</f>
        <v>-357.32</v>
      </c>
      <c r="J28" s="20"/>
      <c r="K28" s="80">
        <f ca="1">+I28-SUM(L28:O28)</f>
        <v>0</v>
      </c>
      <c r="L28" s="62">
        <f ca="1">SUMIF('Aged Debt detailed'!$A$2:$J$61,$A28,'Aged Debt detailed'!F$2:F$61)</f>
        <v>-357.32</v>
      </c>
      <c r="M28" s="62">
        <f ca="1">SUMIF('Aged Debt detailed'!$A$2:$J$61,$A28,'Aged Debt detailed'!G$2:G$61)</f>
        <v>0</v>
      </c>
      <c r="N28" s="62">
        <f ca="1">SUMIF('Aged Debt detailed'!$A$2:$J$61,$A28,'Aged Debt detailed'!H$2:H$61)</f>
        <v>0</v>
      </c>
      <c r="O28" s="81">
        <f ca="1">SUMIF('Aged Debt detailed'!$A$2:$J$61,$A28,'Aged Debt detailed'!I$2:I$61)</f>
        <v>0</v>
      </c>
      <c r="P28" s="20">
        <f t="shared" ca="1" si="0"/>
        <v>0</v>
      </c>
      <c r="Q28" s="80">
        <v>0</v>
      </c>
      <c r="R28" s="62"/>
      <c r="S28" s="81">
        <f ca="1">SUM(I28,Q28,R28)</f>
        <v>-357.32</v>
      </c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</row>
    <row r="29" spans="1:60" s="2" customFormat="1" x14ac:dyDescent="0.25">
      <c r="A29" s="390" t="s">
        <v>385</v>
      </c>
      <c r="B29" s="391"/>
      <c r="C29" s="392"/>
      <c r="D29" s="392"/>
      <c r="E29" s="392"/>
      <c r="F29" s="64">
        <f ca="1">SUMIF('Aged Debt detailed'!$A$2:$J$70,$A29,'Aged Debt detailed'!C$2:C$70)</f>
        <v>3728761.18</v>
      </c>
      <c r="G29" s="64">
        <f ca="1">SUMIF('Aged Debt detailed'!$A$2:$J$61,$A29,'Aged Debt detailed'!D$2:D$61)</f>
        <v>0</v>
      </c>
      <c r="H29" s="64">
        <f ca="1">SUMIF('Aged Debt detailed'!$A$2:$J$61,$A29,'Aged Debt detailed'!E$2:E$61)</f>
        <v>0</v>
      </c>
      <c r="I29" s="65">
        <f ca="1">SUMIF('Aged Debt detailed'!$A$2:$J$61,$A29,'Aged Debt detailed'!J$2:J$61)</f>
        <v>3728761.18</v>
      </c>
      <c r="J29" s="20"/>
      <c r="K29" s="80">
        <f ca="1">+I29-SUM(L29:O29)</f>
        <v>0</v>
      </c>
      <c r="L29" s="62">
        <f ca="1">SUMIF('Aged Debt detailed'!$A$2:$J$61,$A29,'Aged Debt detailed'!F$2:F$61)</f>
        <v>0</v>
      </c>
      <c r="M29" s="62">
        <f ca="1">SUMIF('Aged Debt detailed'!$A$2:$J$61,$A29,'Aged Debt detailed'!G$2:G$61)</f>
        <v>-389.82</v>
      </c>
      <c r="N29" s="62">
        <f ca="1">SUMIF('Aged Debt detailed'!$A$2:$J$61,$A29,'Aged Debt detailed'!H$2:H$61)</f>
        <v>0</v>
      </c>
      <c r="O29" s="81">
        <f ca="1">SUMIF('Aged Debt detailed'!$A$2:$J$61,$A29,'Aged Debt detailed'!I$2:I$61)</f>
        <v>3729151</v>
      </c>
      <c r="P29" s="20">
        <f t="shared" ca="1" si="0"/>
        <v>0</v>
      </c>
      <c r="Q29" s="80">
        <f ca="1">'Pukka NF'!J69</f>
        <v>-3729032</v>
      </c>
      <c r="R29" s="62">
        <v>0</v>
      </c>
      <c r="S29" s="81">
        <f ca="1">SUM(I29,Q29,R29)</f>
        <v>-270.81999999983236</v>
      </c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</row>
    <row r="30" spans="1:60" s="2" customFormat="1" x14ac:dyDescent="0.25">
      <c r="A30" s="100" t="s">
        <v>386</v>
      </c>
      <c r="B30" s="96"/>
      <c r="C30" s="381"/>
      <c r="D30" s="381"/>
      <c r="E30" s="381"/>
      <c r="F30" s="280">
        <f ca="1">SUMIF('Aged Debt detailed'!$A$2:$J$70,$A30,'Aged Debt detailed'!C$2:C$70)</f>
        <v>0</v>
      </c>
      <c r="G30" s="280">
        <f ca="1">SUMIF('Aged Debt detailed'!$A$2:$J$61,$A30,'Aged Debt detailed'!D$2:D$61)</f>
        <v>0</v>
      </c>
      <c r="H30" s="280">
        <f ca="1">SUMIF('Aged Debt detailed'!$A$2:$J$61,$A30,'Aged Debt detailed'!E$2:E$61)</f>
        <v>0</v>
      </c>
      <c r="I30" s="281">
        <f ca="1">SUMIF('Aged Debt detailed'!$A$2:$J$61,$A30,'Aged Debt detailed'!J$2:J$61)</f>
        <v>0</v>
      </c>
      <c r="J30" s="20"/>
      <c r="K30" s="72">
        <f ca="1">+I30-SUM(L30:O30)+Q30</f>
        <v>0</v>
      </c>
      <c r="L30" s="73">
        <f ca="1">SUMIF('Aged Debt detailed'!$A$2:$J$61,$A30,'Aged Debt detailed'!F$2:F$61)</f>
        <v>0</v>
      </c>
      <c r="M30" s="73">
        <f ca="1">SUMIF('Aged Debt detailed'!$A$2:$J$61,$A30,'Aged Debt detailed'!G$2:G$61)</f>
        <v>0</v>
      </c>
      <c r="N30" s="73">
        <f ca="1">SUMIF('Aged Debt detailed'!$A$2:$J$61,$A30,'Aged Debt detailed'!H$2:H$61)</f>
        <v>0</v>
      </c>
      <c r="O30" s="74">
        <f ca="1">SUMIF('Aged Debt detailed'!$A$2:$J$61,$A30,'Aged Debt detailed'!I$2:I$61)</f>
        <v>0</v>
      </c>
      <c r="P30" s="20">
        <f t="shared" ca="1" si="0"/>
        <v>0</v>
      </c>
      <c r="Q30" s="72">
        <v>0</v>
      </c>
      <c r="R30" s="73">
        <v>0</v>
      </c>
      <c r="S30" s="74">
        <f ca="1">SUM(I30,Q30,R30)</f>
        <v>0</v>
      </c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</row>
    <row r="31" spans="1:60" ht="7.9" customHeight="1" thickBot="1" x14ac:dyDescent="0.3">
      <c r="A31"/>
      <c r="B31"/>
      <c r="C31"/>
      <c r="D31"/>
      <c r="E31"/>
      <c r="F31"/>
      <c r="G31"/>
      <c r="H31"/>
      <c r="I31"/>
      <c r="J31" s="20"/>
      <c r="K31"/>
      <c r="L31"/>
      <c r="M31"/>
      <c r="N31"/>
      <c r="O31"/>
      <c r="P31" s="20">
        <f t="shared" si="0"/>
        <v>0</v>
      </c>
      <c r="Q31"/>
      <c r="R31"/>
      <c r="S31"/>
    </row>
    <row r="32" spans="1:60" s="2" customFormat="1" x14ac:dyDescent="0.25">
      <c r="A32" s="279" t="s">
        <v>357</v>
      </c>
      <c r="B32" s="382"/>
      <c r="C32" s="279"/>
      <c r="D32" s="279"/>
      <c r="E32" s="279"/>
      <c r="F32" s="83">
        <f ca="1">SUM(F27:OFFSET(F32,-1,))</f>
        <v>3238136.9710000316</v>
      </c>
      <c r="G32" s="84">
        <f ca="1">SUM(G27:OFFSET(G32,-1,))</f>
        <v>0</v>
      </c>
      <c r="H32" s="84">
        <f ca="1">SUM(H27:OFFSET(H32,-1,))</f>
        <v>-1734.83</v>
      </c>
      <c r="I32" s="85">
        <f ca="1">SUM(I27:OFFSET(I32,-1,))</f>
        <v>3236402.1400000313</v>
      </c>
      <c r="J32" s="20"/>
      <c r="K32" s="83">
        <f ca="1">SUM(K27:OFFSET(K32,-1,))</f>
        <v>-1734.8300000000163</v>
      </c>
      <c r="L32" s="84">
        <f ca="1">SUM(L27:OFFSET(L32,-1,))</f>
        <v>-490624.20999996871</v>
      </c>
      <c r="M32" s="84">
        <f ca="1">SUM(M27:OFFSET(M32,-1,))</f>
        <v>-389.82</v>
      </c>
      <c r="N32" s="84">
        <f ca="1">SUM(N27:OFFSET(N32,-1,))</f>
        <v>0</v>
      </c>
      <c r="O32" s="85">
        <f ca="1">SUM(O27:OFFSET(O32,-1,))</f>
        <v>3729151</v>
      </c>
      <c r="P32" s="20">
        <f t="shared" ca="1" si="0"/>
        <v>0</v>
      </c>
      <c r="Q32" s="83">
        <f ca="1">SUM(Q27:OFFSET(Q32,-1,))</f>
        <v>-3729032</v>
      </c>
      <c r="R32" s="84">
        <f ca="1">SUM(R27:OFFSET(R32,-1,))</f>
        <v>0</v>
      </c>
      <c r="S32" s="85">
        <f ca="1">SUM(S27:OFFSET(S32,-1,))</f>
        <v>-492629.85999996855</v>
      </c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</row>
    <row r="33" spans="1:60" s="2" customFormat="1" ht="7.9" customHeight="1" thickBot="1" x14ac:dyDescent="0.3">
      <c r="A33" s="15"/>
      <c r="B33" s="15"/>
      <c r="C33" s="15"/>
      <c r="D33" s="15"/>
      <c r="E33" s="15"/>
      <c r="F33" s="11"/>
      <c r="G33" s="11"/>
      <c r="H33" s="11"/>
      <c r="I33" s="11"/>
      <c r="J33" s="20"/>
      <c r="K33" s="11"/>
      <c r="L33" s="11"/>
      <c r="M33" s="11"/>
      <c r="N33" s="11"/>
      <c r="O33" s="11"/>
      <c r="P33" s="20">
        <f t="shared" si="0"/>
        <v>0</v>
      </c>
      <c r="Q33" s="11"/>
      <c r="R33" s="11"/>
      <c r="S33" s="11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</row>
    <row r="34" spans="1:60" s="2" customFormat="1" x14ac:dyDescent="0.25">
      <c r="A34" s="279" t="s">
        <v>208</v>
      </c>
      <c r="B34" s="382"/>
      <c r="C34" s="279"/>
      <c r="D34" s="279"/>
      <c r="E34" s="279"/>
      <c r="F34" s="83">
        <f ca="1">SUM(F25,F32)</f>
        <v>9566574.6134258192</v>
      </c>
      <c r="G34" s="84">
        <f ca="1">SUM(G25,G32)</f>
        <v>-5105038.49</v>
      </c>
      <c r="H34" s="84">
        <f ca="1">SUM(H25,H32)</f>
        <v>4191956.08</v>
      </c>
      <c r="I34" s="85">
        <f ca="1">SUM(I25,I32)</f>
        <v>8653964.4324258771</v>
      </c>
      <c r="J34" s="20"/>
      <c r="K34" s="84">
        <f ca="1">SUM(K25,K32)</f>
        <v>4192428.3124258411</v>
      </c>
      <c r="L34" s="84">
        <f ca="1">SUM(L25,L32)</f>
        <v>317279.18000003608</v>
      </c>
      <c r="M34" s="84">
        <f ca="1">SUM(M25,M32)</f>
        <v>-1.3999999999999773</v>
      </c>
      <c r="N34" s="84">
        <f ca="1">SUM(N25,N32)</f>
        <v>34122.839999999997</v>
      </c>
      <c r="O34" s="84">
        <f ca="1">SUM(O25,O32)</f>
        <v>4110135.5</v>
      </c>
      <c r="P34" s="20">
        <f t="shared" ca="1" si="0"/>
        <v>0</v>
      </c>
      <c r="Q34" s="84">
        <f ca="1">SUM(Q25,Q32)</f>
        <v>-4127739.9399999939</v>
      </c>
      <c r="R34" s="84">
        <f ca="1">SUM(R25,R32)</f>
        <v>0</v>
      </c>
      <c r="S34" s="84">
        <f ca="1">SUM(S25,S32)</f>
        <v>4526224.4924258832</v>
      </c>
      <c r="T34" s="469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</row>
    <row r="35" spans="1:60" s="2" customFormat="1" x14ac:dyDescent="0.25">
      <c r="A35" s="15"/>
      <c r="B35" s="15"/>
      <c r="C35" s="15"/>
      <c r="D35" s="15"/>
      <c r="E35" s="15"/>
      <c r="F35" s="11"/>
      <c r="G35" s="11"/>
      <c r="H35" s="11"/>
      <c r="I35" s="11"/>
      <c r="J35" s="20"/>
      <c r="K35" s="11"/>
      <c r="L35" s="11"/>
      <c r="M35" s="11"/>
      <c r="N35" s="11"/>
      <c r="O35" s="11"/>
      <c r="P35"/>
      <c r="Q35" s="11"/>
      <c r="R35" s="11"/>
      <c r="S35" s="11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</row>
    <row r="36" spans="1:60" s="2" customFormat="1" x14ac:dyDescent="0.25">
      <c r="A36" s="15"/>
      <c r="B36" s="15"/>
      <c r="C36" s="15"/>
      <c r="D36" s="15"/>
      <c r="E36" s="15"/>
      <c r="F36" s="11"/>
      <c r="J36"/>
      <c r="K36"/>
      <c r="L36" s="450"/>
      <c r="M36" s="450"/>
      <c r="N36" s="11"/>
      <c r="O36" s="11"/>
      <c r="R36" s="11"/>
      <c r="S36" s="422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</row>
    <row r="37" spans="1:60" s="2" customFormat="1" x14ac:dyDescent="0.25">
      <c r="A37" s="15"/>
      <c r="B37" s="11"/>
      <c r="C37" s="15"/>
      <c r="D37" s="15"/>
      <c r="E37" s="15"/>
      <c r="F37" s="11"/>
      <c r="G37" s="12"/>
      <c r="H37" s="11" t="s">
        <v>435</v>
      </c>
      <c r="I37" s="65">
        <v>8644243.6300000008</v>
      </c>
      <c r="J37"/>
      <c r="K37"/>
      <c r="L37"/>
      <c r="M37"/>
      <c r="N37" s="11"/>
      <c r="O37" s="11"/>
      <c r="P37" s="18" t="s">
        <v>454</v>
      </c>
      <c r="Q37" s="20">
        <v>-1702138</v>
      </c>
      <c r="S37" s="11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</row>
    <row r="38" spans="1:60" s="2" customFormat="1" x14ac:dyDescent="0.25">
      <c r="A38" s="15"/>
      <c r="B38" s="11"/>
      <c r="C38" s="15"/>
      <c r="D38" s="15"/>
      <c r="E38" s="15"/>
      <c r="F38" s="11"/>
      <c r="G38" s="12"/>
      <c r="H38" s="15" t="s">
        <v>884</v>
      </c>
      <c r="I38" s="65">
        <f ca="1">I34-I37</f>
        <v>9720.8024258762598</v>
      </c>
      <c r="J38"/>
      <c r="K38"/>
      <c r="L38"/>
      <c r="M38"/>
      <c r="N38" s="11"/>
      <c r="O38" s="11"/>
      <c r="P38" s="18" t="s">
        <v>452</v>
      </c>
      <c r="Q38" s="20">
        <v>-1670453.47</v>
      </c>
      <c r="R38" s="276"/>
      <c r="S38" s="422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</row>
    <row r="39" spans="1:60" s="2" customFormat="1" x14ac:dyDescent="0.25">
      <c r="G39" s="11"/>
      <c r="H39" s="12"/>
      <c r="I39" s="22"/>
      <c r="J39"/>
      <c r="K39"/>
      <c r="L39"/>
      <c r="M39"/>
      <c r="N39"/>
      <c r="O39"/>
      <c r="P39" t="s">
        <v>451</v>
      </c>
      <c r="Q39" s="20">
        <v>-335160</v>
      </c>
      <c r="R39"/>
      <c r="S39" s="450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</row>
    <row r="40" spans="1:60" x14ac:dyDescent="0.25">
      <c r="D40"/>
      <c r="G40" s="11"/>
      <c r="H40" s="126"/>
      <c r="I40" s="513"/>
      <c r="K40"/>
      <c r="L40"/>
      <c r="M40"/>
      <c r="N40"/>
      <c r="O40"/>
      <c r="Q40" s="528">
        <f ca="1">SUM(Q34:Q39)</f>
        <v>-7835491.4099999936</v>
      </c>
      <c r="R40"/>
      <c r="S40" s="449"/>
    </row>
    <row r="41" spans="1:60" x14ac:dyDescent="0.25">
      <c r="G41" s="2"/>
      <c r="H41" s="2"/>
      <c r="I41" s="513"/>
      <c r="K41"/>
      <c r="L41"/>
      <c r="M41" s="20"/>
      <c r="N41"/>
      <c r="O41"/>
      <c r="Q41"/>
      <c r="R41"/>
      <c r="S41" s="449"/>
    </row>
    <row r="42" spans="1:60" x14ac:dyDescent="0.25">
      <c r="G42" s="2"/>
      <c r="H42" s="2"/>
      <c r="I42" s="513"/>
      <c r="K42"/>
      <c r="L42"/>
      <c r="M42"/>
      <c r="N42"/>
      <c r="O42"/>
      <c r="P42" t="s">
        <v>453</v>
      </c>
      <c r="Q42" s="11">
        <f>[2]BS!$C$157*1000</f>
        <v>-7835491.2699999996</v>
      </c>
      <c r="R42"/>
      <c r="S42" s="449"/>
    </row>
    <row r="43" spans="1:60" x14ac:dyDescent="0.25">
      <c r="G43" s="2"/>
      <c r="H43" s="2"/>
      <c r="I43" s="513"/>
      <c r="K43"/>
      <c r="L43"/>
      <c r="M43"/>
      <c r="N43"/>
      <c r="O43"/>
      <c r="Q43" s="12">
        <f ca="1">Q42-Q40</f>
        <v>0.13999999407678843</v>
      </c>
      <c r="R43"/>
      <c r="S43"/>
    </row>
    <row r="44" spans="1:60" x14ac:dyDescent="0.25">
      <c r="I44" s="20"/>
      <c r="K44"/>
      <c r="L44"/>
    </row>
    <row r="45" spans="1:60" x14ac:dyDescent="0.25">
      <c r="H45" s="15"/>
      <c r="I45" s="383"/>
    </row>
    <row r="46" spans="1:60" x14ac:dyDescent="0.25">
      <c r="H46" s="469"/>
      <c r="I46" s="20"/>
    </row>
  </sheetData>
  <hyperlinks>
    <hyperlink ref="D12" r:id="rId1" xr:uid="{4A36BB40-5D4E-4BD6-8EBC-AF2611EC69B7}"/>
    <hyperlink ref="D13" r:id="rId2" xr:uid="{0F28D899-2A2B-425E-B7DC-D65A99FC6B4D}"/>
    <hyperlink ref="D14" r:id="rId3" xr:uid="{384E7510-F0C0-4A7C-839E-928CD48C16D8}"/>
    <hyperlink ref="D15" r:id="rId4" xr:uid="{C9C53829-437F-4C14-8972-E2EA58DBEE7B}"/>
    <hyperlink ref="D16" r:id="rId5" xr:uid="{1401A824-E541-4475-B600-7729C6DD8595}"/>
    <hyperlink ref="D17" r:id="rId6" xr:uid="{BE45864D-A6DA-4E68-B419-B01E09D097E7}"/>
    <hyperlink ref="D18" r:id="rId7" xr:uid="{C738714A-2E8C-4A39-955D-6F035FF1654C}"/>
    <hyperlink ref="D21" r:id="rId8" xr:uid="{89730337-D9D0-4BF5-A7FD-52FBBC7DB7A8}"/>
    <hyperlink ref="D11" r:id="rId9" xr:uid="{FF0CE716-E72E-4AB2-A782-F47C1A7C6054}"/>
    <hyperlink ref="D6" r:id="rId10" xr:uid="{81853439-02D0-4775-BA42-BDCD514494F6}"/>
  </hyperlinks>
  <pageMargins left="0.70866141732283472" right="0.70866141732283472" top="0.74803149606299213" bottom="0.74803149606299213" header="0.31496062992125984" footer="0.31496062992125984"/>
  <pageSetup paperSize="9" scale="42" orientation="landscape" horizontalDpi="4294967294" r:id="rId11"/>
  <colBreaks count="1" manualBreakCount="1">
    <brk id="2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U50"/>
  <sheetViews>
    <sheetView showGridLines="0" zoomScale="90" zoomScaleNormal="90" workbookViewId="0">
      <pane ySplit="1" topLeftCell="A2" activePane="bottomLeft" state="frozen"/>
      <selection pane="bottomLeft" activeCell="L38" sqref="K38:L38"/>
    </sheetView>
  </sheetViews>
  <sheetFormatPr defaultColWidth="8.5703125" defaultRowHeight="12.75" x14ac:dyDescent="0.2"/>
  <cols>
    <col min="1" max="1" width="25.28515625" style="15" bestFit="1" customWidth="1"/>
    <col min="2" max="2" width="11.7109375" style="16" bestFit="1" customWidth="1"/>
    <col min="3" max="3" width="13.42578125" style="132" bestFit="1" customWidth="1"/>
    <col min="4" max="4" width="22.7109375" style="132" customWidth="1"/>
    <col min="5" max="5" width="16.7109375" style="132" customWidth="1"/>
    <col min="6" max="6" width="15.7109375" style="132" customWidth="1"/>
    <col min="7" max="7" width="11.42578125" style="133" bestFit="1" customWidth="1"/>
    <col min="8" max="8" width="11.28515625" style="133" bestFit="1" customWidth="1"/>
    <col min="9" max="9" width="15.28515625" style="133" customWidth="1"/>
    <col min="10" max="10" width="22.140625" style="126" bestFit="1" customWidth="1"/>
    <col min="11" max="11" width="19.42578125" style="485" bestFit="1" customWidth="1"/>
    <col min="12" max="12" width="21.7109375" style="485" customWidth="1"/>
    <col min="13" max="13" width="20.7109375" style="13" bestFit="1" customWidth="1"/>
    <col min="14" max="14" width="15.28515625" style="132" bestFit="1" customWidth="1"/>
    <col min="15" max="15" width="18.140625" style="13" bestFit="1" customWidth="1"/>
    <col min="16" max="16" width="14.7109375" style="13" customWidth="1"/>
    <col min="17" max="17" width="11.28515625" style="13" bestFit="1" customWidth="1"/>
    <col min="18" max="18" width="5.42578125" style="13" bestFit="1" customWidth="1"/>
    <col min="19" max="19" width="12.85546875" style="13" bestFit="1" customWidth="1"/>
    <col min="20" max="16384" width="8.5703125" style="13"/>
  </cols>
  <sheetData>
    <row r="1" spans="1:21" ht="25.5" x14ac:dyDescent="0.2">
      <c r="A1" s="101" t="s">
        <v>1</v>
      </c>
      <c r="B1" s="14" t="s">
        <v>0</v>
      </c>
      <c r="C1" s="129" t="s">
        <v>15</v>
      </c>
      <c r="D1" s="129" t="s">
        <v>347</v>
      </c>
      <c r="E1" s="130" t="str">
        <f>TEXT(Summary!$A$2,"Mmm-yy")&amp;" Premium"</f>
        <v>Jun-25 Premium</v>
      </c>
      <c r="F1" s="129" t="s">
        <v>5</v>
      </c>
      <c r="G1" s="129" t="s">
        <v>2</v>
      </c>
      <c r="H1" s="129" t="s">
        <v>3</v>
      </c>
      <c r="I1" s="131" t="s">
        <v>4</v>
      </c>
      <c r="J1" s="476" t="s">
        <v>16</v>
      </c>
      <c r="K1" s="483" t="s">
        <v>17</v>
      </c>
      <c r="L1" s="483"/>
      <c r="N1" s="129" t="s">
        <v>353</v>
      </c>
    </row>
    <row r="2" spans="1:21" s="2" customFormat="1" x14ac:dyDescent="0.2">
      <c r="A2" s="234" t="s">
        <v>331</v>
      </c>
      <c r="B2" s="107">
        <v>2980</v>
      </c>
      <c r="C2" s="339">
        <f>SUMIF('All Pay and trans 2025'!$B$4:$B$31,B2,'All Pay and trans 2025'!$AX$4:$AX$31)</f>
        <v>-23721268.959999986</v>
      </c>
      <c r="D2" s="339">
        <f>SUMIF('All Pay and trans 2025'!B:B,B2,'All Pay and trans 2025'!BA:BA)</f>
        <v>-1757502.68</v>
      </c>
      <c r="E2" s="339">
        <f>SUMIF('All Pay and trans 2025'!$B:$B,$B2,'All Pay and trans 2025'!$AZ:$AZ)</f>
        <v>1423563.860000002</v>
      </c>
      <c r="F2" s="520">
        <v>-23239567.43</v>
      </c>
      <c r="G2" s="339"/>
      <c r="H2" s="339"/>
      <c r="I2" s="340"/>
      <c r="J2" s="477">
        <f>SUM(E2:I2)</f>
        <v>-21816003.569999997</v>
      </c>
      <c r="K2" s="423"/>
      <c r="L2" s="484"/>
      <c r="M2" s="4"/>
      <c r="N2" s="339"/>
    </row>
    <row r="3" spans="1:21" s="2" customFormat="1" ht="15" x14ac:dyDescent="0.25">
      <c r="A3" s="235" t="s">
        <v>332</v>
      </c>
      <c r="B3" s="109">
        <v>2981</v>
      </c>
      <c r="C3" s="341">
        <f>SUMIF('All Pay and trans 2025'!$B$4:$B$31,B3,'All Pay and trans 2025'!$AX$4:$AX$31)</f>
        <v>5383511.3599999938</v>
      </c>
      <c r="D3" s="339">
        <f>SUMIF('All Pay and trans 2025'!B:B,B3,'All Pay and trans 2025'!BA:BA)</f>
        <v>-357996.55</v>
      </c>
      <c r="E3" s="341">
        <f>SUMIF('All Pay and trans 2025'!$B:$B,$B3,'All Pay and trans 2025'!$AZ:$AZ)</f>
        <v>264614.7900000001</v>
      </c>
      <c r="F3" s="520">
        <v>4640408.09</v>
      </c>
      <c r="G3" s="341"/>
      <c r="H3" s="341"/>
      <c r="I3" s="342"/>
      <c r="J3" s="477">
        <f t="shared" ref="J3:J7" si="0">SUM(E3:I3)</f>
        <v>4905022.88</v>
      </c>
      <c r="K3" s="423"/>
      <c r="L3" s="484"/>
      <c r="M3" s="4"/>
      <c r="N3" s="341"/>
      <c r="P3"/>
      <c r="Q3"/>
      <c r="R3"/>
      <c r="S3"/>
      <c r="T3"/>
      <c r="U3"/>
    </row>
    <row r="4" spans="1:21" s="2" customFormat="1" ht="15" x14ac:dyDescent="0.25">
      <c r="A4" s="235" t="s">
        <v>333</v>
      </c>
      <c r="B4" s="109">
        <v>2982</v>
      </c>
      <c r="C4" s="341">
        <f>SUMIF('All Pay and trans 2025'!$B$4:$B$31,B4,'All Pay and trans 2025'!$AX$4:$AX$31)</f>
        <v>6322714.3333609002</v>
      </c>
      <c r="D4" s="339">
        <f>SUMIF('All Pay and trans 2025'!B:B,B4,'All Pay and trans 2025'!BA:BA)</f>
        <v>-548376.30000000005</v>
      </c>
      <c r="E4" s="341">
        <f>SUMIF('All Pay and trans 2025'!$B:$B,$B4,'All Pay and trans 2025'!$AZ:$AZ)</f>
        <v>480117.74</v>
      </c>
      <c r="F4" s="520">
        <v>5153837.82</v>
      </c>
      <c r="G4" s="341"/>
      <c r="H4" s="341"/>
      <c r="I4" s="342"/>
      <c r="J4" s="477">
        <f t="shared" si="0"/>
        <v>5633955.5600000005</v>
      </c>
      <c r="K4" s="423"/>
      <c r="L4" s="484"/>
      <c r="M4" s="4"/>
      <c r="N4" s="341"/>
      <c r="P4"/>
      <c r="Q4"/>
      <c r="R4"/>
      <c r="S4"/>
      <c r="T4"/>
      <c r="U4"/>
    </row>
    <row r="5" spans="1:21" s="2" customFormat="1" ht="15" x14ac:dyDescent="0.25">
      <c r="A5" s="235" t="s">
        <v>334</v>
      </c>
      <c r="B5" s="109">
        <v>2983</v>
      </c>
      <c r="C5" s="341">
        <f>SUMIF('All Pay and trans 2025'!$B$4:$B$31,B5,'All Pay and trans 2025'!$AX$4:$AX$31)</f>
        <v>13429180.859024642</v>
      </c>
      <c r="D5" s="339">
        <f>SUMIF('All Pay and trans 2025'!B:B,B5,'All Pay and trans 2025'!BA:BA)</f>
        <v>-1126623.6100000001</v>
      </c>
      <c r="E5" s="341">
        <f>SUMIF('All Pay and trans 2025'!$B:$B,$B5,'All Pay and trans 2025'!$AZ:$AZ)</f>
        <v>1077333.1899999995</v>
      </c>
      <c r="F5" s="520">
        <v>11068959.970000001</v>
      </c>
      <c r="G5" s="341"/>
      <c r="H5" s="341"/>
      <c r="I5" s="342"/>
      <c r="J5" s="477">
        <f t="shared" si="0"/>
        <v>12146293.16</v>
      </c>
      <c r="K5" s="423"/>
      <c r="L5" s="484"/>
      <c r="M5" s="4"/>
      <c r="N5" s="341"/>
      <c r="P5"/>
      <c r="Q5"/>
      <c r="R5"/>
      <c r="S5"/>
      <c r="T5"/>
      <c r="U5"/>
    </row>
    <row r="6" spans="1:21" s="2" customFormat="1" ht="15" x14ac:dyDescent="0.25">
      <c r="A6" s="108" t="s">
        <v>47</v>
      </c>
      <c r="B6" s="109" t="s">
        <v>195</v>
      </c>
      <c r="C6" s="341">
        <f>SUMIF('All Pay and trans 2025'!$B$4:$B$31,B6,'All Pay and trans 2025'!$AX$4:$AX$31)</f>
        <v>1789490.0600402921</v>
      </c>
      <c r="D6" s="339"/>
      <c r="E6" s="341">
        <f>SUMIF('All Pay and trans 2025'!$B:$B,$B6,'All Pay and trans 2025'!$AZ:$AZ)</f>
        <v>0</v>
      </c>
      <c r="F6" s="423">
        <v>1789490.06</v>
      </c>
      <c r="G6" s="341">
        <v>0</v>
      </c>
      <c r="H6" s="341"/>
      <c r="I6" s="341">
        <v>0</v>
      </c>
      <c r="J6" s="477">
        <f t="shared" si="0"/>
        <v>1789490.06</v>
      </c>
      <c r="K6" s="423"/>
      <c r="L6" s="449"/>
      <c r="M6" s="4"/>
      <c r="N6" s="341"/>
      <c r="P6"/>
      <c r="Q6"/>
      <c r="R6"/>
      <c r="S6"/>
      <c r="T6"/>
      <c r="U6"/>
    </row>
    <row r="7" spans="1:21" s="2" customFormat="1" ht="15" x14ac:dyDescent="0.25">
      <c r="A7" s="113" t="s">
        <v>194</v>
      </c>
      <c r="B7" s="115" t="s">
        <v>198</v>
      </c>
      <c r="C7" s="343">
        <f>SUMIF('All Pay and trans 2025'!$B$4:$B$31,B7,'All Pay and trans 2025'!$AX$4:$AX$31)</f>
        <v>1089441.4300000002</v>
      </c>
      <c r="D7" s="339"/>
      <c r="E7" s="343">
        <f>SUMIF('All Pay and trans 2025'!$B:$B,$B7,'All Pay and trans 2025'!$AZ:$AZ)</f>
        <v>0</v>
      </c>
      <c r="F7" s="423">
        <v>1089441.43</v>
      </c>
      <c r="G7" s="343">
        <v>0</v>
      </c>
      <c r="H7" s="343">
        <v>0</v>
      </c>
      <c r="I7" s="341">
        <v>0</v>
      </c>
      <c r="J7" s="477">
        <f t="shared" si="0"/>
        <v>1089441.43</v>
      </c>
      <c r="K7" s="423"/>
      <c r="L7" s="449"/>
      <c r="M7" s="4"/>
      <c r="N7" s="343">
        <v>0</v>
      </c>
      <c r="P7"/>
      <c r="Q7"/>
      <c r="R7"/>
      <c r="S7"/>
      <c r="T7"/>
      <c r="U7"/>
    </row>
    <row r="8" spans="1:21" s="3" customFormat="1" ht="15" x14ac:dyDescent="0.25">
      <c r="A8" s="114" t="s">
        <v>335</v>
      </c>
      <c r="B8" s="135"/>
      <c r="C8" s="344">
        <f t="shared" ref="C8:J8" si="1">SUM(C2:C7)</f>
        <v>4293069.0824258402</v>
      </c>
      <c r="D8" s="344">
        <f t="shared" si="1"/>
        <v>-3790499.1400000006</v>
      </c>
      <c r="E8" s="344">
        <f>SUM(E2:E7)</f>
        <v>3245629.5800000015</v>
      </c>
      <c r="F8" s="344">
        <f t="shared" si="1"/>
        <v>502569.94000000111</v>
      </c>
      <c r="G8" s="344">
        <f t="shared" si="1"/>
        <v>0</v>
      </c>
      <c r="H8" s="344">
        <f t="shared" si="1"/>
        <v>0</v>
      </c>
      <c r="I8" s="345">
        <f>SUM(I2:I7)</f>
        <v>0</v>
      </c>
      <c r="J8" s="478">
        <f t="shared" si="1"/>
        <v>3748199.5200000033</v>
      </c>
      <c r="K8" s="475"/>
      <c r="L8" s="449"/>
      <c r="N8" s="344">
        <f>SUM(N2:N7)</f>
        <v>0</v>
      </c>
      <c r="P8"/>
      <c r="Q8"/>
      <c r="R8"/>
      <c r="S8"/>
      <c r="T8"/>
      <c r="U8"/>
    </row>
    <row r="9" spans="1:21" s="2" customFormat="1" ht="15" x14ac:dyDescent="0.25">
      <c r="B9" s="15"/>
      <c r="C9" s="127"/>
      <c r="D9" s="127"/>
      <c r="E9" s="127"/>
      <c r="F9" s="127"/>
      <c r="G9" s="127"/>
      <c r="H9" s="127"/>
      <c r="I9" s="127"/>
      <c r="J9" s="127"/>
      <c r="K9" s="423"/>
      <c r="L9" s="449"/>
      <c r="N9" s="127"/>
      <c r="P9"/>
      <c r="Q9"/>
      <c r="R9"/>
      <c r="S9"/>
      <c r="T9"/>
      <c r="U9"/>
    </row>
    <row r="10" spans="1:21" s="2" customFormat="1" ht="15" x14ac:dyDescent="0.25">
      <c r="A10" s="116" t="s">
        <v>115</v>
      </c>
      <c r="B10" s="117">
        <v>2101</v>
      </c>
      <c r="C10" s="346">
        <f>SUMIF('All Pay and trans 2025'!$B$4:$B$31,B10,'All Pay and trans 2025'!$AX$4:$AX$31)</f>
        <v>667.61000000371394</v>
      </c>
      <c r="D10" s="346">
        <f>SUMIF('All Pay and trans 2025'!B:B,B10,'All Pay and trans 2025'!BA:BA)</f>
        <v>0</v>
      </c>
      <c r="E10" s="346">
        <f>SUMIF('All Pay and trans 2025'!$B:$B,$B10,'All Pay and trans 2025'!$AZ:$AZ)</f>
        <v>0</v>
      </c>
      <c r="F10" s="346">
        <v>667.61000000371394</v>
      </c>
      <c r="G10" s="347"/>
      <c r="H10" s="347"/>
      <c r="I10" s="348"/>
      <c r="J10" s="463">
        <f>SUM(E10:I10)</f>
        <v>667.61000000371394</v>
      </c>
      <c r="K10" s="423"/>
      <c r="L10" s="449"/>
      <c r="M10" s="4"/>
      <c r="N10" s="346"/>
      <c r="P10"/>
      <c r="Q10"/>
      <c r="R10"/>
      <c r="S10"/>
      <c r="T10"/>
      <c r="U10"/>
    </row>
    <row r="11" spans="1:21" s="2" customFormat="1" ht="15" x14ac:dyDescent="0.25">
      <c r="A11" s="116" t="s">
        <v>115</v>
      </c>
      <c r="B11" s="435">
        <v>2174</v>
      </c>
      <c r="C11" s="436">
        <f>SUMIF('All Pay and trans 2025'!$B$4:$B$31,B11,'All Pay and trans 2025'!$AX$4:$AX$31)</f>
        <v>0</v>
      </c>
      <c r="D11" s="436">
        <f>SUMIF('All Pay and trans 2025'!B:B,B11,'All Pay and trans 2025'!BA:BA)</f>
        <v>0</v>
      </c>
      <c r="E11" s="436">
        <f>SUMIF('All Pay and trans 2025'!$B:$B,$B11,'All Pay and trans 2025'!$AZ:$AZ)</f>
        <v>0</v>
      </c>
      <c r="F11" s="436">
        <f t="shared" ref="F11" si="2">C11+D11</f>
        <v>0</v>
      </c>
      <c r="G11" s="437"/>
      <c r="H11" s="437"/>
      <c r="I11" s="438"/>
      <c r="J11" s="463">
        <f t="shared" ref="J11:J12" si="3">SUM(E11:I11)</f>
        <v>0</v>
      </c>
      <c r="K11" s="449"/>
      <c r="L11"/>
      <c r="M11"/>
      <c r="N11" s="436"/>
      <c r="P11"/>
      <c r="Q11"/>
      <c r="R11"/>
      <c r="S11"/>
      <c r="T11"/>
      <c r="U11"/>
    </row>
    <row r="12" spans="1:21" s="2" customFormat="1" ht="15" x14ac:dyDescent="0.25">
      <c r="A12" s="111" t="s">
        <v>114</v>
      </c>
      <c r="B12" s="112">
        <v>2103</v>
      </c>
      <c r="C12" s="349">
        <f>SUMIF('All Pay and trans 2025'!$B$4:$B$31,B12,'All Pay and trans 2025'!$AX$4:$AX$31)</f>
        <v>388.42000000457847</v>
      </c>
      <c r="D12" s="349">
        <f>SUMIF('All Pay and trans 2025'!B:B,B12,'All Pay and trans 2025'!BA:BA)</f>
        <v>0</v>
      </c>
      <c r="E12" s="349">
        <f>SUMIF('All Pay and trans 2025'!$B:$B,$B12,'All Pay and trans 2025'!$AZ:$AZ)</f>
        <v>2560.1499999999996</v>
      </c>
      <c r="F12" s="349"/>
      <c r="G12" s="350">
        <v>388.42</v>
      </c>
      <c r="H12" s="350"/>
      <c r="I12" s="351"/>
      <c r="J12" s="463">
        <f t="shared" si="3"/>
        <v>2948.5699999999997</v>
      </c>
      <c r="K12" s="449"/>
      <c r="L12"/>
      <c r="M12"/>
      <c r="N12" s="349"/>
      <c r="P12"/>
      <c r="Q12"/>
      <c r="R12"/>
      <c r="S12"/>
      <c r="T12"/>
      <c r="U12"/>
    </row>
    <row r="13" spans="1:21" s="3" customFormat="1" ht="15" x14ac:dyDescent="0.25">
      <c r="A13" s="114" t="s">
        <v>214</v>
      </c>
      <c r="B13" s="135"/>
      <c r="C13" s="344">
        <f t="shared" ref="C13:J13" si="4">SUM(C10:C12)</f>
        <v>1056.0300000082925</v>
      </c>
      <c r="D13" s="344">
        <f t="shared" si="4"/>
        <v>0</v>
      </c>
      <c r="E13" s="344">
        <f>SUM(E10:E12)</f>
        <v>2560.1499999999996</v>
      </c>
      <c r="F13" s="344">
        <f t="shared" si="4"/>
        <v>667.61000000371394</v>
      </c>
      <c r="G13" s="344">
        <f>SUM(G10:G12)</f>
        <v>388.42</v>
      </c>
      <c r="H13" s="344">
        <f t="shared" si="4"/>
        <v>0</v>
      </c>
      <c r="I13" s="345">
        <f t="shared" si="4"/>
        <v>0</v>
      </c>
      <c r="J13" s="478">
        <f t="shared" si="4"/>
        <v>3616.1800000037138</v>
      </c>
      <c r="K13" s="449"/>
      <c r="L13"/>
      <c r="M13"/>
      <c r="N13" s="344">
        <f>SUM(N10:N12)</f>
        <v>0</v>
      </c>
      <c r="O13" s="2"/>
      <c r="P13"/>
      <c r="Q13"/>
    </row>
    <row r="14" spans="1:21" customFormat="1" ht="15" x14ac:dyDescent="0.25"/>
    <row r="15" spans="1:21" s="2" customFormat="1" ht="15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 s="346"/>
      <c r="P15"/>
      <c r="Q15"/>
    </row>
    <row r="16" spans="1:21" s="2" customFormat="1" ht="15" x14ac:dyDescent="0.25">
      <c r="A16" s="116" t="s">
        <v>36</v>
      </c>
      <c r="B16" s="117">
        <v>2947</v>
      </c>
      <c r="C16" s="346">
        <f>SUMIF('All Pay and trans 2025'!$B$4:$B$31,B16,'All Pay and trans 2025'!$AX$4:$AX$31)</f>
        <v>96163.400000000358</v>
      </c>
      <c r="D16" s="346">
        <f>SUMIF('All Pay and trans 2025'!B:B,B16,'All Pay and trans 2025'!BA:BA)</f>
        <v>-47879.39</v>
      </c>
      <c r="E16" s="346">
        <f>SUMIF('All Pay and trans 2025'!$B:$B,$B16,'All Pay and trans 2025'!$AZ:$AZ)</f>
        <v>59048.780000000093</v>
      </c>
      <c r="F16" s="346">
        <v>48284.01</v>
      </c>
      <c r="G16" s="346"/>
      <c r="H16" s="347"/>
      <c r="I16" s="352"/>
      <c r="J16" s="463">
        <f t="shared" ref="J16:J27" si="5">SUM(E16:I16)</f>
        <v>107332.7900000001</v>
      </c>
      <c r="K16"/>
      <c r="L16"/>
      <c r="M16"/>
      <c r="N16" s="341"/>
    </row>
    <row r="17" spans="1:18" s="2" customFormat="1" ht="15" x14ac:dyDescent="0.25">
      <c r="A17" s="108" t="s">
        <v>24</v>
      </c>
      <c r="B17" s="109">
        <v>2801</v>
      </c>
      <c r="C17" s="341">
        <f>SUMIF('All Pay and trans 2025'!$B$4:$B$31,B17,'All Pay and trans 2025'!$AX$4:$AX$31)</f>
        <v>297006.30999999365</v>
      </c>
      <c r="D17" s="341">
        <f>SUMIF('All Pay and trans 2025'!B:B,B17,'All Pay and trans 2025'!BA:BA)</f>
        <v>-680.44</v>
      </c>
      <c r="E17" s="341">
        <f>SUMIF('All Pay and trans 2025'!$B:$B,$B17,'All Pay and trans 2025'!$AZ:$AZ)</f>
        <v>1910.1100000000001</v>
      </c>
      <c r="F17" s="341">
        <f>-7229.07</f>
        <v>-7229.07</v>
      </c>
      <c r="G17" s="341"/>
      <c r="H17" s="341"/>
      <c r="I17" s="341">
        <v>303554.94</v>
      </c>
      <c r="J17" s="463">
        <f t="shared" si="5"/>
        <v>298235.98</v>
      </c>
      <c r="K17"/>
      <c r="L17"/>
      <c r="M17"/>
      <c r="N17" s="353"/>
      <c r="O17"/>
      <c r="P17"/>
      <c r="Q17"/>
      <c r="R17"/>
    </row>
    <row r="18" spans="1:18" s="2" customFormat="1" ht="15" x14ac:dyDescent="0.25">
      <c r="A18" s="108" t="s">
        <v>38</v>
      </c>
      <c r="B18" s="109">
        <v>2946</v>
      </c>
      <c r="C18" s="341">
        <f>SUMIF('All Pay and trans 2025'!$B$4:$B$31,B18,'All Pay and trans 2025'!$AX$4:$AX$31)</f>
        <v>27.879999950885576</v>
      </c>
      <c r="D18" s="341">
        <f>SUMIF('All Pay and trans 2025'!B:B,B18,'All Pay and trans 2025'!BA:BA)</f>
        <v>0</v>
      </c>
      <c r="E18" s="341">
        <f>SUMIF('All Pay and trans 2025'!$B:$B,$B18,'All Pay and trans 2025'!$AZ:$AZ)</f>
        <v>0</v>
      </c>
      <c r="H18" s="341">
        <v>27.88</v>
      </c>
      <c r="I18" s="354">
        <v>0</v>
      </c>
      <c r="J18" s="463">
        <f t="shared" si="5"/>
        <v>27.88</v>
      </c>
      <c r="K18"/>
      <c r="L18"/>
      <c r="N18"/>
      <c r="O18"/>
      <c r="P18"/>
      <c r="Q18"/>
      <c r="R18"/>
    </row>
    <row r="19" spans="1:18" s="2" customFormat="1" ht="15" x14ac:dyDescent="0.25">
      <c r="A19" s="108" t="s">
        <v>38</v>
      </c>
      <c r="B19" s="109">
        <v>2955</v>
      </c>
      <c r="C19" s="341">
        <f>SUMIF('All Pay and trans 2025'!$B$4:$B$31,B19,'All Pay and trans 2025'!$AX$4:$AX$31)</f>
        <v>-5.5706550483591855E-12</v>
      </c>
      <c r="D19" s="341">
        <f>SUMIF('All Pay and trans 2025'!B:B,B19,'All Pay and trans 2025'!BA:BA)</f>
        <v>0</v>
      </c>
      <c r="E19" s="341">
        <f>SUMIF('All Pay and trans 2025'!$B:$B,$B19,'All Pay and trans 2025'!$AZ:$AZ)</f>
        <v>0</v>
      </c>
      <c r="F19" s="341">
        <v>-7.2759576141834259E-12</v>
      </c>
      <c r="G19" s="341"/>
      <c r="H19" s="341"/>
      <c r="I19" s="354"/>
      <c r="J19" s="463">
        <f t="shared" si="5"/>
        <v>-7.2759576141834259E-12</v>
      </c>
      <c r="K19"/>
      <c r="L19"/>
      <c r="M19"/>
      <c r="N19"/>
      <c r="O19"/>
      <c r="P19"/>
      <c r="Q19"/>
      <c r="R19"/>
    </row>
    <row r="20" spans="1:18" s="2" customFormat="1" ht="15" x14ac:dyDescent="0.25">
      <c r="A20" s="108" t="s">
        <v>33</v>
      </c>
      <c r="B20" s="109">
        <v>2825</v>
      </c>
      <c r="C20" s="341">
        <f>SUMIF('All Pay and trans 2025'!$B$4:$B$31,B20,'All Pay and trans 2025'!$AX$4:$AX$31)</f>
        <v>-10088.189999999795</v>
      </c>
      <c r="D20" s="341">
        <f>SUMIF('All Pay and trans 2025'!B:B,B20,'All Pay and trans 2025'!BA:BA)</f>
        <v>0</v>
      </c>
      <c r="E20" s="341">
        <f>SUMIF('All Pay and trans 2025'!$B:$B,$B20,'All Pay and trans 2025'!$AZ:$AZ)</f>
        <v>-234.04999999999995</v>
      </c>
      <c r="F20" s="341">
        <v>-10088.19</v>
      </c>
      <c r="G20" s="341"/>
      <c r="H20" s="341"/>
      <c r="I20" s="341"/>
      <c r="J20" s="463">
        <f t="shared" si="5"/>
        <v>-10322.24</v>
      </c>
      <c r="K20"/>
      <c r="L20"/>
      <c r="M20"/>
      <c r="N20"/>
      <c r="O20"/>
      <c r="P20"/>
      <c r="Q20"/>
      <c r="R20"/>
    </row>
    <row r="21" spans="1:18" s="2" customFormat="1" ht="15" x14ac:dyDescent="0.25">
      <c r="A21" s="108" t="s">
        <v>18</v>
      </c>
      <c r="B21" s="109">
        <v>2504</v>
      </c>
      <c r="C21" s="341">
        <f>SUMIF('All Pay and trans 2025'!$B$4:$B$31,B21,'All Pay and trans 2025'!$AX$4:$AX$31)</f>
        <v>23823.309999999998</v>
      </c>
      <c r="D21" s="341">
        <f>SUMIF('All Pay and trans 2025'!B:B,B21,'All Pay and trans 2025'!BA:BA)</f>
        <v>0</v>
      </c>
      <c r="E21" s="341">
        <f>SUMIF('All Pay and trans 2025'!$B:$B,$B21,'All Pay and trans 2025'!$AZ:$AZ)</f>
        <v>-1000</v>
      </c>
      <c r="F21" s="341">
        <v>16000</v>
      </c>
      <c r="H21" s="341">
        <v>0</v>
      </c>
      <c r="I21" s="341">
        <v>7823.31</v>
      </c>
      <c r="J21" s="463">
        <f t="shared" si="5"/>
        <v>22823.31</v>
      </c>
      <c r="K21"/>
      <c r="L21"/>
      <c r="M21"/>
      <c r="N21"/>
      <c r="O21"/>
      <c r="P21"/>
      <c r="Q21"/>
      <c r="R21"/>
    </row>
    <row r="22" spans="1:18" s="2" customFormat="1" ht="15" x14ac:dyDescent="0.25">
      <c r="A22" s="108" t="s">
        <v>18</v>
      </c>
      <c r="B22" s="109">
        <v>2506</v>
      </c>
      <c r="C22" s="341">
        <f>SUMIF('All Pay and trans 2025'!$B$4:$B$31,B22,'All Pay and trans 2025'!$AX$4:$AX$31)</f>
        <v>66342.090000000026</v>
      </c>
      <c r="D22" s="341">
        <f>SUMIF('All Pay and trans 2025'!B:B,B22,'All Pay and trans 2025'!BA:BA)</f>
        <v>-5000</v>
      </c>
      <c r="E22" s="341">
        <f>SUMIF('All Pay and trans 2025'!$B:$B,$B22,'All Pay and trans 2025'!$AZ:$AZ)</f>
        <v>21830.630000000005</v>
      </c>
      <c r="F22" s="341">
        <v>61342.09</v>
      </c>
      <c r="G22" s="341"/>
      <c r="H22" s="353"/>
      <c r="I22" s="341">
        <v>0</v>
      </c>
      <c r="J22" s="537">
        <f t="shared" si="5"/>
        <v>83172.72</v>
      </c>
      <c r="K22"/>
      <c r="L22"/>
      <c r="M22"/>
      <c r="N22"/>
      <c r="O22"/>
      <c r="P22"/>
      <c r="Q22"/>
      <c r="R22"/>
    </row>
    <row r="23" spans="1:18" s="2" customFormat="1" ht="15" x14ac:dyDescent="0.25">
      <c r="A23" s="108" t="s">
        <v>18</v>
      </c>
      <c r="B23" s="109">
        <v>2507</v>
      </c>
      <c r="C23" s="341">
        <f>SUMIF('All Pay and trans 2025'!$B$4:$B$31,B23,'All Pay and trans 2025'!$AX$4:$AX$31)</f>
        <v>-11408.180000000008</v>
      </c>
      <c r="D23" s="341">
        <f>SUMIF('All Pay and trans 2025'!B:B,B23,'All Pay and trans 2025'!BA:BA)</f>
        <v>0</v>
      </c>
      <c r="E23" s="341">
        <f>SUMIF('All Pay and trans 2025'!$B:$B,$B23,'All Pay and trans 2025'!$AZ:$AZ)</f>
        <v>48.78</v>
      </c>
      <c r="F23" s="341"/>
      <c r="H23" s="353"/>
      <c r="I23" s="341">
        <v>-11408.18</v>
      </c>
      <c r="J23" s="537">
        <f t="shared" si="5"/>
        <v>-11359.4</v>
      </c>
      <c r="K23"/>
      <c r="L23"/>
      <c r="M23"/>
      <c r="N23"/>
      <c r="O23"/>
      <c r="P23"/>
      <c r="Q23"/>
      <c r="R23"/>
    </row>
    <row r="24" spans="1:18" s="2" customFormat="1" ht="15" x14ac:dyDescent="0.25">
      <c r="A24" s="110" t="s">
        <v>27</v>
      </c>
      <c r="B24" s="109">
        <v>2259</v>
      </c>
      <c r="C24" s="341">
        <f>SUMIF('All Pay and trans 2025'!$B$4:$B$31,B24,'All Pay and trans 2025'!$AX$4:$AX$31)</f>
        <v>115109.38999999984</v>
      </c>
      <c r="D24" s="341">
        <f>SUMIF('All Pay and trans 2025'!B:B,B24,'All Pay and trans 2025'!BA:BA)</f>
        <v>0</v>
      </c>
      <c r="E24" s="341">
        <f>SUMIF('All Pay and trans 2025'!$B:$B,$B24,'All Pay and trans 2025'!$AZ:$AZ)</f>
        <v>0</v>
      </c>
      <c r="F24" s="341"/>
      <c r="H24" s="341">
        <f>33701.04+393.92</f>
        <v>34094.959999999999</v>
      </c>
      <c r="I24" s="341">
        <v>81014.429999999993</v>
      </c>
      <c r="J24" s="537">
        <f t="shared" si="5"/>
        <v>115109.38999999998</v>
      </c>
      <c r="K24"/>
      <c r="L24"/>
      <c r="M24"/>
      <c r="N24"/>
      <c r="O24"/>
      <c r="P24"/>
      <c r="Q24"/>
      <c r="R24"/>
    </row>
    <row r="25" spans="1:18" s="2" customFormat="1" ht="15" x14ac:dyDescent="0.25">
      <c r="A25" s="473" t="s">
        <v>448</v>
      </c>
      <c r="B25" s="495">
        <v>2830</v>
      </c>
      <c r="C25" s="341">
        <f>SUMIF('All Pay and trans 2025'!$B$4:$B$31,B25,'All Pay and trans 2025'!$AX$4:$AX$31)</f>
        <v>-10.010000000000218</v>
      </c>
      <c r="D25" s="341">
        <f>SUMIF('All Pay and trans 2025'!B:B,B25,'All Pay and trans 2025'!BA:BA)</f>
        <v>0</v>
      </c>
      <c r="E25" s="341">
        <f>SUMIF('All Pay and trans 2025'!$B:$B,$B25,'All Pay and trans 2025'!$AZ:$AZ)</f>
        <v>0</v>
      </c>
      <c r="F25" s="341">
        <v>-10.01</v>
      </c>
      <c r="G25" s="353"/>
      <c r="H25" s="341"/>
      <c r="I25" s="353"/>
      <c r="J25" s="537">
        <f t="shared" si="5"/>
        <v>-10.01</v>
      </c>
      <c r="K25"/>
      <c r="L25" s="449"/>
      <c r="M25"/>
      <c r="N25"/>
    </row>
    <row r="26" spans="1:18" s="2" customFormat="1" ht="15" x14ac:dyDescent="0.25">
      <c r="A26" s="39" t="s">
        <v>343</v>
      </c>
      <c r="B26" s="109" t="s">
        <v>344</v>
      </c>
      <c r="C26" s="341">
        <f>SUMIF('All Pay and trans 2025'!$B$4:$B$31,B26,'All Pay and trans 2025'!$AX$4:$AX$31)</f>
        <v>321.85999999999808</v>
      </c>
      <c r="D26" s="341">
        <f>SUMIF('All Pay and trans 2025'!B:B,B26,'All Pay and trans 2025'!BA:BA)</f>
        <v>-321.86</v>
      </c>
      <c r="E26" s="341">
        <f>SUMIF('All Pay and trans 2025'!$B:$B,$B26,'All Pay and trans 2025'!$AZ:$AZ)</f>
        <v>0</v>
      </c>
      <c r="F26" s="341"/>
      <c r="G26" s="353"/>
      <c r="H26" s="341"/>
      <c r="I26" s="353">
        <v>0</v>
      </c>
      <c r="J26" s="537">
        <f t="shared" si="5"/>
        <v>0</v>
      </c>
      <c r="K26"/>
      <c r="L26" s="449"/>
      <c r="M26"/>
      <c r="N26"/>
    </row>
    <row r="27" spans="1:18" s="2" customFormat="1" ht="14.45" customHeight="1" x14ac:dyDescent="0.25">
      <c r="A27" s="108" t="s">
        <v>34</v>
      </c>
      <c r="B27" s="109">
        <v>2829</v>
      </c>
      <c r="C27" s="341">
        <f>SUMIF('All Pay and trans 2025'!$B$4:$B$31,B27,'All Pay and trans 2025'!$AX$4:$AX$31)</f>
        <v>1457024.6699999918</v>
      </c>
      <c r="D27" s="341">
        <f>SUMIF('All Pay and trans 2025'!B:B,B27,'All Pay and trans 2025'!BA:BA)</f>
        <v>-1260657.6599999999</v>
      </c>
      <c r="E27" s="341">
        <f>SUMIF('All Pay and trans 2025'!$B:$B,$B27,'All Pay and trans 2025'!$AZ:$AZ)</f>
        <v>864369.15999999887</v>
      </c>
      <c r="F27" s="341">
        <v>196367.01</v>
      </c>
      <c r="G27" s="353"/>
      <c r="H27" s="353"/>
      <c r="I27" s="354"/>
      <c r="J27" s="537">
        <f t="shared" si="5"/>
        <v>1060736.169999999</v>
      </c>
      <c r="K27"/>
      <c r="L27"/>
      <c r="M27"/>
      <c r="N27"/>
    </row>
    <row r="28" spans="1:18" s="2" customFormat="1" ht="14.45" customHeight="1" x14ac:dyDescent="0.25">
      <c r="A28" s="506" t="s">
        <v>29</v>
      </c>
      <c r="B28" s="435">
        <v>2823</v>
      </c>
      <c r="C28" s="436">
        <v>472.23</v>
      </c>
      <c r="D28" s="436">
        <v>-472.23</v>
      </c>
      <c r="E28" s="436">
        <v>0</v>
      </c>
      <c r="F28" s="436"/>
      <c r="G28" s="437"/>
      <c r="H28" s="437"/>
      <c r="I28" s="507"/>
      <c r="J28" s="538">
        <f>E28</f>
        <v>0</v>
      </c>
      <c r="K28"/>
      <c r="L28"/>
      <c r="M28"/>
      <c r="N28"/>
    </row>
    <row r="29" spans="1:18" s="3" customFormat="1" ht="14.45" customHeight="1" x14ac:dyDescent="0.25">
      <c r="A29" s="114" t="s">
        <v>207</v>
      </c>
      <c r="B29" s="135"/>
      <c r="C29" s="344">
        <f ca="1">SUM(C15:OFFSET(C29,-1,))+C8+C13</f>
        <v>6328909.8724257853</v>
      </c>
      <c r="D29" s="344">
        <f ca="1">SUM(D15:OFFSET(D29,-1,))+D8+D13</f>
        <v>-5105510.7200000007</v>
      </c>
      <c r="E29" s="344">
        <f ca="1">SUM(E15:OFFSET(E29,-1,))+E8+E13</f>
        <v>4194163.14</v>
      </c>
      <c r="F29" s="344">
        <f ca="1">SUM(F15:OFFSET(F29,-1,))+F8+F13</f>
        <v>807903.3900000049</v>
      </c>
      <c r="G29" s="344">
        <f ca="1">SUM(G15:OFFSET(G29,-1,))+G8+G13</f>
        <v>388.42</v>
      </c>
      <c r="H29" s="344">
        <f ca="1">SUM(H15:OFFSET(H29,-1,))+H8+H13</f>
        <v>34122.839999999997</v>
      </c>
      <c r="I29" s="344">
        <f ca="1">SUM(I15:OFFSET(I29,-1,))+I8+I13</f>
        <v>380984.5</v>
      </c>
      <c r="J29" s="345">
        <f ca="1">SUM(J15:OFFSET(J29,-1,))+J8+J13</f>
        <v>5417562.2900000056</v>
      </c>
      <c r="K29"/>
      <c r="L29"/>
      <c r="M29"/>
      <c r="N29" s="344">
        <f ca="1">SUM(N15:OFFSET(N29,-1,))</f>
        <v>0</v>
      </c>
      <c r="O29" s="2"/>
    </row>
    <row r="30" spans="1:18" ht="14.45" customHeight="1" x14ac:dyDescent="0.25">
      <c r="B30" s="15"/>
      <c r="C30" s="355"/>
      <c r="D30" s="356"/>
      <c r="E30" s="357"/>
      <c r="F30" s="355"/>
      <c r="G30" s="357"/>
      <c r="H30" s="357"/>
      <c r="I30" s="357"/>
      <c r="J30" s="127"/>
      <c r="K30"/>
      <c r="L30"/>
      <c r="M30"/>
      <c r="N30" s="355"/>
    </row>
    <row r="31" spans="1:18" s="2" customFormat="1" ht="14.45" customHeight="1" x14ac:dyDescent="0.25">
      <c r="A31" s="116" t="s">
        <v>82</v>
      </c>
      <c r="B31" s="117">
        <v>4000</v>
      </c>
      <c r="C31" s="346">
        <f>SUMIF('All Pay and trans 2025'!$B$4:$B$59,B31,'All Pay and trans 2025'!$AX$4:$AX$59)</f>
        <v>-490266.8899999687</v>
      </c>
      <c r="D31" s="346">
        <f>SUMIF('All Pay and trans 2025'!B:B,B31,'All Pay and trans 2025'!BA:BA)</f>
        <v>0</v>
      </c>
      <c r="E31" s="346">
        <f>SUMIF('All Pay and trans 2025'!$B:$B,$B31,'All Pay and trans 2025'!$AZ:$AZ)</f>
        <v>-1734.83</v>
      </c>
      <c r="F31" s="346">
        <f>C31+D31</f>
        <v>-490266.8899999687</v>
      </c>
      <c r="G31" s="346"/>
      <c r="H31" s="346"/>
      <c r="I31" s="352"/>
      <c r="J31" s="463">
        <f>SUM(E31:I31)</f>
        <v>-492001.71999996871</v>
      </c>
      <c r="K31" s="423"/>
      <c r="L31"/>
      <c r="M31"/>
      <c r="N31" s="346"/>
    </row>
    <row r="32" spans="1:18" s="2" customFormat="1" ht="15" x14ac:dyDescent="0.25">
      <c r="A32" s="108" t="s">
        <v>82</v>
      </c>
      <c r="B32" s="109">
        <v>4010</v>
      </c>
      <c r="C32" s="341">
        <f>SUMIF('All Pay and trans 2025'!$B$4:$B$59,B32,'All Pay and trans 2025'!$AX$4:$AX$59)</f>
        <v>0</v>
      </c>
      <c r="D32" s="341">
        <f>SUMIF('All Pay and trans 2025'!B:B,B32,'All Pay and trans 2025'!BA:BA)</f>
        <v>0</v>
      </c>
      <c r="E32" s="346">
        <f>SUMIF('All Pay and trans 2025'!$B:$B,$B32,'All Pay and trans 2025'!$AZ:$AZ)</f>
        <v>0</v>
      </c>
      <c r="F32" s="353"/>
      <c r="G32" s="341"/>
      <c r="H32" s="341"/>
      <c r="I32" s="341"/>
      <c r="J32" s="477">
        <f>SUM(E32:I32)</f>
        <v>0</v>
      </c>
      <c r="K32" s="423"/>
      <c r="L32"/>
      <c r="M32"/>
      <c r="N32" s="353"/>
    </row>
    <row r="33" spans="1:15" s="2" customFormat="1" ht="15" x14ac:dyDescent="0.25">
      <c r="A33" s="108" t="s">
        <v>174</v>
      </c>
      <c r="B33" s="109">
        <v>5000</v>
      </c>
      <c r="C33" s="341">
        <f>SUMIF('All Pay and trans 2025'!$B$4:$B$59,B33,'All Pay and trans 2025'!$AX$4:$AX$59)</f>
        <v>-357.31900000000132</v>
      </c>
      <c r="D33" s="341">
        <f>SUMIF('All Pay and trans 2025'!B:B,B33,'All Pay and trans 2025'!BA:BA)</f>
        <v>0</v>
      </c>
      <c r="E33" s="346">
        <f>SUMIF('All Pay and trans 2025'!$B:$B,$B33,'All Pay and trans 2025'!$AZ:$AZ)</f>
        <v>0</v>
      </c>
      <c r="F33" s="180">
        <v>-357.32</v>
      </c>
      <c r="G33" s="341"/>
      <c r="H33" s="341"/>
      <c r="I33" s="341"/>
      <c r="J33" s="477">
        <f>SUM(E33:I33)</f>
        <v>-357.32</v>
      </c>
      <c r="K33" s="423"/>
      <c r="L33"/>
      <c r="M33"/>
      <c r="N33" s="353"/>
    </row>
    <row r="34" spans="1:15" s="2" customFormat="1" ht="15" x14ac:dyDescent="0.25">
      <c r="A34" s="108" t="s">
        <v>385</v>
      </c>
      <c r="B34" s="109">
        <v>6000</v>
      </c>
      <c r="C34" s="341">
        <f>SUMIF('All Pay and trans 2025'!$B$4:$B$59,B34,'All Pay and trans 2025'!$AX$4:$AX$59)</f>
        <v>3728761.18</v>
      </c>
      <c r="D34" s="341">
        <f>SUMIF('All Pay and trans 2025'!B:B,B34,'All Pay and trans 2025'!BA:BA)</f>
        <v>0</v>
      </c>
      <c r="E34" s="341">
        <f>SUMIF('All Pay and trans 2025'!$B:$B,$B34,'All Pay and trans 2025'!$AZ:$AZ)</f>
        <v>0</v>
      </c>
      <c r="F34" s="353"/>
      <c r="G34" s="341">
        <v>-389.82</v>
      </c>
      <c r="I34" s="341">
        <v>3729151</v>
      </c>
      <c r="J34" s="477">
        <f>SUM(E34:I34)</f>
        <v>3728761.18</v>
      </c>
      <c r="K34" s="423"/>
      <c r="L34"/>
      <c r="M34"/>
      <c r="N34" s="353">
        <v>-2885572</v>
      </c>
    </row>
    <row r="35" spans="1:15" s="2" customFormat="1" ht="15" x14ac:dyDescent="0.25">
      <c r="A35" s="108" t="s">
        <v>386</v>
      </c>
      <c r="B35" s="109">
        <v>6010</v>
      </c>
      <c r="C35" s="341">
        <f>SUMIF('All Pay and trans 2025'!$B$4:$B$59,B35,'All Pay and trans 2025'!$AX$4:$AX$59)</f>
        <v>0</v>
      </c>
      <c r="D35" s="341">
        <f>SUMIF('All Pay and trans 2025'!B:B,B35,'All Pay and trans 2025'!BA:BA)</f>
        <v>0</v>
      </c>
      <c r="E35" s="341">
        <f>SUMIF('All Pay and trans 2025'!$B:$B,$B35,'All Pay and trans 2025'!$AZ:$AZ)</f>
        <v>0</v>
      </c>
      <c r="F35" s="353">
        <v>0</v>
      </c>
      <c r="G35" s="341"/>
      <c r="H35" s="341"/>
      <c r="I35" s="341">
        <v>0</v>
      </c>
      <c r="J35" s="477">
        <f>SUM(E35:I35)</f>
        <v>0</v>
      </c>
      <c r="K35" s="423"/>
      <c r="L35"/>
      <c r="M35"/>
      <c r="N35" s="353"/>
    </row>
    <row r="36" spans="1:15" s="3" customFormat="1" ht="14.45" customHeight="1" x14ac:dyDescent="0.25">
      <c r="A36" s="114" t="s">
        <v>356</v>
      </c>
      <c r="B36" s="135"/>
      <c r="C36" s="344">
        <f t="shared" ref="C36:J36" si="6">SUM(C31:C35)</f>
        <v>3238136.9710000316</v>
      </c>
      <c r="D36" s="344">
        <f t="shared" si="6"/>
        <v>0</v>
      </c>
      <c r="E36" s="344">
        <f t="shared" si="6"/>
        <v>-1734.83</v>
      </c>
      <c r="F36" s="344">
        <f t="shared" si="6"/>
        <v>-490624.20999996871</v>
      </c>
      <c r="G36" s="344">
        <f t="shared" si="6"/>
        <v>-389.82</v>
      </c>
      <c r="H36" s="344">
        <f t="shared" si="6"/>
        <v>0</v>
      </c>
      <c r="I36" s="344">
        <f t="shared" si="6"/>
        <v>3729151</v>
      </c>
      <c r="J36" s="345">
        <f t="shared" si="6"/>
        <v>3236402.1400000313</v>
      </c>
      <c r="K36" s="475"/>
      <c r="L36"/>
      <c r="M36"/>
      <c r="N36" s="344"/>
      <c r="O36" s="2"/>
    </row>
    <row r="37" spans="1:15" s="2" customFormat="1" ht="14.45" customHeight="1" x14ac:dyDescent="0.25">
      <c r="B37" s="15"/>
      <c r="C37" s="127"/>
      <c r="D37" s="127"/>
      <c r="E37" s="127"/>
      <c r="F37" s="127"/>
      <c r="G37" s="127"/>
      <c r="H37" s="127"/>
      <c r="I37" s="127"/>
      <c r="J37" s="127"/>
      <c r="K37" s="423"/>
      <c r="L37"/>
      <c r="M37"/>
      <c r="N37" s="127"/>
    </row>
    <row r="38" spans="1:15" s="3" customFormat="1" ht="14.45" customHeight="1" x14ac:dyDescent="0.25">
      <c r="A38" s="134" t="s">
        <v>208</v>
      </c>
      <c r="B38" s="136"/>
      <c r="C38" s="358">
        <f t="shared" ref="C38:J38" ca="1" si="7">SUM(C29,C36)</f>
        <v>9567046.8434258178</v>
      </c>
      <c r="D38" s="358">
        <f t="shared" ca="1" si="7"/>
        <v>-5105510.7200000007</v>
      </c>
      <c r="E38" s="358">
        <f t="shared" ca="1" si="7"/>
        <v>4192428.31</v>
      </c>
      <c r="F38" s="358">
        <f t="shared" ca="1" si="7"/>
        <v>317279.1800000362</v>
      </c>
      <c r="G38" s="358">
        <f t="shared" ca="1" si="7"/>
        <v>-1.3999999999999773</v>
      </c>
      <c r="H38" s="358">
        <f t="shared" ca="1" si="7"/>
        <v>34122.839999999997</v>
      </c>
      <c r="I38" s="358">
        <f t="shared" ca="1" si="7"/>
        <v>4110135.5</v>
      </c>
      <c r="J38" s="358">
        <f t="shared" ca="1" si="7"/>
        <v>8653964.430000037</v>
      </c>
      <c r="K38" s="475"/>
      <c r="L38"/>
      <c r="M38"/>
      <c r="N38" s="358">
        <f ca="1">SUM(N8,N13,N29,N31,N33,N34)</f>
        <v>-2885572</v>
      </c>
    </row>
    <row r="39" spans="1:15" s="2" customFormat="1" ht="15" x14ac:dyDescent="0.25">
      <c r="B39" s="15"/>
      <c r="C39" s="127"/>
      <c r="D39" s="127"/>
      <c r="E39" s="127"/>
      <c r="F39" s="127"/>
      <c r="G39" s="127"/>
      <c r="H39" s="127"/>
      <c r="I39" s="127"/>
      <c r="J39" s="127"/>
      <c r="K39" s="423"/>
      <c r="L39"/>
      <c r="M39"/>
      <c r="N39"/>
    </row>
    <row r="40" spans="1:15" ht="15" x14ac:dyDescent="0.25">
      <c r="C40" s="355"/>
      <c r="D40" s="355"/>
      <c r="E40" s="355"/>
      <c r="F40" s="355"/>
      <c r="G40" s="357"/>
      <c r="H40" s="357"/>
      <c r="I40" s="357"/>
      <c r="J40" s="127"/>
      <c r="L40"/>
      <c r="M40"/>
      <c r="N40" s="355"/>
    </row>
    <row r="41" spans="1:15" ht="15" x14ac:dyDescent="0.25">
      <c r="C41" s="355"/>
      <c r="D41" s="355"/>
      <c r="E41" s="355"/>
      <c r="F41"/>
      <c r="G41" s="357"/>
      <c r="H41" s="357"/>
      <c r="I41" s="357"/>
      <c r="J41" s="449"/>
      <c r="L41"/>
      <c r="M41"/>
      <c r="N41" s="355"/>
    </row>
    <row r="42" spans="1:15" ht="15" x14ac:dyDescent="0.25">
      <c r="C42"/>
      <c r="F42"/>
      <c r="J42"/>
      <c r="L42"/>
      <c r="M42"/>
    </row>
    <row r="43" spans="1:15" ht="15" x14ac:dyDescent="0.25">
      <c r="E43"/>
      <c r="F43"/>
      <c r="G43"/>
      <c r="H43"/>
      <c r="I43"/>
      <c r="J43"/>
      <c r="L43" s="449"/>
      <c r="M43"/>
    </row>
    <row r="44" spans="1:15" ht="15" x14ac:dyDescent="0.25">
      <c r="E44"/>
      <c r="F44"/>
      <c r="G44"/>
      <c r="H44"/>
      <c r="I44"/>
      <c r="J44"/>
    </row>
    <row r="45" spans="1:15" ht="15" x14ac:dyDescent="0.25">
      <c r="E45"/>
      <c r="F45"/>
      <c r="G45"/>
      <c r="H45"/>
      <c r="I45"/>
      <c r="J45"/>
      <c r="N45" s="11"/>
    </row>
    <row r="46" spans="1:15" ht="15" x14ac:dyDescent="0.25">
      <c r="E46"/>
      <c r="F46"/>
      <c r="G46"/>
      <c r="H46"/>
      <c r="I46"/>
      <c r="J46"/>
      <c r="N46" s="12"/>
    </row>
    <row r="47" spans="1:15" ht="15" x14ac:dyDescent="0.25">
      <c r="E47"/>
      <c r="F47"/>
      <c r="G47"/>
      <c r="H47"/>
      <c r="I47"/>
      <c r="J47"/>
      <c r="N47" s="12"/>
    </row>
    <row r="48" spans="1:15" ht="15" x14ac:dyDescent="0.25">
      <c r="E48"/>
      <c r="F48"/>
      <c r="G48"/>
      <c r="H48"/>
      <c r="I48"/>
      <c r="J48"/>
      <c r="N48" s="12"/>
    </row>
    <row r="49" spans="5:10" ht="15" x14ac:dyDescent="0.25">
      <c r="E49"/>
      <c r="F49"/>
      <c r="G49"/>
      <c r="H49"/>
      <c r="I49"/>
      <c r="J49" s="531"/>
    </row>
    <row r="50" spans="5:10" ht="15" x14ac:dyDescent="0.25">
      <c r="J50"/>
    </row>
  </sheetData>
  <pageMargins left="0.25" right="0.25" top="0.75" bottom="0.75" header="0.3" footer="0.3"/>
  <pageSetup paperSize="8" scale="86" fitToHeight="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DC48C-A23F-41DE-A7B9-70B8552D2E2A}">
  <sheetPr codeName="Sheet8"/>
  <dimension ref="A1:BK73"/>
  <sheetViews>
    <sheetView showGridLines="0" zoomScale="110" zoomScaleNormal="110" zoomScaleSheetLayoutView="80" workbookViewId="0">
      <pane xSplit="2" ySplit="3" topLeftCell="C4" activePane="bottomRight" state="frozen"/>
      <selection activeCell="B74" sqref="B74"/>
      <selection pane="topRight" activeCell="B74" sqref="B74"/>
      <selection pane="bottomLeft" activeCell="B74" sqref="B74"/>
      <selection pane="bottomRight" activeCell="E4" sqref="E4:E11"/>
    </sheetView>
  </sheetViews>
  <sheetFormatPr defaultRowHeight="15" outlineLevelRow="1" outlineLevelCol="1" x14ac:dyDescent="0.25"/>
  <cols>
    <col min="1" max="1" width="21.28515625" bestFit="1" customWidth="1"/>
    <col min="2" max="2" width="8" style="18" bestFit="1" customWidth="1"/>
    <col min="3" max="3" width="7.7109375" bestFit="1" customWidth="1"/>
    <col min="4" max="4" width="6.85546875" customWidth="1"/>
    <col min="5" max="5" width="12.7109375" customWidth="1"/>
    <col min="6" max="6" width="1.28515625" customWidth="1" collapsed="1"/>
    <col min="7" max="7" width="12.28515625" style="7" hidden="1" customWidth="1" outlineLevel="1"/>
    <col min="8" max="8" width="12.42578125" style="7" hidden="1" customWidth="1" outlineLevel="1"/>
    <col min="9" max="9" width="15" style="7" hidden="1" customWidth="1" outlineLevel="1"/>
    <col min="10" max="10" width="12.42578125" style="7" bestFit="1" customWidth="1" collapsed="1"/>
    <col min="11" max="11" width="12.42578125" style="7" bestFit="1" customWidth="1"/>
    <col min="12" max="12" width="12.85546875" style="7" customWidth="1" collapsed="1"/>
    <col min="13" max="13" width="12.28515625" style="7" customWidth="1"/>
    <col min="14" max="14" width="13.42578125" style="7" hidden="1" customWidth="1" outlineLevel="1" collapsed="1"/>
    <col min="15" max="15" width="15.28515625" style="7" hidden="1" customWidth="1" outlineLevel="1"/>
    <col min="16" max="16" width="11.28515625" style="7" hidden="1" customWidth="1" outlineLevel="1"/>
    <col min="17" max="17" width="13.5703125" style="7" hidden="1" customWidth="1" outlineLevel="1"/>
    <col min="18" max="18" width="13" style="7" hidden="1" customWidth="1" outlineLevel="1"/>
    <col min="19" max="19" width="12.85546875" style="19" hidden="1" customWidth="1" outlineLevel="1" collapsed="1"/>
    <col min="20" max="20" width="10.42578125" customWidth="1" collapsed="1"/>
    <col min="21" max="21" width="12.7109375" hidden="1" customWidth="1" outlineLevel="1"/>
    <col min="22" max="22" width="13.140625" hidden="1" customWidth="1" outlineLevel="1"/>
    <col min="23" max="23" width="13.28515625" hidden="1" customWidth="1" outlineLevel="1"/>
    <col min="24" max="24" width="13.140625" customWidth="1" collapsed="1"/>
    <col min="25" max="25" width="13.42578125" customWidth="1"/>
    <col min="26" max="26" width="12.7109375" customWidth="1" collapsed="1"/>
    <col min="27" max="27" width="12.85546875" customWidth="1"/>
    <col min="28" max="28" width="12.28515625" customWidth="1" collapsed="1"/>
    <col min="29" max="29" width="12.85546875" hidden="1" customWidth="1" outlineLevel="1"/>
    <col min="30" max="30" width="13.7109375" hidden="1" customWidth="1" outlineLevel="1"/>
    <col min="31" max="31" width="14.5703125" hidden="1" customWidth="1" outlineLevel="1"/>
    <col min="32" max="32" width="11.85546875" hidden="1" customWidth="1" outlineLevel="1"/>
    <col min="33" max="33" width="15.7109375" style="19" hidden="1" customWidth="1" outlineLevel="1"/>
    <col min="34" max="34" width="5.28515625" customWidth="1" collapsed="1"/>
    <col min="35" max="37" width="12.42578125" style="284" hidden="1" customWidth="1" outlineLevel="1"/>
    <col min="38" max="38" width="12.42578125" style="284" bestFit="1" customWidth="1" collapsed="1"/>
    <col min="39" max="39" width="12.42578125" style="284" bestFit="1" customWidth="1"/>
    <col min="40" max="40" width="12.42578125" style="284" bestFit="1" customWidth="1" collapsed="1"/>
    <col min="41" max="41" width="12.42578125" style="284" bestFit="1" customWidth="1"/>
    <col min="42" max="42" width="15.42578125" style="284" customWidth="1" collapsed="1"/>
    <col min="43" max="43" width="13.85546875" style="284" customWidth="1" collapsed="1"/>
    <col min="44" max="44" width="14.42578125" hidden="1" customWidth="1" outlineLevel="1"/>
    <col min="45" max="45" width="14" hidden="1" customWidth="1" outlineLevel="1"/>
    <col min="46" max="46" width="14.5703125" hidden="1" customWidth="1" outlineLevel="1"/>
    <col min="47" max="47" width="1.7109375" bestFit="1" customWidth="1" collapsed="1"/>
    <col min="48" max="48" width="17.85546875" hidden="1" customWidth="1"/>
    <col min="49" max="49" width="1.28515625" customWidth="1"/>
    <col min="50" max="50" width="12.85546875" bestFit="1" customWidth="1"/>
    <col min="51" max="51" width="2.85546875" customWidth="1"/>
    <col min="52" max="52" width="13.42578125" customWidth="1"/>
    <col min="53" max="53" width="13.140625" bestFit="1" customWidth="1"/>
    <col min="54" max="55" width="15.5703125" customWidth="1"/>
    <col min="56" max="56" width="13.42578125" customWidth="1"/>
    <col min="57" max="57" width="20.85546875" customWidth="1"/>
    <col min="58" max="58" width="17.5703125" bestFit="1" customWidth="1"/>
    <col min="59" max="59" width="12.85546875" bestFit="1" customWidth="1"/>
  </cols>
  <sheetData>
    <row r="1" spans="1:63" ht="18.75" x14ac:dyDescent="0.3">
      <c r="A1" s="27">
        <v>2025</v>
      </c>
      <c r="B1" s="250"/>
      <c r="C1" s="27"/>
      <c r="D1" s="27"/>
      <c r="E1" s="27"/>
      <c r="F1" s="283"/>
      <c r="G1" s="548" t="s">
        <v>341</v>
      </c>
      <c r="H1" s="548"/>
      <c r="I1" s="548"/>
      <c r="J1" s="548"/>
      <c r="K1" s="548"/>
      <c r="L1" s="548"/>
      <c r="M1" s="548"/>
      <c r="N1" s="548"/>
      <c r="O1" s="548"/>
      <c r="P1" s="548"/>
      <c r="Q1" s="548"/>
      <c r="R1" s="548"/>
      <c r="S1" s="548"/>
      <c r="T1" s="283"/>
      <c r="U1" s="547" t="s">
        <v>342</v>
      </c>
      <c r="V1" s="547"/>
      <c r="W1" s="547"/>
      <c r="X1" s="547"/>
      <c r="Y1" s="547"/>
      <c r="Z1" s="547"/>
      <c r="AA1" s="547"/>
      <c r="AB1" s="547"/>
      <c r="AC1" s="547"/>
      <c r="AD1" s="547"/>
      <c r="AE1" s="547"/>
      <c r="AF1" s="547"/>
      <c r="AG1" s="547"/>
      <c r="AH1" s="283"/>
      <c r="AI1" s="545" t="s">
        <v>187</v>
      </c>
      <c r="AJ1" s="545"/>
      <c r="AK1" s="545"/>
      <c r="AL1" s="545"/>
      <c r="AM1" s="545"/>
      <c r="AN1" s="545"/>
      <c r="AO1" s="545"/>
      <c r="AP1" s="545"/>
      <c r="AQ1" s="545"/>
      <c r="AR1" s="545"/>
      <c r="AS1" s="545"/>
      <c r="AT1" s="545"/>
      <c r="AU1" s="283"/>
      <c r="AV1" s="28"/>
      <c r="AW1" s="283"/>
      <c r="AX1" s="144">
        <f>EDATE(Summary!A2,-1)</f>
        <v>45778</v>
      </c>
      <c r="AY1" s="283"/>
      <c r="AZ1" s="546" t="str">
        <f>TEXT(Summary!$A$2,"Mmm-yy")</f>
        <v>Jun-25</v>
      </c>
      <c r="BA1" s="546"/>
      <c r="BB1" s="546"/>
    </row>
    <row r="2" spans="1:63" ht="26.25" x14ac:dyDescent="0.25">
      <c r="A2" s="2"/>
      <c r="B2" s="15"/>
      <c r="C2" s="2" t="s">
        <v>215</v>
      </c>
      <c r="D2" s="2" t="s">
        <v>216</v>
      </c>
      <c r="E2" s="30" t="s">
        <v>456</v>
      </c>
      <c r="F2" s="283"/>
      <c r="G2" s="31">
        <v>45658</v>
      </c>
      <c r="H2" s="32">
        <v>45689</v>
      </c>
      <c r="I2" s="32">
        <v>45717</v>
      </c>
      <c r="J2" s="32">
        <v>45748</v>
      </c>
      <c r="K2" s="32">
        <v>45778</v>
      </c>
      <c r="L2" s="32">
        <v>45809</v>
      </c>
      <c r="M2" s="32">
        <v>45839</v>
      </c>
      <c r="N2" s="32">
        <v>45870</v>
      </c>
      <c r="O2" s="32">
        <v>45901</v>
      </c>
      <c r="P2" s="32">
        <v>45931</v>
      </c>
      <c r="Q2" s="32">
        <v>45962</v>
      </c>
      <c r="R2" s="32">
        <v>45992</v>
      </c>
      <c r="S2" s="33" t="s">
        <v>184</v>
      </c>
      <c r="T2" s="283"/>
      <c r="U2" s="118">
        <v>45658</v>
      </c>
      <c r="V2" s="119">
        <v>45689</v>
      </c>
      <c r="W2" s="119">
        <v>45717</v>
      </c>
      <c r="X2" s="119">
        <v>45748</v>
      </c>
      <c r="Y2" s="119">
        <v>45778</v>
      </c>
      <c r="Z2" s="119">
        <v>45809</v>
      </c>
      <c r="AA2" s="119">
        <v>45839</v>
      </c>
      <c r="AB2" s="32">
        <v>45870</v>
      </c>
      <c r="AC2" s="32">
        <v>45901</v>
      </c>
      <c r="AD2" s="32">
        <v>45931</v>
      </c>
      <c r="AE2" s="32">
        <v>45962</v>
      </c>
      <c r="AF2" s="32">
        <v>45992</v>
      </c>
      <c r="AG2" s="33" t="s">
        <v>185</v>
      </c>
      <c r="AH2" s="283"/>
      <c r="AI2" s="122">
        <v>45658</v>
      </c>
      <c r="AJ2" s="123">
        <v>45689</v>
      </c>
      <c r="AK2" s="123">
        <v>45717</v>
      </c>
      <c r="AL2" s="123">
        <v>45748</v>
      </c>
      <c r="AM2" s="123">
        <v>45778</v>
      </c>
      <c r="AN2" s="123">
        <v>45809</v>
      </c>
      <c r="AO2" s="123">
        <v>45839</v>
      </c>
      <c r="AP2" s="123">
        <v>45870</v>
      </c>
      <c r="AQ2" s="123">
        <v>45901</v>
      </c>
      <c r="AR2" s="32">
        <v>45931</v>
      </c>
      <c r="AS2" s="32">
        <v>45962</v>
      </c>
      <c r="AT2" s="32">
        <v>45992</v>
      </c>
      <c r="AU2" s="283"/>
      <c r="AV2" s="34" t="s">
        <v>230</v>
      </c>
      <c r="AW2" s="283"/>
      <c r="AX2" s="34" t="s">
        <v>197</v>
      </c>
      <c r="AY2" s="283"/>
      <c r="AZ2" s="36" t="s">
        <v>191</v>
      </c>
      <c r="BA2" s="37" t="s">
        <v>192</v>
      </c>
      <c r="BB2" s="37" t="s">
        <v>193</v>
      </c>
    </row>
    <row r="3" spans="1:63" x14ac:dyDescent="0.25">
      <c r="A3" s="2" t="s">
        <v>186</v>
      </c>
      <c r="B3" s="15"/>
      <c r="C3" s="2"/>
      <c r="D3" s="2"/>
      <c r="E3" s="38"/>
      <c r="F3" s="143"/>
      <c r="G3" s="102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4"/>
      <c r="T3" s="143"/>
      <c r="U3" s="105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4"/>
      <c r="AH3" s="143"/>
      <c r="AI3" s="124"/>
      <c r="AJ3" s="125"/>
      <c r="AK3" s="125"/>
      <c r="AL3" s="125"/>
      <c r="AM3" s="125"/>
      <c r="AN3" s="125"/>
      <c r="AO3" s="125"/>
      <c r="AP3" s="125"/>
      <c r="AQ3" s="125"/>
      <c r="AR3" s="106"/>
      <c r="AS3" s="106"/>
      <c r="AT3" s="106"/>
      <c r="AU3" s="143"/>
      <c r="AV3" s="2"/>
      <c r="AW3" s="143"/>
      <c r="AX3" s="2"/>
      <c r="AY3" s="143"/>
      <c r="AZ3" s="2"/>
      <c r="BA3" s="2"/>
      <c r="BB3" s="2"/>
    </row>
    <row r="4" spans="1:63" x14ac:dyDescent="0.25">
      <c r="A4" s="534" t="s">
        <v>331</v>
      </c>
      <c r="B4" s="251">
        <v>2980</v>
      </c>
      <c r="C4" s="2"/>
      <c r="D4" s="2"/>
      <c r="E4" s="287">
        <v>-16765483.789999999</v>
      </c>
      <c r="F4" s="26"/>
      <c r="G4" s="176">
        <v>1797454.8</v>
      </c>
      <c r="H4" s="177">
        <v>-424265.4900000029</v>
      </c>
      <c r="I4" s="177">
        <v>4983551.7900000038</v>
      </c>
      <c r="J4" s="177">
        <v>1918977.37</v>
      </c>
      <c r="K4" s="177">
        <v>1757502.6800000018</v>
      </c>
      <c r="L4" s="177">
        <v>1423563.860000002</v>
      </c>
      <c r="M4" s="177"/>
      <c r="N4" s="446"/>
      <c r="O4" s="177"/>
      <c r="P4" s="177"/>
      <c r="Q4" s="177"/>
      <c r="R4" s="289"/>
      <c r="S4" s="178">
        <f t="shared" ref="S4:S11" si="0">SUM(G4:R4)</f>
        <v>11456785.010000005</v>
      </c>
      <c r="T4" s="26"/>
      <c r="U4" s="191">
        <v>-3175971.49</v>
      </c>
      <c r="V4" s="192">
        <v>-1797454.8</v>
      </c>
      <c r="W4" s="192">
        <f>-3024544.89-500000</f>
        <v>-3524544.89</v>
      </c>
      <c r="X4" s="192">
        <v>-4332853.5599999996</v>
      </c>
      <c r="Y4" s="192">
        <v>-4158181.58</v>
      </c>
      <c r="Z4" s="192">
        <v>-1757502.68</v>
      </c>
      <c r="AA4" s="192"/>
      <c r="AE4" s="192"/>
      <c r="AF4" s="192"/>
      <c r="AG4" s="178">
        <f t="shared" ref="AG4:AG11" si="1">SUM(U4:AF4)</f>
        <v>-18746509</v>
      </c>
      <c r="AH4" s="288"/>
      <c r="AI4" s="198">
        <f t="shared" ref="AI4:AI11" si="2">$E4+G4+U4</f>
        <v>-18144000.479999997</v>
      </c>
      <c r="AJ4" s="199">
        <f t="shared" ref="AJ4:AT12" si="3">AI4+H4+V4</f>
        <v>-20365720.77</v>
      </c>
      <c r="AK4" s="199">
        <f t="shared" si="3"/>
        <v>-18906713.869999997</v>
      </c>
      <c r="AL4" s="199">
        <f t="shared" si="3"/>
        <v>-21320590.059999995</v>
      </c>
      <c r="AM4" s="199">
        <f t="shared" si="3"/>
        <v>-23721268.959999993</v>
      </c>
      <c r="AN4" s="199">
        <f t="shared" si="3"/>
        <v>-24055207.77999999</v>
      </c>
      <c r="AO4" s="199">
        <f t="shared" si="3"/>
        <v>-24055207.77999999</v>
      </c>
      <c r="AP4" s="199">
        <f t="shared" si="3"/>
        <v>-24055207.77999999</v>
      </c>
      <c r="AQ4" s="199">
        <f t="shared" si="3"/>
        <v>-24055207.77999999</v>
      </c>
      <c r="AR4" s="199">
        <f t="shared" si="3"/>
        <v>-24055207.77999999</v>
      </c>
      <c r="AS4" s="199">
        <f t="shared" si="3"/>
        <v>-24055207.77999999</v>
      </c>
      <c r="AT4" s="199">
        <f>AS4+R4+AF4</f>
        <v>-24055207.77999999</v>
      </c>
      <c r="AU4" s="288"/>
      <c r="AV4" s="290">
        <f t="shared" ref="AV4:AV11" si="4">-P4</f>
        <v>0</v>
      </c>
      <c r="AW4" s="288"/>
      <c r="AX4" s="290">
        <f>SUMIF($AI$2:$AT$2,$AX$1,$AI4:$AT4)</f>
        <v>-23721268.959999993</v>
      </c>
      <c r="AY4" s="288"/>
      <c r="AZ4" s="191">
        <f t="shared" ref="AZ4:AZ11" si="5">SUMIF($G$2:$R$2,$AZ$1,$G4:$R4)</f>
        <v>1423563.860000002</v>
      </c>
      <c r="BA4" s="192">
        <f t="shared" ref="BA4:BA11" si="6">SUMIF($U$2:$AG$2,$AZ$1,$U4:$AG4)</f>
        <v>-1757502.68</v>
      </c>
      <c r="BB4" s="231">
        <f>SUMIF($AI$2:$AT$2,$AZ$1,$AI4:$AT4)</f>
        <v>-24055207.77999999</v>
      </c>
      <c r="BC4" s="289"/>
      <c r="BD4" s="289"/>
      <c r="BE4" s="289"/>
      <c r="BF4" s="289"/>
      <c r="BG4" s="289"/>
      <c r="BH4" s="289"/>
      <c r="BI4" s="289"/>
      <c r="BJ4" s="289"/>
      <c r="BK4" s="289"/>
    </row>
    <row r="5" spans="1:63" x14ac:dyDescent="0.25">
      <c r="A5" s="535" t="s">
        <v>332</v>
      </c>
      <c r="B5" s="252">
        <v>2981</v>
      </c>
      <c r="C5" s="2"/>
      <c r="D5" s="2"/>
      <c r="E5" s="187">
        <v>4298603.9999999944</v>
      </c>
      <c r="F5" s="26"/>
      <c r="G5" s="179">
        <v>442698.42000000027</v>
      </c>
      <c r="H5" s="180">
        <v>341804.09</v>
      </c>
      <c r="I5" s="180"/>
      <c r="J5" s="180">
        <v>385106.72</v>
      </c>
      <c r="K5" s="180">
        <v>357996.5500000001</v>
      </c>
      <c r="L5" s="180">
        <v>264614.7900000001</v>
      </c>
      <c r="M5" s="180"/>
      <c r="N5" s="447"/>
      <c r="O5" s="180"/>
      <c r="P5" s="180"/>
      <c r="Q5" s="180"/>
      <c r="R5" s="180"/>
      <c r="S5" s="181">
        <f t="shared" si="0"/>
        <v>1792220.5700000003</v>
      </c>
      <c r="T5" s="26"/>
      <c r="U5" s="195"/>
      <c r="V5" s="196">
        <v>-442698.42</v>
      </c>
      <c r="W5" s="196"/>
      <c r="X5" s="196"/>
      <c r="Y5" s="196"/>
      <c r="Z5" s="196">
        <v>-357996.55</v>
      </c>
      <c r="AA5" s="196"/>
      <c r="AE5" s="196"/>
      <c r="AF5" s="196"/>
      <c r="AG5" s="181">
        <f t="shared" si="1"/>
        <v>-800694.97</v>
      </c>
      <c r="AH5" s="288"/>
      <c r="AI5" s="200">
        <f t="shared" si="2"/>
        <v>4741302.4199999943</v>
      </c>
      <c r="AJ5" s="201">
        <f t="shared" si="3"/>
        <v>4640408.0899999943</v>
      </c>
      <c r="AK5" s="201">
        <f t="shared" si="3"/>
        <v>4640408.0899999943</v>
      </c>
      <c r="AL5" s="201">
        <f t="shared" si="3"/>
        <v>5025514.809999994</v>
      </c>
      <c r="AM5" s="201">
        <f t="shared" si="3"/>
        <v>5383511.3599999938</v>
      </c>
      <c r="AN5" s="201">
        <f t="shared" si="3"/>
        <v>5290129.599999994</v>
      </c>
      <c r="AO5" s="201">
        <f t="shared" si="3"/>
        <v>5290129.599999994</v>
      </c>
      <c r="AP5" s="201">
        <f t="shared" si="3"/>
        <v>5290129.599999994</v>
      </c>
      <c r="AQ5" s="201">
        <f t="shared" si="3"/>
        <v>5290129.599999994</v>
      </c>
      <c r="AR5" s="201">
        <f t="shared" si="3"/>
        <v>5290129.599999994</v>
      </c>
      <c r="AS5" s="199">
        <f t="shared" si="3"/>
        <v>5290129.599999994</v>
      </c>
      <c r="AT5" s="199">
        <f t="shared" ref="AT5:AT11" si="7">AS5+R5+AF5</f>
        <v>5290129.599999994</v>
      </c>
      <c r="AU5" s="288"/>
      <c r="AV5" s="291">
        <f t="shared" si="4"/>
        <v>0</v>
      </c>
      <c r="AW5" s="288"/>
      <c r="AX5" s="290">
        <f t="shared" ref="AX5:AX11" si="8">SUMIF($AI$2:$AT$2,$AX$1,$AI5:$AT5)</f>
        <v>5383511.3599999938</v>
      </c>
      <c r="AY5" s="288"/>
      <c r="AZ5" s="195">
        <f t="shared" si="5"/>
        <v>264614.7900000001</v>
      </c>
      <c r="BA5" s="196">
        <f t="shared" si="6"/>
        <v>-357996.55</v>
      </c>
      <c r="BB5" s="231">
        <f t="shared" ref="BB5:BB11" si="9">SUMIF($AI$2:$AU$2,$AZ$1,$AI5:$AU5)</f>
        <v>5290129.599999994</v>
      </c>
      <c r="BC5" s="289"/>
      <c r="BD5" s="289"/>
      <c r="BE5" s="289"/>
      <c r="BF5" s="289"/>
      <c r="BG5" s="289"/>
      <c r="BH5" s="289"/>
      <c r="BI5" s="289"/>
      <c r="BJ5" s="289"/>
      <c r="BK5" s="289"/>
    </row>
    <row r="6" spans="1:63" x14ac:dyDescent="0.25">
      <c r="A6" s="535" t="s">
        <v>333</v>
      </c>
      <c r="B6" s="252">
        <v>2982</v>
      </c>
      <c r="C6" s="2"/>
      <c r="D6" s="2"/>
      <c r="E6" s="187">
        <v>4724495.0433609011</v>
      </c>
      <c r="F6" s="26"/>
      <c r="G6" s="179">
        <v>529913.5699999996</v>
      </c>
      <c r="H6" s="180">
        <v>429342.78</v>
      </c>
      <c r="I6" s="180"/>
      <c r="J6" s="180">
        <v>620500.21</v>
      </c>
      <c r="K6" s="180">
        <v>548376.30000000005</v>
      </c>
      <c r="L6" s="180">
        <v>480117.74</v>
      </c>
      <c r="M6" s="180"/>
      <c r="N6" s="448"/>
      <c r="O6" s="180"/>
      <c r="P6" s="180"/>
      <c r="Q6" s="180"/>
      <c r="R6" s="180"/>
      <c r="S6" s="181">
        <f t="shared" si="0"/>
        <v>2608250.5999999996</v>
      </c>
      <c r="T6" s="26"/>
      <c r="U6" s="195"/>
      <c r="V6" s="196">
        <v>-529913.56999999995</v>
      </c>
      <c r="W6" s="196"/>
      <c r="X6" s="196"/>
      <c r="Y6" s="196"/>
      <c r="Z6" s="196">
        <v>-548376.30000000005</v>
      </c>
      <c r="AA6" s="196"/>
      <c r="AE6" s="196"/>
      <c r="AF6" s="196"/>
      <c r="AG6" s="181">
        <f t="shared" si="1"/>
        <v>-1078289.8700000001</v>
      </c>
      <c r="AH6" s="288"/>
      <c r="AI6" s="200">
        <f t="shared" si="2"/>
        <v>5254408.6133609004</v>
      </c>
      <c r="AJ6" s="201">
        <f t="shared" si="3"/>
        <v>5153837.8233609004</v>
      </c>
      <c r="AK6" s="201">
        <f t="shared" si="3"/>
        <v>5153837.8233609004</v>
      </c>
      <c r="AL6" s="201">
        <f t="shared" si="3"/>
        <v>5774338.0333609004</v>
      </c>
      <c r="AM6" s="201">
        <f t="shared" si="3"/>
        <v>6322714.3333609002</v>
      </c>
      <c r="AN6" s="201">
        <f t="shared" si="3"/>
        <v>6254455.7733609006</v>
      </c>
      <c r="AO6" s="201">
        <f t="shared" si="3"/>
        <v>6254455.7733609006</v>
      </c>
      <c r="AP6" s="201">
        <f t="shared" si="3"/>
        <v>6254455.7733609006</v>
      </c>
      <c r="AQ6" s="201">
        <f t="shared" si="3"/>
        <v>6254455.7733609006</v>
      </c>
      <c r="AR6" s="201">
        <f t="shared" si="3"/>
        <v>6254455.7733609006</v>
      </c>
      <c r="AS6" s="199">
        <f t="shared" si="3"/>
        <v>6254455.7733609006</v>
      </c>
      <c r="AT6" s="199">
        <f t="shared" si="7"/>
        <v>6254455.7733609006</v>
      </c>
      <c r="AU6" s="288"/>
      <c r="AV6" s="291">
        <f t="shared" si="4"/>
        <v>0</v>
      </c>
      <c r="AW6" s="288"/>
      <c r="AX6" s="290">
        <f t="shared" si="8"/>
        <v>6322714.3333609002</v>
      </c>
      <c r="AY6" s="288"/>
      <c r="AZ6" s="195">
        <f t="shared" si="5"/>
        <v>480117.74</v>
      </c>
      <c r="BA6" s="196">
        <f t="shared" si="6"/>
        <v>-548376.30000000005</v>
      </c>
      <c r="BB6" s="231">
        <f t="shared" si="9"/>
        <v>6254455.7733609006</v>
      </c>
      <c r="BC6" s="289"/>
      <c r="BD6" s="289"/>
      <c r="BE6" s="289"/>
      <c r="BF6" s="289"/>
      <c r="BG6" s="289"/>
      <c r="BH6" s="289"/>
      <c r="BI6" s="289"/>
      <c r="BJ6" s="289"/>
      <c r="BK6" s="289"/>
    </row>
    <row r="7" spans="1:63" x14ac:dyDescent="0.25">
      <c r="A7" s="535" t="s">
        <v>334</v>
      </c>
      <c r="B7" s="252">
        <v>2983</v>
      </c>
      <c r="C7" s="2"/>
      <c r="D7" s="2"/>
      <c r="E7" s="187">
        <v>10213317.989024645</v>
      </c>
      <c r="F7" s="26"/>
      <c r="G7" s="179">
        <v>1090785.8300000008</v>
      </c>
      <c r="H7" s="180">
        <v>855641.97999999893</v>
      </c>
      <c r="I7" s="180"/>
      <c r="J7" s="180">
        <v>1233597.28</v>
      </c>
      <c r="K7" s="180">
        <v>1126623.6099999996</v>
      </c>
      <c r="L7" s="180">
        <v>1077333.1899999995</v>
      </c>
      <c r="M7" s="180"/>
      <c r="N7" s="447"/>
      <c r="O7" s="180"/>
      <c r="P7" s="180"/>
      <c r="Q7" s="180"/>
      <c r="R7" s="180"/>
      <c r="S7" s="181">
        <f t="shared" si="0"/>
        <v>5383981.8899999987</v>
      </c>
      <c r="T7" s="26"/>
      <c r="U7" s="195"/>
      <c r="V7" s="196">
        <v>-1090785.83</v>
      </c>
      <c r="W7" s="196"/>
      <c r="X7" s="196"/>
      <c r="Y7" s="196"/>
      <c r="Z7" s="196">
        <v>-1126623.6100000001</v>
      </c>
      <c r="AA7" s="196"/>
      <c r="AE7" s="196"/>
      <c r="AF7" s="196"/>
      <c r="AG7" s="181">
        <f t="shared" si="1"/>
        <v>-2217409.4400000004</v>
      </c>
      <c r="AH7" s="288"/>
      <c r="AI7" s="200">
        <f t="shared" si="2"/>
        <v>11304103.819024645</v>
      </c>
      <c r="AJ7" s="201">
        <f t="shared" si="3"/>
        <v>11068959.969024643</v>
      </c>
      <c r="AK7" s="201">
        <f t="shared" si="3"/>
        <v>11068959.969024643</v>
      </c>
      <c r="AL7" s="201">
        <f t="shared" si="3"/>
        <v>12302557.249024643</v>
      </c>
      <c r="AM7" s="201">
        <f t="shared" si="3"/>
        <v>13429180.859024642</v>
      </c>
      <c r="AN7" s="201">
        <f t="shared" si="3"/>
        <v>13379890.439024642</v>
      </c>
      <c r="AO7" s="201">
        <f t="shared" si="3"/>
        <v>13379890.439024642</v>
      </c>
      <c r="AP7" s="201">
        <f t="shared" si="3"/>
        <v>13379890.439024642</v>
      </c>
      <c r="AQ7" s="201">
        <f t="shared" si="3"/>
        <v>13379890.439024642</v>
      </c>
      <c r="AR7" s="201">
        <f t="shared" si="3"/>
        <v>13379890.439024642</v>
      </c>
      <c r="AS7" s="199">
        <f t="shared" si="3"/>
        <v>13379890.439024642</v>
      </c>
      <c r="AT7" s="199">
        <f t="shared" si="7"/>
        <v>13379890.439024642</v>
      </c>
      <c r="AU7" s="288"/>
      <c r="AV7" s="291">
        <f t="shared" si="4"/>
        <v>0</v>
      </c>
      <c r="AW7" s="288"/>
      <c r="AX7" s="290">
        <f t="shared" si="8"/>
        <v>13429180.859024642</v>
      </c>
      <c r="AY7" s="288"/>
      <c r="AZ7" s="195">
        <f t="shared" si="5"/>
        <v>1077333.1899999995</v>
      </c>
      <c r="BA7" s="196">
        <f t="shared" si="6"/>
        <v>-1126623.6100000001</v>
      </c>
      <c r="BB7" s="231">
        <f t="shared" si="9"/>
        <v>13379890.439024642</v>
      </c>
      <c r="BC7" s="289"/>
      <c r="BD7" s="289"/>
      <c r="BE7" s="289"/>
      <c r="BF7" s="289"/>
      <c r="BG7" s="289"/>
      <c r="BH7" s="289"/>
      <c r="BI7" s="289"/>
      <c r="BJ7" s="289"/>
      <c r="BK7" s="289"/>
    </row>
    <row r="8" spans="1:63" x14ac:dyDescent="0.25">
      <c r="A8" s="535" t="s">
        <v>421</v>
      </c>
      <c r="B8" s="252">
        <v>2980</v>
      </c>
      <c r="C8" s="2"/>
      <c r="D8" s="2"/>
      <c r="E8" s="187">
        <v>9.22000253922306E-9</v>
      </c>
      <c r="F8" s="26"/>
      <c r="G8" s="179"/>
      <c r="H8" s="180"/>
      <c r="I8" s="180"/>
      <c r="J8" s="180"/>
      <c r="K8" s="180"/>
      <c r="L8" s="180"/>
      <c r="M8" s="180"/>
      <c r="N8" s="447"/>
      <c r="O8" s="180"/>
      <c r="P8" s="180"/>
      <c r="Q8" s="180"/>
      <c r="R8" s="180"/>
      <c r="S8" s="181"/>
      <c r="T8" s="26"/>
      <c r="U8" s="195"/>
      <c r="V8" s="196"/>
      <c r="W8" s="196"/>
      <c r="X8" s="196"/>
      <c r="Y8" s="196"/>
      <c r="Z8" s="196"/>
      <c r="AA8" s="196"/>
      <c r="AE8" s="196"/>
      <c r="AF8" s="196"/>
      <c r="AG8" s="181"/>
      <c r="AH8" s="288"/>
      <c r="AI8" s="200">
        <f t="shared" ref="AI8:AI10" si="10">$E8+G8+U8</f>
        <v>9.22000253922306E-9</v>
      </c>
      <c r="AJ8" s="201">
        <f t="shared" ref="AJ8:AJ10" si="11">AI8+H8+V8</f>
        <v>9.22000253922306E-9</v>
      </c>
      <c r="AK8" s="201">
        <f t="shared" ref="AK8:AK10" si="12">AJ8+I8+W8</f>
        <v>9.22000253922306E-9</v>
      </c>
      <c r="AL8" s="201">
        <f t="shared" ref="AL8:AL10" si="13">AK8+J8+X8</f>
        <v>9.22000253922306E-9</v>
      </c>
      <c r="AM8" s="201">
        <f t="shared" ref="AM8:AM10" si="14">AL8+K8+Y8</f>
        <v>9.22000253922306E-9</v>
      </c>
      <c r="AN8" s="201">
        <f t="shared" ref="AN8:AN10" si="15">AM8+L8+Z8</f>
        <v>9.22000253922306E-9</v>
      </c>
      <c r="AO8" s="201">
        <f t="shared" ref="AO8:AO10" si="16">AN8+M8+AA8</f>
        <v>9.22000253922306E-9</v>
      </c>
      <c r="AP8" s="201">
        <f t="shared" si="3"/>
        <v>9.22000253922306E-9</v>
      </c>
      <c r="AQ8" s="201">
        <f t="shared" si="3"/>
        <v>9.22000253922306E-9</v>
      </c>
      <c r="AR8" s="201">
        <f t="shared" si="3"/>
        <v>9.22000253922306E-9</v>
      </c>
      <c r="AS8" s="199">
        <f t="shared" si="3"/>
        <v>9.22000253922306E-9</v>
      </c>
      <c r="AT8" s="199">
        <f t="shared" si="7"/>
        <v>9.22000253922306E-9</v>
      </c>
      <c r="AU8" s="288"/>
      <c r="AV8" s="291"/>
      <c r="AW8" s="288"/>
      <c r="AX8" s="290">
        <f t="shared" si="8"/>
        <v>9.22000253922306E-9</v>
      </c>
      <c r="AY8" s="288"/>
      <c r="AZ8" s="195">
        <f t="shared" si="5"/>
        <v>0</v>
      </c>
      <c r="BA8" s="196">
        <f t="shared" si="6"/>
        <v>0</v>
      </c>
      <c r="BB8" s="231">
        <f t="shared" si="9"/>
        <v>9.22000253922306E-9</v>
      </c>
      <c r="BC8" s="289"/>
      <c r="BD8" s="289"/>
      <c r="BE8" s="289"/>
      <c r="BF8" s="289"/>
      <c r="BG8" s="289"/>
      <c r="BH8" s="289"/>
      <c r="BI8" s="289"/>
      <c r="BJ8" s="289"/>
      <c r="BK8" s="289"/>
    </row>
    <row r="9" spans="1:63" x14ac:dyDescent="0.25">
      <c r="A9" s="535" t="s">
        <v>422</v>
      </c>
      <c r="B9" s="252">
        <v>2981</v>
      </c>
      <c r="C9" s="2"/>
      <c r="D9" s="2"/>
      <c r="E9" s="187">
        <v>-6.5256244852207601E-11</v>
      </c>
      <c r="F9" s="26"/>
      <c r="G9" s="179"/>
      <c r="H9" s="180"/>
      <c r="I9" s="180"/>
      <c r="J9" s="180"/>
      <c r="K9" s="180"/>
      <c r="L9" s="180"/>
      <c r="M9" s="180"/>
      <c r="N9" s="447"/>
      <c r="O9" s="180"/>
      <c r="P9" s="180"/>
      <c r="Q9" s="180"/>
      <c r="R9" s="180"/>
      <c r="S9" s="181"/>
      <c r="T9" s="26"/>
      <c r="U9" s="195"/>
      <c r="V9" s="196"/>
      <c r="W9" s="196"/>
      <c r="X9" s="196"/>
      <c r="Y9" s="196"/>
      <c r="Z9" s="196"/>
      <c r="AA9" s="196"/>
      <c r="AE9" s="196"/>
      <c r="AF9" s="196"/>
      <c r="AG9" s="181"/>
      <c r="AH9" s="288"/>
      <c r="AI9" s="200">
        <f t="shared" si="10"/>
        <v>-6.5256244852207601E-11</v>
      </c>
      <c r="AJ9" s="201">
        <f t="shared" si="11"/>
        <v>-6.5256244852207601E-11</v>
      </c>
      <c r="AK9" s="201">
        <f t="shared" si="12"/>
        <v>-6.5256244852207601E-11</v>
      </c>
      <c r="AL9" s="201">
        <f t="shared" si="13"/>
        <v>-6.5256244852207601E-11</v>
      </c>
      <c r="AM9" s="201">
        <f t="shared" si="14"/>
        <v>-6.5256244852207601E-11</v>
      </c>
      <c r="AN9" s="201">
        <f t="shared" si="15"/>
        <v>-6.5256244852207601E-11</v>
      </c>
      <c r="AO9" s="201">
        <f t="shared" si="16"/>
        <v>-6.5256244852207601E-11</v>
      </c>
      <c r="AP9" s="201">
        <f t="shared" si="3"/>
        <v>-6.5256244852207601E-11</v>
      </c>
      <c r="AQ9" s="201">
        <f t="shared" si="3"/>
        <v>-6.5256244852207601E-11</v>
      </c>
      <c r="AR9" s="201">
        <f t="shared" si="3"/>
        <v>-6.5256244852207601E-11</v>
      </c>
      <c r="AS9" s="199">
        <f t="shared" si="3"/>
        <v>-6.5256244852207601E-11</v>
      </c>
      <c r="AT9" s="199">
        <f t="shared" si="7"/>
        <v>-6.5256244852207601E-11</v>
      </c>
      <c r="AU9" s="288"/>
      <c r="AV9" s="291"/>
      <c r="AW9" s="288"/>
      <c r="AX9" s="290">
        <f t="shared" si="8"/>
        <v>-6.5256244852207601E-11</v>
      </c>
      <c r="AY9" s="288"/>
      <c r="AZ9" s="195">
        <f t="shared" si="5"/>
        <v>0</v>
      </c>
      <c r="BA9" s="196">
        <f t="shared" si="6"/>
        <v>0</v>
      </c>
      <c r="BB9" s="231">
        <f t="shared" si="9"/>
        <v>-6.5256244852207601E-11</v>
      </c>
      <c r="BC9" s="289"/>
      <c r="BD9" s="289"/>
      <c r="BE9" s="289"/>
      <c r="BF9" s="289"/>
      <c r="BG9" s="289"/>
      <c r="BH9" s="289"/>
      <c r="BI9" s="289"/>
      <c r="BJ9" s="289"/>
      <c r="BK9" s="289"/>
    </row>
    <row r="10" spans="1:63" x14ac:dyDescent="0.25">
      <c r="A10" s="535" t="s">
        <v>47</v>
      </c>
      <c r="B10" s="252" t="s">
        <v>195</v>
      </c>
      <c r="C10" s="2"/>
      <c r="D10" s="2"/>
      <c r="E10" s="187">
        <v>1789490.0600402921</v>
      </c>
      <c r="F10" s="26"/>
      <c r="G10" s="179"/>
      <c r="H10" s="180"/>
      <c r="I10" s="180"/>
      <c r="J10" s="180"/>
      <c r="K10" s="180"/>
      <c r="L10" s="180"/>
      <c r="M10" s="180"/>
      <c r="N10" s="447"/>
      <c r="O10" s="180"/>
      <c r="P10" s="180"/>
      <c r="Q10" s="180"/>
      <c r="R10" s="180"/>
      <c r="S10" s="181">
        <f t="shared" si="0"/>
        <v>0</v>
      </c>
      <c r="T10" s="26"/>
      <c r="U10" s="195"/>
      <c r="V10" s="196"/>
      <c r="W10" s="196"/>
      <c r="X10" s="196"/>
      <c r="Y10" s="196"/>
      <c r="Z10" s="196"/>
      <c r="AA10" s="196"/>
      <c r="AE10" s="196"/>
      <c r="AF10" s="196"/>
      <c r="AG10" s="181">
        <f t="shared" si="1"/>
        <v>0</v>
      </c>
      <c r="AH10" s="288"/>
      <c r="AI10" s="200">
        <f t="shared" si="10"/>
        <v>1789490.0600402921</v>
      </c>
      <c r="AJ10" s="201">
        <f t="shared" si="11"/>
        <v>1789490.0600402921</v>
      </c>
      <c r="AK10" s="201">
        <f t="shared" si="12"/>
        <v>1789490.0600402921</v>
      </c>
      <c r="AL10" s="201">
        <f t="shared" si="13"/>
        <v>1789490.0600402921</v>
      </c>
      <c r="AM10" s="201">
        <f t="shared" si="14"/>
        <v>1789490.0600402921</v>
      </c>
      <c r="AN10" s="201">
        <f t="shared" si="15"/>
        <v>1789490.0600402921</v>
      </c>
      <c r="AO10" s="201">
        <f t="shared" si="16"/>
        <v>1789490.0600402921</v>
      </c>
      <c r="AP10" s="201">
        <f t="shared" si="3"/>
        <v>1789490.0600402921</v>
      </c>
      <c r="AQ10" s="201">
        <f t="shared" si="3"/>
        <v>1789490.0600402921</v>
      </c>
      <c r="AR10" s="201">
        <f t="shared" si="3"/>
        <v>1789490.0600402921</v>
      </c>
      <c r="AS10" s="199">
        <f t="shared" si="3"/>
        <v>1789490.0600402921</v>
      </c>
      <c r="AT10" s="199">
        <f t="shared" si="7"/>
        <v>1789490.0600402921</v>
      </c>
      <c r="AU10" s="288"/>
      <c r="AV10" s="291">
        <f t="shared" si="4"/>
        <v>0</v>
      </c>
      <c r="AW10" s="288"/>
      <c r="AX10" s="290">
        <f t="shared" si="8"/>
        <v>1789490.0600402921</v>
      </c>
      <c r="AY10" s="288"/>
      <c r="AZ10" s="195">
        <f t="shared" si="5"/>
        <v>0</v>
      </c>
      <c r="BA10" s="196">
        <f t="shared" si="6"/>
        <v>0</v>
      </c>
      <c r="BB10" s="231">
        <f t="shared" si="9"/>
        <v>1789490.0600402921</v>
      </c>
      <c r="BC10" s="289"/>
      <c r="BD10" s="289"/>
      <c r="BE10" s="289"/>
      <c r="BF10" s="289"/>
      <c r="BG10" s="289"/>
      <c r="BH10" s="289"/>
      <c r="BI10" s="289"/>
      <c r="BJ10" s="289"/>
      <c r="BK10" s="289"/>
    </row>
    <row r="11" spans="1:63" x14ac:dyDescent="0.25">
      <c r="A11" s="535" t="s">
        <v>194</v>
      </c>
      <c r="B11" s="252" t="s">
        <v>198</v>
      </c>
      <c r="C11" s="2"/>
      <c r="D11" s="2"/>
      <c r="E11" s="187">
        <v>-261115.1</v>
      </c>
      <c r="F11" s="26"/>
      <c r="G11" s="179"/>
      <c r="H11" s="180">
        <v>2645367.4500000002</v>
      </c>
      <c r="I11" s="180">
        <f>-1294810.92</f>
        <v>-1294810.92</v>
      </c>
      <c r="J11" s="180"/>
      <c r="K11" s="180"/>
      <c r="L11" s="180"/>
      <c r="M11" s="180"/>
      <c r="N11" s="447"/>
      <c r="O11" s="180"/>
      <c r="P11" s="180"/>
      <c r="Q11" s="180"/>
      <c r="R11" s="180"/>
      <c r="S11" s="181">
        <f t="shared" si="0"/>
        <v>1350556.5300000003</v>
      </c>
      <c r="T11" s="26"/>
      <c r="U11" s="195"/>
      <c r="V11" s="196"/>
      <c r="W11" s="196"/>
      <c r="X11" s="196"/>
      <c r="Y11" s="196"/>
      <c r="Z11" s="196"/>
      <c r="AA11" s="196"/>
      <c r="AE11" s="196"/>
      <c r="AF11" s="196"/>
      <c r="AG11" s="181">
        <f t="shared" si="1"/>
        <v>0</v>
      </c>
      <c r="AH11" s="288"/>
      <c r="AI11" s="200">
        <f t="shared" si="2"/>
        <v>-261115.1</v>
      </c>
      <c r="AJ11" s="201">
        <f t="shared" si="3"/>
        <v>2384252.35</v>
      </c>
      <c r="AK11" s="201">
        <f t="shared" si="3"/>
        <v>1089441.4300000002</v>
      </c>
      <c r="AL11" s="201">
        <f t="shared" si="3"/>
        <v>1089441.4300000002</v>
      </c>
      <c r="AM11" s="201">
        <f t="shared" si="3"/>
        <v>1089441.4300000002</v>
      </c>
      <c r="AN11" s="201">
        <f t="shared" si="3"/>
        <v>1089441.4300000002</v>
      </c>
      <c r="AO11" s="201">
        <f t="shared" si="3"/>
        <v>1089441.4300000002</v>
      </c>
      <c r="AP11" s="201">
        <f t="shared" si="3"/>
        <v>1089441.4300000002</v>
      </c>
      <c r="AQ11" s="201">
        <f t="shared" si="3"/>
        <v>1089441.4300000002</v>
      </c>
      <c r="AR11" s="201">
        <f t="shared" si="3"/>
        <v>1089441.4300000002</v>
      </c>
      <c r="AS11" s="199">
        <f t="shared" si="3"/>
        <v>1089441.4300000002</v>
      </c>
      <c r="AT11" s="199">
        <f t="shared" si="7"/>
        <v>1089441.4300000002</v>
      </c>
      <c r="AU11" s="288"/>
      <c r="AV11" s="291">
        <f t="shared" si="4"/>
        <v>0</v>
      </c>
      <c r="AW11" s="288"/>
      <c r="AX11" s="290">
        <f t="shared" si="8"/>
        <v>1089441.4300000002</v>
      </c>
      <c r="AY11" s="288"/>
      <c r="AZ11" s="195">
        <f t="shared" si="5"/>
        <v>0</v>
      </c>
      <c r="BA11" s="196">
        <f t="shared" si="6"/>
        <v>0</v>
      </c>
      <c r="BB11" s="231">
        <f t="shared" si="9"/>
        <v>1089441.4300000002</v>
      </c>
      <c r="BC11" s="289"/>
      <c r="BD11" s="289"/>
      <c r="BE11" s="289"/>
      <c r="BF11" s="289"/>
      <c r="BG11" s="289"/>
      <c r="BH11" s="289"/>
      <c r="BI11" s="289"/>
      <c r="BJ11" s="289"/>
      <c r="BK11" s="289"/>
    </row>
    <row r="12" spans="1:63" x14ac:dyDescent="0.25">
      <c r="A12" s="236" t="s">
        <v>335</v>
      </c>
      <c r="B12" s="253"/>
      <c r="C12" s="285" t="s">
        <v>336</v>
      </c>
      <c r="D12" s="285" t="s">
        <v>336</v>
      </c>
      <c r="E12" s="292">
        <f>SUM(E4:E11)</f>
        <v>3999308.2024258426</v>
      </c>
      <c r="F12" s="293"/>
      <c r="G12" s="294">
        <f t="shared" ref="G12:S12" si="17">SUM(G4:G11)</f>
        <v>3860852.620000001</v>
      </c>
      <c r="H12" s="295">
        <f t="shared" si="17"/>
        <v>3847890.8099999963</v>
      </c>
      <c r="I12" s="295">
        <f t="shared" si="17"/>
        <v>3688740.8700000038</v>
      </c>
      <c r="J12" s="295">
        <f t="shared" si="17"/>
        <v>4158181.58</v>
      </c>
      <c r="K12" s="295">
        <f t="shared" si="17"/>
        <v>3790499.1400000015</v>
      </c>
      <c r="L12" s="295">
        <f t="shared" si="17"/>
        <v>3245629.5800000015</v>
      </c>
      <c r="M12" s="295">
        <f t="shared" si="17"/>
        <v>0</v>
      </c>
      <c r="N12" s="295">
        <f t="shared" si="17"/>
        <v>0</v>
      </c>
      <c r="O12" s="295">
        <f t="shared" si="17"/>
        <v>0</v>
      </c>
      <c r="P12" s="295">
        <f t="shared" si="17"/>
        <v>0</v>
      </c>
      <c r="Q12" s="295">
        <f t="shared" si="17"/>
        <v>0</v>
      </c>
      <c r="R12" s="481">
        <f t="shared" si="17"/>
        <v>0</v>
      </c>
      <c r="S12" s="482">
        <f t="shared" si="17"/>
        <v>22591794.600000005</v>
      </c>
      <c r="T12" s="293"/>
      <c r="U12" s="294">
        <f t="shared" ref="U12:AG12" si="18">SUM(U4:U11)</f>
        <v>-3175971.49</v>
      </c>
      <c r="V12" s="295">
        <f t="shared" si="18"/>
        <v>-3860852.62</v>
      </c>
      <c r="W12" s="295">
        <f t="shared" si="18"/>
        <v>-3524544.89</v>
      </c>
      <c r="X12" s="295">
        <f t="shared" si="18"/>
        <v>-4332853.5599999996</v>
      </c>
      <c r="Y12" s="295">
        <f t="shared" si="18"/>
        <v>-4158181.58</v>
      </c>
      <c r="Z12" s="295">
        <f t="shared" si="18"/>
        <v>-3790499.1400000006</v>
      </c>
      <c r="AA12" s="295">
        <f t="shared" si="18"/>
        <v>0</v>
      </c>
      <c r="AB12" s="295">
        <f t="shared" si="18"/>
        <v>0</v>
      </c>
      <c r="AC12" s="481">
        <f t="shared" si="18"/>
        <v>0</v>
      </c>
      <c r="AD12" s="481">
        <f t="shared" si="18"/>
        <v>0</v>
      </c>
      <c r="AE12" s="481">
        <f t="shared" si="18"/>
        <v>0</v>
      </c>
      <c r="AF12" s="481">
        <f t="shared" si="18"/>
        <v>0</v>
      </c>
      <c r="AG12" s="482">
        <f t="shared" si="18"/>
        <v>-22842903.280000001</v>
      </c>
      <c r="AH12" s="293"/>
      <c r="AI12" s="203">
        <f>SUM(AI4:AI11)</f>
        <v>4684189.3324258449</v>
      </c>
      <c r="AJ12" s="204">
        <f>SUM(AJ4:AJ11)</f>
        <v>4671227.5224258387</v>
      </c>
      <c r="AK12" s="204">
        <f t="shared" si="3"/>
        <v>4835423.502425842</v>
      </c>
      <c r="AL12" s="204">
        <f t="shared" si="3"/>
        <v>4660751.5224258425</v>
      </c>
      <c r="AM12" s="204">
        <f t="shared" si="3"/>
        <v>4293069.0824258439</v>
      </c>
      <c r="AN12" s="204">
        <f t="shared" si="3"/>
        <v>3748199.5224258453</v>
      </c>
      <c r="AO12" s="204">
        <f t="shared" si="3"/>
        <v>3748199.5224258453</v>
      </c>
      <c r="AP12" s="204">
        <f t="shared" si="3"/>
        <v>3748199.5224258453</v>
      </c>
      <c r="AQ12" s="204">
        <f t="shared" si="3"/>
        <v>3748199.5224258453</v>
      </c>
      <c r="AR12" s="204">
        <f t="shared" si="3"/>
        <v>3748199.5224258453</v>
      </c>
      <c r="AS12" s="204">
        <f t="shared" si="3"/>
        <v>3748199.5224258453</v>
      </c>
      <c r="AT12" s="204">
        <f t="shared" si="3"/>
        <v>3748199.5224258453</v>
      </c>
      <c r="AU12" s="293"/>
      <c r="AV12" s="297">
        <f>SUM(AV4:AV11)</f>
        <v>0</v>
      </c>
      <c r="AW12" s="293"/>
      <c r="AX12" s="297">
        <f>SUM(AX4:AX11)</f>
        <v>4293069.0824258421</v>
      </c>
      <c r="AY12" s="293"/>
      <c r="AZ12" s="294">
        <f>SUM(AZ4:AZ11)</f>
        <v>3245629.5800000015</v>
      </c>
      <c r="BA12" s="295">
        <f>SUM(BA4:BA11)</f>
        <v>-3790499.1400000006</v>
      </c>
      <c r="BB12" s="296">
        <f>SUM(BB4:BB11)</f>
        <v>3748199.5224258481</v>
      </c>
      <c r="BC12" s="289"/>
      <c r="BF12" s="289"/>
      <c r="BG12" s="289"/>
      <c r="BH12" s="289"/>
      <c r="BI12" s="289"/>
      <c r="BJ12" s="289"/>
      <c r="BK12" s="289"/>
    </row>
    <row r="13" spans="1:63" x14ac:dyDescent="0.25">
      <c r="A13" s="2"/>
      <c r="B13" s="15"/>
      <c r="C13" s="2"/>
      <c r="D13" s="2"/>
      <c r="E13" s="26"/>
      <c r="F13" s="288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88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42"/>
      <c r="AH13" s="288"/>
      <c r="AI13" s="127"/>
      <c r="AJ13" s="127"/>
      <c r="AK13" s="127"/>
      <c r="AL13" s="127"/>
      <c r="AM13" s="127"/>
      <c r="AN13" s="127"/>
      <c r="AO13" s="127"/>
      <c r="AP13" s="127"/>
      <c r="AQ13" s="127"/>
      <c r="AR13" s="26"/>
      <c r="AS13" s="26"/>
      <c r="AT13" s="26"/>
      <c r="AU13" s="288"/>
      <c r="AV13" s="41"/>
      <c r="AW13" s="288"/>
      <c r="AX13" s="26"/>
      <c r="AY13" s="288"/>
      <c r="AZ13" s="26"/>
      <c r="BA13" s="26"/>
      <c r="BB13" s="26"/>
      <c r="BC13" s="289"/>
      <c r="BD13" s="289"/>
      <c r="BF13" s="289"/>
      <c r="BG13" s="289"/>
      <c r="BH13" s="289"/>
      <c r="BI13" s="289"/>
      <c r="BJ13" s="289"/>
      <c r="BK13" s="289"/>
    </row>
    <row r="14" spans="1:63" x14ac:dyDescent="0.25">
      <c r="A14" s="517" t="s">
        <v>115</v>
      </c>
      <c r="B14" s="254">
        <v>2101</v>
      </c>
      <c r="C14" s="285"/>
      <c r="D14" s="285"/>
      <c r="E14" s="287">
        <v>11.920000003713994</v>
      </c>
      <c r="F14" s="288"/>
      <c r="G14">
        <v>288</v>
      </c>
      <c r="H14">
        <v>785.29</v>
      </c>
      <c r="I14"/>
      <c r="J14"/>
      <c r="K14"/>
      <c r="L14"/>
      <c r="M14"/>
      <c r="N14" s="177"/>
      <c r="O14" s="177"/>
      <c r="P14" s="177"/>
      <c r="Q14" s="177"/>
      <c r="R14" s="177"/>
      <c r="S14" s="178">
        <f>SUM(G14:R14)</f>
        <v>1073.29</v>
      </c>
      <c r="T14" s="288"/>
      <c r="U14" s="176">
        <f>-288-11.92</f>
        <v>-299.92</v>
      </c>
      <c r="V14" s="177"/>
      <c r="W14" s="177">
        <v>-785.29</v>
      </c>
      <c r="X14" s="177">
        <v>667.61</v>
      </c>
      <c r="Y14" s="177"/>
      <c r="Z14" s="177"/>
      <c r="AA14" s="177"/>
      <c r="AB14" s="177"/>
      <c r="AC14" s="177"/>
      <c r="AD14" s="177"/>
      <c r="AE14" s="177"/>
      <c r="AF14" s="177"/>
      <c r="AG14" s="178">
        <f>SUM(U14:AF14)</f>
        <v>-417.6</v>
      </c>
      <c r="AH14" s="288"/>
      <c r="AI14" s="205">
        <f>$E14+G14+U14</f>
        <v>3.7139784581086133E-9</v>
      </c>
      <c r="AJ14" s="206">
        <f t="shared" ref="AJ14:AT17" si="19">AI14+H14+V14</f>
        <v>785.29000000371389</v>
      </c>
      <c r="AK14" s="206">
        <f t="shared" ref="AK14" si="20">AJ14+I14+W14</f>
        <v>3.7139216146897525E-9</v>
      </c>
      <c r="AL14" s="206">
        <f t="shared" ref="AL14" si="21">AK14+J14+X14</f>
        <v>667.61000000371394</v>
      </c>
      <c r="AM14" s="206">
        <f t="shared" ref="AM14" si="22">AL14+K14+Y14</f>
        <v>667.61000000371394</v>
      </c>
      <c r="AN14" s="206">
        <f t="shared" ref="AN14" si="23">AM14+L14+Z14</f>
        <v>667.61000000371394</v>
      </c>
      <c r="AO14" s="206">
        <f t="shared" ref="AO14" si="24">AN14+M14+AA14</f>
        <v>667.61000000371394</v>
      </c>
      <c r="AP14" s="206">
        <f t="shared" ref="AP14:AP16" si="25">AO14+N14+AB14</f>
        <v>667.61000000371394</v>
      </c>
      <c r="AQ14" s="199">
        <f t="shared" si="19"/>
        <v>667.61000000371394</v>
      </c>
      <c r="AR14" s="199">
        <f t="shared" si="19"/>
        <v>667.61000000371394</v>
      </c>
      <c r="AS14" s="199">
        <f t="shared" si="19"/>
        <v>667.61000000371394</v>
      </c>
      <c r="AT14" s="231">
        <f>AS14+R14+AF14</f>
        <v>667.61000000371394</v>
      </c>
      <c r="AU14" s="288"/>
      <c r="AV14" s="290">
        <f>-O14</f>
        <v>0</v>
      </c>
      <c r="AW14" s="288"/>
      <c r="AX14" s="290">
        <f>SUMIF($AI$2:$AT$2,$AX$1,$AI14:$AT14)</f>
        <v>667.61000000371394</v>
      </c>
      <c r="AY14" s="288"/>
      <c r="AZ14" s="191">
        <f>SUMIF($G$2:$R$2,$AZ$1,$G14:$R14)</f>
        <v>0</v>
      </c>
      <c r="BA14" s="192">
        <f>SUMIF($U$2:$AG$2,$AZ$1,$U14:$AG14)</f>
        <v>0</v>
      </c>
      <c r="BB14" s="231">
        <f>SUMIF($AI$2:$AU$2,$AZ$1,$AI14:$AU14)</f>
        <v>667.61000000371394</v>
      </c>
      <c r="BC14" s="289"/>
      <c r="BD14" s="289"/>
      <c r="BF14" s="289"/>
      <c r="BG14" s="289"/>
      <c r="BH14" s="289"/>
      <c r="BI14" s="289"/>
      <c r="BJ14" s="289"/>
      <c r="BK14" s="289"/>
    </row>
    <row r="15" spans="1:63" x14ac:dyDescent="0.25">
      <c r="A15" s="518" t="s">
        <v>115</v>
      </c>
      <c r="B15" s="255">
        <v>2180</v>
      </c>
      <c r="C15" s="2"/>
      <c r="D15" s="2"/>
      <c r="E15" s="187">
        <v>0</v>
      </c>
      <c r="F15" s="288"/>
      <c r="G15" s="179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1">
        <f>SUM(G15:R15)</f>
        <v>0</v>
      </c>
      <c r="T15" s="288"/>
      <c r="U15" s="179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1">
        <f>SUM(U15:AF15)</f>
        <v>0</v>
      </c>
      <c r="AH15" s="288"/>
      <c r="AI15" s="207">
        <f>$E15+G15+U15</f>
        <v>0</v>
      </c>
      <c r="AJ15" s="208">
        <f t="shared" si="19"/>
        <v>0</v>
      </c>
      <c r="AK15" s="208">
        <f t="shared" si="19"/>
        <v>0</v>
      </c>
      <c r="AL15" s="208">
        <f t="shared" si="19"/>
        <v>0</v>
      </c>
      <c r="AM15" s="208">
        <f t="shared" si="19"/>
        <v>0</v>
      </c>
      <c r="AN15" s="201">
        <f t="shared" si="19"/>
        <v>0</v>
      </c>
      <c r="AO15" s="201">
        <f t="shared" si="19"/>
        <v>0</v>
      </c>
      <c r="AP15" s="201">
        <f t="shared" si="25"/>
        <v>0</v>
      </c>
      <c r="AQ15" s="201">
        <f t="shared" si="19"/>
        <v>0</v>
      </c>
      <c r="AR15" s="201">
        <f t="shared" si="19"/>
        <v>0</v>
      </c>
      <c r="AS15" s="201">
        <f t="shared" si="19"/>
        <v>0</v>
      </c>
      <c r="AT15" s="186">
        <f t="shared" si="19"/>
        <v>0</v>
      </c>
      <c r="AU15" s="288"/>
      <c r="AV15" s="291">
        <f>-O15</f>
        <v>0</v>
      </c>
      <c r="AW15" s="288"/>
      <c r="AX15" s="290">
        <f t="shared" ref="AX15:AX17" si="26">SUMIF($AI$2:$AT$2,$AX$1,$AI15:$AT15)</f>
        <v>0</v>
      </c>
      <c r="AY15" s="288"/>
      <c r="AZ15" s="195">
        <f>SUMIF($G$2:$R$2,$AZ$1,$G15:$R15)</f>
        <v>0</v>
      </c>
      <c r="BA15" s="196">
        <f>SUMIF($U$2:$AG$2,$AZ$1,$U15:$AG15)</f>
        <v>0</v>
      </c>
      <c r="BB15" s="231">
        <f t="shared" ref="BB15:BB17" si="27">SUMIF($AI$2:$AU$2,$AZ$1,$AI15:$AU15)</f>
        <v>0</v>
      </c>
      <c r="BC15" s="289"/>
      <c r="BG15" s="289"/>
      <c r="BH15" s="289"/>
      <c r="BI15" s="289"/>
      <c r="BJ15" s="289"/>
      <c r="BK15" s="289"/>
    </row>
    <row r="16" spans="1:63" x14ac:dyDescent="0.25">
      <c r="A16" s="518" t="s">
        <v>115</v>
      </c>
      <c r="B16" s="256">
        <v>2174</v>
      </c>
      <c r="C16" s="2"/>
      <c r="D16" s="2"/>
      <c r="E16" s="426">
        <v>0</v>
      </c>
      <c r="F16" s="288"/>
      <c r="G16" s="427"/>
      <c r="H16" s="428"/>
      <c r="I16" s="428"/>
      <c r="J16" s="428"/>
      <c r="K16" s="428"/>
      <c r="L16" s="428"/>
      <c r="M16"/>
      <c r="N16"/>
      <c r="O16" s="428"/>
      <c r="P16" s="428"/>
      <c r="Q16" s="428"/>
      <c r="R16" s="428"/>
      <c r="S16" s="429"/>
      <c r="T16" s="288"/>
      <c r="U16" s="427"/>
      <c r="V16" s="428"/>
      <c r="W16" s="428"/>
      <c r="X16" s="428"/>
      <c r="Y16" s="428"/>
      <c r="Z16" s="428"/>
      <c r="AA16" s="428"/>
      <c r="AB16" s="428"/>
      <c r="AC16" s="428"/>
      <c r="AD16" s="428"/>
      <c r="AE16" s="428"/>
      <c r="AF16" s="428"/>
      <c r="AG16" s="429"/>
      <c r="AH16" s="288"/>
      <c r="AI16" s="430"/>
      <c r="AJ16" s="431"/>
      <c r="AK16" s="431"/>
      <c r="AL16" s="208">
        <f t="shared" ref="AL16" si="28">AK16+J16+X16</f>
        <v>0</v>
      </c>
      <c r="AM16" s="208">
        <f t="shared" ref="AM16" si="29">AL16+K16+Y16</f>
        <v>0</v>
      </c>
      <c r="AN16" s="201">
        <f t="shared" ref="AN16" si="30">AM16+L16+Z16</f>
        <v>0</v>
      </c>
      <c r="AO16" s="201">
        <f t="shared" ref="AO16" si="31">AN16+M16+AA16</f>
        <v>0</v>
      </c>
      <c r="AP16" s="201">
        <f t="shared" si="25"/>
        <v>0</v>
      </c>
      <c r="AQ16" s="432"/>
      <c r="AR16" s="432"/>
      <c r="AS16" s="432"/>
      <c r="AT16" s="433"/>
      <c r="AU16" s="288"/>
      <c r="AV16" s="434"/>
      <c r="AW16" s="288"/>
      <c r="AX16" s="290">
        <f t="shared" si="26"/>
        <v>0</v>
      </c>
      <c r="AY16" s="288"/>
      <c r="AZ16" s="195">
        <f>SUMIF($G$2:$R$2,$AZ$1,$G16:$R16)</f>
        <v>0</v>
      </c>
      <c r="BA16" s="196">
        <f>SUMIF($U$2:$AG$2,$AZ$1,$U16:$AG16)</f>
        <v>0</v>
      </c>
      <c r="BB16" s="231">
        <f t="shared" si="27"/>
        <v>0</v>
      </c>
      <c r="BC16" s="289"/>
      <c r="BG16" s="289"/>
      <c r="BH16" s="289"/>
      <c r="BI16" s="289"/>
      <c r="BJ16" s="289"/>
      <c r="BK16" s="289"/>
    </row>
    <row r="17" spans="1:63" x14ac:dyDescent="0.25">
      <c r="A17" s="519" t="s">
        <v>114</v>
      </c>
      <c r="B17" s="256">
        <v>2103</v>
      </c>
      <c r="C17" s="285"/>
      <c r="D17" s="285"/>
      <c r="E17" s="298">
        <v>-41.309999995421549</v>
      </c>
      <c r="F17" s="288"/>
      <c r="G17"/>
      <c r="H17">
        <v>388.42</v>
      </c>
      <c r="I17"/>
      <c r="J17"/>
      <c r="K17"/>
      <c r="L17">
        <v>2560.1499999999996</v>
      </c>
      <c r="M17"/>
      <c r="N17" s="183"/>
      <c r="O17" s="183"/>
      <c r="P17" s="183"/>
      <c r="Q17" s="183"/>
      <c r="R17" s="183"/>
      <c r="S17" s="184">
        <f>SUM(G17:R17)</f>
        <v>2948.5699999999997</v>
      </c>
      <c r="T17" s="288"/>
      <c r="U17" s="182">
        <v>41.31</v>
      </c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4">
        <f>SUM(U17:AF17)</f>
        <v>41.31</v>
      </c>
      <c r="AH17" s="288"/>
      <c r="AI17" s="209">
        <f>$E17+G17+U17</f>
        <v>4.5784531721437816E-9</v>
      </c>
      <c r="AJ17" s="210">
        <f t="shared" si="19"/>
        <v>388.42000000457847</v>
      </c>
      <c r="AK17" s="210">
        <f t="shared" si="19"/>
        <v>388.42000000457847</v>
      </c>
      <c r="AL17" s="210">
        <f t="shared" si="19"/>
        <v>388.42000000457847</v>
      </c>
      <c r="AM17" s="210">
        <f t="shared" si="19"/>
        <v>388.42000000457847</v>
      </c>
      <c r="AN17" s="202">
        <f t="shared" si="19"/>
        <v>2948.5700000045781</v>
      </c>
      <c r="AO17" s="202">
        <f t="shared" si="19"/>
        <v>2948.5700000045781</v>
      </c>
      <c r="AP17" s="202">
        <f t="shared" si="19"/>
        <v>2948.5700000045781</v>
      </c>
      <c r="AQ17" s="202">
        <f t="shared" si="19"/>
        <v>2948.5700000045781</v>
      </c>
      <c r="AR17" s="202">
        <f t="shared" si="19"/>
        <v>2948.5700000045781</v>
      </c>
      <c r="AS17" s="202">
        <f t="shared" si="19"/>
        <v>2948.5700000045781</v>
      </c>
      <c r="AT17" s="232">
        <f t="shared" si="19"/>
        <v>2948.5700000045781</v>
      </c>
      <c r="AU17" s="288"/>
      <c r="AV17" s="299">
        <f>-N17</f>
        <v>0</v>
      </c>
      <c r="AW17" s="288"/>
      <c r="AX17" s="290">
        <f t="shared" si="26"/>
        <v>388.42000000457847</v>
      </c>
      <c r="AY17" s="288"/>
      <c r="AZ17" s="193">
        <f>SUMIF($G$2:$R$2,$AZ$1,$G17:$R17)</f>
        <v>2560.1499999999996</v>
      </c>
      <c r="BA17" s="194">
        <f>SUMIF($U$2:$AG$2,$AZ$1,$U17:$AG17)</f>
        <v>0</v>
      </c>
      <c r="BB17" s="231">
        <f t="shared" si="27"/>
        <v>2948.5700000045781</v>
      </c>
      <c r="BC17" s="289"/>
      <c r="BG17" s="289"/>
      <c r="BH17" s="289"/>
      <c r="BI17" s="289"/>
      <c r="BJ17" s="289"/>
      <c r="BK17" s="289"/>
    </row>
    <row r="18" spans="1:63" x14ac:dyDescent="0.25">
      <c r="A18" s="237" t="s">
        <v>213</v>
      </c>
      <c r="B18" s="257"/>
      <c r="C18" s="285"/>
      <c r="D18" s="285"/>
      <c r="E18" s="292">
        <v>-29.389999991707555</v>
      </c>
      <c r="F18" s="293"/>
      <c r="G18" s="294">
        <f t="shared" ref="G18:S18" si="32">SUM(G14:G17)</f>
        <v>288</v>
      </c>
      <c r="H18" s="295">
        <f t="shared" si="32"/>
        <v>1173.71</v>
      </c>
      <c r="I18" s="295">
        <f t="shared" si="32"/>
        <v>0</v>
      </c>
      <c r="J18" s="295">
        <f t="shared" si="32"/>
        <v>0</v>
      </c>
      <c r="K18" s="295">
        <f t="shared" si="32"/>
        <v>0</v>
      </c>
      <c r="L18" s="295">
        <f t="shared" si="32"/>
        <v>2560.1499999999996</v>
      </c>
      <c r="M18" s="295">
        <f t="shared" si="32"/>
        <v>0</v>
      </c>
      <c r="N18" s="295">
        <f t="shared" si="32"/>
        <v>0</v>
      </c>
      <c r="O18" s="295">
        <f t="shared" si="32"/>
        <v>0</v>
      </c>
      <c r="P18" s="295">
        <f t="shared" si="32"/>
        <v>0</v>
      </c>
      <c r="Q18" s="295">
        <f t="shared" si="32"/>
        <v>0</v>
      </c>
      <c r="R18" s="295">
        <f t="shared" si="32"/>
        <v>0</v>
      </c>
      <c r="S18" s="296">
        <f t="shared" si="32"/>
        <v>4021.8599999999997</v>
      </c>
      <c r="T18" s="293"/>
      <c r="U18" s="300">
        <f t="shared" ref="U18:AG18" si="33">SUM(U14:U17)</f>
        <v>-258.61</v>
      </c>
      <c r="V18" s="301">
        <f t="shared" si="33"/>
        <v>0</v>
      </c>
      <c r="W18" s="301">
        <f t="shared" si="33"/>
        <v>-785.29</v>
      </c>
      <c r="X18" s="301">
        <f t="shared" si="33"/>
        <v>667.61</v>
      </c>
      <c r="Y18" s="301">
        <f t="shared" si="33"/>
        <v>0</v>
      </c>
      <c r="Z18" s="301">
        <f t="shared" si="33"/>
        <v>0</v>
      </c>
      <c r="AA18" s="301">
        <f t="shared" si="33"/>
        <v>0</v>
      </c>
      <c r="AB18" s="301">
        <f t="shared" si="33"/>
        <v>0</v>
      </c>
      <c r="AC18" s="301">
        <f t="shared" si="33"/>
        <v>0</v>
      </c>
      <c r="AD18" s="301">
        <f t="shared" si="33"/>
        <v>0</v>
      </c>
      <c r="AE18" s="301">
        <f t="shared" si="33"/>
        <v>0</v>
      </c>
      <c r="AF18" s="301">
        <f t="shared" si="33"/>
        <v>0</v>
      </c>
      <c r="AG18" s="302">
        <f t="shared" si="33"/>
        <v>-376.29</v>
      </c>
      <c r="AH18" s="293"/>
      <c r="AI18" s="203">
        <f t="shared" ref="AI18:AT18" si="34">SUM(AI14:AI17)</f>
        <v>8.2924316302523948E-9</v>
      </c>
      <c r="AJ18" s="204">
        <f t="shared" si="34"/>
        <v>1173.7100000082924</v>
      </c>
      <c r="AK18" s="204">
        <f t="shared" si="34"/>
        <v>388.42000000829239</v>
      </c>
      <c r="AL18" s="204">
        <f t="shared" si="34"/>
        <v>1056.0300000082925</v>
      </c>
      <c r="AM18" s="204">
        <f t="shared" si="34"/>
        <v>1056.0300000082925</v>
      </c>
      <c r="AN18" s="204">
        <f t="shared" si="34"/>
        <v>3616.1800000082922</v>
      </c>
      <c r="AO18" s="204">
        <f t="shared" si="34"/>
        <v>3616.1800000082922</v>
      </c>
      <c r="AP18" s="204">
        <f t="shared" si="34"/>
        <v>3616.1800000082922</v>
      </c>
      <c r="AQ18" s="204">
        <f t="shared" si="34"/>
        <v>3616.1800000082922</v>
      </c>
      <c r="AR18" s="204">
        <f t="shared" si="34"/>
        <v>3616.1800000082922</v>
      </c>
      <c r="AS18" s="204">
        <f t="shared" si="34"/>
        <v>3616.1800000082922</v>
      </c>
      <c r="AT18" s="233">
        <f t="shared" si="34"/>
        <v>3616.1800000082922</v>
      </c>
      <c r="AU18" s="293"/>
      <c r="AV18" s="213">
        <f>SUM(AV14:AV17)</f>
        <v>0</v>
      </c>
      <c r="AW18" s="293"/>
      <c r="AX18" s="213">
        <f>SUM(AX14:AX17)</f>
        <v>1056.0300000082925</v>
      </c>
      <c r="AY18" s="293"/>
      <c r="AZ18" s="294">
        <f>SUM(AZ14:AZ17)</f>
        <v>2560.1499999999996</v>
      </c>
      <c r="BA18" s="295">
        <f>SUM(BA14:BA17)</f>
        <v>0</v>
      </c>
      <c r="BB18" s="296">
        <f>SUM(BB14:BB17)</f>
        <v>3616.1800000082922</v>
      </c>
      <c r="BC18" s="289"/>
      <c r="BG18" s="289"/>
      <c r="BH18" s="289"/>
      <c r="BI18" s="289"/>
      <c r="BJ18" s="289"/>
      <c r="BK18" s="289"/>
    </row>
    <row r="19" spans="1:63" x14ac:dyDescent="0.25">
      <c r="A19" s="2"/>
      <c r="B19" s="15"/>
      <c r="C19" s="2"/>
      <c r="D19" s="2"/>
      <c r="E19" s="26"/>
      <c r="F19" s="288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88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42"/>
      <c r="AH19" s="288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26"/>
      <c r="AT19" s="26"/>
      <c r="AU19" s="288"/>
      <c r="AV19" s="26"/>
      <c r="AW19" s="288"/>
      <c r="AX19" s="26"/>
      <c r="AY19" s="288"/>
      <c r="AZ19" s="26"/>
      <c r="BA19" s="26"/>
      <c r="BB19" s="26"/>
      <c r="BC19" s="289"/>
      <c r="BG19" s="289"/>
      <c r="BH19" s="289"/>
      <c r="BI19" s="289"/>
      <c r="BJ19" s="289"/>
      <c r="BK19" s="289"/>
    </row>
    <row r="20" spans="1:63" s="2" customFormat="1" x14ac:dyDescent="0.25">
      <c r="A20" s="536" t="s">
        <v>36</v>
      </c>
      <c r="B20" s="258">
        <v>2947</v>
      </c>
      <c r="C20" s="285"/>
      <c r="D20" s="285"/>
      <c r="E20" s="187">
        <v>73142.500000000335</v>
      </c>
      <c r="F20" s="288"/>
      <c r="G20" s="179">
        <v>38651.489999999991</v>
      </c>
      <c r="H20" s="180">
        <v>41395.810000000034</v>
      </c>
      <c r="I20" s="180">
        <v>47321.660000000062</v>
      </c>
      <c r="J20" s="180">
        <v>49539.91</v>
      </c>
      <c r="K20" s="180">
        <v>50431.139999999963</v>
      </c>
      <c r="L20" s="180">
        <v>59048.780000000093</v>
      </c>
      <c r="M20" s="180"/>
      <c r="N20" s="180"/>
      <c r="O20" s="180"/>
      <c r="P20" s="180"/>
      <c r="Q20" s="180"/>
      <c r="R20" s="180"/>
      <c r="S20" s="181">
        <f t="shared" ref="S20:S33" si="35">SUM(G20:R20)</f>
        <v>286388.79000000015</v>
      </c>
      <c r="T20" s="288"/>
      <c r="U20" s="195">
        <v>-37438.480000000003</v>
      </c>
      <c r="V20" s="196">
        <v>-39293.57</v>
      </c>
      <c r="W20" s="196">
        <v>-38776.54</v>
      </c>
      <c r="X20" s="196">
        <v>-40863.379999999997</v>
      </c>
      <c r="Y20" s="196">
        <v>-47947.14</v>
      </c>
      <c r="Z20" s="196">
        <v>-47879.39</v>
      </c>
      <c r="AA20" s="196"/>
      <c r="AB20" s="196"/>
      <c r="AC20" s="196"/>
      <c r="AD20" s="196"/>
      <c r="AE20" s="196"/>
      <c r="AF20" s="196"/>
      <c r="AG20" s="181">
        <f t="shared" ref="AG20:AG33" si="36">SUM(U20:AF20)</f>
        <v>-252198.5</v>
      </c>
      <c r="AH20" s="288"/>
      <c r="AI20" s="200">
        <f t="shared" ref="AI20:AI30" si="37">$E20+G20+U20</f>
        <v>74355.510000000329</v>
      </c>
      <c r="AJ20" s="201">
        <f t="shared" ref="AJ20:AJ30" si="38">AI20+H20+V20</f>
        <v>76457.750000000349</v>
      </c>
      <c r="AK20" s="201">
        <f t="shared" ref="AK20:AK33" si="39">AJ20+I20+W20</f>
        <v>85002.870000000403</v>
      </c>
      <c r="AL20" s="201">
        <f t="shared" ref="AL20:AL33" si="40">AK20+J20+X20</f>
        <v>93679.400000000402</v>
      </c>
      <c r="AM20" s="201">
        <f t="shared" ref="AM20:AM33" si="41">AL20+K20+Y20</f>
        <v>96163.400000000358</v>
      </c>
      <c r="AN20" s="201">
        <f t="shared" ref="AN20:AN25" si="42">AM20+L20+Z20</f>
        <v>107332.79000000046</v>
      </c>
      <c r="AO20" s="201">
        <f t="shared" ref="AO20:AT33" si="43">AN20+M20+AA20</f>
        <v>107332.79000000046</v>
      </c>
      <c r="AP20" s="201">
        <f t="shared" si="43"/>
        <v>107332.79000000046</v>
      </c>
      <c r="AQ20" s="201">
        <f t="shared" si="43"/>
        <v>107332.79000000046</v>
      </c>
      <c r="AR20" s="201">
        <f t="shared" si="43"/>
        <v>107332.79000000046</v>
      </c>
      <c r="AS20" s="201">
        <f t="shared" si="43"/>
        <v>107332.79000000046</v>
      </c>
      <c r="AT20" s="186">
        <f t="shared" si="43"/>
        <v>107332.79000000046</v>
      </c>
      <c r="AU20" s="288"/>
      <c r="AV20" s="291">
        <f>AE20</f>
        <v>0</v>
      </c>
      <c r="AW20" s="288"/>
      <c r="AX20" s="290">
        <f>SUMIF($AI$2:$AT$2,$AX$1,$AI20:$AT20)</f>
        <v>96163.400000000358</v>
      </c>
      <c r="AY20" s="288"/>
      <c r="AZ20" s="195">
        <f t="shared" ref="AZ20:AZ33" si="44">SUMIF($G$2:$R$2,$AZ$1,$G20:$R20)</f>
        <v>59048.780000000093</v>
      </c>
      <c r="BA20" s="192">
        <f t="shared" ref="BA20:BA33" si="45">SUMIF($U$2:$AG$2,$AZ$1,$U20:$AG20)</f>
        <v>-47879.39</v>
      </c>
      <c r="BB20" s="231">
        <f t="shared" ref="BB20:BB33" si="46">SUMIF($AI$2:$AU$2,$AZ$1,$AI20:$AU20)</f>
        <v>107332.79000000046</v>
      </c>
      <c r="BC20" s="26"/>
      <c r="BD20"/>
      <c r="BE20"/>
      <c r="BF20"/>
      <c r="BG20"/>
      <c r="BH20"/>
      <c r="BI20" s="26"/>
      <c r="BJ20" s="26"/>
      <c r="BK20" s="26"/>
    </row>
    <row r="21" spans="1:63" s="2" customFormat="1" x14ac:dyDescent="0.25">
      <c r="A21" s="536" t="s">
        <v>24</v>
      </c>
      <c r="B21" s="258">
        <v>2801</v>
      </c>
      <c r="C21" s="285"/>
      <c r="D21" s="285"/>
      <c r="E21" s="187">
        <v>299483.89999999368</v>
      </c>
      <c r="F21" s="288"/>
      <c r="G21" s="179">
        <v>-1068.8</v>
      </c>
      <c r="H21" s="180"/>
      <c r="I21" s="180">
        <v>-1339.91</v>
      </c>
      <c r="J21" s="180">
        <v>2321.37</v>
      </c>
      <c r="K21" s="180">
        <v>864.66</v>
      </c>
      <c r="L21" s="180">
        <v>1910.1100000000001</v>
      </c>
      <c r="M21" s="180"/>
      <c r="N21" s="180"/>
      <c r="O21" s="180"/>
      <c r="P21" s="180"/>
      <c r="Q21" s="180"/>
      <c r="R21" s="180"/>
      <c r="S21" s="181">
        <f t="shared" si="35"/>
        <v>2687.43</v>
      </c>
      <c r="T21" s="288"/>
      <c r="U21" s="195">
        <v>-1517.25</v>
      </c>
      <c r="V21" s="196">
        <v>-503.4</v>
      </c>
      <c r="W21" s="196"/>
      <c r="X21" s="196">
        <v>-284.26</v>
      </c>
      <c r="Y21" s="196">
        <v>-950</v>
      </c>
      <c r="Z21" s="196">
        <v>-680.44</v>
      </c>
      <c r="AA21" s="196"/>
      <c r="AB21" s="196"/>
      <c r="AC21" s="196"/>
      <c r="AD21" s="196"/>
      <c r="AE21" s="196"/>
      <c r="AF21" s="196"/>
      <c r="AG21" s="181">
        <f t="shared" si="36"/>
        <v>-3935.35</v>
      </c>
      <c r="AH21" s="288"/>
      <c r="AI21" s="200">
        <f t="shared" si="37"/>
        <v>296897.84999999369</v>
      </c>
      <c r="AJ21" s="201">
        <f t="shared" si="38"/>
        <v>296394.44999999367</v>
      </c>
      <c r="AK21" s="201">
        <f t="shared" si="39"/>
        <v>295054.53999999369</v>
      </c>
      <c r="AL21" s="201">
        <f t="shared" si="40"/>
        <v>297091.64999999368</v>
      </c>
      <c r="AM21" s="201">
        <f t="shared" si="41"/>
        <v>297006.30999999365</v>
      </c>
      <c r="AN21" s="201">
        <f t="shared" si="42"/>
        <v>298235.97999999364</v>
      </c>
      <c r="AO21" s="201">
        <f t="shared" si="43"/>
        <v>298235.97999999364</v>
      </c>
      <c r="AP21" s="201">
        <f t="shared" si="43"/>
        <v>298235.97999999364</v>
      </c>
      <c r="AQ21" s="201">
        <f t="shared" si="43"/>
        <v>298235.97999999364</v>
      </c>
      <c r="AR21" s="201">
        <f t="shared" si="43"/>
        <v>298235.97999999364</v>
      </c>
      <c r="AS21" s="201">
        <f t="shared" si="43"/>
        <v>298235.97999999364</v>
      </c>
      <c r="AT21" s="186">
        <f t="shared" si="43"/>
        <v>298235.97999999364</v>
      </c>
      <c r="AU21" s="288"/>
      <c r="AV21" s="303">
        <v>0</v>
      </c>
      <c r="AW21" s="288"/>
      <c r="AX21" s="290">
        <f t="shared" ref="AX21:AX33" si="47">SUMIF($AI$2:$AT$2,$AX$1,$AI21:$AT21)</f>
        <v>297006.30999999365</v>
      </c>
      <c r="AY21" s="288"/>
      <c r="AZ21" s="195">
        <f t="shared" si="44"/>
        <v>1910.1100000000001</v>
      </c>
      <c r="BA21" s="192">
        <f t="shared" si="45"/>
        <v>-680.44</v>
      </c>
      <c r="BB21" s="231">
        <f t="shared" si="46"/>
        <v>298235.97999999364</v>
      </c>
      <c r="BC21" s="26"/>
      <c r="BD21"/>
      <c r="BE21"/>
      <c r="BF21"/>
      <c r="BG21"/>
      <c r="BH21"/>
      <c r="BI21" s="26"/>
      <c r="BJ21" s="26"/>
      <c r="BK21" s="26"/>
    </row>
    <row r="22" spans="1:63" s="2" customFormat="1" x14ac:dyDescent="0.25">
      <c r="A22" s="473" t="s">
        <v>38</v>
      </c>
      <c r="B22" s="258">
        <v>2946</v>
      </c>
      <c r="C22" s="285"/>
      <c r="D22" s="285"/>
      <c r="E22" s="187">
        <v>27.879999950885576</v>
      </c>
      <c r="F22" s="288"/>
      <c r="G22" s="179"/>
      <c r="H22" s="180"/>
      <c r="I22" s="180"/>
      <c r="J22" s="180"/>
      <c r="K22" s="180"/>
      <c r="L22" s="180"/>
      <c r="M22" s="180"/>
      <c r="N22" s="180"/>
      <c r="O22"/>
      <c r="P22" s="180"/>
      <c r="Q22" s="180"/>
      <c r="R22" s="180"/>
      <c r="S22" s="181">
        <f t="shared" si="35"/>
        <v>0</v>
      </c>
      <c r="T22" s="288"/>
      <c r="U22" s="195"/>
      <c r="V22" s="196"/>
      <c r="W22" s="196"/>
      <c r="X22" s="196"/>
      <c r="Y22" s="196"/>
      <c r="Z22" s="196"/>
      <c r="AA22" s="196"/>
      <c r="AB22" s="196"/>
      <c r="AC22" s="196"/>
      <c r="AD22" s="196"/>
      <c r="AE22" s="196"/>
      <c r="AF22" s="196"/>
      <c r="AG22" s="181">
        <f t="shared" si="36"/>
        <v>0</v>
      </c>
      <c r="AH22" s="288"/>
      <c r="AI22" s="200">
        <f t="shared" si="37"/>
        <v>27.879999950885576</v>
      </c>
      <c r="AJ22" s="201">
        <f t="shared" si="38"/>
        <v>27.879999950885576</v>
      </c>
      <c r="AK22" s="201">
        <f t="shared" si="39"/>
        <v>27.879999950885576</v>
      </c>
      <c r="AL22" s="201">
        <f t="shared" si="40"/>
        <v>27.879999950885576</v>
      </c>
      <c r="AM22" s="201">
        <f t="shared" si="41"/>
        <v>27.879999950885576</v>
      </c>
      <c r="AN22" s="201">
        <f t="shared" si="42"/>
        <v>27.879999950885576</v>
      </c>
      <c r="AO22" s="201">
        <f t="shared" si="43"/>
        <v>27.879999950885576</v>
      </c>
      <c r="AP22" s="201">
        <f t="shared" si="43"/>
        <v>27.879999950885576</v>
      </c>
      <c r="AQ22" s="201">
        <f t="shared" si="43"/>
        <v>27.879999950885576</v>
      </c>
      <c r="AR22" s="201">
        <f t="shared" si="43"/>
        <v>27.879999950885576</v>
      </c>
      <c r="AS22" s="201">
        <f t="shared" si="43"/>
        <v>27.879999950885576</v>
      </c>
      <c r="AT22" s="186">
        <f t="shared" si="43"/>
        <v>27.879999950885576</v>
      </c>
      <c r="AU22" s="288"/>
      <c r="AV22" s="291">
        <f>AE22</f>
        <v>0</v>
      </c>
      <c r="AW22" s="288"/>
      <c r="AX22" s="290">
        <f t="shared" si="47"/>
        <v>27.879999950885576</v>
      </c>
      <c r="AY22" s="288"/>
      <c r="AZ22" s="195">
        <f t="shared" si="44"/>
        <v>0</v>
      </c>
      <c r="BA22" s="192">
        <f t="shared" si="45"/>
        <v>0</v>
      </c>
      <c r="BB22" s="231">
        <f t="shared" si="46"/>
        <v>27.879999950885576</v>
      </c>
      <c r="BC22" s="26"/>
      <c r="BD22"/>
      <c r="BE22"/>
      <c r="BF22"/>
      <c r="BG22"/>
      <c r="BH22"/>
      <c r="BI22" s="26"/>
      <c r="BJ22" s="26"/>
      <c r="BK22" s="26"/>
    </row>
    <row r="23" spans="1:63" s="2" customFormat="1" x14ac:dyDescent="0.25">
      <c r="A23" s="473" t="s">
        <v>38</v>
      </c>
      <c r="B23" s="258">
        <v>2955</v>
      </c>
      <c r="C23" s="285"/>
      <c r="D23" s="285"/>
      <c r="E23" s="187">
        <v>-5.5706550483591855E-12</v>
      </c>
      <c r="F23" s="288"/>
      <c r="G23" s="179"/>
      <c r="H23" s="180"/>
      <c r="I23" s="180"/>
      <c r="J23" s="180"/>
      <c r="K23" s="180"/>
      <c r="L23" s="180"/>
      <c r="M23" s="180"/>
      <c r="N23" s="180"/>
      <c r="O23"/>
      <c r="P23" s="180"/>
      <c r="Q23" s="180"/>
      <c r="R23" s="180"/>
      <c r="S23" s="181">
        <f t="shared" si="35"/>
        <v>0</v>
      </c>
      <c r="T23" s="288"/>
      <c r="U23" s="195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81">
        <f t="shared" si="36"/>
        <v>0</v>
      </c>
      <c r="AH23" s="288"/>
      <c r="AI23" s="200">
        <f t="shared" si="37"/>
        <v>-5.5706550483591855E-12</v>
      </c>
      <c r="AJ23" s="201">
        <f t="shared" si="38"/>
        <v>-5.5706550483591855E-12</v>
      </c>
      <c r="AK23" s="201">
        <f t="shared" si="39"/>
        <v>-5.5706550483591855E-12</v>
      </c>
      <c r="AL23" s="201">
        <f t="shared" si="40"/>
        <v>-5.5706550483591855E-12</v>
      </c>
      <c r="AM23" s="201">
        <f t="shared" si="41"/>
        <v>-5.5706550483591855E-12</v>
      </c>
      <c r="AN23" s="201">
        <f t="shared" si="42"/>
        <v>-5.5706550483591855E-12</v>
      </c>
      <c r="AO23" s="201">
        <f t="shared" si="43"/>
        <v>-5.5706550483591855E-12</v>
      </c>
      <c r="AP23" s="201">
        <f t="shared" si="43"/>
        <v>-5.5706550483591855E-12</v>
      </c>
      <c r="AQ23" s="201">
        <f t="shared" si="43"/>
        <v>-5.5706550483591855E-12</v>
      </c>
      <c r="AR23" s="201">
        <f t="shared" si="43"/>
        <v>-5.5706550483591855E-12</v>
      </c>
      <c r="AS23" s="201">
        <f>AR23+Q23+AE23</f>
        <v>-5.5706550483591855E-12</v>
      </c>
      <c r="AT23" s="186">
        <f t="shared" si="43"/>
        <v>-5.5706550483591855E-12</v>
      </c>
      <c r="AU23" s="288"/>
      <c r="AV23" s="291">
        <f>AE23</f>
        <v>0</v>
      </c>
      <c r="AW23" s="288"/>
      <c r="AX23" s="290">
        <f t="shared" si="47"/>
        <v>-5.5706550483591855E-12</v>
      </c>
      <c r="AY23" s="288"/>
      <c r="AZ23" s="195">
        <f t="shared" si="44"/>
        <v>0</v>
      </c>
      <c r="BA23" s="192">
        <f t="shared" si="45"/>
        <v>0</v>
      </c>
      <c r="BB23" s="231">
        <f t="shared" si="46"/>
        <v>-5.5706550483591855E-12</v>
      </c>
      <c r="BC23" s="26"/>
      <c r="BD23"/>
      <c r="BE23"/>
      <c r="BF23"/>
      <c r="BG23"/>
      <c r="BH23"/>
      <c r="BI23" s="26"/>
      <c r="BJ23" s="26"/>
      <c r="BK23" s="26"/>
    </row>
    <row r="24" spans="1:63" s="2" customFormat="1" x14ac:dyDescent="0.25">
      <c r="A24" s="530" t="s">
        <v>33</v>
      </c>
      <c r="B24" s="258">
        <v>2825</v>
      </c>
      <c r="C24" s="285"/>
      <c r="D24" s="285"/>
      <c r="E24" s="187">
        <v>-6218.1299999997973</v>
      </c>
      <c r="F24" s="288"/>
      <c r="G24" s="179">
        <v>-9594.84</v>
      </c>
      <c r="H24" s="180">
        <v>-11363.169999999998</v>
      </c>
      <c r="I24" s="180">
        <v>-5061.0300000000007</v>
      </c>
      <c r="J24" s="180">
        <v>-5762.73</v>
      </c>
      <c r="K24" s="180">
        <v>-4325.4600000000009</v>
      </c>
      <c r="L24" s="180">
        <v>-234.04999999999995</v>
      </c>
      <c r="M24" s="180"/>
      <c r="N24" s="180"/>
      <c r="O24" s="180"/>
      <c r="P24" s="180"/>
      <c r="Q24" s="180"/>
      <c r="R24" s="180"/>
      <c r="S24" s="181">
        <f t="shared" si="35"/>
        <v>-36341.280000000006</v>
      </c>
      <c r="T24" s="288"/>
      <c r="U24" s="195">
        <v>6218.13</v>
      </c>
      <c r="W24" s="196">
        <f>9594.84+11363.17</f>
        <v>20958.010000000002</v>
      </c>
      <c r="X24" s="196"/>
      <c r="Y24" s="196">
        <v>5061.03</v>
      </c>
      <c r="Z24" s="196"/>
      <c r="AA24" s="196"/>
      <c r="AB24" s="196"/>
      <c r="AC24" s="196"/>
      <c r="AD24" s="196"/>
      <c r="AE24" s="196"/>
      <c r="AF24" s="196"/>
      <c r="AG24" s="181">
        <f t="shared" si="36"/>
        <v>32237.170000000002</v>
      </c>
      <c r="AH24" s="288"/>
      <c r="AI24" s="200">
        <f t="shared" si="37"/>
        <v>-9594.8399999997964</v>
      </c>
      <c r="AJ24" s="201">
        <f t="shared" si="38"/>
        <v>-20958.009999999795</v>
      </c>
      <c r="AK24" s="201">
        <f t="shared" si="39"/>
        <v>-5061.0299999997951</v>
      </c>
      <c r="AL24" s="201">
        <f t="shared" si="40"/>
        <v>-10823.759999999795</v>
      </c>
      <c r="AM24" s="201">
        <f t="shared" si="41"/>
        <v>-10088.189999999795</v>
      </c>
      <c r="AN24" s="201">
        <f t="shared" si="42"/>
        <v>-10322.239999999794</v>
      </c>
      <c r="AO24" s="201">
        <f t="shared" si="43"/>
        <v>-10322.239999999794</v>
      </c>
      <c r="AP24" s="201">
        <f t="shared" si="43"/>
        <v>-10322.239999999794</v>
      </c>
      <c r="AQ24" s="201">
        <f t="shared" si="43"/>
        <v>-10322.239999999794</v>
      </c>
      <c r="AR24" s="201">
        <f>AQ24+P24+AD24</f>
        <v>-10322.239999999794</v>
      </c>
      <c r="AS24" s="201">
        <f t="shared" ref="AS24:AS28" si="48">AR24+Q24+AE24</f>
        <v>-10322.239999999794</v>
      </c>
      <c r="AT24" s="186">
        <f t="shared" si="43"/>
        <v>-10322.239999999794</v>
      </c>
      <c r="AU24" s="288"/>
      <c r="AV24" s="291">
        <f>-P24</f>
        <v>0</v>
      </c>
      <c r="AW24" s="288"/>
      <c r="AX24" s="290">
        <f t="shared" si="47"/>
        <v>-10088.189999999795</v>
      </c>
      <c r="AY24" s="288"/>
      <c r="AZ24" s="195">
        <f t="shared" si="44"/>
        <v>-234.04999999999995</v>
      </c>
      <c r="BA24" s="192">
        <f t="shared" si="45"/>
        <v>0</v>
      </c>
      <c r="BB24" s="231">
        <f t="shared" si="46"/>
        <v>-10322.239999999794</v>
      </c>
      <c r="BC24" s="26"/>
      <c r="BD24"/>
      <c r="BE24"/>
      <c r="BF24"/>
      <c r="BG24"/>
      <c r="BH24"/>
      <c r="BI24" s="26"/>
      <c r="BJ24" s="26"/>
      <c r="BK24" s="26"/>
    </row>
    <row r="25" spans="1:63" s="2" customFormat="1" x14ac:dyDescent="0.25">
      <c r="A25" s="530" t="s">
        <v>18</v>
      </c>
      <c r="B25" s="258">
        <v>2504</v>
      </c>
      <c r="C25" s="285"/>
      <c r="D25" s="285"/>
      <c r="E25" s="187">
        <v>44823.31</v>
      </c>
      <c r="F25" s="288"/>
      <c r="G25" s="179"/>
      <c r="H25" s="180"/>
      <c r="I25" s="180"/>
      <c r="J25" s="180">
        <v>8000</v>
      </c>
      <c r="K25" s="180">
        <v>8000</v>
      </c>
      <c r="L25" s="180">
        <v>-1000</v>
      </c>
      <c r="M25" s="180"/>
      <c r="N25" s="180"/>
      <c r="O25" s="180"/>
      <c r="P25" s="180"/>
      <c r="Q25" s="180"/>
      <c r="R25" s="180"/>
      <c r="S25" s="181">
        <f t="shared" si="35"/>
        <v>15000</v>
      </c>
      <c r="T25" s="288"/>
      <c r="U25" s="195">
        <v>0</v>
      </c>
      <c r="W25" s="197"/>
      <c r="X25" s="196">
        <f>-7000</f>
        <v>-7000</v>
      </c>
      <c r="Y25" s="196">
        <v>-30000</v>
      </c>
      <c r="Z25" s="196"/>
      <c r="AA25" s="196"/>
      <c r="AB25" s="196"/>
      <c r="AC25" s="196"/>
      <c r="AD25" s="196"/>
      <c r="AE25" s="196"/>
      <c r="AF25" s="196"/>
      <c r="AG25" s="181">
        <f t="shared" si="36"/>
        <v>-37000</v>
      </c>
      <c r="AH25" s="288"/>
      <c r="AI25" s="200">
        <f t="shared" si="37"/>
        <v>44823.31</v>
      </c>
      <c r="AJ25" s="201">
        <f t="shared" si="38"/>
        <v>44823.31</v>
      </c>
      <c r="AK25" s="201">
        <f t="shared" si="39"/>
        <v>44823.31</v>
      </c>
      <c r="AL25" s="201">
        <f t="shared" si="40"/>
        <v>45823.31</v>
      </c>
      <c r="AM25" s="201">
        <f t="shared" si="41"/>
        <v>23823.309999999998</v>
      </c>
      <c r="AN25" s="201">
        <f t="shared" si="42"/>
        <v>22823.309999999998</v>
      </c>
      <c r="AO25" s="201">
        <f t="shared" si="43"/>
        <v>22823.309999999998</v>
      </c>
      <c r="AP25" s="201">
        <f t="shared" si="43"/>
        <v>22823.309999999998</v>
      </c>
      <c r="AQ25" s="201">
        <f t="shared" si="43"/>
        <v>22823.309999999998</v>
      </c>
      <c r="AR25" s="201">
        <f t="shared" si="43"/>
        <v>22823.309999999998</v>
      </c>
      <c r="AS25" s="201">
        <f t="shared" si="48"/>
        <v>22823.309999999998</v>
      </c>
      <c r="AT25" s="186">
        <f t="shared" ref="AT25:AT30" si="49">AS25+R25+AF25</f>
        <v>22823.309999999998</v>
      </c>
      <c r="AU25" s="288"/>
      <c r="AV25" s="291"/>
      <c r="AW25" s="288"/>
      <c r="AX25" s="290">
        <f t="shared" si="47"/>
        <v>23823.309999999998</v>
      </c>
      <c r="AY25" s="288"/>
      <c r="AZ25" s="195">
        <f t="shared" si="44"/>
        <v>-1000</v>
      </c>
      <c r="BA25" s="192">
        <f t="shared" si="45"/>
        <v>0</v>
      </c>
      <c r="BB25" s="231">
        <f t="shared" si="46"/>
        <v>22823.309999999998</v>
      </c>
      <c r="BC25" s="26"/>
      <c r="BD25"/>
      <c r="BE25"/>
      <c r="BF25"/>
      <c r="BG25"/>
      <c r="BH25"/>
      <c r="BI25" s="26"/>
      <c r="BJ25" s="26"/>
      <c r="BK25" s="26"/>
    </row>
    <row r="26" spans="1:63" s="2" customFormat="1" x14ac:dyDescent="0.25">
      <c r="A26" s="530" t="s">
        <v>18</v>
      </c>
      <c r="B26" s="258">
        <v>2506</v>
      </c>
      <c r="C26" s="285"/>
      <c r="D26" s="285"/>
      <c r="E26" s="187">
        <v>58143.290000000008</v>
      </c>
      <c r="F26" s="288"/>
      <c r="G26" s="179">
        <v>15692.180000000008</v>
      </c>
      <c r="H26" s="180">
        <v>18308.280000000006</v>
      </c>
      <c r="I26" s="180">
        <v>18892.679999999997</v>
      </c>
      <c r="J26" s="180">
        <v>20820.080000000002</v>
      </c>
      <c r="K26" s="180">
        <v>20775.579999999994</v>
      </c>
      <c r="L26" s="180">
        <v>21830.630000000005</v>
      </c>
      <c r="M26" s="180"/>
      <c r="N26" s="180"/>
      <c r="O26" s="180"/>
      <c r="P26" s="180"/>
      <c r="Q26" s="180"/>
      <c r="R26" s="180"/>
      <c r="S26" s="181">
        <f t="shared" si="35"/>
        <v>116319.43000000002</v>
      </c>
      <c r="T26" s="288"/>
      <c r="U26" s="195">
        <v>-15625</v>
      </c>
      <c r="V26" s="196">
        <f>-10000</f>
        <v>-10000</v>
      </c>
      <c r="W26" s="196">
        <v>-5000</v>
      </c>
      <c r="X26" s="196">
        <v>-16000</v>
      </c>
      <c r="Y26" s="196">
        <v>-39665</v>
      </c>
      <c r="Z26" s="196">
        <v>-5000</v>
      </c>
      <c r="AA26" s="197"/>
      <c r="AB26" s="197"/>
      <c r="AC26" s="196"/>
      <c r="AD26" s="196"/>
      <c r="AE26" s="196"/>
      <c r="AF26" s="196"/>
      <c r="AG26" s="181">
        <f t="shared" si="36"/>
        <v>-91290</v>
      </c>
      <c r="AH26" s="288"/>
      <c r="AI26" s="200">
        <f>$E26+G26+U26</f>
        <v>58210.470000000016</v>
      </c>
      <c r="AJ26" s="201">
        <f>AI26+H26+V26</f>
        <v>66518.750000000029</v>
      </c>
      <c r="AK26" s="201">
        <f>AJ26+I26+W26</f>
        <v>80411.430000000022</v>
      </c>
      <c r="AL26" s="201">
        <f t="shared" si="40"/>
        <v>85231.510000000024</v>
      </c>
      <c r="AM26" s="201">
        <f t="shared" ref="AM26:AP27" si="50">AL26+K26+Y26</f>
        <v>66342.090000000026</v>
      </c>
      <c r="AN26" s="201">
        <f t="shared" si="50"/>
        <v>83172.72000000003</v>
      </c>
      <c r="AO26" s="201">
        <f t="shared" si="50"/>
        <v>83172.72000000003</v>
      </c>
      <c r="AP26" s="201">
        <f t="shared" si="50"/>
        <v>83172.72000000003</v>
      </c>
      <c r="AQ26" s="201">
        <f t="shared" si="43"/>
        <v>83172.72000000003</v>
      </c>
      <c r="AR26" s="201">
        <f t="shared" si="43"/>
        <v>83172.72000000003</v>
      </c>
      <c r="AS26" s="201">
        <f>AR26+Q26+AE26</f>
        <v>83172.72000000003</v>
      </c>
      <c r="AT26" s="186">
        <f t="shared" si="49"/>
        <v>83172.72000000003</v>
      </c>
      <c r="AU26" s="288"/>
      <c r="AV26" s="291"/>
      <c r="AW26" s="288"/>
      <c r="AX26" s="290">
        <f t="shared" si="47"/>
        <v>66342.090000000026</v>
      </c>
      <c r="AY26" s="288"/>
      <c r="AZ26" s="195">
        <f t="shared" si="44"/>
        <v>21830.630000000005</v>
      </c>
      <c r="BA26" s="192">
        <f t="shared" si="45"/>
        <v>-5000</v>
      </c>
      <c r="BB26" s="231">
        <f t="shared" si="46"/>
        <v>83172.72000000003</v>
      </c>
      <c r="BC26" s="26"/>
      <c r="BD26"/>
      <c r="BE26"/>
      <c r="BF26"/>
      <c r="BG26"/>
      <c r="BH26"/>
      <c r="BI26" s="26"/>
      <c r="BJ26" s="26"/>
      <c r="BK26" s="26"/>
    </row>
    <row r="27" spans="1:63" s="2" customFormat="1" x14ac:dyDescent="0.25">
      <c r="A27" s="530" t="s">
        <v>18</v>
      </c>
      <c r="B27" s="258">
        <v>2507</v>
      </c>
      <c r="C27" s="285"/>
      <c r="D27" s="285"/>
      <c r="E27" s="187">
        <v>-13694.550000000007</v>
      </c>
      <c r="F27" s="288"/>
      <c r="G27" s="179">
        <v>606.1099999999999</v>
      </c>
      <c r="H27" s="180">
        <v>904.95999999999992</v>
      </c>
      <c r="I27" s="180">
        <v>558.74000000000012</v>
      </c>
      <c r="J27" s="180">
        <v>102.85</v>
      </c>
      <c r="K27" s="180">
        <v>113.71000000000002</v>
      </c>
      <c r="L27" s="180">
        <v>48.78</v>
      </c>
      <c r="M27" s="180"/>
      <c r="N27" s="180"/>
      <c r="O27" s="180"/>
      <c r="P27" s="180"/>
      <c r="Q27" s="180"/>
      <c r="R27" s="180"/>
      <c r="S27" s="181">
        <f t="shared" si="35"/>
        <v>2335.15</v>
      </c>
      <c r="T27" s="288"/>
      <c r="U27" s="455"/>
      <c r="V27" s="196"/>
      <c r="W27" s="196"/>
      <c r="X27" s="197"/>
      <c r="Y27" s="197"/>
      <c r="Z27" s="197"/>
      <c r="AA27" s="196"/>
      <c r="AB27" s="196"/>
      <c r="AC27" s="196"/>
      <c r="AD27" s="196"/>
      <c r="AE27" s="196"/>
      <c r="AF27" s="196"/>
      <c r="AG27" s="181">
        <f t="shared" si="36"/>
        <v>0</v>
      </c>
      <c r="AH27" s="288"/>
      <c r="AI27" s="200">
        <f>$E27+G27+U27</f>
        <v>-13088.440000000006</v>
      </c>
      <c r="AJ27" s="201">
        <f>AI27+H27+V27</f>
        <v>-12183.480000000007</v>
      </c>
      <c r="AK27" s="201">
        <f>AJ27+I27+W27</f>
        <v>-11624.740000000007</v>
      </c>
      <c r="AL27" s="201">
        <f t="shared" si="40"/>
        <v>-11521.890000000007</v>
      </c>
      <c r="AM27" s="201">
        <f t="shared" si="50"/>
        <v>-11408.180000000008</v>
      </c>
      <c r="AN27" s="201">
        <f t="shared" si="50"/>
        <v>-11359.400000000007</v>
      </c>
      <c r="AO27" s="201">
        <f t="shared" si="50"/>
        <v>-11359.400000000007</v>
      </c>
      <c r="AP27" s="201">
        <f t="shared" si="50"/>
        <v>-11359.400000000007</v>
      </c>
      <c r="AQ27" s="201">
        <f t="shared" si="43"/>
        <v>-11359.400000000007</v>
      </c>
      <c r="AR27" s="201">
        <f t="shared" si="43"/>
        <v>-11359.400000000007</v>
      </c>
      <c r="AS27" s="201">
        <f>AR27+Q27+AE27</f>
        <v>-11359.400000000007</v>
      </c>
      <c r="AT27" s="186">
        <f t="shared" si="49"/>
        <v>-11359.400000000007</v>
      </c>
      <c r="AU27" s="288"/>
      <c r="AV27" s="291"/>
      <c r="AW27" s="288"/>
      <c r="AX27" s="290">
        <f t="shared" si="47"/>
        <v>-11408.180000000008</v>
      </c>
      <c r="AY27" s="288"/>
      <c r="AZ27" s="195">
        <f t="shared" si="44"/>
        <v>48.78</v>
      </c>
      <c r="BA27" s="192">
        <f t="shared" si="45"/>
        <v>0</v>
      </c>
      <c r="BB27" s="231">
        <f t="shared" si="46"/>
        <v>-11359.400000000007</v>
      </c>
      <c r="BC27" s="26"/>
      <c r="BD27"/>
      <c r="BE27"/>
      <c r="BF27"/>
      <c r="BG27"/>
      <c r="BH27"/>
      <c r="BI27" s="26"/>
      <c r="BJ27" s="26"/>
      <c r="BK27" s="26"/>
    </row>
    <row r="28" spans="1:63" s="2" customFormat="1" x14ac:dyDescent="0.25">
      <c r="A28" s="473" t="s">
        <v>27</v>
      </c>
      <c r="B28" s="258">
        <v>2259</v>
      </c>
      <c r="E28" s="456">
        <v>155652.77999999982</v>
      </c>
      <c r="F28" s="457"/>
      <c r="G28" s="458"/>
      <c r="H28" s="459"/>
      <c r="I28" s="459"/>
      <c r="J28" s="459"/>
      <c r="K28" s="459">
        <v>393.92</v>
      </c>
      <c r="L28" s="459"/>
      <c r="M28" s="459"/>
      <c r="N28" s="459"/>
      <c r="O28" s="459"/>
      <c r="P28" s="459"/>
      <c r="Q28" s="459"/>
      <c r="R28" s="459"/>
      <c r="S28" s="460">
        <f t="shared" si="35"/>
        <v>393.92</v>
      </c>
      <c r="T28" s="457"/>
      <c r="U28" s="461">
        <v>342.69</v>
      </c>
      <c r="V28" s="462"/>
      <c r="W28" s="462"/>
      <c r="X28" s="462"/>
      <c r="Y28" s="462">
        <v>-41280</v>
      </c>
      <c r="Z28" s="462"/>
      <c r="AA28" s="462"/>
      <c r="AB28" s="462"/>
      <c r="AC28" s="196"/>
      <c r="AD28" s="462"/>
      <c r="AE28" s="196"/>
      <c r="AF28" s="196"/>
      <c r="AG28" s="181">
        <f t="shared" si="36"/>
        <v>-40937.31</v>
      </c>
      <c r="AH28" s="288"/>
      <c r="AI28" s="200">
        <f t="shared" si="37"/>
        <v>155995.46999999983</v>
      </c>
      <c r="AJ28" s="201">
        <f t="shared" si="38"/>
        <v>155995.46999999983</v>
      </c>
      <c r="AK28" s="201">
        <f t="shared" si="39"/>
        <v>155995.46999999983</v>
      </c>
      <c r="AL28" s="201">
        <f t="shared" si="40"/>
        <v>155995.46999999983</v>
      </c>
      <c r="AM28" s="201">
        <f t="shared" si="41"/>
        <v>115109.38999999984</v>
      </c>
      <c r="AN28" s="201">
        <f>AM28+L28+Z28</f>
        <v>115109.38999999984</v>
      </c>
      <c r="AO28" s="201">
        <f t="shared" si="43"/>
        <v>115109.38999999984</v>
      </c>
      <c r="AP28" s="201">
        <f t="shared" si="43"/>
        <v>115109.38999999984</v>
      </c>
      <c r="AQ28" s="201">
        <f t="shared" si="43"/>
        <v>115109.38999999984</v>
      </c>
      <c r="AR28" s="201">
        <f t="shared" si="43"/>
        <v>115109.38999999984</v>
      </c>
      <c r="AS28" s="201">
        <f t="shared" si="48"/>
        <v>115109.38999999984</v>
      </c>
      <c r="AT28" s="186">
        <f t="shared" si="49"/>
        <v>115109.38999999984</v>
      </c>
      <c r="AU28" s="288"/>
      <c r="AV28" s="291">
        <f>AE28</f>
        <v>0</v>
      </c>
      <c r="AW28" s="288"/>
      <c r="AX28" s="290">
        <f t="shared" si="47"/>
        <v>115109.38999999984</v>
      </c>
      <c r="AY28" s="288"/>
      <c r="AZ28" s="195">
        <f t="shared" si="44"/>
        <v>0</v>
      </c>
      <c r="BA28" s="192">
        <f t="shared" si="45"/>
        <v>0</v>
      </c>
      <c r="BB28" s="231">
        <f t="shared" si="46"/>
        <v>115109.38999999984</v>
      </c>
      <c r="BC28" s="26"/>
      <c r="BD28"/>
      <c r="BE28"/>
      <c r="BF28"/>
      <c r="BG28"/>
      <c r="BH28"/>
      <c r="BI28" s="26"/>
      <c r="BJ28" s="26"/>
      <c r="BK28" s="26"/>
    </row>
    <row r="29" spans="1:63" s="2" customFormat="1" x14ac:dyDescent="0.25">
      <c r="A29" s="530" t="s">
        <v>448</v>
      </c>
      <c r="B29" s="479">
        <v>2830</v>
      </c>
      <c r="E29" s="187">
        <v>-10</v>
      </c>
      <c r="F29" s="288"/>
      <c r="G29" s="179"/>
      <c r="H29" s="180"/>
      <c r="I29" s="180"/>
      <c r="J29" s="180">
        <v>8989.99</v>
      </c>
      <c r="K29" s="180"/>
      <c r="L29" s="180"/>
      <c r="M29" s="180"/>
      <c r="N29" s="180"/>
      <c r="O29" s="180"/>
      <c r="P29" s="180"/>
      <c r="Q29" s="180"/>
      <c r="R29" s="180"/>
      <c r="S29" s="460">
        <f t="shared" si="35"/>
        <v>8989.99</v>
      </c>
      <c r="T29" s="288"/>
      <c r="U29" s="195"/>
      <c r="V29" s="196"/>
      <c r="W29" s="196"/>
      <c r="X29" s="196"/>
      <c r="Y29" s="196">
        <v>-8990</v>
      </c>
      <c r="Z29" s="196"/>
      <c r="AA29" s="196"/>
      <c r="AB29" s="196"/>
      <c r="AC29" s="196"/>
      <c r="AD29" s="196"/>
      <c r="AE29" s="196"/>
      <c r="AF29" s="196"/>
      <c r="AG29" s="181">
        <f t="shared" si="36"/>
        <v>-8990</v>
      </c>
      <c r="AH29" s="288"/>
      <c r="AI29" s="200">
        <f t="shared" si="37"/>
        <v>-10</v>
      </c>
      <c r="AJ29" s="201">
        <f t="shared" si="38"/>
        <v>-10</v>
      </c>
      <c r="AK29" s="201">
        <f t="shared" si="39"/>
        <v>-10</v>
      </c>
      <c r="AL29" s="201">
        <f t="shared" si="40"/>
        <v>8979.99</v>
      </c>
      <c r="AM29" s="201">
        <f t="shared" si="41"/>
        <v>-10.010000000000218</v>
      </c>
      <c r="AN29" s="201">
        <f t="shared" ref="AN29:AN30" si="51">AM29+L29+Z29</f>
        <v>-10.010000000000218</v>
      </c>
      <c r="AO29" s="201">
        <f t="shared" si="43"/>
        <v>-10.010000000000218</v>
      </c>
      <c r="AP29" s="201">
        <f t="shared" si="43"/>
        <v>-10.010000000000218</v>
      </c>
      <c r="AQ29" s="201">
        <f t="shared" si="43"/>
        <v>-10.010000000000218</v>
      </c>
      <c r="AR29" s="201">
        <f t="shared" si="43"/>
        <v>-10.010000000000218</v>
      </c>
      <c r="AS29" s="201">
        <f t="shared" si="43"/>
        <v>-10.010000000000218</v>
      </c>
      <c r="AT29" s="186">
        <f t="shared" si="49"/>
        <v>-10.010000000000218</v>
      </c>
      <c r="AU29" s="288"/>
      <c r="AV29" s="291"/>
      <c r="AW29" s="288"/>
      <c r="AX29" s="290">
        <f t="shared" si="47"/>
        <v>-10.010000000000218</v>
      </c>
      <c r="AY29" s="288"/>
      <c r="AZ29" s="195">
        <f t="shared" si="44"/>
        <v>0</v>
      </c>
      <c r="BA29" s="192">
        <f t="shared" si="45"/>
        <v>0</v>
      </c>
      <c r="BB29" s="231">
        <f t="shared" si="46"/>
        <v>-10.010000000000218</v>
      </c>
      <c r="BC29" s="26"/>
      <c r="BD29"/>
      <c r="BE29"/>
      <c r="BF29"/>
      <c r="BG29"/>
      <c r="BH29"/>
      <c r="BI29" s="26"/>
      <c r="BJ29" s="26"/>
      <c r="BK29" s="26"/>
    </row>
    <row r="30" spans="1:63" s="2" customFormat="1" x14ac:dyDescent="0.25">
      <c r="A30" s="530" t="s">
        <v>343</v>
      </c>
      <c r="B30" s="258" t="s">
        <v>344</v>
      </c>
      <c r="C30" s="285"/>
      <c r="D30" s="285"/>
      <c r="E30" s="187">
        <v>-1805.8600000000019</v>
      </c>
      <c r="F30" s="288"/>
      <c r="G30" s="179">
        <v>-1559.28</v>
      </c>
      <c r="H30" s="180">
        <v>-290.14999999999998</v>
      </c>
      <c r="I30" s="180">
        <v>-1284.7</v>
      </c>
      <c r="J30" s="180">
        <v>-184.6</v>
      </c>
      <c r="K30" s="180">
        <v>506.46</v>
      </c>
      <c r="L30" s="180"/>
      <c r="M30" s="180"/>
      <c r="N30" s="180"/>
      <c r="O30" s="180"/>
      <c r="P30" s="180"/>
      <c r="Q30" s="180"/>
      <c r="R30" s="180"/>
      <c r="S30" s="460">
        <f t="shared" si="35"/>
        <v>-2812.27</v>
      </c>
      <c r="T30" s="288"/>
      <c r="U30" s="195">
        <v>1805.86</v>
      </c>
      <c r="V30" s="196"/>
      <c r="W30" s="196">
        <f>1559.28+290.15</f>
        <v>1849.4299999999998</v>
      </c>
      <c r="X30" s="196"/>
      <c r="Y30" s="196">
        <v>1284.7</v>
      </c>
      <c r="Z30" s="196">
        <v>-321.86</v>
      </c>
      <c r="AA30" s="196"/>
      <c r="AB30" s="196"/>
      <c r="AC30" s="196"/>
      <c r="AD30" s="196"/>
      <c r="AE30" s="196"/>
      <c r="AF30" s="196"/>
      <c r="AG30" s="181">
        <f t="shared" si="36"/>
        <v>4618.13</v>
      </c>
      <c r="AH30" s="288"/>
      <c r="AI30" s="200">
        <f t="shared" si="37"/>
        <v>-1559.2800000000022</v>
      </c>
      <c r="AJ30" s="201">
        <f t="shared" si="38"/>
        <v>-1849.4300000000021</v>
      </c>
      <c r="AK30" s="201">
        <f t="shared" si="39"/>
        <v>-1284.7000000000021</v>
      </c>
      <c r="AL30" s="201">
        <f t="shared" si="40"/>
        <v>-1469.300000000002</v>
      </c>
      <c r="AM30" s="201">
        <f t="shared" si="41"/>
        <v>321.85999999999808</v>
      </c>
      <c r="AN30" s="201">
        <f t="shared" si="51"/>
        <v>-1.9326762412674725E-12</v>
      </c>
      <c r="AO30" s="201">
        <f t="shared" si="43"/>
        <v>-1.9326762412674725E-12</v>
      </c>
      <c r="AP30" s="201">
        <f t="shared" si="43"/>
        <v>-1.9326762412674725E-12</v>
      </c>
      <c r="AQ30" s="201">
        <f t="shared" si="43"/>
        <v>-1.9326762412674725E-12</v>
      </c>
      <c r="AR30" s="201">
        <f t="shared" si="43"/>
        <v>-1.9326762412674725E-12</v>
      </c>
      <c r="AS30" s="201">
        <f t="shared" si="43"/>
        <v>-1.9326762412674725E-12</v>
      </c>
      <c r="AT30" s="186">
        <f t="shared" si="49"/>
        <v>-1.9326762412674725E-12</v>
      </c>
      <c r="AU30" s="288"/>
      <c r="AV30" s="291"/>
      <c r="AW30" s="288"/>
      <c r="AX30" s="290">
        <f t="shared" si="47"/>
        <v>321.85999999999808</v>
      </c>
      <c r="AY30" s="288"/>
      <c r="AZ30" s="195">
        <f t="shared" si="44"/>
        <v>0</v>
      </c>
      <c r="BA30" s="192">
        <f t="shared" si="45"/>
        <v>-321.86</v>
      </c>
      <c r="BB30" s="231">
        <f t="shared" si="46"/>
        <v>-1.9326762412674725E-12</v>
      </c>
      <c r="BC30" s="26"/>
      <c r="BD30"/>
      <c r="BE30"/>
      <c r="BF30"/>
      <c r="BG30"/>
      <c r="BH30"/>
      <c r="BI30" s="26"/>
      <c r="BJ30" s="26"/>
      <c r="BK30" s="26"/>
    </row>
    <row r="31" spans="1:63" s="2" customFormat="1" x14ac:dyDescent="0.25">
      <c r="A31" s="530" t="s">
        <v>34</v>
      </c>
      <c r="B31" s="258">
        <v>2829</v>
      </c>
      <c r="C31" s="285"/>
      <c r="D31" s="285"/>
      <c r="E31" s="187">
        <v>1167726.2399999958</v>
      </c>
      <c r="F31" s="288"/>
      <c r="G31" s="179">
        <v>1485713.4399999995</v>
      </c>
      <c r="H31" s="180">
        <v>1266418.6199999978</v>
      </c>
      <c r="I31" s="180">
        <v>1222146.0899999999</v>
      </c>
      <c r="J31" s="180">
        <v>1072574.82</v>
      </c>
      <c r="K31" s="180">
        <v>1277161.6699999988</v>
      </c>
      <c r="L31" s="180">
        <v>864369.15999999887</v>
      </c>
      <c r="M31" s="180"/>
      <c r="N31" s="180"/>
      <c r="O31" s="180"/>
      <c r="P31" s="180"/>
      <c r="Q31" s="180"/>
      <c r="R31" s="180"/>
      <c r="S31" s="181">
        <f t="shared" si="35"/>
        <v>7188383.7999999952</v>
      </c>
      <c r="T31" s="288"/>
      <c r="U31" s="195">
        <v>-1027789.49</v>
      </c>
      <c r="V31" s="196">
        <v>-1423954.9</v>
      </c>
      <c r="W31" s="196">
        <v>-1276961.28</v>
      </c>
      <c r="X31" s="196">
        <v>-1223546.99</v>
      </c>
      <c r="Y31" s="196">
        <v>-1082463.55</v>
      </c>
      <c r="Z31" s="196">
        <v>-1260657.6599999999</v>
      </c>
      <c r="AA31" s="196"/>
      <c r="AB31" s="196"/>
      <c r="AC31" s="196"/>
      <c r="AD31" s="196"/>
      <c r="AE31" s="196"/>
      <c r="AF31" s="196"/>
      <c r="AG31" s="181">
        <f t="shared" si="36"/>
        <v>-7295373.8700000001</v>
      </c>
      <c r="AH31" s="288"/>
      <c r="AI31" s="200">
        <f>$E31+G31+U31</f>
        <v>1625650.1899999951</v>
      </c>
      <c r="AJ31" s="201">
        <f>AI31+H31+V31</f>
        <v>1468113.9099999932</v>
      </c>
      <c r="AK31" s="201">
        <f t="shared" si="39"/>
        <v>1413298.719999993</v>
      </c>
      <c r="AL31" s="201">
        <f t="shared" si="40"/>
        <v>1262326.5499999931</v>
      </c>
      <c r="AM31" s="201">
        <f t="shared" si="41"/>
        <v>1457024.6699999918</v>
      </c>
      <c r="AN31" s="201">
        <f>AM31+L31+Z31</f>
        <v>1060736.1699999908</v>
      </c>
      <c r="AO31" s="201">
        <f t="shared" si="43"/>
        <v>1060736.1699999908</v>
      </c>
      <c r="AP31" s="201">
        <f t="shared" si="43"/>
        <v>1060736.1699999908</v>
      </c>
      <c r="AQ31" s="201">
        <f t="shared" si="43"/>
        <v>1060736.1699999908</v>
      </c>
      <c r="AR31" s="201">
        <f t="shared" si="43"/>
        <v>1060736.1699999908</v>
      </c>
      <c r="AS31" s="201">
        <f t="shared" si="43"/>
        <v>1060736.1699999908</v>
      </c>
      <c r="AT31" s="186">
        <f>AS31+R31+AF31</f>
        <v>1060736.1699999908</v>
      </c>
      <c r="AU31" s="288"/>
      <c r="AV31" s="291">
        <f>-P31+100000</f>
        <v>100000</v>
      </c>
      <c r="AW31" s="288"/>
      <c r="AX31" s="290">
        <f t="shared" si="47"/>
        <v>1457024.6699999918</v>
      </c>
      <c r="AY31" s="288"/>
      <c r="AZ31" s="195">
        <f t="shared" si="44"/>
        <v>864369.15999999887</v>
      </c>
      <c r="BA31" s="192">
        <f t="shared" si="45"/>
        <v>-1260657.6599999999</v>
      </c>
      <c r="BB31" s="231">
        <f t="shared" si="46"/>
        <v>1060736.1699999908</v>
      </c>
      <c r="BC31" s="26"/>
      <c r="BD31"/>
      <c r="BE31"/>
      <c r="BF31"/>
      <c r="BG31"/>
      <c r="BH31"/>
      <c r="BI31" s="26"/>
      <c r="BJ31" s="26"/>
      <c r="BK31" s="26"/>
    </row>
    <row r="32" spans="1:63" s="2" customFormat="1" x14ac:dyDescent="0.25">
      <c r="A32" s="533" t="s">
        <v>90</v>
      </c>
      <c r="B32" s="15">
        <v>2175</v>
      </c>
      <c r="C32" s="285"/>
      <c r="D32" s="285"/>
      <c r="E32" s="501"/>
      <c r="F32" s="288"/>
      <c r="G32" s="502"/>
      <c r="H32" s="503"/>
      <c r="I32" s="503"/>
      <c r="J32" s="503"/>
      <c r="K32" s="503"/>
      <c r="L32" s="503">
        <v>-199.07</v>
      </c>
      <c r="M32" s="503"/>
      <c r="N32" s="503"/>
      <c r="O32" s="503"/>
      <c r="P32" s="503"/>
      <c r="Q32" s="503"/>
      <c r="R32" s="503"/>
      <c r="S32" s="181"/>
      <c r="T32" s="288"/>
      <c r="U32" s="504"/>
      <c r="V32" s="505"/>
      <c r="W32" s="505"/>
      <c r="X32" s="505"/>
      <c r="Y32" s="505"/>
      <c r="Z32" s="505"/>
      <c r="AA32" s="505"/>
      <c r="AB32" s="505"/>
      <c r="AC32" s="505"/>
      <c r="AD32" s="505"/>
      <c r="AE32" s="505"/>
      <c r="AF32" s="505"/>
      <c r="AG32" s="181"/>
      <c r="AH32" s="288"/>
      <c r="AI32" s="200"/>
      <c r="AJ32" s="201"/>
      <c r="AK32" s="201"/>
      <c r="AL32" s="201"/>
      <c r="AM32" s="201"/>
      <c r="AN32" s="201"/>
      <c r="AO32" s="201"/>
      <c r="AP32" s="201"/>
      <c r="AQ32" s="201"/>
      <c r="AR32" s="201"/>
      <c r="AS32" s="201"/>
      <c r="AT32" s="186"/>
      <c r="AU32" s="288"/>
      <c r="AV32" s="367"/>
      <c r="AW32" s="288"/>
      <c r="AX32" s="290"/>
      <c r="AY32" s="288"/>
      <c r="AZ32" s="195"/>
      <c r="BA32" s="192"/>
      <c r="BB32" s="231"/>
      <c r="BC32" s="26"/>
      <c r="BD32"/>
      <c r="BE32"/>
      <c r="BF32"/>
      <c r="BG32"/>
      <c r="BH32"/>
      <c r="BI32" s="26"/>
      <c r="BJ32" s="26"/>
      <c r="BK32" s="26"/>
    </row>
    <row r="33" spans="1:63" s="2" customFormat="1" x14ac:dyDescent="0.25">
      <c r="A33" s="500" t="s">
        <v>29</v>
      </c>
      <c r="B33" s="15">
        <v>2823</v>
      </c>
      <c r="C33" s="285"/>
      <c r="D33" s="285"/>
      <c r="E33" s="501"/>
      <c r="F33" s="288"/>
      <c r="G33" s="502"/>
      <c r="H33" s="503">
        <v>-472.23</v>
      </c>
      <c r="I33" s="503"/>
      <c r="J33" s="503"/>
      <c r="K33" s="503"/>
      <c r="L33" s="503"/>
      <c r="M33" s="503"/>
      <c r="N33" s="503"/>
      <c r="O33" s="503"/>
      <c r="P33" s="503"/>
      <c r="Q33" s="503"/>
      <c r="R33" s="503"/>
      <c r="S33" s="181">
        <f t="shared" si="35"/>
        <v>-472.23</v>
      </c>
      <c r="T33" s="288"/>
      <c r="U33" s="504"/>
      <c r="V33" s="505"/>
      <c r="W33" s="505">
        <v>472.23</v>
      </c>
      <c r="X33" s="505"/>
      <c r="Y33" s="505"/>
      <c r="Z33" s="505"/>
      <c r="AA33" s="505"/>
      <c r="AB33" s="505"/>
      <c r="AC33" s="505"/>
      <c r="AD33" s="505"/>
      <c r="AE33" s="505"/>
      <c r="AF33" s="505"/>
      <c r="AG33" s="181">
        <f t="shared" si="36"/>
        <v>472.23</v>
      </c>
      <c r="AH33" s="288"/>
      <c r="AI33" s="200">
        <f>$E33+G33+U33</f>
        <v>0</v>
      </c>
      <c r="AJ33" s="201">
        <f>AI33+H33+V33</f>
        <v>-472.23</v>
      </c>
      <c r="AK33" s="201">
        <f t="shared" si="39"/>
        <v>0</v>
      </c>
      <c r="AL33" s="201">
        <f t="shared" si="40"/>
        <v>0</v>
      </c>
      <c r="AM33" s="201">
        <f t="shared" si="41"/>
        <v>0</v>
      </c>
      <c r="AN33" s="201">
        <f>AM33+L33+Z33</f>
        <v>0</v>
      </c>
      <c r="AO33" s="201">
        <f t="shared" si="43"/>
        <v>0</v>
      </c>
      <c r="AP33" s="201">
        <f t="shared" si="43"/>
        <v>0</v>
      </c>
      <c r="AQ33" s="201">
        <f t="shared" si="43"/>
        <v>0</v>
      </c>
      <c r="AR33" s="201">
        <f t="shared" si="43"/>
        <v>0</v>
      </c>
      <c r="AS33" s="201">
        <f t="shared" si="43"/>
        <v>0</v>
      </c>
      <c r="AT33" s="186">
        <f>AS33+R33+AF33</f>
        <v>0</v>
      </c>
      <c r="AU33" s="288"/>
      <c r="AV33" s="367"/>
      <c r="AW33" s="288"/>
      <c r="AX33" s="290">
        <f t="shared" si="47"/>
        <v>0</v>
      </c>
      <c r="AY33" s="288"/>
      <c r="AZ33" s="195">
        <f t="shared" si="44"/>
        <v>0</v>
      </c>
      <c r="BA33" s="192">
        <f t="shared" si="45"/>
        <v>0</v>
      </c>
      <c r="BB33" s="231">
        <f t="shared" si="46"/>
        <v>0</v>
      </c>
      <c r="BC33" s="26"/>
      <c r="BD33"/>
      <c r="BE33"/>
      <c r="BF33"/>
      <c r="BG33"/>
      <c r="BH33"/>
      <c r="BI33" s="26"/>
      <c r="BJ33" s="26"/>
      <c r="BK33" s="26"/>
    </row>
    <row r="34" spans="1:63" s="2" customFormat="1" x14ac:dyDescent="0.25">
      <c r="A34" s="238" t="s">
        <v>274</v>
      </c>
      <c r="B34" s="138"/>
      <c r="E34" s="304">
        <f>SUM(E20:E31)</f>
        <v>1777271.3599999407</v>
      </c>
      <c r="F34" s="288"/>
      <c r="G34" s="188">
        <f>SUM(G20:G33)</f>
        <v>1528440.2999999996</v>
      </c>
      <c r="H34" s="188">
        <f t="shared" ref="H34:L34" si="52">SUM(H20:H33)</f>
        <v>1314902.1199999978</v>
      </c>
      <c r="I34" s="188">
        <f t="shared" si="52"/>
        <v>1281233.5299999998</v>
      </c>
      <c r="J34" s="188">
        <f t="shared" si="52"/>
        <v>1156401.6900000002</v>
      </c>
      <c r="K34" s="188">
        <f t="shared" si="52"/>
        <v>1353921.6799999988</v>
      </c>
      <c r="L34" s="188">
        <f t="shared" si="52"/>
        <v>945774.33999999904</v>
      </c>
      <c r="M34" s="189">
        <f t="shared" ref="M34:S34" si="53">SUM(M20:M31)</f>
        <v>0</v>
      </c>
      <c r="N34" s="189">
        <f t="shared" si="53"/>
        <v>0</v>
      </c>
      <c r="O34" s="189">
        <f t="shared" si="53"/>
        <v>0</v>
      </c>
      <c r="P34" s="189">
        <f t="shared" si="53"/>
        <v>0</v>
      </c>
      <c r="Q34" s="189">
        <f t="shared" si="53"/>
        <v>0</v>
      </c>
      <c r="R34" s="189">
        <f t="shared" si="53"/>
        <v>0</v>
      </c>
      <c r="S34" s="190">
        <f t="shared" si="53"/>
        <v>7581344.9599999953</v>
      </c>
      <c r="T34" s="288"/>
      <c r="U34" s="188">
        <f>SUM(U20:U33)</f>
        <v>-1074003.54</v>
      </c>
      <c r="V34" s="189">
        <f>SUM(V20:V33)</f>
        <v>-1473751.8699999999</v>
      </c>
      <c r="W34" s="189">
        <f>SUM(W20:W33)</f>
        <v>-1297458.1500000001</v>
      </c>
      <c r="X34" s="189">
        <f t="shared" ref="X34:AG34" si="54">SUM(X20:X31)</f>
        <v>-1287694.6299999999</v>
      </c>
      <c r="Y34" s="189">
        <f t="shared" si="54"/>
        <v>-1244949.96</v>
      </c>
      <c r="Z34" s="189">
        <f t="shared" si="54"/>
        <v>-1314539.3499999999</v>
      </c>
      <c r="AA34" s="189">
        <f t="shared" si="54"/>
        <v>0</v>
      </c>
      <c r="AB34" s="189">
        <f t="shared" si="54"/>
        <v>0</v>
      </c>
      <c r="AC34" s="189">
        <f t="shared" si="54"/>
        <v>0</v>
      </c>
      <c r="AD34" s="189">
        <f t="shared" si="54"/>
        <v>0</v>
      </c>
      <c r="AE34" s="189">
        <f t="shared" si="54"/>
        <v>0</v>
      </c>
      <c r="AF34" s="189">
        <f t="shared" si="54"/>
        <v>0</v>
      </c>
      <c r="AG34" s="190">
        <f t="shared" si="54"/>
        <v>-7692869.7300000004</v>
      </c>
      <c r="AH34" s="288"/>
      <c r="AI34" s="211">
        <f t="shared" ref="AI34:AT34" si="55">SUM(AI20:AI31)</f>
        <v>2231708.11999994</v>
      </c>
      <c r="AJ34" s="212">
        <f t="shared" si="55"/>
        <v>2073330.5999999382</v>
      </c>
      <c r="AK34" s="212">
        <f t="shared" si="55"/>
        <v>2056633.7499999381</v>
      </c>
      <c r="AL34" s="212">
        <f t="shared" si="55"/>
        <v>1925340.8099999381</v>
      </c>
      <c r="AM34" s="212">
        <f t="shared" si="55"/>
        <v>2034312.5299999369</v>
      </c>
      <c r="AN34" s="212">
        <f t="shared" si="55"/>
        <v>1665746.5899999358</v>
      </c>
      <c r="AO34" s="212">
        <f t="shared" si="55"/>
        <v>1665746.5899999358</v>
      </c>
      <c r="AP34" s="212">
        <f t="shared" si="55"/>
        <v>1665746.5899999358</v>
      </c>
      <c r="AQ34" s="212">
        <f t="shared" si="55"/>
        <v>1665746.5899999358</v>
      </c>
      <c r="AR34" s="212">
        <f t="shared" si="55"/>
        <v>1665746.5899999358</v>
      </c>
      <c r="AS34" s="212">
        <f t="shared" si="55"/>
        <v>1665746.5899999358</v>
      </c>
      <c r="AT34" s="190">
        <f t="shared" si="55"/>
        <v>1665746.5899999358</v>
      </c>
      <c r="AU34" s="288"/>
      <c r="AV34" s="214">
        <f>SUM(AV20:AV31)</f>
        <v>100000</v>
      </c>
      <c r="AW34" s="288"/>
      <c r="AX34" s="214">
        <f>SUM(AX20:AX31)</f>
        <v>2034312.5299999369</v>
      </c>
      <c r="AY34" s="288"/>
      <c r="AZ34" s="188">
        <f>SUM(AZ20:AZ33)</f>
        <v>945973.40999999898</v>
      </c>
      <c r="BA34" s="189">
        <f>SUM(BA20:BA33)</f>
        <v>-1314539.3499999999</v>
      </c>
      <c r="BB34" s="190">
        <f>SUM(BB20:BB33)</f>
        <v>1665746.5899999358</v>
      </c>
      <c r="BC34" s="26"/>
      <c r="BD34"/>
      <c r="BE34"/>
      <c r="BF34"/>
      <c r="BG34" s="26"/>
      <c r="BH34" s="26"/>
      <c r="BI34" s="26"/>
      <c r="BJ34" s="26"/>
      <c r="BK34" s="26"/>
    </row>
    <row r="35" spans="1:63" s="2" customFormat="1" x14ac:dyDescent="0.25">
      <c r="B35" s="15"/>
      <c r="E35" s="26"/>
      <c r="F35" s="288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2"/>
      <c r="T35" s="288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42"/>
      <c r="AH35" s="288"/>
      <c r="AI35" s="127"/>
      <c r="AJ35" s="127"/>
      <c r="AK35" s="127"/>
      <c r="AL35" s="127"/>
      <c r="AM35" s="127"/>
      <c r="AN35" s="127"/>
      <c r="AO35" s="127"/>
      <c r="AP35" s="127"/>
      <c r="AQ35" s="127"/>
      <c r="AR35" s="127"/>
      <c r="AS35" s="26"/>
      <c r="AT35" s="26"/>
      <c r="AU35" s="288"/>
      <c r="AV35" s="26"/>
      <c r="AW35" s="288"/>
      <c r="AX35" s="26"/>
      <c r="AY35" s="288"/>
      <c r="AZ35" s="26"/>
      <c r="BA35" s="26"/>
      <c r="BB35" s="26"/>
      <c r="BC35" s="26"/>
      <c r="BD35"/>
      <c r="BE35"/>
      <c r="BF35"/>
      <c r="BG35" s="26"/>
      <c r="BH35" s="26"/>
      <c r="BI35" s="26"/>
      <c r="BJ35" s="26"/>
      <c r="BK35" s="26"/>
    </row>
    <row r="36" spans="1:63" s="2" customFormat="1" x14ac:dyDescent="0.25">
      <c r="A36" s="185" t="s">
        <v>273</v>
      </c>
      <c r="B36" s="259"/>
      <c r="E36" s="305">
        <f>SUM(E12,E18,E34)</f>
        <v>5776550.1724257916</v>
      </c>
      <c r="F36" s="306"/>
      <c r="G36" s="307">
        <f t="shared" ref="G36:S36" si="56">SUM(G12,G18,G34)</f>
        <v>5389580.9200000009</v>
      </c>
      <c r="H36" s="282">
        <f t="shared" si="56"/>
        <v>5163966.6399999941</v>
      </c>
      <c r="I36" s="282">
        <f t="shared" si="56"/>
        <v>4969974.4000000041</v>
      </c>
      <c r="J36" s="282">
        <f t="shared" si="56"/>
        <v>5314583.2700000005</v>
      </c>
      <c r="K36" s="282">
        <f t="shared" si="56"/>
        <v>5144420.82</v>
      </c>
      <c r="L36" s="282">
        <f t="shared" si="56"/>
        <v>4193964.0700000003</v>
      </c>
      <c r="M36" s="282">
        <f t="shared" si="56"/>
        <v>0</v>
      </c>
      <c r="N36" s="282">
        <f t="shared" si="56"/>
        <v>0</v>
      </c>
      <c r="O36" s="282">
        <f t="shared" si="56"/>
        <v>0</v>
      </c>
      <c r="P36" s="282">
        <f t="shared" si="56"/>
        <v>0</v>
      </c>
      <c r="Q36" s="282">
        <f t="shared" si="56"/>
        <v>0</v>
      </c>
      <c r="R36" s="282">
        <f t="shared" si="56"/>
        <v>0</v>
      </c>
      <c r="S36" s="308">
        <f t="shared" si="56"/>
        <v>30177161.420000002</v>
      </c>
      <c r="T36" s="306"/>
      <c r="U36" s="307">
        <f t="shared" ref="U36:AG36" si="57">SUM(U12,U18,U34)</f>
        <v>-4250233.6400000006</v>
      </c>
      <c r="V36" s="282">
        <f t="shared" si="57"/>
        <v>-5334604.49</v>
      </c>
      <c r="W36" s="282">
        <f t="shared" si="57"/>
        <v>-4822788.33</v>
      </c>
      <c r="X36" s="282">
        <f t="shared" si="57"/>
        <v>-5619880.5799999991</v>
      </c>
      <c r="Y36" s="282">
        <f t="shared" si="57"/>
        <v>-5403131.54</v>
      </c>
      <c r="Z36" s="282">
        <f t="shared" si="57"/>
        <v>-5105038.49</v>
      </c>
      <c r="AA36" s="282">
        <f t="shared" si="57"/>
        <v>0</v>
      </c>
      <c r="AB36" s="282">
        <f t="shared" si="57"/>
        <v>0</v>
      </c>
      <c r="AC36" s="282">
        <f t="shared" si="57"/>
        <v>0</v>
      </c>
      <c r="AD36" s="282">
        <f t="shared" si="57"/>
        <v>0</v>
      </c>
      <c r="AE36" s="282">
        <f t="shared" si="57"/>
        <v>0</v>
      </c>
      <c r="AF36" s="282">
        <f t="shared" si="57"/>
        <v>0</v>
      </c>
      <c r="AG36" s="308">
        <f t="shared" si="57"/>
        <v>-30536149.300000001</v>
      </c>
      <c r="AH36" s="306"/>
      <c r="AI36" s="309">
        <f t="shared" ref="AI36:AV36" si="58">SUM(AI12,AI18,AI34)</f>
        <v>6915897.4524257928</v>
      </c>
      <c r="AJ36" s="310">
        <f t="shared" si="58"/>
        <v>6745731.8324257853</v>
      </c>
      <c r="AK36" s="310">
        <f t="shared" si="58"/>
        <v>6892445.6724257879</v>
      </c>
      <c r="AL36" s="310">
        <f t="shared" si="58"/>
        <v>6587148.3624257892</v>
      </c>
      <c r="AM36" s="310">
        <f t="shared" si="58"/>
        <v>6328437.6424257895</v>
      </c>
      <c r="AN36" s="310">
        <f t="shared" si="58"/>
        <v>5417562.2924257889</v>
      </c>
      <c r="AO36" s="310">
        <f t="shared" si="58"/>
        <v>5417562.2924257889</v>
      </c>
      <c r="AP36" s="310">
        <f t="shared" si="58"/>
        <v>5417562.2924257889</v>
      </c>
      <c r="AQ36" s="310">
        <f t="shared" si="58"/>
        <v>5417562.2924257889</v>
      </c>
      <c r="AR36" s="310">
        <f t="shared" si="58"/>
        <v>5417562.2924257889</v>
      </c>
      <c r="AS36" s="282">
        <f t="shared" si="58"/>
        <v>5417562.2924257889</v>
      </c>
      <c r="AT36" s="308">
        <f t="shared" si="58"/>
        <v>5417562.2924257889</v>
      </c>
      <c r="AU36" s="306">
        <f t="shared" si="58"/>
        <v>0</v>
      </c>
      <c r="AV36" s="311">
        <f t="shared" si="58"/>
        <v>100000</v>
      </c>
      <c r="AW36" s="306"/>
      <c r="AX36" s="311">
        <f>SUM(AX12,AX18,AX34)</f>
        <v>6328437.6424257876</v>
      </c>
      <c r="AY36" s="306"/>
      <c r="AZ36" s="307">
        <f>SUM(AZ12,AZ18,AZ34)</f>
        <v>4194163.1400000006</v>
      </c>
      <c r="BA36" s="282">
        <f>SUM(BA12,BA18,BA34)</f>
        <v>-5105038.49</v>
      </c>
      <c r="BB36" s="282">
        <f>SUM(BB12,BB18,BB34)</f>
        <v>5417562.2924257917</v>
      </c>
      <c r="BC36" s="26"/>
      <c r="BD36"/>
      <c r="BE36"/>
      <c r="BF36"/>
      <c r="BG36" s="26"/>
      <c r="BH36" s="26"/>
      <c r="BI36" s="26"/>
      <c r="BJ36" s="26"/>
      <c r="BK36" s="26"/>
    </row>
    <row r="37" spans="1:63" s="2" customFormat="1" x14ac:dyDescent="0.25">
      <c r="B37" s="15"/>
      <c r="E37" s="26"/>
      <c r="F37" s="288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2"/>
      <c r="T37" s="288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42"/>
      <c r="AH37" s="288"/>
      <c r="AI37" s="127"/>
      <c r="AJ37" s="127"/>
      <c r="AK37" s="127"/>
      <c r="AL37" s="127"/>
      <c r="AM37" s="127"/>
      <c r="AN37" s="127"/>
      <c r="AO37" s="127"/>
      <c r="AP37" s="127"/>
      <c r="AQ37" s="127"/>
      <c r="AR37" s="127"/>
      <c r="AS37" s="26"/>
      <c r="AT37" s="26"/>
      <c r="AU37" s="288"/>
      <c r="AV37" s="26"/>
      <c r="AW37" s="288"/>
      <c r="AX37" s="26"/>
      <c r="AY37" s="288"/>
      <c r="AZ37" s="26"/>
      <c r="BA37" s="26"/>
      <c r="BB37" s="26"/>
      <c r="BC37" s="26"/>
      <c r="BD37"/>
      <c r="BE37"/>
      <c r="BF37"/>
      <c r="BG37" s="26"/>
      <c r="BH37" s="26"/>
      <c r="BI37" s="26"/>
      <c r="BJ37" s="26"/>
      <c r="BK37" s="26"/>
    </row>
    <row r="38" spans="1:63" s="2" customFormat="1" x14ac:dyDescent="0.25">
      <c r="A38" s="39" t="s">
        <v>82</v>
      </c>
      <c r="B38" s="258">
        <v>4000</v>
      </c>
      <c r="E38" s="287">
        <v>-340312.98999996873</v>
      </c>
      <c r="F38" s="288"/>
      <c r="G38" s="176">
        <v>-57069.64</v>
      </c>
      <c r="H38" s="177">
        <v>-20056.88</v>
      </c>
      <c r="I38" s="177">
        <v>-26887.409999999985</v>
      </c>
      <c r="J38" s="177">
        <v>-38902.61</v>
      </c>
      <c r="K38" s="177">
        <v>-7037.36</v>
      </c>
      <c r="L38" s="177">
        <v>-1734.83</v>
      </c>
      <c r="M38" s="177"/>
      <c r="N38" s="177"/>
      <c r="O38" s="177"/>
      <c r="P38" s="177"/>
      <c r="Q38" s="177"/>
      <c r="R38" s="177"/>
      <c r="S38" s="178">
        <f>SUM(G38:R38)</f>
        <v>-151688.72999999995</v>
      </c>
      <c r="T38" s="288"/>
      <c r="U38" s="191"/>
      <c r="V38" s="192"/>
      <c r="W38" s="177"/>
      <c r="X38" s="177"/>
      <c r="Y38" s="192"/>
      <c r="Z38" s="192"/>
      <c r="AA38" s="192"/>
      <c r="AB38" s="192"/>
      <c r="AC38" s="192"/>
      <c r="AD38" s="192"/>
      <c r="AE38" s="192"/>
      <c r="AF38" s="192"/>
      <c r="AG38" s="178">
        <f>SUM(U38:AF38)</f>
        <v>0</v>
      </c>
      <c r="AH38" s="288"/>
      <c r="AI38" s="172">
        <f>$E38+G38+U38</f>
        <v>-397382.62999996875</v>
      </c>
      <c r="AJ38" s="173">
        <f t="shared" ref="AJ38:AT39" si="59">AI38+H38+V38</f>
        <v>-417439.50999996875</v>
      </c>
      <c r="AK38" s="173">
        <f t="shared" si="59"/>
        <v>-444326.91999996873</v>
      </c>
      <c r="AL38" s="173">
        <f t="shared" si="59"/>
        <v>-483229.52999996871</v>
      </c>
      <c r="AM38" s="173">
        <f t="shared" si="59"/>
        <v>-490266.8899999687</v>
      </c>
      <c r="AN38" s="173">
        <f t="shared" si="59"/>
        <v>-492001.71999996871</v>
      </c>
      <c r="AO38" s="173">
        <f t="shared" si="59"/>
        <v>-492001.71999996871</v>
      </c>
      <c r="AP38" s="173">
        <f t="shared" si="59"/>
        <v>-492001.71999996871</v>
      </c>
      <c r="AQ38" s="173">
        <f>AP38+O38+AC38</f>
        <v>-492001.71999996871</v>
      </c>
      <c r="AR38" s="173">
        <f t="shared" si="59"/>
        <v>-492001.71999996871</v>
      </c>
      <c r="AS38" s="173">
        <f t="shared" si="59"/>
        <v>-492001.71999996871</v>
      </c>
      <c r="AT38" s="312">
        <f t="shared" si="59"/>
        <v>-492001.71999996871</v>
      </c>
      <c r="AU38" s="288"/>
      <c r="AV38" s="313">
        <f>-O38</f>
        <v>0</v>
      </c>
      <c r="AW38" s="288"/>
      <c r="AX38" s="290">
        <f>SUMIF($AI$2:$AT$2,$AX$1,$AI38:$AT38)</f>
        <v>-490266.8899999687</v>
      </c>
      <c r="AY38" s="288"/>
      <c r="AZ38" s="191">
        <f>SUMIF($G$2:$R$2,$AZ$1,$G38:$R38)</f>
        <v>-1734.83</v>
      </c>
      <c r="BA38" s="192">
        <f>SUMIF($U$2:$AG$2,$AZ$1,$U38:$AG38)</f>
        <v>0</v>
      </c>
      <c r="BB38" s="231">
        <f>SUMIF($AI$2:$AU$2,$AZ$1,$AI38:$AU38)</f>
        <v>-492001.71999996871</v>
      </c>
      <c r="BC38" s="26"/>
      <c r="BD38"/>
      <c r="BE38"/>
      <c r="BF38"/>
      <c r="BG38" s="26"/>
      <c r="BH38" s="26"/>
      <c r="BI38" s="26"/>
      <c r="BJ38" s="26"/>
      <c r="BK38" s="26"/>
    </row>
    <row r="39" spans="1:63" s="2" customFormat="1" x14ac:dyDescent="0.25">
      <c r="A39" s="39" t="s">
        <v>351</v>
      </c>
      <c r="B39" s="258">
        <v>4010</v>
      </c>
      <c r="E39" s="360">
        <v>0</v>
      </c>
      <c r="F39" s="288"/>
      <c r="G39" s="361"/>
      <c r="H39" s="362"/>
      <c r="I39" s="362"/>
      <c r="J39" s="362"/>
      <c r="K39" s="362"/>
      <c r="L39" s="362"/>
      <c r="M39"/>
      <c r="N39"/>
      <c r="O39"/>
      <c r="P39" s="362"/>
      <c r="Q39" s="362"/>
      <c r="R39" s="362"/>
      <c r="S39" s="181">
        <f>SUM(G39:R39)</f>
        <v>0</v>
      </c>
      <c r="T39" s="288"/>
      <c r="U39" s="364"/>
      <c r="V39" s="365"/>
      <c r="W39" s="362"/>
      <c r="X39" s="362"/>
      <c r="Y39" s="365"/>
      <c r="Z39" s="365"/>
      <c r="AA39" s="365"/>
      <c r="AB39" s="365"/>
      <c r="AC39" s="365"/>
      <c r="AD39" s="365"/>
      <c r="AE39" s="365"/>
      <c r="AF39" s="365"/>
      <c r="AG39" s="363"/>
      <c r="AH39" s="288"/>
      <c r="AI39" s="366">
        <f>$E39+G39+U39</f>
        <v>0</v>
      </c>
      <c r="AJ39" s="127">
        <f t="shared" ref="AJ39:AO39" si="60">AI39+H39+V39</f>
        <v>0</v>
      </c>
      <c r="AK39" s="127">
        <f t="shared" si="60"/>
        <v>0</v>
      </c>
      <c r="AL39" s="127">
        <f t="shared" si="60"/>
        <v>0</v>
      </c>
      <c r="AM39" s="127">
        <f t="shared" si="60"/>
        <v>0</v>
      </c>
      <c r="AN39" s="127">
        <f t="shared" si="60"/>
        <v>0</v>
      </c>
      <c r="AO39" s="127">
        <f t="shared" si="60"/>
        <v>0</v>
      </c>
      <c r="AP39" s="201">
        <f t="shared" ref="AJ39:AT42" si="61">AO39+N39+AB39</f>
        <v>0</v>
      </c>
      <c r="AQ39" s="201">
        <f t="shared" si="59"/>
        <v>0</v>
      </c>
      <c r="AR39" s="201">
        <f>AQ39+P39+AD39</f>
        <v>0</v>
      </c>
      <c r="AS39" s="201">
        <v>0</v>
      </c>
      <c r="AT39" s="201">
        <f t="shared" si="59"/>
        <v>0</v>
      </c>
      <c r="AU39" s="288"/>
      <c r="AV39" s="367"/>
      <c r="AW39" s="288"/>
      <c r="AX39" s="290">
        <f t="shared" ref="AX39:AX42" si="62">SUMIF($AI$2:$AT$2,$AX$1,$AI39:$AT39)</f>
        <v>0</v>
      </c>
      <c r="AY39" s="288"/>
      <c r="AZ39" s="191">
        <f t="shared" ref="AZ39:AZ42" si="63">SUMIF($G$2:$R$2,$AZ$1,$G39:$R39)</f>
        <v>0</v>
      </c>
      <c r="BA39" s="192">
        <f t="shared" ref="BA39:BA42" si="64">SUMIF($U$2:$AG$2,$AZ$1,$U39:$AG39)</f>
        <v>0</v>
      </c>
      <c r="BB39" s="231">
        <f t="shared" ref="BB39:BB42" si="65">SUMIF($AI$2:$AU$2,$AZ$1,$AI39:$AU39)</f>
        <v>0</v>
      </c>
      <c r="BC39" s="26"/>
      <c r="BD39"/>
      <c r="BE39"/>
      <c r="BF39"/>
      <c r="BG39" s="26"/>
      <c r="BH39" s="26"/>
      <c r="BI39" s="26"/>
      <c r="BJ39" s="26"/>
      <c r="BK39" s="26"/>
    </row>
    <row r="40" spans="1:63" s="2" customFormat="1" x14ac:dyDescent="0.25">
      <c r="A40" s="39" t="s">
        <v>174</v>
      </c>
      <c r="B40" s="258">
        <v>5000</v>
      </c>
      <c r="E40" s="187">
        <v>0</v>
      </c>
      <c r="F40" s="288"/>
      <c r="G40" s="179"/>
      <c r="H40" s="180">
        <v>-1738.4390000000001</v>
      </c>
      <c r="I40" s="180">
        <v>-12064.25</v>
      </c>
      <c r="J40" s="180">
        <v>-357.34</v>
      </c>
      <c r="K40" s="180"/>
      <c r="L40" s="180"/>
      <c r="M40" s="180"/>
      <c r="N40" s="180"/>
      <c r="O40" s="465"/>
      <c r="P40" s="180"/>
      <c r="Q40" s="180"/>
      <c r="R40" s="180"/>
      <c r="S40" s="181">
        <f>SUM(G40:R40)</f>
        <v>-14160.029</v>
      </c>
      <c r="T40" s="288"/>
      <c r="U40" s="195"/>
      <c r="V40" s="196"/>
      <c r="W40" s="196"/>
      <c r="X40" s="196"/>
      <c r="Y40" s="196">
        <v>13802.71</v>
      </c>
      <c r="Z40" s="196"/>
      <c r="AA40" s="196"/>
      <c r="AB40" s="196"/>
      <c r="AC40" s="196"/>
      <c r="AD40" s="196"/>
      <c r="AE40" s="196"/>
      <c r="AF40" s="196"/>
      <c r="AG40" s="181"/>
      <c r="AH40" s="288"/>
      <c r="AI40" s="200">
        <f>$E40+G40+U40</f>
        <v>0</v>
      </c>
      <c r="AJ40" s="201">
        <f t="shared" si="61"/>
        <v>-1738.4390000000001</v>
      </c>
      <c r="AK40" s="201">
        <f t="shared" si="61"/>
        <v>-13802.689</v>
      </c>
      <c r="AL40" s="201">
        <f t="shared" si="61"/>
        <v>-14160.029</v>
      </c>
      <c r="AM40" s="201">
        <f>AL40+K40+Y40</f>
        <v>-357.31900000000132</v>
      </c>
      <c r="AN40" s="201">
        <f t="shared" si="61"/>
        <v>-357.31900000000132</v>
      </c>
      <c r="AO40" s="201">
        <f t="shared" si="61"/>
        <v>-357.31900000000132</v>
      </c>
      <c r="AP40" s="201">
        <f t="shared" si="61"/>
        <v>-357.31900000000132</v>
      </c>
      <c r="AQ40" s="201">
        <f t="shared" si="61"/>
        <v>-357.31900000000132</v>
      </c>
      <c r="AR40" s="201">
        <f t="shared" si="61"/>
        <v>-357.31900000000132</v>
      </c>
      <c r="AS40" s="201">
        <f>AR40+Q40+AE40</f>
        <v>-357.31900000000132</v>
      </c>
      <c r="AT40" s="186">
        <f t="shared" si="61"/>
        <v>-357.31900000000132</v>
      </c>
      <c r="AU40" s="288"/>
      <c r="AV40" s="291">
        <f>-O40</f>
        <v>0</v>
      </c>
      <c r="AW40" s="288"/>
      <c r="AX40" s="290">
        <f t="shared" si="62"/>
        <v>-357.31900000000132</v>
      </c>
      <c r="AY40" s="288"/>
      <c r="AZ40" s="191">
        <f t="shared" si="63"/>
        <v>0</v>
      </c>
      <c r="BA40" s="192">
        <f t="shared" si="64"/>
        <v>0</v>
      </c>
      <c r="BB40" s="231">
        <f t="shared" si="65"/>
        <v>-357.31900000000132</v>
      </c>
      <c r="BC40" s="26"/>
      <c r="BD40"/>
      <c r="BE40"/>
      <c r="BF40"/>
      <c r="BG40" s="26"/>
      <c r="BH40" s="26"/>
      <c r="BI40" s="26"/>
      <c r="BJ40" s="26"/>
      <c r="BK40" s="26"/>
    </row>
    <row r="41" spans="1:63" s="2" customFormat="1" x14ac:dyDescent="0.25">
      <c r="A41" s="39" t="s">
        <v>385</v>
      </c>
      <c r="B41" s="258">
        <v>6000</v>
      </c>
      <c r="E41" s="187">
        <v>3729151</v>
      </c>
      <c r="F41" s="288"/>
      <c r="G41" s="179">
        <v>-389.82</v>
      </c>
      <c r="H41" s="180">
        <v>0</v>
      </c>
      <c r="I41" s="180"/>
      <c r="J41" s="180"/>
      <c r="K41" s="180"/>
      <c r="L41" s="180"/>
      <c r="M41" s="180"/>
      <c r="N41" s="180"/>
      <c r="O41" s="465"/>
      <c r="P41" s="180"/>
      <c r="Q41" s="180"/>
      <c r="R41" s="180"/>
      <c r="S41" s="181"/>
      <c r="T41" s="288"/>
      <c r="U41" s="195"/>
      <c r="V41" s="196"/>
      <c r="W41" s="196"/>
      <c r="X41" s="196"/>
      <c r="Y41" s="196"/>
      <c r="Z41" s="196"/>
      <c r="AA41" s="196"/>
      <c r="AB41" s="196"/>
      <c r="AC41" s="196"/>
      <c r="AD41" s="196"/>
      <c r="AE41" s="196"/>
      <c r="AF41" s="196"/>
      <c r="AG41" s="181"/>
      <c r="AH41" s="288"/>
      <c r="AI41" s="200">
        <f>$E41+G41+U41</f>
        <v>3728761.18</v>
      </c>
      <c r="AJ41" s="201">
        <f>AI41+H41+V41</f>
        <v>3728761.18</v>
      </c>
      <c r="AK41" s="201">
        <f>AJ41+I41+W41</f>
        <v>3728761.18</v>
      </c>
      <c r="AL41" s="201">
        <f t="shared" si="61"/>
        <v>3728761.18</v>
      </c>
      <c r="AM41" s="201">
        <f>AL41+K41+Y41</f>
        <v>3728761.18</v>
      </c>
      <c r="AN41" s="201">
        <f t="shared" si="61"/>
        <v>3728761.18</v>
      </c>
      <c r="AO41" s="201">
        <f t="shared" si="61"/>
        <v>3728761.18</v>
      </c>
      <c r="AP41" s="201">
        <f t="shared" si="61"/>
        <v>3728761.18</v>
      </c>
      <c r="AQ41" s="201">
        <f t="shared" si="61"/>
        <v>3728761.18</v>
      </c>
      <c r="AR41" s="201">
        <f t="shared" si="61"/>
        <v>3728761.18</v>
      </c>
      <c r="AS41" s="201">
        <f t="shared" si="61"/>
        <v>3728761.18</v>
      </c>
      <c r="AT41" s="186">
        <f t="shared" si="61"/>
        <v>3728761.18</v>
      </c>
      <c r="AU41" s="288"/>
      <c r="AV41" s="291"/>
      <c r="AW41" s="288"/>
      <c r="AX41" s="290">
        <f t="shared" si="62"/>
        <v>3728761.18</v>
      </c>
      <c r="AY41" s="288"/>
      <c r="AZ41" s="191">
        <f t="shared" si="63"/>
        <v>0</v>
      </c>
      <c r="BA41" s="192">
        <f t="shared" si="64"/>
        <v>0</v>
      </c>
      <c r="BB41" s="231">
        <f t="shared" si="65"/>
        <v>3728761.18</v>
      </c>
      <c r="BC41" s="26"/>
      <c r="BD41"/>
      <c r="BE41"/>
      <c r="BF41"/>
      <c r="BG41" s="26"/>
      <c r="BH41" s="26"/>
      <c r="BI41" s="26"/>
      <c r="BJ41" s="26"/>
      <c r="BK41" s="26"/>
    </row>
    <row r="42" spans="1:63" s="2" customFormat="1" x14ac:dyDescent="0.25">
      <c r="A42" s="39" t="s">
        <v>386</v>
      </c>
      <c r="B42" s="258">
        <v>6010</v>
      </c>
      <c r="E42" s="187">
        <v>195832.79</v>
      </c>
      <c r="F42" s="288"/>
      <c r="G42" s="179"/>
      <c r="H42" s="180"/>
      <c r="I42" s="180"/>
      <c r="J42" s="180"/>
      <c r="K42" s="180"/>
      <c r="L42" s="180"/>
      <c r="M42" s="180"/>
      <c r="N42" s="180"/>
      <c r="O42" s="465"/>
      <c r="P42" s="180"/>
      <c r="Q42" s="180"/>
      <c r="R42" s="180"/>
      <c r="S42" s="181"/>
      <c r="T42" s="288"/>
      <c r="U42" s="195"/>
      <c r="V42" s="196"/>
      <c r="W42" s="196"/>
      <c r="X42" s="196">
        <v>-195832.79</v>
      </c>
      <c r="Y42" s="196"/>
      <c r="Z42" s="196"/>
      <c r="AA42" s="196"/>
      <c r="AB42" s="196"/>
      <c r="AC42" s="196"/>
      <c r="AD42" s="196"/>
      <c r="AE42" s="196"/>
      <c r="AF42" s="196"/>
      <c r="AG42" s="181"/>
      <c r="AH42" s="288"/>
      <c r="AI42" s="200">
        <f>$E42+G42+U42</f>
        <v>195832.79</v>
      </c>
      <c r="AJ42" s="201">
        <f>AI42+H42+V42</f>
        <v>195832.79</v>
      </c>
      <c r="AK42" s="201">
        <f>AJ42+I42+W42</f>
        <v>195832.79</v>
      </c>
      <c r="AL42" s="201">
        <f>AK42+J42+X42</f>
        <v>0</v>
      </c>
      <c r="AM42" s="201">
        <f>AL42+K42+Y42</f>
        <v>0</v>
      </c>
      <c r="AN42" s="201">
        <f t="shared" si="61"/>
        <v>0</v>
      </c>
      <c r="AO42" s="201">
        <f t="shared" si="61"/>
        <v>0</v>
      </c>
      <c r="AP42" s="201">
        <f t="shared" si="61"/>
        <v>0</v>
      </c>
      <c r="AQ42" s="201">
        <f t="shared" si="61"/>
        <v>0</v>
      </c>
      <c r="AR42" s="201">
        <f t="shared" si="61"/>
        <v>0</v>
      </c>
      <c r="AS42" s="201">
        <f t="shared" si="61"/>
        <v>0</v>
      </c>
      <c r="AT42" s="186">
        <f t="shared" si="61"/>
        <v>0</v>
      </c>
      <c r="AU42" s="288"/>
      <c r="AV42" s="291"/>
      <c r="AW42" s="288"/>
      <c r="AX42" s="290">
        <f t="shared" si="62"/>
        <v>0</v>
      </c>
      <c r="AY42" s="288"/>
      <c r="AZ42" s="191">
        <f t="shared" si="63"/>
        <v>0</v>
      </c>
      <c r="BA42" s="192">
        <f t="shared" si="64"/>
        <v>0</v>
      </c>
      <c r="BB42" s="231">
        <f t="shared" si="65"/>
        <v>0</v>
      </c>
      <c r="BC42" s="26"/>
      <c r="BD42"/>
      <c r="BE42"/>
      <c r="BF42"/>
      <c r="BG42" s="26"/>
      <c r="BH42" s="26"/>
      <c r="BI42" s="26"/>
      <c r="BJ42" s="26"/>
      <c r="BK42" s="26"/>
    </row>
    <row r="43" spans="1:63" s="2" customFormat="1" x14ac:dyDescent="0.25">
      <c r="A43" s="238" t="s">
        <v>272</v>
      </c>
      <c r="B43" s="138"/>
      <c r="E43" s="214">
        <v>3583141.6200000313</v>
      </c>
      <c r="F43" s="288"/>
      <c r="G43" s="188">
        <f>SUM(G38:G42)</f>
        <v>-57459.46</v>
      </c>
      <c r="H43" s="189">
        <f>SUM(H38:H42)</f>
        <v>-21795.319</v>
      </c>
      <c r="I43" s="189">
        <f>SUM(I38:I42)</f>
        <v>-38951.659999999989</v>
      </c>
      <c r="J43" s="189">
        <f>SUM(J38:J42)</f>
        <v>-39259.949999999997</v>
      </c>
      <c r="K43" s="189">
        <f>SUM(K38:K42)</f>
        <v>-7037.36</v>
      </c>
      <c r="L43" s="189">
        <f t="shared" ref="L43:S43" si="66">SUM(L38:L40)</f>
        <v>-1734.83</v>
      </c>
      <c r="M43" s="189">
        <f t="shared" si="66"/>
        <v>0</v>
      </c>
      <c r="N43" s="189">
        <f t="shared" si="66"/>
        <v>0</v>
      </c>
      <c r="O43" s="189">
        <f t="shared" si="66"/>
        <v>0</v>
      </c>
      <c r="P43" s="189">
        <f t="shared" si="66"/>
        <v>0</v>
      </c>
      <c r="Q43" s="189">
        <f t="shared" si="66"/>
        <v>0</v>
      </c>
      <c r="R43" s="189">
        <f t="shared" si="66"/>
        <v>0</v>
      </c>
      <c r="S43" s="190">
        <f t="shared" si="66"/>
        <v>-165848.75899999996</v>
      </c>
      <c r="T43" s="288"/>
      <c r="U43" s="188">
        <f t="shared" ref="U43:Z43" si="67">SUM(U38:U42)</f>
        <v>0</v>
      </c>
      <c r="V43" s="189">
        <f t="shared" si="67"/>
        <v>0</v>
      </c>
      <c r="W43" s="189">
        <f t="shared" si="67"/>
        <v>0</v>
      </c>
      <c r="X43" s="189">
        <f t="shared" si="67"/>
        <v>-195832.79</v>
      </c>
      <c r="Y43" s="189">
        <f t="shared" si="67"/>
        <v>13802.71</v>
      </c>
      <c r="Z43" s="189">
        <f t="shared" si="67"/>
        <v>0</v>
      </c>
      <c r="AA43" s="189">
        <f t="shared" ref="AA43:AG43" si="68">SUM(AA38:AA40)</f>
        <v>0</v>
      </c>
      <c r="AB43" s="189">
        <f t="shared" si="68"/>
        <v>0</v>
      </c>
      <c r="AC43" s="189">
        <f t="shared" si="68"/>
        <v>0</v>
      </c>
      <c r="AD43" s="189">
        <f t="shared" si="68"/>
        <v>0</v>
      </c>
      <c r="AE43" s="189">
        <f t="shared" si="68"/>
        <v>0</v>
      </c>
      <c r="AF43" s="189">
        <f t="shared" si="68"/>
        <v>0</v>
      </c>
      <c r="AG43" s="190">
        <f t="shared" si="68"/>
        <v>0</v>
      </c>
      <c r="AH43" s="288"/>
      <c r="AI43" s="212">
        <f t="shared" ref="AI43:AU43" si="69">SUM(AI38:AI42)</f>
        <v>3527211.3400000315</v>
      </c>
      <c r="AJ43" s="212">
        <f t="shared" si="69"/>
        <v>3505416.0210000314</v>
      </c>
      <c r="AK43" s="212">
        <f t="shared" si="69"/>
        <v>3466464.3610000312</v>
      </c>
      <c r="AL43" s="212">
        <f t="shared" si="69"/>
        <v>3231371.6210000315</v>
      </c>
      <c r="AM43" s="212">
        <f t="shared" si="69"/>
        <v>3238136.9710000316</v>
      </c>
      <c r="AN43" s="212">
        <f t="shared" si="69"/>
        <v>3236402.1410000315</v>
      </c>
      <c r="AO43" s="212">
        <f t="shared" si="69"/>
        <v>3236402.1410000315</v>
      </c>
      <c r="AP43" s="212">
        <f t="shared" si="69"/>
        <v>3236402.1410000315</v>
      </c>
      <c r="AQ43" s="212">
        <f t="shared" si="69"/>
        <v>3236402.1410000315</v>
      </c>
      <c r="AR43" s="212">
        <f t="shared" si="69"/>
        <v>3236402.1410000315</v>
      </c>
      <c r="AS43" s="212">
        <f t="shared" si="69"/>
        <v>3236402.1410000315</v>
      </c>
      <c r="AT43" s="190">
        <f t="shared" si="69"/>
        <v>3236402.1410000315</v>
      </c>
      <c r="AU43" s="288">
        <f t="shared" si="69"/>
        <v>0</v>
      </c>
      <c r="AV43" s="214">
        <f>SUM(AV38:AV40)</f>
        <v>0</v>
      </c>
      <c r="AW43" s="288"/>
      <c r="AX43" s="214">
        <f>SUM(AX38:AX42)</f>
        <v>3238136.9710000316</v>
      </c>
      <c r="AY43" s="288"/>
      <c r="AZ43" s="188">
        <f>SUM(AZ38:AZ42)</f>
        <v>-1734.83</v>
      </c>
      <c r="BA43" s="189">
        <f>SUM(BA38:BA42)</f>
        <v>0</v>
      </c>
      <c r="BB43" s="190">
        <f>SUM(BB38:BB42)</f>
        <v>3236402.1410000315</v>
      </c>
      <c r="BC43" s="26"/>
      <c r="BD43"/>
      <c r="BE43"/>
      <c r="BF43"/>
      <c r="BG43" s="26"/>
      <c r="BH43" s="26"/>
      <c r="BI43" s="26"/>
      <c r="BJ43" s="26"/>
      <c r="BK43" s="26"/>
    </row>
    <row r="44" spans="1:63" s="2" customFormat="1" x14ac:dyDescent="0.25">
      <c r="A44" s="3"/>
      <c r="B44" s="138"/>
      <c r="E44" s="240"/>
      <c r="F44" s="288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240"/>
      <c r="S44" s="240"/>
      <c r="T44" s="288"/>
      <c r="U44" s="240"/>
      <c r="V44" s="240"/>
      <c r="W44" s="240"/>
      <c r="X44" s="240"/>
      <c r="Y44" s="240"/>
      <c r="Z44" s="240"/>
      <c r="AA44" s="240"/>
      <c r="AB44" s="240"/>
      <c r="AC44" s="240"/>
      <c r="AD44" s="240"/>
      <c r="AE44" s="240"/>
      <c r="AF44" s="240"/>
      <c r="AG44" s="240"/>
      <c r="AH44" s="288"/>
      <c r="AI44" s="127"/>
      <c r="AJ44" s="127"/>
      <c r="AK44" s="127"/>
      <c r="AL44" s="127"/>
      <c r="AM44" s="127"/>
      <c r="AN44" s="127"/>
      <c r="AO44" s="127"/>
      <c r="AP44" s="127"/>
      <c r="AQ44" s="127"/>
      <c r="AR44" s="127"/>
      <c r="AS44" s="127"/>
      <c r="AT44" s="240"/>
      <c r="AU44" s="288"/>
      <c r="AV44" s="240"/>
      <c r="AW44" s="288"/>
      <c r="AX44" s="240"/>
      <c r="AY44" s="288"/>
      <c r="AZ44" s="240"/>
      <c r="BA44" s="240"/>
      <c r="BB44" s="240"/>
      <c r="BC44" s="26"/>
      <c r="BD44"/>
      <c r="BE44"/>
      <c r="BF44"/>
      <c r="BG44" s="26"/>
      <c r="BH44" s="26"/>
      <c r="BI44" s="26"/>
      <c r="BJ44" s="26"/>
      <c r="BK44" s="26"/>
    </row>
    <row r="45" spans="1:63" s="2" customFormat="1" outlineLevel="1" x14ac:dyDescent="0.25">
      <c r="A45" s="39" t="s">
        <v>106</v>
      </c>
      <c r="B45" s="258"/>
      <c r="E45" s="287">
        <v>0</v>
      </c>
      <c r="F45" s="288"/>
      <c r="G45" s="176">
        <v>0</v>
      </c>
      <c r="H45" s="177">
        <v>0</v>
      </c>
      <c r="I45" s="177">
        <v>0</v>
      </c>
      <c r="J45" s="177">
        <v>0</v>
      </c>
      <c r="K45" s="177"/>
      <c r="L45" s="177"/>
      <c r="M45" s="177"/>
      <c r="N45" s="177"/>
      <c r="O45" s="177"/>
      <c r="P45" s="177"/>
      <c r="Q45" s="177"/>
      <c r="R45" s="177"/>
      <c r="S45" s="178"/>
      <c r="T45" s="288"/>
      <c r="U45" s="191">
        <v>0</v>
      </c>
      <c r="V45" s="192">
        <v>0</v>
      </c>
      <c r="W45" s="192">
        <v>0</v>
      </c>
      <c r="X45" s="192">
        <v>0</v>
      </c>
      <c r="Y45" s="192">
        <v>0</v>
      </c>
      <c r="Z45" s="192"/>
      <c r="AA45" s="192"/>
      <c r="AB45" s="192"/>
      <c r="AC45" s="192"/>
      <c r="AD45" s="192"/>
      <c r="AE45" s="192"/>
      <c r="AF45" s="192"/>
      <c r="AG45" s="178">
        <f>SUM(U45:AF45)</f>
        <v>0</v>
      </c>
      <c r="AH45" s="288"/>
      <c r="AI45" s="172">
        <f>$E45+G45+U45</f>
        <v>0</v>
      </c>
      <c r="AJ45" s="173">
        <f t="shared" ref="AJ45:AT46" si="70">AI45+H45+V45</f>
        <v>0</v>
      </c>
      <c r="AK45" s="173">
        <f t="shared" si="70"/>
        <v>0</v>
      </c>
      <c r="AL45" s="173">
        <f t="shared" si="70"/>
        <v>0</v>
      </c>
      <c r="AM45" s="173">
        <f t="shared" si="70"/>
        <v>0</v>
      </c>
      <c r="AN45" s="173">
        <f t="shared" si="70"/>
        <v>0</v>
      </c>
      <c r="AO45" s="173">
        <f t="shared" si="70"/>
        <v>0</v>
      </c>
      <c r="AP45" s="173">
        <f t="shared" si="70"/>
        <v>0</v>
      </c>
      <c r="AQ45" s="173">
        <f t="shared" si="70"/>
        <v>0</v>
      </c>
      <c r="AR45" s="173">
        <f t="shared" si="70"/>
        <v>0</v>
      </c>
      <c r="AS45" s="173">
        <f t="shared" si="70"/>
        <v>0</v>
      </c>
      <c r="AT45" s="312">
        <f t="shared" si="70"/>
        <v>0</v>
      </c>
      <c r="AU45" s="288"/>
      <c r="AV45" s="313"/>
      <c r="AW45" s="288"/>
      <c r="AX45" s="290">
        <f>SUMIF($AI$2:$AT$2,$AX$1,$AI45:$AT45)</f>
        <v>0</v>
      </c>
      <c r="AY45" s="288"/>
      <c r="AZ45" s="191">
        <f>SUMIF($G$2:$R$2,$AZ$1,$G45:$R45)</f>
        <v>0</v>
      </c>
      <c r="BA45" s="192">
        <f>SUMIF($U$2:$AG$2,$AZ$1,$U45:$AG45)</f>
        <v>0</v>
      </c>
      <c r="BB45" s="231">
        <f>SUMIF($AI$2:$AU$2,$AZ$1,$AI45:$AU45)</f>
        <v>0</v>
      </c>
      <c r="BC45" s="26"/>
      <c r="BD45"/>
      <c r="BE45"/>
      <c r="BF45"/>
      <c r="BG45" s="26"/>
      <c r="BH45" s="26"/>
      <c r="BI45" s="26"/>
      <c r="BJ45" s="26"/>
      <c r="BK45" s="26"/>
    </row>
    <row r="46" spans="1:63" s="2" customFormat="1" outlineLevel="1" x14ac:dyDescent="0.25">
      <c r="A46" s="39" t="s">
        <v>130</v>
      </c>
      <c r="B46" s="258"/>
      <c r="E46" s="298"/>
      <c r="F46" s="288"/>
      <c r="G46" s="182">
        <v>0</v>
      </c>
      <c r="H46" s="183">
        <v>0</v>
      </c>
      <c r="I46" s="183">
        <v>0</v>
      </c>
      <c r="J46" s="183">
        <v>0</v>
      </c>
      <c r="K46" s="183"/>
      <c r="L46" s="183"/>
      <c r="M46" s="183"/>
      <c r="N46" s="183"/>
      <c r="O46" s="183"/>
      <c r="P46" s="183"/>
      <c r="Q46" s="183"/>
      <c r="R46" s="183"/>
      <c r="S46" s="184"/>
      <c r="T46" s="288"/>
      <c r="U46" s="193"/>
      <c r="V46" s="194">
        <v>0</v>
      </c>
      <c r="W46" s="194">
        <v>0</v>
      </c>
      <c r="X46" s="194">
        <v>0</v>
      </c>
      <c r="Y46" s="194">
        <v>0</v>
      </c>
      <c r="Z46" s="194"/>
      <c r="AA46" s="194"/>
      <c r="AB46" s="194"/>
      <c r="AC46" s="194"/>
      <c r="AD46" s="194"/>
      <c r="AE46" s="194"/>
      <c r="AF46" s="194"/>
      <c r="AG46" s="184">
        <f>SUM(U46:AF46)</f>
        <v>0</v>
      </c>
      <c r="AH46" s="288"/>
      <c r="AI46" s="174">
        <f>$E46+G46+U46</f>
        <v>0</v>
      </c>
      <c r="AJ46" s="175">
        <f t="shared" si="70"/>
        <v>0</v>
      </c>
      <c r="AK46" s="175">
        <f t="shared" si="70"/>
        <v>0</v>
      </c>
      <c r="AL46" s="175">
        <f t="shared" si="70"/>
        <v>0</v>
      </c>
      <c r="AM46" s="175">
        <f t="shared" si="70"/>
        <v>0</v>
      </c>
      <c r="AN46" s="175">
        <f t="shared" si="70"/>
        <v>0</v>
      </c>
      <c r="AO46" s="175">
        <f t="shared" si="70"/>
        <v>0</v>
      </c>
      <c r="AP46" s="175">
        <f t="shared" si="70"/>
        <v>0</v>
      </c>
      <c r="AQ46" s="175">
        <f t="shared" si="70"/>
        <v>0</v>
      </c>
      <c r="AR46" s="175">
        <f t="shared" si="70"/>
        <v>0</v>
      </c>
      <c r="AS46" s="175">
        <f t="shared" si="70"/>
        <v>0</v>
      </c>
      <c r="AT46" s="314">
        <f t="shared" si="70"/>
        <v>0</v>
      </c>
      <c r="AU46" s="288"/>
      <c r="AV46" s="315"/>
      <c r="AW46" s="288"/>
      <c r="AX46" s="299">
        <f>SUMIF($AI$2:$AT$2,$AX$1,$AI46:$AT46)</f>
        <v>0</v>
      </c>
      <c r="AY46" s="288"/>
      <c r="AZ46" s="193">
        <f>SUMIF($G$2:$R$2,$AZ$1,$G46:$R46)</f>
        <v>0</v>
      </c>
      <c r="BA46" s="194">
        <f>SUMIF($U$2:$AG$2,$AZ$1,$U46:$AG46)</f>
        <v>0</v>
      </c>
      <c r="BB46" s="232">
        <f>SUMIF($AI$2:$AU$2,$AZ$1,$AI46:$AU46)</f>
        <v>0</v>
      </c>
      <c r="BC46" s="26"/>
      <c r="BD46"/>
      <c r="BE46"/>
      <c r="BF46"/>
      <c r="BG46" s="26"/>
      <c r="BH46" s="26"/>
      <c r="BI46" s="26"/>
      <c r="BJ46" s="26"/>
      <c r="BK46" s="26"/>
    </row>
    <row r="47" spans="1:63" s="2" customFormat="1" outlineLevel="1" x14ac:dyDescent="0.25">
      <c r="A47" s="3" t="s">
        <v>317</v>
      </c>
      <c r="B47" s="15"/>
      <c r="E47" s="214">
        <f>SUM(E45:E46)</f>
        <v>0</v>
      </c>
      <c r="F47" s="288"/>
      <c r="G47" s="188">
        <f>SUM(G45:G46)</f>
        <v>0</v>
      </c>
      <c r="H47" s="189">
        <f t="shared" ref="H47:S47" si="71">SUM(H45:H46)</f>
        <v>0</v>
      </c>
      <c r="I47" s="189">
        <f t="shared" si="71"/>
        <v>0</v>
      </c>
      <c r="J47" s="189">
        <f t="shared" si="71"/>
        <v>0</v>
      </c>
      <c r="K47" s="189">
        <f t="shared" si="71"/>
        <v>0</v>
      </c>
      <c r="L47" s="189">
        <f t="shared" si="71"/>
        <v>0</v>
      </c>
      <c r="M47" s="189">
        <f t="shared" si="71"/>
        <v>0</v>
      </c>
      <c r="N47" s="189">
        <f t="shared" si="71"/>
        <v>0</v>
      </c>
      <c r="O47" s="189">
        <f t="shared" si="71"/>
        <v>0</v>
      </c>
      <c r="P47" s="189">
        <f t="shared" si="71"/>
        <v>0</v>
      </c>
      <c r="Q47" s="189">
        <f t="shared" si="71"/>
        <v>0</v>
      </c>
      <c r="R47" s="189">
        <f t="shared" si="71"/>
        <v>0</v>
      </c>
      <c r="S47" s="190">
        <f t="shared" si="71"/>
        <v>0</v>
      </c>
      <c r="T47" s="288"/>
      <c r="U47" s="188">
        <f t="shared" ref="U47:AG47" si="72">SUM(U45:U46)</f>
        <v>0</v>
      </c>
      <c r="V47" s="189">
        <f t="shared" si="72"/>
        <v>0</v>
      </c>
      <c r="W47" s="189">
        <f t="shared" si="72"/>
        <v>0</v>
      </c>
      <c r="X47" s="189">
        <f t="shared" si="72"/>
        <v>0</v>
      </c>
      <c r="Y47" s="189">
        <f t="shared" si="72"/>
        <v>0</v>
      </c>
      <c r="Z47" s="189">
        <f t="shared" si="72"/>
        <v>0</v>
      </c>
      <c r="AA47" s="189">
        <f t="shared" si="72"/>
        <v>0</v>
      </c>
      <c r="AB47" s="189">
        <f t="shared" si="72"/>
        <v>0</v>
      </c>
      <c r="AC47" s="189">
        <f t="shared" si="72"/>
        <v>0</v>
      </c>
      <c r="AD47" s="189">
        <f t="shared" si="72"/>
        <v>0</v>
      </c>
      <c r="AE47" s="189">
        <f t="shared" si="72"/>
        <v>0</v>
      </c>
      <c r="AF47" s="189">
        <f t="shared" si="72"/>
        <v>0</v>
      </c>
      <c r="AG47" s="190">
        <f t="shared" si="72"/>
        <v>0</v>
      </c>
      <c r="AH47" s="288"/>
      <c r="AI47" s="211">
        <f t="shared" ref="AI47:BB47" si="73">SUM(AI45:AI46)</f>
        <v>0</v>
      </c>
      <c r="AJ47" s="212">
        <f t="shared" si="73"/>
        <v>0</v>
      </c>
      <c r="AK47" s="212">
        <f t="shared" si="73"/>
        <v>0</v>
      </c>
      <c r="AL47" s="212">
        <f t="shared" si="73"/>
        <v>0</v>
      </c>
      <c r="AM47" s="212">
        <f t="shared" si="73"/>
        <v>0</v>
      </c>
      <c r="AN47" s="212">
        <f t="shared" si="73"/>
        <v>0</v>
      </c>
      <c r="AO47" s="212">
        <f t="shared" si="73"/>
        <v>0</v>
      </c>
      <c r="AP47" s="212">
        <f t="shared" si="73"/>
        <v>0</v>
      </c>
      <c r="AQ47" s="212">
        <f t="shared" si="73"/>
        <v>0</v>
      </c>
      <c r="AR47" s="212">
        <f t="shared" si="73"/>
        <v>0</v>
      </c>
      <c r="AS47" s="212">
        <f t="shared" si="73"/>
        <v>0</v>
      </c>
      <c r="AT47" s="190">
        <f t="shared" si="73"/>
        <v>0</v>
      </c>
      <c r="AU47" s="288">
        <f t="shared" si="73"/>
        <v>0</v>
      </c>
      <c r="AV47" s="214">
        <f t="shared" si="73"/>
        <v>0</v>
      </c>
      <c r="AW47" s="288"/>
      <c r="AX47" s="214">
        <f t="shared" si="73"/>
        <v>0</v>
      </c>
      <c r="AY47" s="288"/>
      <c r="AZ47" s="188">
        <f t="shared" si="73"/>
        <v>0</v>
      </c>
      <c r="BA47" s="189">
        <f t="shared" si="73"/>
        <v>0</v>
      </c>
      <c r="BB47" s="190">
        <f t="shared" si="73"/>
        <v>0</v>
      </c>
      <c r="BC47" s="26"/>
      <c r="BD47"/>
      <c r="BE47" s="494"/>
      <c r="BF47"/>
      <c r="BG47" s="26"/>
      <c r="BH47" s="26"/>
      <c r="BI47" s="26"/>
      <c r="BJ47" s="26"/>
      <c r="BK47" s="26"/>
    </row>
    <row r="48" spans="1:63" x14ac:dyDescent="0.25">
      <c r="A48" s="3"/>
      <c r="B48" s="138"/>
      <c r="C48" s="2"/>
      <c r="D48" s="2"/>
      <c r="E48" s="240"/>
      <c r="F48" s="288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240"/>
      <c r="R48" s="240"/>
      <c r="S48" s="240"/>
      <c r="T48" s="288"/>
      <c r="U48" s="240"/>
      <c r="V48" s="240"/>
      <c r="W48" s="240"/>
      <c r="X48" s="240"/>
      <c r="Y48" s="240"/>
      <c r="Z48" s="240"/>
      <c r="AA48" s="240"/>
      <c r="AB48" s="240"/>
      <c r="AC48" s="240"/>
      <c r="AD48" s="240"/>
      <c r="AE48" s="240"/>
      <c r="AF48" s="240"/>
      <c r="AG48" s="240"/>
      <c r="AH48" s="288"/>
      <c r="AI48" s="127"/>
      <c r="AJ48" s="127"/>
      <c r="AK48" s="127"/>
      <c r="AL48" s="127"/>
      <c r="AM48" s="127"/>
      <c r="AN48" s="127"/>
      <c r="AO48" s="127"/>
      <c r="AP48" s="127"/>
      <c r="AQ48" s="127"/>
      <c r="AR48" s="127"/>
      <c r="AS48" s="127"/>
      <c r="AT48" s="240"/>
      <c r="AU48" s="288">
        <f>SUM(AU46:AU47)</f>
        <v>0</v>
      </c>
      <c r="AV48" s="214">
        <f>SUM(AV46:AV47)</f>
        <v>0</v>
      </c>
      <c r="AW48" s="288"/>
      <c r="AX48" s="240"/>
      <c r="AY48" s="288"/>
      <c r="AZ48" s="240"/>
      <c r="BA48" s="240"/>
      <c r="BB48" s="240"/>
      <c r="BC48" s="289"/>
      <c r="BG48" s="289"/>
      <c r="BH48" s="289"/>
      <c r="BI48" s="289"/>
      <c r="BJ48" s="289"/>
      <c r="BK48" s="289"/>
    </row>
    <row r="49" spans="1:63" x14ac:dyDescent="0.25">
      <c r="A49" s="185" t="s">
        <v>209</v>
      </c>
      <c r="B49" s="260"/>
      <c r="E49" s="316">
        <f>SUM(E36,E43,E47)</f>
        <v>9359691.7924258225</v>
      </c>
      <c r="F49" s="317"/>
      <c r="G49" s="316">
        <f t="shared" ref="G49:S49" si="74">SUM(G36,G43,G47)</f>
        <v>5332121.4600000009</v>
      </c>
      <c r="H49" s="318">
        <f t="shared" si="74"/>
        <v>5142171.3209999939</v>
      </c>
      <c r="I49" s="318">
        <f t="shared" si="74"/>
        <v>4931022.7400000039</v>
      </c>
      <c r="J49" s="318">
        <f t="shared" si="74"/>
        <v>5275323.32</v>
      </c>
      <c r="K49" s="318">
        <f t="shared" si="74"/>
        <v>5137383.46</v>
      </c>
      <c r="L49" s="318">
        <f t="shared" si="74"/>
        <v>4192229.24</v>
      </c>
      <c r="M49" s="318">
        <f t="shared" si="74"/>
        <v>0</v>
      </c>
      <c r="N49" s="318">
        <f t="shared" si="74"/>
        <v>0</v>
      </c>
      <c r="O49" s="318">
        <f t="shared" si="74"/>
        <v>0</v>
      </c>
      <c r="P49" s="318">
        <f t="shared" si="74"/>
        <v>0</v>
      </c>
      <c r="Q49" s="318">
        <f t="shared" si="74"/>
        <v>0</v>
      </c>
      <c r="R49" s="318">
        <f t="shared" si="74"/>
        <v>0</v>
      </c>
      <c r="S49" s="319">
        <f t="shared" si="74"/>
        <v>30011312.661000002</v>
      </c>
      <c r="T49" s="317"/>
      <c r="U49" s="320">
        <f t="shared" ref="U49:AG49" si="75">SUM(U36,U43,U47)</f>
        <v>-4250233.6400000006</v>
      </c>
      <c r="V49" s="318">
        <f t="shared" si="75"/>
        <v>-5334604.49</v>
      </c>
      <c r="W49" s="318">
        <f t="shared" si="75"/>
        <v>-4822788.33</v>
      </c>
      <c r="X49" s="318">
        <f t="shared" si="75"/>
        <v>-5815713.3699999992</v>
      </c>
      <c r="Y49" s="318">
        <f t="shared" si="75"/>
        <v>-5389328.8300000001</v>
      </c>
      <c r="Z49" s="318">
        <f t="shared" si="75"/>
        <v>-5105038.49</v>
      </c>
      <c r="AA49" s="318">
        <f t="shared" si="75"/>
        <v>0</v>
      </c>
      <c r="AB49" s="318">
        <f t="shared" si="75"/>
        <v>0</v>
      </c>
      <c r="AC49" s="318">
        <f t="shared" si="75"/>
        <v>0</v>
      </c>
      <c r="AD49" s="318">
        <f t="shared" si="75"/>
        <v>0</v>
      </c>
      <c r="AE49" s="318">
        <f t="shared" si="75"/>
        <v>0</v>
      </c>
      <c r="AF49" s="318">
        <f t="shared" si="75"/>
        <v>0</v>
      </c>
      <c r="AG49" s="319">
        <f t="shared" si="75"/>
        <v>-30536149.300000001</v>
      </c>
      <c r="AH49" s="317"/>
      <c r="AI49" s="320">
        <f t="shared" ref="AI49:AT49" si="76">SUM(AI36,AI43,AI47)</f>
        <v>10443108.792425824</v>
      </c>
      <c r="AJ49" s="318">
        <f t="shared" si="76"/>
        <v>10251147.853425816</v>
      </c>
      <c r="AK49" s="318">
        <f t="shared" si="76"/>
        <v>10358910.033425819</v>
      </c>
      <c r="AL49" s="318">
        <f t="shared" si="76"/>
        <v>9818519.9834258202</v>
      </c>
      <c r="AM49" s="318">
        <f t="shared" si="76"/>
        <v>9566574.6134258211</v>
      </c>
      <c r="AN49" s="318">
        <f t="shared" si="76"/>
        <v>8653964.4334258214</v>
      </c>
      <c r="AO49" s="318">
        <f t="shared" si="76"/>
        <v>8653964.4334258214</v>
      </c>
      <c r="AP49" s="318">
        <f t="shared" si="76"/>
        <v>8653964.4334258214</v>
      </c>
      <c r="AQ49" s="318">
        <f t="shared" si="76"/>
        <v>8653964.4334258214</v>
      </c>
      <c r="AR49" s="318">
        <f t="shared" si="76"/>
        <v>8653964.4334258214</v>
      </c>
      <c r="AS49" s="318">
        <f t="shared" si="76"/>
        <v>8653964.4334258214</v>
      </c>
      <c r="AT49" s="319">
        <f t="shared" si="76"/>
        <v>8653964.4334258214</v>
      </c>
      <c r="AU49" s="288">
        <f>SUM(AU47:AU48)</f>
        <v>0</v>
      </c>
      <c r="AV49" s="214">
        <f>SUM(AV47:AV48)</f>
        <v>0</v>
      </c>
      <c r="AW49" s="288"/>
      <c r="AX49" s="321">
        <f>SUM(AX36,AX43,AX47)</f>
        <v>9566574.6134258192</v>
      </c>
      <c r="AY49" s="317"/>
      <c r="AZ49" s="320">
        <f>SUM(AZ36,AZ43,AZ47)</f>
        <v>4192428.3100000005</v>
      </c>
      <c r="BA49" s="318">
        <f>SUM(BA36,BA43,BA47)</f>
        <v>-5105038.49</v>
      </c>
      <c r="BB49" s="319">
        <f>SUM(BB36,BB43,BB47)</f>
        <v>8653964.4334258232</v>
      </c>
      <c r="BC49" s="289"/>
      <c r="BG49" s="289"/>
      <c r="BH49" s="289"/>
      <c r="BI49" s="289"/>
      <c r="BJ49" s="289"/>
      <c r="BK49" s="289"/>
    </row>
    <row r="50" spans="1:63" x14ac:dyDescent="0.25">
      <c r="A50" s="2"/>
      <c r="B50" s="15"/>
      <c r="C50" s="2"/>
      <c r="D50" s="2"/>
      <c r="E50" s="26">
        <f>E49-[3]Summary!$F$34</f>
        <v>-458828.19100000151</v>
      </c>
      <c r="F50" s="289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2"/>
      <c r="T50" s="289"/>
      <c r="AD50" s="26"/>
      <c r="AE50" s="26"/>
      <c r="AF50" s="26"/>
      <c r="AG50" s="42"/>
      <c r="AH50" s="289"/>
      <c r="AI50" s="127"/>
      <c r="AJ50" s="127"/>
      <c r="AK50" s="127"/>
      <c r="AL50" s="127"/>
      <c r="AM50" s="127"/>
      <c r="AN50" s="127"/>
      <c r="AO50" s="127"/>
      <c r="AP50" s="127"/>
      <c r="AQ50" s="127"/>
      <c r="AR50" s="127"/>
      <c r="AS50" s="127"/>
      <c r="AT50" s="127"/>
      <c r="AU50" s="127"/>
      <c r="AV50" s="127"/>
      <c r="AW50" s="127"/>
      <c r="AX50" s="127" t="s">
        <v>434</v>
      </c>
      <c r="AY50" s="289"/>
      <c r="AZ50" s="26">
        <v>0</v>
      </c>
      <c r="BA50" s="26">
        <v>0</v>
      </c>
      <c r="BB50" s="423"/>
      <c r="BC50" s="289"/>
      <c r="BG50" s="289"/>
      <c r="BH50" s="289"/>
      <c r="BI50" s="289"/>
      <c r="BJ50" s="289"/>
      <c r="BK50" s="289"/>
    </row>
    <row r="51" spans="1:63" s="2" customFormat="1" x14ac:dyDescent="0.25">
      <c r="B51" s="15"/>
      <c r="E51" s="423"/>
      <c r="F51" s="26"/>
      <c r="G51" s="41"/>
      <c r="H51" s="41"/>
      <c r="I51" s="41"/>
      <c r="J51" s="41"/>
      <c r="K51" s="41"/>
      <c r="L51" s="425"/>
      <c r="M51" s="41"/>
      <c r="N51" s="41"/>
      <c r="O51" s="41"/>
      <c r="P51" s="41"/>
      <c r="Q51" s="452"/>
      <c r="R51" s="41"/>
      <c r="S51" s="42"/>
      <c r="T51" s="26"/>
      <c r="U51"/>
      <c r="V51"/>
      <c r="W51"/>
      <c r="X51"/>
      <c r="Y51"/>
      <c r="Z51"/>
      <c r="AA51"/>
      <c r="AB51"/>
      <c r="AC51"/>
      <c r="AD51"/>
      <c r="AE51"/>
      <c r="AF51"/>
      <c r="AG51" s="42"/>
      <c r="AH51" s="26"/>
      <c r="AI51" s="359"/>
      <c r="AJ51" s="359"/>
      <c r="AK51" s="359"/>
      <c r="AL51" s="359"/>
      <c r="AM51" s="359"/>
      <c r="AN51" s="359"/>
      <c r="AO51" s="359"/>
      <c r="AP51" s="359"/>
      <c r="AQ51" s="359"/>
      <c r="AR51" s="26"/>
      <c r="AS51" s="26"/>
      <c r="AT51" s="26"/>
      <c r="AU51" s="26"/>
      <c r="AV51" s="26"/>
      <c r="AW51" s="26"/>
      <c r="AX51" s="26"/>
      <c r="AY51" s="26"/>
      <c r="AZ51"/>
      <c r="BA51" s="541" t="s">
        <v>1186</v>
      </c>
      <c r="BB51" s="542">
        <v>8644243.6300000008</v>
      </c>
      <c r="BC51" s="470"/>
      <c r="BD51"/>
      <c r="BE51" s="472"/>
      <c r="BF51"/>
      <c r="BG51" s="26"/>
      <c r="BH51" s="26"/>
      <c r="BI51" s="26"/>
      <c r="BJ51" s="26"/>
      <c r="BK51" s="26"/>
    </row>
    <row r="52" spans="1:63" s="2" customFormat="1" x14ac:dyDescent="0.25">
      <c r="B52" s="15"/>
      <c r="C52"/>
      <c r="D52"/>
      <c r="E52" s="543">
        <v>7638722.9699999997</v>
      </c>
      <c r="F52" s="26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 s="26"/>
      <c r="AI52" s="466"/>
      <c r="AJ52" s="466"/>
      <c r="AK52" s="466"/>
      <c r="AL52" s="467"/>
      <c r="AM52" s="467"/>
      <c r="AN52" s="467"/>
      <c r="AO52" s="466"/>
      <c r="AP52" s="26"/>
      <c r="AQ52" s="40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449"/>
      <c r="BC52"/>
      <c r="BD52"/>
      <c r="BE52" s="449"/>
      <c r="BF52"/>
      <c r="BG52" s="26"/>
      <c r="BH52" s="26"/>
      <c r="BI52" s="26"/>
      <c r="BJ52" s="26"/>
      <c r="BK52" s="26"/>
    </row>
    <row r="53" spans="1:63" s="423" customFormat="1" x14ac:dyDescent="0.25">
      <c r="B53" s="474"/>
      <c r="C53"/>
      <c r="D53"/>
      <c r="E53" s="543"/>
      <c r="G53"/>
      <c r="H53"/>
      <c r="I53"/>
      <c r="J53" s="449"/>
      <c r="K53"/>
      <c r="L53" s="449"/>
      <c r="M53"/>
      <c r="N53"/>
      <c r="O53"/>
      <c r="P53"/>
      <c r="Q53"/>
      <c r="R53"/>
      <c r="S53"/>
      <c r="T53"/>
      <c r="U53"/>
      <c r="V53" s="449"/>
      <c r="W53" s="449"/>
      <c r="X53" s="449"/>
      <c r="Y53" s="449"/>
      <c r="Z53" s="449"/>
      <c r="AA53" s="449"/>
      <c r="AB53" s="449"/>
      <c r="AC53" s="449"/>
      <c r="AD53" s="449"/>
      <c r="AE53" s="449"/>
      <c r="AF53" s="449"/>
      <c r="AG53" s="475"/>
      <c r="AI53" s="449"/>
      <c r="AJ53" s="449"/>
      <c r="AK53" s="449"/>
      <c r="AL53" s="450"/>
      <c r="AM53" s="450"/>
      <c r="AN53" s="450"/>
      <c r="AO53" s="449"/>
      <c r="AQ53" s="450"/>
      <c r="AX53"/>
      <c r="AY53"/>
      <c r="AZ53"/>
      <c r="BA53" s="539" t="s">
        <v>1187</v>
      </c>
      <c r="BB53" s="540">
        <f>BB49-BB51</f>
        <v>9720.803425822407</v>
      </c>
      <c r="BC53"/>
      <c r="BD53"/>
      <c r="BE53"/>
      <c r="BF53"/>
      <c r="BG53"/>
      <c r="BH53"/>
      <c r="BI53"/>
      <c r="BJ53"/>
      <c r="BK53"/>
    </row>
    <row r="54" spans="1:63" s="3" customFormat="1" x14ac:dyDescent="0.25">
      <c r="B54" s="138"/>
      <c r="C54"/>
      <c r="D54"/>
      <c r="E54" s="543"/>
      <c r="F54" s="42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 s="468"/>
      <c r="AJ54" s="468"/>
      <c r="AK54" s="468"/>
      <c r="AL54" s="468"/>
      <c r="AM54" s="468"/>
      <c r="AN54" s="468"/>
      <c r="AO54" s="468"/>
      <c r="AP54" s="42"/>
      <c r="AQ54" s="468"/>
      <c r="AR54" s="42"/>
      <c r="AS54" s="42"/>
      <c r="AT54"/>
      <c r="AU54" s="42"/>
      <c r="AV54" s="42"/>
      <c r="AW54" s="42"/>
      <c r="AX54"/>
      <c r="AY54"/>
      <c r="AZ54"/>
      <c r="BA54"/>
      <c r="BB54" s="449"/>
      <c r="BC54"/>
      <c r="BD54"/>
      <c r="BE54"/>
      <c r="BF54"/>
      <c r="BG54"/>
      <c r="BH54"/>
      <c r="BI54"/>
      <c r="BJ54"/>
      <c r="BK54"/>
    </row>
    <row r="55" spans="1:63" s="423" customFormat="1" x14ac:dyDescent="0.25">
      <c r="A55" s="423" t="s">
        <v>190</v>
      </c>
      <c r="B55" s="474"/>
      <c r="C55"/>
      <c r="D55"/>
      <c r="E55" s="543">
        <f>E49-E52</f>
        <v>1720968.8224258227</v>
      </c>
      <c r="G55" s="452"/>
      <c r="I55" s="449"/>
      <c r="J55" s="449"/>
      <c r="K55"/>
      <c r="L55" s="449"/>
      <c r="M55"/>
      <c r="N55"/>
      <c r="O55"/>
      <c r="P55"/>
      <c r="Q55" s="452"/>
      <c r="R55" s="452"/>
      <c r="S55" s="475"/>
      <c r="U55"/>
      <c r="V55" s="449"/>
      <c r="W55" s="449"/>
      <c r="X55"/>
      <c r="Y55" s="449"/>
      <c r="Z55" s="449"/>
      <c r="AA55" s="449"/>
      <c r="AB55" s="449"/>
      <c r="AC55" s="449"/>
      <c r="AD55" s="449"/>
      <c r="AE55" s="449"/>
      <c r="AG55" s="475"/>
      <c r="AI55" s="450"/>
      <c r="AJ55" s="450"/>
      <c r="AK55" s="450"/>
      <c r="AL55" s="450"/>
      <c r="AM55" s="450"/>
      <c r="AN55" s="450"/>
      <c r="AO55" s="450"/>
      <c r="AQ55" s="450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</row>
    <row r="56" spans="1:63" x14ac:dyDescent="0.25">
      <c r="E56" s="449"/>
      <c r="F56" s="289"/>
      <c r="G56" s="322"/>
      <c r="H56"/>
      <c r="I56"/>
      <c r="J56"/>
      <c r="K56"/>
      <c r="L56"/>
      <c r="M56"/>
      <c r="N56"/>
      <c r="O56"/>
      <c r="P56"/>
      <c r="Q56" s="449"/>
      <c r="R56" s="322"/>
      <c r="S56" s="323"/>
      <c r="T56" s="289"/>
      <c r="U56" s="289"/>
      <c r="V56" s="289"/>
      <c r="W56" s="289"/>
      <c r="Y56" s="289"/>
      <c r="Z56" s="289"/>
      <c r="AA56" s="289"/>
      <c r="AB56" s="289"/>
      <c r="AC56" s="289"/>
      <c r="AG56" s="323"/>
      <c r="AH56" s="289"/>
      <c r="AI56" s="324"/>
      <c r="AJ56" s="324"/>
      <c r="AK56" s="324"/>
      <c r="AL56" s="324"/>
      <c r="AM56" s="324"/>
      <c r="AN56" s="324"/>
      <c r="AO56" s="324"/>
      <c r="AP56" s="324"/>
      <c r="AQ56" s="324"/>
      <c r="AR56" s="289"/>
      <c r="AS56" s="289"/>
      <c r="AT56" s="289"/>
      <c r="AU56" s="289"/>
      <c r="AV56" s="289"/>
      <c r="AW56" s="289"/>
    </row>
    <row r="57" spans="1:63" x14ac:dyDescent="0.25">
      <c r="F57" s="26"/>
      <c r="G57" s="322"/>
      <c r="H57" s="322"/>
      <c r="I57"/>
      <c r="J57" s="322"/>
      <c r="K57"/>
      <c r="L57"/>
      <c r="M57"/>
      <c r="N57"/>
      <c r="O57"/>
      <c r="P57"/>
      <c r="Q57" s="449"/>
      <c r="R57" s="322"/>
      <c r="S57" s="323"/>
      <c r="T57" s="289"/>
      <c r="U57" s="289"/>
      <c r="V57" s="289"/>
      <c r="W57" s="289"/>
      <c r="Y57" s="289"/>
      <c r="Z57" s="289"/>
      <c r="AA57" s="289"/>
      <c r="AB57" s="289"/>
      <c r="AC57" s="289"/>
      <c r="AG57" s="323"/>
      <c r="AH57" s="289"/>
      <c r="AI57" s="324"/>
      <c r="AJ57" s="324"/>
      <c r="AK57" s="324"/>
      <c r="AL57" s="324"/>
      <c r="AM57" s="324"/>
      <c r="AN57" s="324"/>
      <c r="AO57" s="424"/>
      <c r="AP57" s="324"/>
      <c r="AQ57" s="324"/>
      <c r="AR57" s="289"/>
      <c r="AS57" s="289"/>
      <c r="AV57" s="486" t="s">
        <v>455</v>
      </c>
    </row>
    <row r="58" spans="1:63" x14ac:dyDescent="0.25">
      <c r="D58" s="284"/>
      <c r="E58" s="543"/>
      <c r="F58" s="26"/>
      <c r="G58" s="322"/>
      <c r="H58" s="322"/>
      <c r="I58"/>
      <c r="J58" s="322"/>
      <c r="K58"/>
      <c r="L58" s="322"/>
      <c r="M58"/>
      <c r="N58"/>
      <c r="O58"/>
      <c r="P58"/>
      <c r="Q58" s="449"/>
      <c r="R58" s="322"/>
      <c r="S58" s="323"/>
      <c r="T58" s="289"/>
      <c r="U58" s="289"/>
      <c r="V58" s="289"/>
      <c r="W58" s="289"/>
      <c r="X58" s="289"/>
      <c r="Y58" s="289"/>
      <c r="Z58" s="289"/>
      <c r="AA58" s="289"/>
      <c r="AB58" s="289"/>
      <c r="AC58" s="289"/>
      <c r="AG58" s="289"/>
      <c r="AH58" s="289"/>
      <c r="AI58" s="289"/>
      <c r="AJ58" s="289"/>
      <c r="AK58" s="289"/>
      <c r="AL58" s="289"/>
      <c r="AM58" s="289"/>
      <c r="AN58" s="289"/>
      <c r="AO58" s="289"/>
      <c r="AP58" s="289"/>
      <c r="AQ58" s="324"/>
      <c r="AR58" s="289"/>
      <c r="AS58" s="289"/>
      <c r="AV58" s="487">
        <v>45597</v>
      </c>
    </row>
    <row r="59" spans="1:63" x14ac:dyDescent="0.25">
      <c r="D59" s="284"/>
      <c r="F59" s="26"/>
      <c r="G59" s="322"/>
      <c r="H59" s="322"/>
      <c r="I59"/>
      <c r="J59" s="322"/>
      <c r="K59"/>
      <c r="L59" s="322"/>
      <c r="M59"/>
      <c r="N59"/>
      <c r="O59"/>
      <c r="P59"/>
      <c r="Q59"/>
      <c r="R59" s="322"/>
      <c r="S59" s="323"/>
      <c r="T59" s="289"/>
      <c r="U59" s="289"/>
      <c r="V59" s="289"/>
      <c r="W59" s="289"/>
      <c r="X59" s="289"/>
      <c r="Y59" s="289"/>
      <c r="Z59" s="289"/>
      <c r="AA59" s="289"/>
      <c r="AB59" s="289"/>
      <c r="AC59" s="289"/>
      <c r="AG59" s="289"/>
      <c r="AH59" s="289"/>
      <c r="AI59" s="289"/>
      <c r="AJ59" s="289"/>
      <c r="AK59" s="289"/>
      <c r="AL59" s="289"/>
      <c r="AM59" s="289"/>
      <c r="AN59" s="289"/>
      <c r="AO59" s="289"/>
      <c r="AP59" s="289"/>
      <c r="AQ59" s="324"/>
      <c r="AR59" s="289"/>
      <c r="AS59" s="289"/>
      <c r="AV59" s="464">
        <v>45627</v>
      </c>
    </row>
    <row r="60" spans="1:63" x14ac:dyDescent="0.25">
      <c r="D60" s="284"/>
      <c r="F60" s="26"/>
      <c r="G60" s="322"/>
      <c r="H60" s="322"/>
      <c r="I60" s="389"/>
      <c r="J60" s="322"/>
      <c r="K60"/>
      <c r="L60" s="322"/>
      <c r="M60"/>
      <c r="N60"/>
      <c r="O60"/>
      <c r="P60"/>
      <c r="Q60"/>
      <c r="R60" s="322"/>
      <c r="S60" s="323"/>
      <c r="T60" s="289"/>
      <c r="U60" s="289"/>
      <c r="V60" s="289"/>
      <c r="W60" s="289"/>
      <c r="X60" s="289"/>
      <c r="Y60" s="289"/>
      <c r="Z60" s="289"/>
      <c r="AA60" s="289"/>
      <c r="AB60" s="289"/>
      <c r="AC60" s="289"/>
      <c r="AG60" s="289"/>
      <c r="AH60" s="289"/>
      <c r="AI60" s="289"/>
      <c r="AJ60" s="289"/>
      <c r="AK60" s="289"/>
      <c r="AL60" s="289"/>
      <c r="AM60" s="289"/>
      <c r="AN60" s="289"/>
      <c r="AO60" s="289"/>
      <c r="AP60" s="289"/>
      <c r="AQ60" s="324"/>
      <c r="AR60" s="289"/>
      <c r="AS60" s="289"/>
      <c r="AV60" s="464">
        <v>45627</v>
      </c>
      <c r="AW60" s="464"/>
    </row>
    <row r="61" spans="1:63" x14ac:dyDescent="0.25">
      <c r="D61" s="284"/>
      <c r="F61" s="26"/>
      <c r="G61" s="322"/>
      <c r="H61" s="322"/>
      <c r="I61" s="389"/>
      <c r="J61" s="322"/>
      <c r="K61"/>
      <c r="L61" s="322"/>
      <c r="M61" s="322"/>
      <c r="N61" s="322"/>
      <c r="O61" s="448"/>
      <c r="Q61"/>
      <c r="R61" s="322"/>
      <c r="S61" s="323"/>
      <c r="T61" s="289"/>
      <c r="U61" s="289"/>
      <c r="V61" s="289"/>
      <c r="W61" s="289"/>
      <c r="X61" s="289"/>
      <c r="Y61" s="289"/>
      <c r="Z61" s="289"/>
      <c r="AA61" s="289"/>
      <c r="AB61" s="289"/>
      <c r="AC61" s="289"/>
      <c r="AG61" s="289"/>
      <c r="AH61" s="289"/>
      <c r="AI61" s="289"/>
      <c r="AJ61" s="289"/>
      <c r="AK61" s="289"/>
      <c r="AL61" s="289"/>
      <c r="AM61" s="289"/>
      <c r="AN61" s="289"/>
      <c r="AO61" s="289"/>
      <c r="AP61" s="289"/>
      <c r="AQ61" s="324"/>
      <c r="AR61" s="289"/>
      <c r="AS61" s="289"/>
      <c r="AV61" s="464">
        <v>45627</v>
      </c>
      <c r="AW61" s="464"/>
    </row>
    <row r="62" spans="1:63" x14ac:dyDescent="0.25">
      <c r="D62" s="284"/>
      <c r="E62" s="26"/>
      <c r="F62" s="26"/>
      <c r="G62" s="322"/>
      <c r="H62" s="322"/>
      <c r="I62" s="389"/>
      <c r="J62" s="322"/>
      <c r="K62" s="322"/>
      <c r="L62" s="322"/>
      <c r="M62" s="322"/>
      <c r="N62" s="322"/>
      <c r="O62" s="448"/>
      <c r="Q62" s="289"/>
      <c r="R62" s="322"/>
      <c r="S62" s="323"/>
      <c r="T62" s="289"/>
      <c r="U62" s="289"/>
      <c r="V62" s="289"/>
      <c r="W62" s="289"/>
      <c r="X62" s="289"/>
      <c r="Y62" s="289"/>
      <c r="Z62" s="289"/>
      <c r="AA62" s="289"/>
      <c r="AB62" s="289"/>
      <c r="AC62" s="289"/>
      <c r="AD62" s="471"/>
      <c r="AE62" s="471"/>
      <c r="AF62" s="289"/>
      <c r="AG62" s="289"/>
      <c r="AH62" s="289"/>
      <c r="AI62" s="289"/>
      <c r="AJ62" s="289"/>
      <c r="AK62" s="289"/>
      <c r="AL62" s="289"/>
      <c r="AM62" s="289"/>
      <c r="AN62" s="289"/>
      <c r="AO62" s="289"/>
      <c r="AP62" s="289"/>
      <c r="AQ62" s="324"/>
      <c r="AR62" s="289"/>
      <c r="AS62" s="289"/>
      <c r="AV62" s="464"/>
      <c r="AW62" s="464"/>
    </row>
    <row r="63" spans="1:63" x14ac:dyDescent="0.25">
      <c r="D63" s="284"/>
      <c r="E63" s="26"/>
      <c r="F63" s="26"/>
      <c r="G63" s="322"/>
      <c r="H63" s="322"/>
      <c r="I63" s="389"/>
      <c r="J63" s="322"/>
      <c r="K63" s="322"/>
      <c r="L63" s="322"/>
      <c r="M63" s="322"/>
      <c r="N63" s="322"/>
      <c r="O63" s="449"/>
      <c r="P63" s="322"/>
      <c r="Q63"/>
      <c r="R63" s="322"/>
      <c r="S63" s="323"/>
      <c r="T63" s="289"/>
      <c r="U63" s="289"/>
      <c r="V63" s="289"/>
      <c r="W63" s="289"/>
      <c r="X63" s="289"/>
      <c r="Y63" s="289"/>
      <c r="Z63" s="289"/>
      <c r="AA63" s="289"/>
      <c r="AB63" s="289"/>
      <c r="AC63" s="289"/>
      <c r="AD63" s="289"/>
      <c r="AE63" s="289"/>
      <c r="AF63" s="289"/>
      <c r="AG63" s="289"/>
      <c r="AH63" s="289"/>
      <c r="AI63" s="289"/>
      <c r="AJ63" s="289"/>
      <c r="AK63" s="289"/>
      <c r="AL63" s="289"/>
      <c r="AM63" s="289"/>
      <c r="AN63" s="289"/>
      <c r="AO63" s="289"/>
      <c r="AP63" s="289"/>
      <c r="AQ63" s="324"/>
      <c r="AR63" s="289"/>
      <c r="AS63" s="289"/>
      <c r="AT63" s="289"/>
      <c r="AU63" s="289"/>
      <c r="AV63" s="289"/>
      <c r="AW63" s="289"/>
    </row>
    <row r="64" spans="1:63" x14ac:dyDescent="0.25">
      <c r="D64" s="284"/>
      <c r="E64" s="26"/>
      <c r="F64" s="26"/>
      <c r="G64" s="322"/>
      <c r="H64" s="322"/>
      <c r="I64" s="389"/>
      <c r="J64" s="322"/>
      <c r="K64" s="322"/>
      <c r="L64" s="322"/>
      <c r="M64" s="322"/>
      <c r="N64" s="322"/>
      <c r="O64"/>
      <c r="P64" s="322"/>
      <c r="Q64"/>
      <c r="R64" s="322"/>
      <c r="S64" s="323"/>
      <c r="T64" s="289"/>
      <c r="U64" s="289"/>
      <c r="V64" s="289"/>
      <c r="W64" s="289"/>
      <c r="X64" s="289"/>
      <c r="Y64" s="289"/>
      <c r="Z64" s="289"/>
      <c r="AA64" s="289"/>
      <c r="AB64" s="289"/>
      <c r="AC64" s="289"/>
      <c r="AD64" s="289"/>
      <c r="AE64" s="289"/>
      <c r="AF64" s="289"/>
      <c r="AG64" s="289"/>
      <c r="AH64" s="289"/>
      <c r="AI64" s="289"/>
      <c r="AJ64" s="289"/>
      <c r="AK64" s="289"/>
      <c r="AL64" s="289"/>
      <c r="AM64" s="323"/>
      <c r="AN64" s="323"/>
      <c r="AO64" s="289"/>
      <c r="AP64" s="289"/>
      <c r="AQ64" s="324"/>
      <c r="AR64" s="289"/>
      <c r="AS64" s="289"/>
      <c r="AT64" s="289"/>
      <c r="AU64" s="289"/>
      <c r="AV64" s="289"/>
      <c r="AW64" s="289"/>
    </row>
    <row r="65" spans="4:63" x14ac:dyDescent="0.25">
      <c r="D65" s="284"/>
      <c r="E65" s="26"/>
      <c r="F65" s="26"/>
      <c r="G65" s="322"/>
      <c r="H65" s="322"/>
      <c r="I65" s="389"/>
      <c r="J65" s="322"/>
      <c r="K65" s="322"/>
      <c r="L65" s="322"/>
      <c r="M65" s="322"/>
      <c r="N65" s="322"/>
      <c r="O65" s="322"/>
      <c r="P65" s="322"/>
      <c r="Q65"/>
      <c r="R65" s="322"/>
      <c r="S65" s="323"/>
      <c r="T65" s="289"/>
      <c r="U65" s="289"/>
      <c r="V65" s="289"/>
      <c r="W65" s="289"/>
      <c r="X65" s="289"/>
      <c r="Y65" s="289"/>
      <c r="Z65" s="289"/>
      <c r="AA65" s="289"/>
      <c r="AB65" s="289"/>
      <c r="AC65" s="289"/>
      <c r="AD65" s="289"/>
      <c r="AE65" s="289"/>
      <c r="AF65" s="289"/>
      <c r="AG65" s="289"/>
      <c r="AH65" s="289"/>
      <c r="AI65" s="289"/>
      <c r="AJ65" s="289"/>
      <c r="AK65" s="289"/>
      <c r="AL65" s="289"/>
      <c r="AM65" s="289"/>
      <c r="AN65" s="289"/>
      <c r="AO65" s="289"/>
      <c r="AP65" s="289"/>
      <c r="AQ65" s="324"/>
      <c r="AR65" s="289"/>
      <c r="AS65" s="289"/>
      <c r="AT65" s="289"/>
      <c r="AU65" s="289"/>
      <c r="AV65" s="289"/>
      <c r="AW65" s="289"/>
    </row>
    <row r="66" spans="4:63" x14ac:dyDescent="0.25">
      <c r="D66" s="284"/>
      <c r="E66" s="26"/>
      <c r="F66" s="26"/>
      <c r="G66" s="322"/>
      <c r="H66" s="322"/>
      <c r="I66" s="389"/>
      <c r="J66" s="322"/>
      <c r="K66" s="322"/>
      <c r="L66" s="322"/>
      <c r="M66" s="322"/>
      <c r="N66" s="322"/>
      <c r="O66" s="322"/>
      <c r="P66" s="322"/>
      <c r="Q66"/>
      <c r="R66" s="322"/>
      <c r="S66" s="323"/>
      <c r="T66" s="289"/>
      <c r="U66" s="289"/>
      <c r="V66" s="289"/>
      <c r="W66" s="289"/>
      <c r="X66" s="289"/>
      <c r="Y66" s="289"/>
      <c r="Z66" s="289"/>
      <c r="AA66" s="289"/>
      <c r="AB66" s="289"/>
      <c r="AC66" s="289"/>
      <c r="AD66" s="289"/>
      <c r="AE66" s="289"/>
      <c r="AF66" s="289"/>
      <c r="AG66" s="289"/>
      <c r="AH66" s="289"/>
      <c r="AI66" s="289"/>
      <c r="AJ66" s="289"/>
      <c r="AK66" s="289"/>
      <c r="AL66" s="289"/>
      <c r="AM66" s="289"/>
      <c r="AN66" s="289"/>
      <c r="AO66" s="289"/>
      <c r="AP66" s="289"/>
      <c r="AQ66" s="324"/>
      <c r="AR66" s="289"/>
      <c r="AS66" s="289"/>
      <c r="AT66" s="289"/>
      <c r="AU66" s="289"/>
      <c r="AV66" s="289"/>
      <c r="AW66" s="289"/>
    </row>
    <row r="67" spans="4:63" x14ac:dyDescent="0.25">
      <c r="D67" s="284"/>
      <c r="E67" s="26"/>
      <c r="F67" s="26"/>
      <c r="G67" s="322"/>
      <c r="H67" s="322"/>
      <c r="I67" s="389"/>
      <c r="J67" s="322"/>
      <c r="K67" s="322"/>
      <c r="L67" s="322"/>
      <c r="M67" s="322"/>
      <c r="N67" s="322"/>
      <c r="O67" s="322"/>
      <c r="P67" s="322"/>
      <c r="Q67" s="322"/>
      <c r="R67" s="322"/>
      <c r="S67" s="323"/>
      <c r="T67" s="289"/>
      <c r="U67" s="289"/>
      <c r="V67" s="289"/>
      <c r="W67" s="289"/>
      <c r="X67" s="289"/>
      <c r="Y67" s="289"/>
      <c r="Z67" s="289"/>
      <c r="AA67" s="289"/>
      <c r="AB67" s="289"/>
      <c r="AC67" s="289"/>
      <c r="AD67" s="289"/>
      <c r="AE67" s="289"/>
      <c r="AF67" s="289"/>
      <c r="AG67" s="323"/>
      <c r="AH67" s="289"/>
      <c r="AI67" s="324"/>
      <c r="AJ67" s="324"/>
      <c r="AK67" s="324"/>
      <c r="AL67" s="324"/>
      <c r="AM67" s="324"/>
      <c r="AN67" s="324"/>
      <c r="AO67" s="324"/>
      <c r="AP67" s="324"/>
      <c r="AQ67" s="324"/>
      <c r="AR67" s="289"/>
      <c r="AS67" s="289"/>
      <c r="AT67" s="289"/>
      <c r="AU67" s="289"/>
      <c r="AV67" s="289"/>
      <c r="AW67" s="289"/>
      <c r="AX67" s="289"/>
      <c r="AY67" s="289"/>
      <c r="AZ67" s="289"/>
      <c r="BA67" s="289"/>
      <c r="BB67" s="289"/>
      <c r="BC67" s="289"/>
      <c r="BD67" s="289"/>
      <c r="BE67" s="289"/>
      <c r="BF67" s="289"/>
      <c r="BG67" s="289"/>
      <c r="BH67" s="289"/>
      <c r="BI67" s="289"/>
      <c r="BJ67" s="289"/>
      <c r="BK67" s="289"/>
    </row>
    <row r="68" spans="4:63" x14ac:dyDescent="0.25">
      <c r="D68" s="284"/>
      <c r="E68" s="26"/>
      <c r="F68" s="26"/>
      <c r="G68" s="322"/>
      <c r="H68" s="322"/>
      <c r="I68" s="389"/>
      <c r="J68" s="322"/>
    </row>
    <row r="69" spans="4:63" x14ac:dyDescent="0.25">
      <c r="D69" s="284"/>
      <c r="E69" s="26"/>
      <c r="F69" s="26"/>
      <c r="G69" s="322"/>
      <c r="H69" s="322"/>
      <c r="I69" s="389"/>
      <c r="J69" s="322"/>
    </row>
    <row r="70" spans="4:63" x14ac:dyDescent="0.25">
      <c r="D70" s="284"/>
      <c r="E70" s="26"/>
      <c r="F70" s="26"/>
      <c r="G70" s="322"/>
      <c r="H70" s="322"/>
      <c r="I70" s="389"/>
      <c r="J70" s="322"/>
    </row>
    <row r="71" spans="4:63" x14ac:dyDescent="0.25">
      <c r="D71" s="284"/>
      <c r="E71" s="26"/>
      <c r="F71" s="26"/>
      <c r="G71" s="322"/>
      <c r="H71" s="322"/>
      <c r="I71" s="389"/>
      <c r="J71" s="322"/>
    </row>
    <row r="72" spans="4:63" x14ac:dyDescent="0.25">
      <c r="D72" s="284"/>
      <c r="E72" s="26"/>
      <c r="F72" s="26"/>
      <c r="G72" s="322"/>
      <c r="H72" s="322"/>
      <c r="I72" s="389"/>
      <c r="J72" s="322"/>
    </row>
    <row r="73" spans="4:63" x14ac:dyDescent="0.25">
      <c r="D73" s="284"/>
      <c r="E73" s="26"/>
      <c r="F73" s="26"/>
      <c r="G73" s="322"/>
      <c r="H73" s="322"/>
      <c r="I73" s="389"/>
      <c r="J73" s="322"/>
    </row>
  </sheetData>
  <autoFilter ref="A2:AU34" xr:uid="{341B5519-07CF-4C13-9788-405ABEB4084C}"/>
  <mergeCells count="4">
    <mergeCell ref="AI1:AT1"/>
    <mergeCell ref="AZ1:BB1"/>
    <mergeCell ref="U1:AG1"/>
    <mergeCell ref="G1:S1"/>
  </mergeCells>
  <pageMargins left="0.7" right="0.7" top="0.75" bottom="0.75" header="0.3" footer="0.3"/>
  <pageSetup paperSize="9" scale="20" orientation="portrait" r:id="rId1"/>
  <colBreaks count="1" manualBreakCount="1">
    <brk id="53" max="69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6F3A-2C83-42A2-B0A3-29039EA471BA}">
  <sheetPr codeName="Sheet9"/>
  <dimension ref="A1:V46"/>
  <sheetViews>
    <sheetView zoomScale="90" zoomScaleNormal="90" workbookViewId="0">
      <pane ySplit="4" topLeftCell="A5" activePane="bottomLeft" state="frozen"/>
      <selection pane="bottomLeft" activeCell="G22" sqref="G22"/>
    </sheetView>
  </sheetViews>
  <sheetFormatPr defaultColWidth="8.85546875" defaultRowHeight="12.75" x14ac:dyDescent="0.2"/>
  <cols>
    <col min="1" max="1" width="15.85546875" style="2" bestFit="1" customWidth="1"/>
    <col min="2" max="2" width="14.85546875" style="2" bestFit="1" customWidth="1"/>
    <col min="3" max="4" width="11.28515625" style="2" bestFit="1" customWidth="1"/>
    <col min="5" max="5" width="14.28515625" style="2" customWidth="1"/>
    <col min="6" max="7" width="11.28515625" style="2" bestFit="1" customWidth="1"/>
    <col min="8" max="8" width="12.28515625" style="2" bestFit="1" customWidth="1"/>
    <col min="9" max="9" width="16" style="5" customWidth="1"/>
    <col min="10" max="10" width="12.7109375" style="5" bestFit="1" customWidth="1"/>
    <col min="11" max="12" width="12.7109375" style="4" bestFit="1" customWidth="1"/>
    <col min="13" max="13" width="12.7109375" style="5" bestFit="1" customWidth="1"/>
    <col min="14" max="14" width="13.5703125" style="5" bestFit="1" customWidth="1"/>
    <col min="15" max="15" width="12" style="5" bestFit="1" customWidth="1"/>
    <col min="16" max="17" width="11.28515625" style="5" bestFit="1" customWidth="1"/>
    <col min="18" max="16384" width="8.85546875" style="2"/>
  </cols>
  <sheetData>
    <row r="1" spans="1:22" x14ac:dyDescent="0.2">
      <c r="A1" s="3" t="s">
        <v>188</v>
      </c>
    </row>
    <row r="2" spans="1:22" x14ac:dyDescent="0.2">
      <c r="B2" s="5"/>
    </row>
    <row r="3" spans="1:22" ht="15" x14ac:dyDescent="0.25">
      <c r="A3" s="142" t="s">
        <v>181</v>
      </c>
      <c r="B3" s="142" t="s">
        <v>183</v>
      </c>
      <c r="I3"/>
      <c r="J3"/>
      <c r="K3"/>
      <c r="L3"/>
      <c r="M3"/>
      <c r="N3"/>
      <c r="O3"/>
    </row>
    <row r="4" spans="1:22" ht="15" x14ac:dyDescent="0.25">
      <c r="A4" s="142" t="s">
        <v>180</v>
      </c>
      <c r="B4" s="35">
        <v>45658</v>
      </c>
      <c r="C4" s="35">
        <v>45689</v>
      </c>
      <c r="D4" s="35">
        <v>45717</v>
      </c>
      <c r="E4" s="35">
        <v>45748</v>
      </c>
      <c r="F4" s="35">
        <v>45778</v>
      </c>
      <c r="G4" s="35">
        <v>45809</v>
      </c>
      <c r="H4" s="2" t="s">
        <v>7</v>
      </c>
      <c r="I4"/>
      <c r="J4"/>
      <c r="K4"/>
      <c r="L4"/>
      <c r="M4"/>
      <c r="N4"/>
      <c r="O4"/>
    </row>
    <row r="5" spans="1:22" ht="15" x14ac:dyDescent="0.25">
      <c r="A5" s="15" t="s">
        <v>39</v>
      </c>
      <c r="B5" s="26">
        <v>3175971.49</v>
      </c>
      <c r="C5" s="26">
        <v>3860852.62</v>
      </c>
      <c r="D5" s="26">
        <v>3524544.89</v>
      </c>
      <c r="E5" s="26">
        <v>4332853.5599999996</v>
      </c>
      <c r="F5" s="26">
        <v>4158181.58</v>
      </c>
      <c r="G5" s="26">
        <v>3790499.14</v>
      </c>
      <c r="H5" s="26">
        <v>22842903.280000001</v>
      </c>
      <c r="I5"/>
      <c r="J5"/>
      <c r="K5"/>
      <c r="L5"/>
      <c r="M5"/>
      <c r="N5"/>
      <c r="O5" s="289"/>
      <c r="P5" s="394"/>
      <c r="Q5" s="394"/>
      <c r="R5" s="377"/>
      <c r="S5" s="377"/>
      <c r="T5" s="377"/>
      <c r="U5" s="377"/>
      <c r="V5" s="377"/>
    </row>
    <row r="6" spans="1:22" ht="15" x14ac:dyDescent="0.25">
      <c r="A6" s="15" t="s">
        <v>115</v>
      </c>
      <c r="B6" s="26">
        <v>258.61</v>
      </c>
      <c r="C6" s="26"/>
      <c r="D6" s="26">
        <v>785.29</v>
      </c>
      <c r="E6" s="26">
        <v>-667.61</v>
      </c>
      <c r="F6" s="26"/>
      <c r="G6" s="26"/>
      <c r="H6" s="26">
        <v>376.29000000000008</v>
      </c>
      <c r="I6"/>
      <c r="J6"/>
      <c r="K6"/>
      <c r="L6"/>
      <c r="M6"/>
      <c r="N6"/>
      <c r="O6" s="289"/>
      <c r="P6" s="394"/>
      <c r="Q6" s="394"/>
      <c r="R6" s="377"/>
      <c r="S6" s="377"/>
      <c r="T6" s="377"/>
      <c r="U6" s="377"/>
      <c r="V6" s="377"/>
    </row>
    <row r="7" spans="1:22" ht="15" x14ac:dyDescent="0.25">
      <c r="A7" s="15" t="s">
        <v>36</v>
      </c>
      <c r="B7" s="26">
        <v>37438.480000000003</v>
      </c>
      <c r="C7" s="26">
        <v>39293.57</v>
      </c>
      <c r="D7" s="26">
        <v>38776.54</v>
      </c>
      <c r="E7" s="26">
        <v>40863.379999999997</v>
      </c>
      <c r="F7" s="26">
        <v>47947.14</v>
      </c>
      <c r="G7" s="26">
        <v>47879.39</v>
      </c>
      <c r="H7" s="26">
        <v>252198.5</v>
      </c>
      <c r="I7"/>
      <c r="J7"/>
      <c r="K7"/>
      <c r="L7"/>
      <c r="M7"/>
      <c r="N7"/>
      <c r="O7" s="289"/>
      <c r="P7" s="394"/>
      <c r="Q7" s="394"/>
      <c r="R7" s="377"/>
      <c r="S7" s="377"/>
      <c r="T7" s="377"/>
      <c r="U7" s="377"/>
      <c r="V7" s="377"/>
    </row>
    <row r="8" spans="1:22" ht="15" x14ac:dyDescent="0.25">
      <c r="A8" s="15" t="s">
        <v>24</v>
      </c>
      <c r="B8" s="26">
        <v>1517.25</v>
      </c>
      <c r="C8" s="26">
        <v>503.4</v>
      </c>
      <c r="D8" s="26"/>
      <c r="E8" s="26">
        <v>284.26</v>
      </c>
      <c r="F8" s="26">
        <v>950</v>
      </c>
      <c r="G8" s="26">
        <v>680.44</v>
      </c>
      <c r="H8" s="26">
        <v>3935.35</v>
      </c>
      <c r="I8"/>
      <c r="J8"/>
      <c r="K8"/>
      <c r="L8"/>
      <c r="M8"/>
      <c r="N8"/>
      <c r="O8" s="289"/>
      <c r="P8" s="394"/>
      <c r="Q8" s="394"/>
      <c r="R8" s="377"/>
      <c r="S8" s="377"/>
      <c r="T8" s="377"/>
      <c r="U8" s="377"/>
      <c r="V8" s="377"/>
    </row>
    <row r="9" spans="1:22" ht="15" x14ac:dyDescent="0.25">
      <c r="A9" s="15" t="s">
        <v>33</v>
      </c>
      <c r="B9" s="26">
        <v>-6218.13</v>
      </c>
      <c r="C9" s="26"/>
      <c r="D9" s="26">
        <v>-20958.010000000002</v>
      </c>
      <c r="E9" s="26"/>
      <c r="F9" s="26">
        <v>-5061.03</v>
      </c>
      <c r="G9" s="26"/>
      <c r="H9" s="26">
        <v>-32237.170000000002</v>
      </c>
      <c r="I9"/>
      <c r="J9"/>
      <c r="K9"/>
      <c r="L9"/>
      <c r="M9"/>
      <c r="N9"/>
      <c r="O9" s="289"/>
      <c r="P9" s="394"/>
      <c r="Q9" s="394"/>
      <c r="R9" s="377"/>
      <c r="S9" s="377"/>
      <c r="T9" s="377"/>
      <c r="U9" s="377"/>
      <c r="V9" s="377"/>
    </row>
    <row r="10" spans="1:22" ht="15" x14ac:dyDescent="0.25">
      <c r="A10" s="15" t="s">
        <v>29</v>
      </c>
      <c r="B10" s="26"/>
      <c r="C10" s="26"/>
      <c r="D10" s="26">
        <v>-472.23</v>
      </c>
      <c r="E10" s="26"/>
      <c r="F10" s="26"/>
      <c r="G10" s="26"/>
      <c r="H10" s="26">
        <v>-472.23</v>
      </c>
      <c r="I10"/>
      <c r="J10"/>
      <c r="K10"/>
      <c r="L10"/>
      <c r="M10"/>
      <c r="N10"/>
      <c r="O10" s="289"/>
      <c r="P10" s="394"/>
      <c r="Q10" s="394"/>
      <c r="R10" s="377"/>
      <c r="S10" s="377"/>
      <c r="T10" s="377"/>
      <c r="U10" s="377"/>
      <c r="V10" s="377"/>
    </row>
    <row r="11" spans="1:22" ht="15" x14ac:dyDescent="0.25">
      <c r="A11" s="15" t="s">
        <v>18</v>
      </c>
      <c r="B11" s="26">
        <v>15625</v>
      </c>
      <c r="C11" s="26">
        <v>10000</v>
      </c>
      <c r="D11" s="26">
        <v>5000</v>
      </c>
      <c r="E11" s="26">
        <v>23000</v>
      </c>
      <c r="F11" s="26">
        <v>69665</v>
      </c>
      <c r="G11" s="26">
        <v>5000</v>
      </c>
      <c r="H11" s="26">
        <v>128290</v>
      </c>
      <c r="I11"/>
      <c r="J11"/>
      <c r="K11"/>
      <c r="L11"/>
      <c r="M11"/>
      <c r="N11"/>
      <c r="O11" s="289"/>
      <c r="P11" s="394"/>
      <c r="Q11" s="394"/>
      <c r="R11" s="377"/>
      <c r="S11" s="377"/>
      <c r="T11" s="377"/>
      <c r="U11" s="377"/>
      <c r="V11" s="377"/>
    </row>
    <row r="12" spans="1:22" ht="15" x14ac:dyDescent="0.25">
      <c r="A12" s="15" t="s">
        <v>27</v>
      </c>
      <c r="B12" s="26">
        <v>-342.69</v>
      </c>
      <c r="C12" s="26"/>
      <c r="D12" s="26"/>
      <c r="E12" s="26"/>
      <c r="F12" s="26">
        <v>41280</v>
      </c>
      <c r="G12" s="26"/>
      <c r="H12" s="26">
        <v>40937.31</v>
      </c>
      <c r="I12"/>
      <c r="J12"/>
      <c r="K12"/>
      <c r="L12"/>
      <c r="M12"/>
      <c r="N12"/>
      <c r="O12" s="289"/>
      <c r="P12" s="394"/>
      <c r="Q12" s="394"/>
      <c r="R12" s="377"/>
      <c r="S12" s="377"/>
      <c r="T12" s="377"/>
      <c r="U12" s="377"/>
      <c r="V12" s="377"/>
    </row>
    <row r="13" spans="1:22" ht="15" x14ac:dyDescent="0.25">
      <c r="A13" s="15" t="s">
        <v>343</v>
      </c>
      <c r="B13" s="26">
        <v>-1805.86</v>
      </c>
      <c r="C13" s="26"/>
      <c r="D13" s="26">
        <v>-1849.4299999999998</v>
      </c>
      <c r="E13" s="26"/>
      <c r="F13" s="26">
        <v>-1284.7</v>
      </c>
      <c r="G13" s="26">
        <v>321.86</v>
      </c>
      <c r="H13" s="26">
        <v>-4618.13</v>
      </c>
      <c r="I13"/>
      <c r="J13"/>
      <c r="K13"/>
      <c r="L13"/>
      <c r="M13"/>
      <c r="N13"/>
      <c r="O13" s="289"/>
      <c r="P13" s="394"/>
      <c r="Q13" s="394"/>
      <c r="R13" s="377"/>
      <c r="S13" s="377"/>
      <c r="T13" s="377"/>
      <c r="U13" s="377"/>
      <c r="V13" s="377"/>
    </row>
    <row r="14" spans="1:22" ht="15" x14ac:dyDescent="0.25">
      <c r="A14" s="15" t="s">
        <v>34</v>
      </c>
      <c r="B14" s="26">
        <v>1027789.49</v>
      </c>
      <c r="C14" s="26">
        <v>1423954.9</v>
      </c>
      <c r="D14" s="26">
        <v>1276961.28</v>
      </c>
      <c r="E14" s="26">
        <v>1223546.99</v>
      </c>
      <c r="F14" s="26">
        <v>1082463.55</v>
      </c>
      <c r="G14" s="26">
        <v>1260657.6599999999</v>
      </c>
      <c r="H14" s="26">
        <v>7295373.8700000001</v>
      </c>
      <c r="I14"/>
      <c r="J14"/>
      <c r="K14"/>
      <c r="L14"/>
      <c r="M14"/>
      <c r="N14"/>
      <c r="O14" s="289"/>
      <c r="P14" s="394"/>
      <c r="Q14" s="394"/>
      <c r="R14" s="377"/>
      <c r="S14" s="377"/>
      <c r="T14" s="377"/>
      <c r="U14" s="377"/>
      <c r="V14" s="377"/>
    </row>
    <row r="15" spans="1:22" ht="15.75" thickBot="1" x14ac:dyDescent="0.3">
      <c r="A15" s="15" t="s">
        <v>7</v>
      </c>
      <c r="B15" s="26">
        <v>4250233.6400000006</v>
      </c>
      <c r="C15" s="26">
        <v>5334604.49</v>
      </c>
      <c r="D15" s="26">
        <v>4822788.33</v>
      </c>
      <c r="E15" s="26">
        <v>5619880.5799999991</v>
      </c>
      <c r="F15" s="26">
        <v>5394141.5399999991</v>
      </c>
      <c r="G15" s="26">
        <v>5105038.49</v>
      </c>
      <c r="H15" s="26">
        <v>30526687.07</v>
      </c>
      <c r="I15"/>
      <c r="J15"/>
      <c r="K15"/>
      <c r="L15"/>
      <c r="M15"/>
      <c r="N15"/>
      <c r="O15" s="289"/>
      <c r="P15" s="394"/>
      <c r="Q15" s="394"/>
      <c r="R15" s="377"/>
      <c r="S15" s="377"/>
      <c r="T15" s="377"/>
      <c r="U15" s="377"/>
      <c r="V15" s="377"/>
    </row>
    <row r="16" spans="1:22" ht="15.75" thickBot="1" x14ac:dyDescent="0.3">
      <c r="A16" s="522" t="s">
        <v>995</v>
      </c>
      <c r="B16" s="523"/>
      <c r="C16" s="523"/>
      <c r="D16" s="523"/>
      <c r="E16" s="525">
        <v>195832.79</v>
      </c>
      <c r="F16" s="524"/>
      <c r="G16"/>
      <c r="H16"/>
      <c r="I16"/>
      <c r="J16"/>
      <c r="K16"/>
      <c r="L16"/>
      <c r="M16"/>
      <c r="N16"/>
      <c r="O16" s="289"/>
      <c r="P16" s="394"/>
      <c r="Q16" s="394"/>
      <c r="R16" s="377"/>
      <c r="S16" s="377"/>
      <c r="T16" s="377"/>
      <c r="U16" s="377"/>
      <c r="V16" s="377"/>
    </row>
    <row r="17" spans="1:22" ht="15.75" thickBot="1" x14ac:dyDescent="0.3">
      <c r="A17"/>
      <c r="B17"/>
      <c r="C17"/>
      <c r="D17"/>
      <c r="E17" s="449"/>
      <c r="F17"/>
      <c r="G17"/>
      <c r="H17"/>
      <c r="I17"/>
      <c r="J17"/>
      <c r="K17"/>
      <c r="L17"/>
      <c r="M17"/>
      <c r="N17"/>
      <c r="O17" s="289"/>
      <c r="P17" s="394"/>
      <c r="Q17" s="394"/>
      <c r="R17" s="377"/>
      <c r="S17" s="377"/>
      <c r="T17" s="377"/>
      <c r="U17" s="377"/>
      <c r="V17" s="377"/>
    </row>
    <row r="18" spans="1:22" ht="15.75" thickBot="1" x14ac:dyDescent="0.3">
      <c r="A18" s="522" t="s">
        <v>996</v>
      </c>
      <c r="B18" s="523"/>
      <c r="C18" s="523"/>
      <c r="D18" s="523"/>
      <c r="E18" s="525">
        <f>GETPIVOTDATA("Movement",$A$3,"Month Paid",DATE(2025,4,1))+E16</f>
        <v>5815713.3699999992</v>
      </c>
      <c r="F18" s="524"/>
      <c r="G18"/>
      <c r="H18"/>
      <c r="I18"/>
      <c r="J18"/>
      <c r="K18"/>
      <c r="L18"/>
      <c r="M18"/>
      <c r="N18"/>
      <c r="O18" s="289"/>
      <c r="P18" s="394"/>
      <c r="Q18" s="394"/>
      <c r="R18" s="377"/>
      <c r="S18" s="377"/>
      <c r="T18" s="377"/>
      <c r="U18" s="377"/>
      <c r="V18" s="377"/>
    </row>
    <row r="19" spans="1:22" ht="15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 s="289"/>
      <c r="P19" s="394"/>
      <c r="Q19" s="394"/>
      <c r="R19" s="377"/>
      <c r="S19" s="377"/>
      <c r="T19" s="377"/>
      <c r="U19" s="377"/>
      <c r="V19" s="377"/>
    </row>
    <row r="20" spans="1:22" ht="15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 s="289"/>
      <c r="P20" s="394"/>
      <c r="Q20" s="394"/>
      <c r="R20" s="377"/>
      <c r="S20" s="377"/>
      <c r="T20" s="377"/>
      <c r="U20" s="377"/>
      <c r="V20" s="377"/>
    </row>
    <row r="21" spans="1:22" ht="15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 s="289"/>
      <c r="P21" s="394"/>
      <c r="Q21" s="394"/>
      <c r="R21" s="377"/>
      <c r="S21" s="377"/>
      <c r="T21" s="377"/>
      <c r="U21" s="377"/>
      <c r="V21" s="377"/>
    </row>
    <row r="22" spans="1:22" ht="15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 s="289"/>
      <c r="P22" s="394"/>
      <c r="Q22" s="394"/>
      <c r="R22" s="377"/>
      <c r="S22" s="377"/>
      <c r="T22" s="377"/>
      <c r="U22" s="377"/>
      <c r="V22" s="377"/>
    </row>
    <row r="23" spans="1:22" customFormat="1" ht="15" x14ac:dyDescent="0.25"/>
    <row r="24" spans="1:22" customFormat="1" ht="15" x14ac:dyDescent="0.25"/>
    <row r="25" spans="1:22" customFormat="1" ht="15" x14ac:dyDescent="0.25"/>
    <row r="26" spans="1:22" customFormat="1" ht="15" x14ac:dyDescent="0.25"/>
    <row r="27" spans="1:22" customFormat="1" ht="15" x14ac:dyDescent="0.25"/>
    <row r="28" spans="1:22" customFormat="1" ht="15" x14ac:dyDescent="0.25"/>
    <row r="29" spans="1:22" customFormat="1" ht="15" x14ac:dyDescent="0.25"/>
    <row r="30" spans="1:22" customFormat="1" ht="15" x14ac:dyDescent="0.25"/>
    <row r="31" spans="1:22" customFormat="1" ht="15" x14ac:dyDescent="0.25"/>
    <row r="32" spans="1:22" customFormat="1" ht="15" x14ac:dyDescent="0.25"/>
    <row r="33" spans="1:22" customFormat="1" ht="15" x14ac:dyDescent="0.25"/>
    <row r="34" spans="1:22" ht="15" x14ac:dyDescent="0.25">
      <c r="A34"/>
      <c r="B34" s="289"/>
      <c r="C34" s="289"/>
      <c r="D34" s="289"/>
      <c r="E34" s="289"/>
      <c r="F34" s="289"/>
      <c r="G34" s="289"/>
      <c r="H34" s="289"/>
      <c r="I34" s="289"/>
      <c r="J34" s="289"/>
      <c r="K34" s="289"/>
      <c r="L34"/>
      <c r="M34"/>
      <c r="N34"/>
      <c r="O34" s="289"/>
      <c r="P34"/>
      <c r="Q34"/>
      <c r="R34"/>
      <c r="S34"/>
      <c r="T34"/>
      <c r="U34" s="377"/>
      <c r="V34" s="377"/>
    </row>
    <row r="35" spans="1:22" ht="15" x14ac:dyDescent="0.25">
      <c r="A35"/>
      <c r="B35" s="289"/>
      <c r="C35" s="289"/>
      <c r="D35" s="289"/>
      <c r="E35" s="289"/>
      <c r="F35" s="289"/>
      <c r="G35" s="289"/>
      <c r="H35" s="289"/>
      <c r="I35" s="289"/>
      <c r="J35" s="289"/>
      <c r="K35" s="289"/>
      <c r="L35" s="289"/>
      <c r="M35" s="289"/>
      <c r="N35" s="289"/>
      <c r="O35" s="289"/>
      <c r="P35"/>
      <c r="Q35"/>
      <c r="R35"/>
      <c r="S35"/>
      <c r="T35"/>
      <c r="U35" s="377"/>
      <c r="V35" s="377"/>
    </row>
    <row r="36" spans="1:22" ht="15" x14ac:dyDescent="0.25">
      <c r="A36"/>
      <c r="B36" s="289"/>
      <c r="C36" s="289"/>
      <c r="D36" s="289"/>
      <c r="E36" s="289"/>
      <c r="F36" s="289"/>
      <c r="G36" s="289"/>
      <c r="H36" s="289"/>
      <c r="I36" s="289"/>
      <c r="J36" s="289"/>
      <c r="K36" s="289"/>
      <c r="L36" s="289"/>
      <c r="M36" s="289"/>
      <c r="N36" s="289"/>
      <c r="O36" s="289"/>
      <c r="P36"/>
      <c r="Q36"/>
      <c r="R36"/>
      <c r="S36"/>
      <c r="T36"/>
      <c r="U36" s="377"/>
      <c r="V36" s="377"/>
    </row>
    <row r="37" spans="1:22" ht="15" x14ac:dyDescent="0.25">
      <c r="A37"/>
      <c r="B37" s="289"/>
      <c r="C37" s="289"/>
      <c r="D37" s="289"/>
      <c r="E37" s="289"/>
      <c r="F37" s="289"/>
      <c r="G37" s="289"/>
      <c r="H37" s="289"/>
      <c r="I37" s="289"/>
      <c r="J37" s="289"/>
      <c r="K37" s="289"/>
      <c r="L37" s="289"/>
      <c r="M37" s="289"/>
      <c r="N37" s="289"/>
      <c r="O37" s="289"/>
      <c r="P37"/>
      <c r="Q37"/>
      <c r="R37"/>
      <c r="S37"/>
      <c r="T37"/>
      <c r="U37" s="377"/>
      <c r="V37" s="377"/>
    </row>
    <row r="38" spans="1:22" ht="15" x14ac:dyDescent="0.25">
      <c r="A38"/>
      <c r="B38" s="286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6"/>
      <c r="N38" s="286"/>
      <c r="O38" s="286"/>
      <c r="P38"/>
      <c r="Q38"/>
      <c r="R38"/>
      <c r="S38"/>
      <c r="T38"/>
      <c r="U38" s="377"/>
      <c r="V38" s="377"/>
    </row>
    <row r="39" spans="1:22" ht="15" x14ac:dyDescent="0.25">
      <c r="A39"/>
      <c r="B39" s="286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6"/>
      <c r="N39" s="286"/>
      <c r="O39" s="286"/>
      <c r="P39"/>
      <c r="Q39"/>
      <c r="R39"/>
      <c r="S39"/>
      <c r="T39"/>
      <c r="U39" s="377"/>
      <c r="V39" s="377"/>
    </row>
    <row r="40" spans="1:22" ht="15" x14ac:dyDescent="0.25">
      <c r="A40"/>
      <c r="B40" s="286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6"/>
      <c r="N40" s="286"/>
      <c r="O40" s="286"/>
      <c r="P40"/>
      <c r="Q40"/>
      <c r="R40"/>
      <c r="S40"/>
      <c r="T40"/>
      <c r="U40" s="377"/>
      <c r="V40" s="377"/>
    </row>
    <row r="41" spans="1:22" ht="15" x14ac:dyDescent="0.25">
      <c r="A41"/>
      <c r="B41" s="286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6"/>
      <c r="N41" s="286"/>
      <c r="O41" s="286"/>
      <c r="P41"/>
      <c r="Q41"/>
      <c r="R41"/>
      <c r="S41"/>
      <c r="T41"/>
      <c r="U41" s="377"/>
      <c r="V41" s="377"/>
    </row>
    <row r="42" spans="1:22" ht="15" x14ac:dyDescent="0.25">
      <c r="A42"/>
      <c r="B42" s="286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6"/>
      <c r="N42" s="286"/>
      <c r="O42" s="286"/>
      <c r="P42"/>
      <c r="Q42"/>
      <c r="R42"/>
      <c r="S42"/>
      <c r="T42"/>
      <c r="U42" s="377"/>
      <c r="V42" s="377"/>
    </row>
    <row r="43" spans="1:22" ht="15" x14ac:dyDescent="0.25">
      <c r="A43"/>
      <c r="B43" s="286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6"/>
      <c r="N43" s="286"/>
      <c r="O43" s="286"/>
      <c r="P43"/>
      <c r="Q43"/>
      <c r="R43"/>
      <c r="S43"/>
      <c r="T43"/>
      <c r="U43" s="377"/>
      <c r="V43" s="377"/>
    </row>
    <row r="44" spans="1:22" ht="15" x14ac:dyDescent="0.25">
      <c r="A44"/>
      <c r="B44" s="286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6"/>
      <c r="N44" s="286"/>
      <c r="O44" s="286"/>
      <c r="P44" s="394"/>
      <c r="Q44" s="394"/>
      <c r="R44" s="377"/>
      <c r="S44" s="377"/>
      <c r="T44" s="377"/>
      <c r="U44" s="377"/>
      <c r="V44" s="377"/>
    </row>
    <row r="45" spans="1:22" ht="1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 s="393"/>
      <c r="Q45" s="393"/>
    </row>
    <row r="46" spans="1:22" ht="1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20B72-E1A0-4477-81BC-15E9555FC3EA}">
  <sheetPr codeName="Sheet3" filterMode="1"/>
  <dimension ref="A1:Y1554"/>
  <sheetViews>
    <sheetView zoomScaleNormal="100" workbookViewId="0">
      <pane xSplit="2" ySplit="2" topLeftCell="C116" activePane="bottomRight" state="frozen"/>
      <selection pane="topRight" activeCell="C1" sqref="C1"/>
      <selection pane="bottomLeft" activeCell="A3" sqref="A3"/>
      <selection pane="bottomRight" activeCell="H435" sqref="H435"/>
    </sheetView>
  </sheetViews>
  <sheetFormatPr defaultColWidth="8.85546875" defaultRowHeight="12.75" outlineLevelCol="1" x14ac:dyDescent="0.2"/>
  <cols>
    <col min="1" max="1" width="16.7109375" style="24" bestFit="1" customWidth="1"/>
    <col min="2" max="2" width="12.42578125" style="443" bestFit="1" customWidth="1"/>
    <col min="3" max="3" width="12.5703125" style="441" customWidth="1"/>
    <col min="4" max="4" width="13.42578125" style="441" customWidth="1"/>
    <col min="5" max="5" width="10.28515625" style="2" bestFit="1" customWidth="1"/>
    <col min="6" max="6" width="57.42578125" style="2" customWidth="1"/>
    <col min="7" max="7" width="15.28515625" style="451" customWidth="1"/>
    <col min="8" max="8" width="23.28515625" style="450" customWidth="1"/>
    <col min="9" max="9" width="17.5703125" style="450" customWidth="1"/>
    <col min="10" max="10" width="17.42578125" style="452" customWidth="1" outlineLevel="1"/>
    <col min="11" max="11" width="36.7109375" style="2" customWidth="1" outlineLevel="1"/>
    <col min="12" max="12" width="24.140625" style="2" customWidth="1" outlineLevel="1"/>
    <col min="13" max="13" width="26" style="2" bestFit="1" customWidth="1"/>
    <col min="14" max="14" width="17.28515625" style="35" customWidth="1"/>
    <col min="15" max="15" width="34.85546875" style="2" customWidth="1"/>
    <col min="16" max="16" width="51.7109375" style="2" bestFit="1" customWidth="1"/>
    <col min="17" max="17" width="16.5703125" style="2" bestFit="1" customWidth="1"/>
    <col min="18" max="18" width="10.140625" style="2" bestFit="1" customWidth="1"/>
    <col min="19" max="19" width="8.85546875" style="2"/>
    <col min="20" max="20" width="19.28515625" style="2" customWidth="1"/>
    <col min="21" max="21" width="8.7109375" style="2" customWidth="1"/>
    <col min="22" max="16384" width="8.85546875" style="2"/>
  </cols>
  <sheetData>
    <row r="1" spans="1:25" x14ac:dyDescent="0.2">
      <c r="A1" s="239" t="s">
        <v>429</v>
      </c>
      <c r="H1" s="451"/>
      <c r="I1" s="451"/>
      <c r="J1" s="451"/>
      <c r="K1" s="141"/>
    </row>
    <row r="2" spans="1:25" s="17" customFormat="1" x14ac:dyDescent="0.2">
      <c r="A2" s="25" t="s">
        <v>113</v>
      </c>
      <c r="B2" s="444" t="s">
        <v>179</v>
      </c>
      <c r="C2" s="442" t="s">
        <v>406</v>
      </c>
      <c r="D2" s="442" t="s">
        <v>40</v>
      </c>
      <c r="E2" s="3" t="s">
        <v>405</v>
      </c>
      <c r="F2" s="3" t="s">
        <v>41</v>
      </c>
      <c r="G2" s="496" t="s">
        <v>56</v>
      </c>
      <c r="H2" s="480" t="s">
        <v>57</v>
      </c>
      <c r="I2" s="480" t="s">
        <v>58</v>
      </c>
      <c r="J2" s="137" t="s">
        <v>50</v>
      </c>
      <c r="K2" s="3" t="s">
        <v>51</v>
      </c>
      <c r="L2" s="3" t="s">
        <v>52</v>
      </c>
      <c r="M2" s="43" t="s">
        <v>117</v>
      </c>
      <c r="N2" s="241" t="s">
        <v>59</v>
      </c>
      <c r="O2" s="3" t="s">
        <v>46</v>
      </c>
      <c r="P2" s="138" t="s">
        <v>60</v>
      </c>
      <c r="Q2" s="3" t="s">
        <v>61</v>
      </c>
      <c r="R2" s="3" t="s">
        <v>62</v>
      </c>
      <c r="S2" s="3" t="s">
        <v>113</v>
      </c>
      <c r="T2" s="3"/>
      <c r="U2" s="3"/>
      <c r="V2" s="3"/>
      <c r="W2" s="3"/>
      <c r="X2" s="3"/>
      <c r="Y2" s="3"/>
    </row>
    <row r="3" spans="1:25" ht="15" hidden="1" x14ac:dyDescent="0.25">
      <c r="A3" s="24" t="str">
        <f>IFERROR(VLOOKUP(M3,'Broker lookup'!$A$1:$B$497,2,0),"other")</f>
        <v>other</v>
      </c>
      <c r="B3" s="443">
        <f t="shared" ref="B3:B66" si="0">EOMONTH(C3,-1)+1</f>
        <v>45658</v>
      </c>
      <c r="C3" s="464">
        <v>45659</v>
      </c>
      <c r="D3"/>
      <c r="E3">
        <v>0</v>
      </c>
      <c r="F3" t="s">
        <v>457</v>
      </c>
      <c r="G3"/>
      <c r="H3" s="449">
        <v>0</v>
      </c>
      <c r="I3" s="449">
        <v>0</v>
      </c>
      <c r="J3" s="20">
        <v>290775.53000000003</v>
      </c>
      <c r="K3" t="s">
        <v>64</v>
      </c>
      <c r="L3" t="s">
        <v>65</v>
      </c>
      <c r="M3" s="439"/>
      <c r="N3" s="440">
        <f>EOMONTH(C3,-1)+1</f>
        <v>45658</v>
      </c>
      <c r="O3" s="488"/>
      <c r="P3"/>
      <c r="Q3"/>
      <c r="R3"/>
      <c r="S3"/>
      <c r="T3"/>
      <c r="U3"/>
      <c r="V3"/>
      <c r="W3"/>
    </row>
    <row r="4" spans="1:25" ht="15" hidden="1" x14ac:dyDescent="0.25">
      <c r="A4" s="24" t="str">
        <f>IFERROR(VLOOKUP(M4,'Broker lookup'!$A$1:$B$497,2,0),"other")</f>
        <v>other</v>
      </c>
      <c r="B4" s="443">
        <f t="shared" si="0"/>
        <v>45658</v>
      </c>
      <c r="C4" s="464">
        <v>45659</v>
      </c>
      <c r="D4" s="464">
        <v>45659</v>
      </c>
      <c r="E4">
        <v>168223489</v>
      </c>
      <c r="F4" t="s">
        <v>63</v>
      </c>
      <c r="G4" s="20">
        <f>IF(H4&gt;0,-H4,I4)</f>
        <v>-248904.85</v>
      </c>
      <c r="H4" s="449">
        <v>248904.85</v>
      </c>
      <c r="I4" s="449">
        <v>0</v>
      </c>
      <c r="J4" s="20">
        <v>41870.68</v>
      </c>
      <c r="K4" t="s">
        <v>64</v>
      </c>
      <c r="L4" t="s">
        <v>65</v>
      </c>
      <c r="M4" s="439" t="s">
        <v>66</v>
      </c>
      <c r="N4" s="440">
        <f t="shared" ref="N4:N67" si="1">EOMONTH(C4,-1)+1</f>
        <v>45658</v>
      </c>
      <c r="O4" s="488" t="str">
        <f>IF(H4&lt;&gt;0,VLOOKUP(M4,[4]Cashflow!$A$91:$A$211,1,0),VLOOKUP([4]Bank!M4,[4]Cashflow!$A$5:$A$88,1,0))</f>
        <v>MIB Fees</v>
      </c>
      <c r="P4" t="s">
        <v>296</v>
      </c>
      <c r="Q4" s="18">
        <f>INDEX([5]Accounts!$A:$A,MATCH(P4,[5]Accounts!$F:$F,0))</f>
        <v>4231</v>
      </c>
      <c r="R4" t="s">
        <v>118</v>
      </c>
      <c r="S4"/>
      <c r="T4" s="464" t="s">
        <v>388</v>
      </c>
      <c r="U4"/>
      <c r="V4"/>
      <c r="W4"/>
    </row>
    <row r="5" spans="1:25" ht="15" hidden="1" x14ac:dyDescent="0.25">
      <c r="A5" s="24" t="str">
        <f>IFERROR(VLOOKUP(M5,'Broker lookup'!$A$1:$B$497,2,0),"other")</f>
        <v>other</v>
      </c>
      <c r="B5" s="443">
        <f t="shared" si="0"/>
        <v>45658</v>
      </c>
      <c r="C5" s="464">
        <v>45659</v>
      </c>
      <c r="D5" s="464">
        <v>45659</v>
      </c>
      <c r="E5">
        <v>168233125</v>
      </c>
      <c r="F5" t="s">
        <v>458</v>
      </c>
      <c r="G5" s="20">
        <f t="shared" ref="G5:G68" si="2">IF(H5&gt;0,-H5,I5)</f>
        <v>88982.48</v>
      </c>
      <c r="H5" s="449">
        <v>0</v>
      </c>
      <c r="I5" s="449">
        <v>88982.48</v>
      </c>
      <c r="J5" s="20">
        <v>130853.16</v>
      </c>
      <c r="K5" t="s">
        <v>64</v>
      </c>
      <c r="L5" t="s">
        <v>65</v>
      </c>
      <c r="M5" s="439" t="s">
        <v>309</v>
      </c>
      <c r="N5" s="440">
        <f t="shared" si="1"/>
        <v>45658</v>
      </c>
      <c r="O5" s="488" t="e">
        <f>IF(H5&lt;&gt;0,VLOOKUP(M5,[4]Cashflow!$A$91:$A$211,1,0),VLOOKUP([4]Bank!M5,[4]Cashflow!$A$5:$A$88,1,0))</f>
        <v>#N/A</v>
      </c>
      <c r="P5" t="s">
        <v>309</v>
      </c>
      <c r="Q5" s="18">
        <f>INDEX([5]Accounts!$A:$A,MATCH(P5,[5]Accounts!$F:$F,0))</f>
        <v>2765</v>
      </c>
      <c r="R5" t="s">
        <v>118</v>
      </c>
      <c r="S5"/>
      <c r="T5" s="464" t="s">
        <v>390</v>
      </c>
      <c r="U5"/>
      <c r="V5"/>
      <c r="W5"/>
    </row>
    <row r="6" spans="1:25" ht="15" hidden="1" x14ac:dyDescent="0.25">
      <c r="A6" s="24" t="str">
        <f>IFERROR(VLOOKUP(M6,'Broker lookup'!$A$1:$B$497,2,0),"other")</f>
        <v>other</v>
      </c>
      <c r="B6" s="443">
        <f t="shared" si="0"/>
        <v>45658</v>
      </c>
      <c r="C6" s="464">
        <v>45660</v>
      </c>
      <c r="D6" s="464">
        <v>45660</v>
      </c>
      <c r="E6">
        <v>168242065</v>
      </c>
      <c r="F6" t="s">
        <v>68</v>
      </c>
      <c r="G6" s="20">
        <f t="shared" si="2"/>
        <v>-40.520000000000003</v>
      </c>
      <c r="H6" s="449">
        <v>40.520000000000003</v>
      </c>
      <c r="I6" s="449">
        <v>0</v>
      </c>
      <c r="J6" s="20">
        <v>130812.64</v>
      </c>
      <c r="K6" t="s">
        <v>64</v>
      </c>
      <c r="L6" t="s">
        <v>65</v>
      </c>
      <c r="M6" s="439" t="s">
        <v>69</v>
      </c>
      <c r="N6" s="440">
        <f t="shared" si="1"/>
        <v>45658</v>
      </c>
      <c r="O6" s="488" t="str">
        <f>IF(H6&lt;&gt;0,VLOOKUP(M6,[4]Cashflow!$A$91:$A$211,1,0),VLOOKUP([4]Bank!M6,[4]Cashflow!$A$5:$A$88,1,0))</f>
        <v>Employment Costs</v>
      </c>
      <c r="P6" t="s">
        <v>297</v>
      </c>
      <c r="Q6" s="18">
        <f>INDEX([5]Accounts!$A:$A,MATCH(P6,[5]Accounts!$F:$F,0))</f>
        <v>8020</v>
      </c>
      <c r="R6" t="s">
        <v>118</v>
      </c>
      <c r="S6"/>
      <c r="T6" s="464" t="s">
        <v>389</v>
      </c>
      <c r="U6"/>
      <c r="V6"/>
      <c r="W6"/>
    </row>
    <row r="7" spans="1:25" ht="15" hidden="1" x14ac:dyDescent="0.25">
      <c r="A7" s="24" t="str">
        <f>IFERROR(VLOOKUP(M7,'Broker lookup'!$A$1:$B$497,2,0),"other")</f>
        <v>Hiyacar</v>
      </c>
      <c r="B7" s="443">
        <f t="shared" si="0"/>
        <v>45658</v>
      </c>
      <c r="C7" s="464">
        <v>45663</v>
      </c>
      <c r="D7" s="464">
        <v>45663</v>
      </c>
      <c r="E7">
        <v>168262510</v>
      </c>
      <c r="F7" t="s">
        <v>319</v>
      </c>
      <c r="G7" s="449">
        <f t="shared" si="2"/>
        <v>6250</v>
      </c>
      <c r="H7" s="449">
        <v>0</v>
      </c>
      <c r="I7" s="449">
        <v>6250</v>
      </c>
      <c r="J7" s="20">
        <v>137062.64000000001</v>
      </c>
      <c r="K7" t="s">
        <v>64</v>
      </c>
      <c r="L7" t="s">
        <v>65</v>
      </c>
      <c r="M7" s="439" t="s">
        <v>292</v>
      </c>
      <c r="N7" s="440">
        <f t="shared" si="1"/>
        <v>45658</v>
      </c>
      <c r="O7" s="488" t="e">
        <f>IF(H7&lt;&gt;0,VLOOKUP(M7,[4]Cashflow!$A$91:$A$211,1,0),VLOOKUP([4]Bank!M7,[4]Cashflow!$A$5:$A$88,1,0))</f>
        <v>#N/A</v>
      </c>
      <c r="P7" t="s">
        <v>72</v>
      </c>
      <c r="Q7" s="18">
        <f>INDEX([5]Accounts!$A:$A,MATCH(P7,[5]Accounts!$F:$F,0))</f>
        <v>3435</v>
      </c>
      <c r="R7" t="s">
        <v>229</v>
      </c>
      <c r="S7"/>
      <c r="T7" s="464" t="s">
        <v>392</v>
      </c>
      <c r="U7"/>
      <c r="V7"/>
      <c r="W7"/>
    </row>
    <row r="8" spans="1:25" ht="15" hidden="1" x14ac:dyDescent="0.25">
      <c r="A8" s="24" t="str">
        <f>IFERROR(VLOOKUP(M8,'Broker lookup'!$A$1:$B$497,2,0),"other")</f>
        <v>other</v>
      </c>
      <c r="B8" s="443">
        <f t="shared" si="0"/>
        <v>45658</v>
      </c>
      <c r="C8" s="464">
        <v>45663</v>
      </c>
      <c r="D8" s="464">
        <v>45663</v>
      </c>
      <c r="E8">
        <v>168264631</v>
      </c>
      <c r="F8" t="s">
        <v>459</v>
      </c>
      <c r="G8" s="20">
        <f t="shared" si="2"/>
        <v>-1</v>
      </c>
      <c r="H8" s="449">
        <v>1</v>
      </c>
      <c r="I8" s="449">
        <v>0</v>
      </c>
      <c r="J8" s="20">
        <v>137061.64000000001</v>
      </c>
      <c r="K8" t="s">
        <v>64</v>
      </c>
      <c r="L8" t="s">
        <v>65</v>
      </c>
      <c r="M8" s="439" t="s">
        <v>74</v>
      </c>
      <c r="N8" s="440">
        <f t="shared" si="1"/>
        <v>45658</v>
      </c>
      <c r="O8" s="488" t="str">
        <f>IF(H8&lt;&gt;0,VLOOKUP(M8,[4]Cashflow!$A$91:$A$211,1,0),VLOOKUP([4]Bank!M8,[4]Cashflow!$A$5:$A$88,1,0))</f>
        <v>Bank Charges</v>
      </c>
      <c r="P8" t="s">
        <v>74</v>
      </c>
      <c r="Q8" s="18">
        <f>INDEX([5]Accounts!$A:$A,MATCH(P8,[5]Accounts!$F:$F,0))</f>
        <v>5430</v>
      </c>
      <c r="R8" t="s">
        <v>118</v>
      </c>
      <c r="S8"/>
      <c r="T8" s="464" t="s">
        <v>74</v>
      </c>
      <c r="U8"/>
      <c r="V8"/>
      <c r="W8"/>
    </row>
    <row r="9" spans="1:25" ht="15" hidden="1" x14ac:dyDescent="0.25">
      <c r="A9" s="24" t="str">
        <f>IFERROR(VLOOKUP(M9,'Broker lookup'!$A$1:$B$497,2,0),"other")</f>
        <v>other</v>
      </c>
      <c r="B9" s="443">
        <f t="shared" si="0"/>
        <v>45658</v>
      </c>
      <c r="C9" s="464">
        <v>45663</v>
      </c>
      <c r="D9" s="464">
        <v>45663</v>
      </c>
      <c r="E9">
        <v>168264631</v>
      </c>
      <c r="F9" t="s">
        <v>460</v>
      </c>
      <c r="G9" s="20">
        <f t="shared" si="2"/>
        <v>-51750</v>
      </c>
      <c r="H9" s="449">
        <v>51750</v>
      </c>
      <c r="I9" s="449">
        <v>0</v>
      </c>
      <c r="J9" s="20">
        <v>85311.64</v>
      </c>
      <c r="K9" t="s">
        <v>64</v>
      </c>
      <c r="L9" t="s">
        <v>65</v>
      </c>
      <c r="M9" s="439" t="s">
        <v>136</v>
      </c>
      <c r="N9" s="440">
        <f t="shared" si="1"/>
        <v>45658</v>
      </c>
      <c r="O9" s="488" t="str">
        <f>IF(H9&lt;&gt;0,VLOOKUP(M9,[4]Cashflow!$A$91:$A$211,1,0),VLOOKUP([4]Bank!M9,[4]Cashflow!$A$5:$A$88,1,0))</f>
        <v>Upstix</v>
      </c>
      <c r="P9" t="s">
        <v>137</v>
      </c>
      <c r="Q9" s="18">
        <f>INDEX([5]Accounts!$A:$A,MATCH(P9,[5]Accounts!$F:$F,0))</f>
        <v>3537</v>
      </c>
      <c r="R9" t="s">
        <v>118</v>
      </c>
      <c r="S9"/>
      <c r="T9" s="464" t="s">
        <v>461</v>
      </c>
      <c r="U9"/>
      <c r="V9"/>
      <c r="W9"/>
    </row>
    <row r="10" spans="1:25" ht="15" hidden="1" x14ac:dyDescent="0.25">
      <c r="A10" s="24" t="str">
        <f>IFERROR(VLOOKUP(M10,'Broker lookup'!$A$1:$B$497,2,0),"other")</f>
        <v>other</v>
      </c>
      <c r="B10" s="443">
        <f t="shared" si="0"/>
        <v>45658</v>
      </c>
      <c r="C10" s="464">
        <v>45665</v>
      </c>
      <c r="D10" s="464">
        <v>45665</v>
      </c>
      <c r="E10">
        <v>168302896</v>
      </c>
      <c r="F10" t="s">
        <v>462</v>
      </c>
      <c r="G10" s="20">
        <f t="shared" si="2"/>
        <v>7750000</v>
      </c>
      <c r="H10" s="449">
        <v>0</v>
      </c>
      <c r="I10" s="449">
        <v>7750000</v>
      </c>
      <c r="J10" s="20">
        <v>7835311.6399999997</v>
      </c>
      <c r="K10" t="s">
        <v>64</v>
      </c>
      <c r="L10" t="s">
        <v>65</v>
      </c>
      <c r="M10" s="439" t="s">
        <v>309</v>
      </c>
      <c r="N10" s="440">
        <f t="shared" si="1"/>
        <v>45658</v>
      </c>
      <c r="O10" s="488" t="e">
        <f>IF(H10&lt;&gt;0,VLOOKUP(M10,[4]Cashflow!$A$91:$A$211,1,0),VLOOKUP([4]Bank!M10,[4]Cashflow!$A$5:$A$88,1,0))</f>
        <v>#N/A</v>
      </c>
      <c r="P10" t="s">
        <v>309</v>
      </c>
      <c r="Q10" s="18">
        <f>INDEX([5]Accounts!$A:$A,MATCH(P10,[5]Accounts!$F:$F,0))</f>
        <v>2765</v>
      </c>
      <c r="R10" t="s">
        <v>118</v>
      </c>
      <c r="S10"/>
      <c r="T10" s="464" t="s">
        <v>390</v>
      </c>
      <c r="U10"/>
      <c r="V10"/>
      <c r="W10"/>
    </row>
    <row r="11" spans="1:25" ht="15" hidden="1" x14ac:dyDescent="0.25">
      <c r="A11" s="24" t="str">
        <f>IFERROR(VLOOKUP(M11,'Broker lookup'!$A$1:$B$497,2,0),"other")</f>
        <v>other</v>
      </c>
      <c r="B11" s="443">
        <f t="shared" si="0"/>
        <v>45658</v>
      </c>
      <c r="C11" s="464">
        <v>45665</v>
      </c>
      <c r="D11" s="464">
        <v>45665</v>
      </c>
      <c r="E11">
        <v>168307390</v>
      </c>
      <c r="F11" t="s">
        <v>463</v>
      </c>
      <c r="G11" s="20">
        <f t="shared" si="2"/>
        <v>144042.16</v>
      </c>
      <c r="H11" s="449">
        <v>0</v>
      </c>
      <c r="I11" s="449">
        <v>144042.16</v>
      </c>
      <c r="J11" s="20">
        <v>7979353.7999999998</v>
      </c>
      <c r="K11" t="s">
        <v>64</v>
      </c>
      <c r="L11" t="s">
        <v>65</v>
      </c>
      <c r="M11" s="439" t="s">
        <v>338</v>
      </c>
      <c r="N11" s="440">
        <f t="shared" si="1"/>
        <v>45658</v>
      </c>
      <c r="O11" s="488" t="e">
        <f>IF(H11&lt;&gt;0,VLOOKUP(M11,[4]Cashflow!$A$91:$A$211,1,0),VLOOKUP([4]Bank!M11,[4]Cashflow!$A$5:$A$88,1,0))</f>
        <v>#N/A</v>
      </c>
      <c r="P11" t="s">
        <v>339</v>
      </c>
      <c r="Q11" s="18">
        <f>INDEX([5]Accounts!$A:$A,MATCH(P11,[5]Accounts!$F:$F,0))</f>
        <v>2751</v>
      </c>
      <c r="R11" t="s">
        <v>118</v>
      </c>
      <c r="S11"/>
      <c r="T11" t="s">
        <v>404</v>
      </c>
      <c r="U11"/>
      <c r="V11"/>
      <c r="W11"/>
    </row>
    <row r="12" spans="1:25" ht="15" hidden="1" x14ac:dyDescent="0.25">
      <c r="A12" s="24" t="str">
        <f>IFERROR(VLOOKUP(M12,'Broker lookup'!$A$1:$B$497,2,0),"other")</f>
        <v>other</v>
      </c>
      <c r="B12" s="443">
        <f t="shared" si="0"/>
        <v>45658</v>
      </c>
      <c r="C12" s="464">
        <v>45665</v>
      </c>
      <c r="D12" s="464">
        <v>45665</v>
      </c>
      <c r="E12">
        <v>168311537</v>
      </c>
      <c r="F12" t="s">
        <v>464</v>
      </c>
      <c r="G12" s="20">
        <f t="shared" si="2"/>
        <v>-1</v>
      </c>
      <c r="H12" s="449">
        <v>1</v>
      </c>
      <c r="I12" s="449">
        <v>0</v>
      </c>
      <c r="J12" s="20">
        <v>7979352.7999999998</v>
      </c>
      <c r="K12" t="s">
        <v>64</v>
      </c>
      <c r="L12" t="s">
        <v>65</v>
      </c>
      <c r="M12" s="439" t="s">
        <v>74</v>
      </c>
      <c r="N12" s="440">
        <f t="shared" si="1"/>
        <v>45658</v>
      </c>
      <c r="O12" s="488" t="str">
        <f>IF(H12&lt;&gt;0,VLOOKUP(M12,[4]Cashflow!$A$91:$A$211,1,0),VLOOKUP([4]Bank!M12,[4]Cashflow!$A$5:$A$88,1,0))</f>
        <v>Bank Charges</v>
      </c>
      <c r="P12" t="s">
        <v>74</v>
      </c>
      <c r="Q12" s="18">
        <f>INDEX([5]Accounts!$A:$A,MATCH(P12,[5]Accounts!$F:$F,0))</f>
        <v>5430</v>
      </c>
      <c r="R12" t="s">
        <v>118</v>
      </c>
      <c r="S12"/>
      <c r="T12" s="464" t="s">
        <v>74</v>
      </c>
      <c r="U12"/>
      <c r="V12"/>
      <c r="W12"/>
    </row>
    <row r="13" spans="1:25" ht="15" hidden="1" x14ac:dyDescent="0.25">
      <c r="A13" s="24" t="str">
        <f>IFERROR(VLOOKUP(M13,'Broker lookup'!$A$1:$B$497,2,0),"other")</f>
        <v>other</v>
      </c>
      <c r="B13" s="443">
        <f t="shared" si="0"/>
        <v>45658</v>
      </c>
      <c r="C13" s="464">
        <v>45665</v>
      </c>
      <c r="D13" s="464">
        <v>45665</v>
      </c>
      <c r="E13">
        <v>168311537</v>
      </c>
      <c r="F13" t="s">
        <v>465</v>
      </c>
      <c r="G13" s="20">
        <f t="shared" si="2"/>
        <v>-6500</v>
      </c>
      <c r="H13" s="449">
        <v>6500</v>
      </c>
      <c r="I13" s="449">
        <v>0</v>
      </c>
      <c r="J13" s="20">
        <v>7972852.7999999998</v>
      </c>
      <c r="K13" t="s">
        <v>64</v>
      </c>
      <c r="L13" t="s">
        <v>65</v>
      </c>
      <c r="M13" s="439" t="s">
        <v>303</v>
      </c>
      <c r="N13" s="440">
        <f t="shared" si="1"/>
        <v>45658</v>
      </c>
      <c r="O13" s="488" t="str">
        <f>IF(H13&lt;&gt;0,VLOOKUP(M13,[4]Cashflow!$A$91:$A$211,1,0),VLOOKUP([4]Bank!M13,[4]Cashflow!$A$5:$A$88,1,0))</f>
        <v xml:space="preserve">Financial Ombudsman Services </v>
      </c>
      <c r="P13" t="s">
        <v>67</v>
      </c>
      <c r="Q13" s="18">
        <f>INDEX([5]Accounts!$A:$A,MATCH(P13,[5]Accounts!$F:$F,0))</f>
        <v>5402</v>
      </c>
      <c r="R13" t="s">
        <v>118</v>
      </c>
      <c r="S13"/>
      <c r="T13" s="464" t="s">
        <v>466</v>
      </c>
      <c r="U13"/>
      <c r="V13"/>
      <c r="W13"/>
    </row>
    <row r="14" spans="1:25" ht="15" hidden="1" x14ac:dyDescent="0.25">
      <c r="A14" s="24" t="str">
        <f>IFERROR(VLOOKUP(M14,'Broker lookup'!$A$1:$B$497,2,0),"other")</f>
        <v>other</v>
      </c>
      <c r="B14" s="443">
        <f t="shared" si="0"/>
        <v>45658</v>
      </c>
      <c r="C14" s="464">
        <v>45665</v>
      </c>
      <c r="D14" s="464">
        <v>45665</v>
      </c>
      <c r="E14">
        <v>168311538</v>
      </c>
      <c r="F14" t="s">
        <v>467</v>
      </c>
      <c r="G14" s="20">
        <f t="shared" si="2"/>
        <v>-1</v>
      </c>
      <c r="H14" s="449">
        <v>1</v>
      </c>
      <c r="I14" s="449">
        <v>0</v>
      </c>
      <c r="J14" s="20">
        <v>7972851.7999999998</v>
      </c>
      <c r="K14" t="s">
        <v>64</v>
      </c>
      <c r="L14" t="s">
        <v>65</v>
      </c>
      <c r="M14" s="439" t="s">
        <v>74</v>
      </c>
      <c r="N14" s="440">
        <f t="shared" si="1"/>
        <v>45658</v>
      </c>
      <c r="O14" s="488" t="str">
        <f>IF(H14&lt;&gt;0,VLOOKUP(M14,[4]Cashflow!$A$91:$A$211,1,0),VLOOKUP([4]Bank!M14,[4]Cashflow!$A$5:$A$88,1,0))</f>
        <v>Bank Charges</v>
      </c>
      <c r="P14" t="s">
        <v>74</v>
      </c>
      <c r="Q14" s="18">
        <f>INDEX([5]Accounts!$A:$A,MATCH(P14,[5]Accounts!$F:$F,0))</f>
        <v>5430</v>
      </c>
      <c r="R14" t="s">
        <v>118</v>
      </c>
      <c r="S14"/>
      <c r="T14" s="464" t="s">
        <v>74</v>
      </c>
      <c r="U14"/>
      <c r="V14"/>
      <c r="W14"/>
    </row>
    <row r="15" spans="1:25" ht="15" hidden="1" x14ac:dyDescent="0.25">
      <c r="A15" s="24" t="str">
        <f>IFERROR(VLOOKUP(M15,'Broker lookup'!$A$1:$B$497,2,0),"other")</f>
        <v>other</v>
      </c>
      <c r="B15" s="443">
        <f t="shared" si="0"/>
        <v>45658</v>
      </c>
      <c r="C15" s="464">
        <v>45665</v>
      </c>
      <c r="D15" s="464">
        <v>45665</v>
      </c>
      <c r="E15">
        <v>168311538</v>
      </c>
      <c r="F15" t="s">
        <v>468</v>
      </c>
      <c r="G15" s="20">
        <f t="shared" si="2"/>
        <v>-219.39</v>
      </c>
      <c r="H15" s="449">
        <v>219.39</v>
      </c>
      <c r="I15" s="449">
        <v>0</v>
      </c>
      <c r="J15" s="20">
        <v>7972632.4100000001</v>
      </c>
      <c r="K15" t="s">
        <v>64</v>
      </c>
      <c r="L15" t="s">
        <v>65</v>
      </c>
      <c r="M15" s="439" t="s">
        <v>298</v>
      </c>
      <c r="N15" s="440">
        <f t="shared" si="1"/>
        <v>45658</v>
      </c>
      <c r="O15" s="488" t="str">
        <f>IF(H15&lt;&gt;0,VLOOKUP(M15,[4]Cashflow!$A$91:$A$211,1,0),VLOOKUP([4]Bank!M15,[4]Cashflow!$A$5:$A$88,1,0))</f>
        <v>Call Assist Claims</v>
      </c>
      <c r="P15" t="s">
        <v>299</v>
      </c>
      <c r="Q15" s="18">
        <f>INDEX([5]Accounts!$A:$A,MATCH(P15,[5]Accounts!$F:$F,0))</f>
        <v>4252</v>
      </c>
      <c r="R15" t="s">
        <v>300</v>
      </c>
      <c r="S15"/>
      <c r="T15" s="464" t="s">
        <v>469</v>
      </c>
      <c r="U15"/>
      <c r="V15"/>
      <c r="W15"/>
    </row>
    <row r="16" spans="1:25" ht="15" hidden="1" x14ac:dyDescent="0.25">
      <c r="A16" s="24" t="str">
        <f>IFERROR(VLOOKUP(M16,'Broker lookup'!$A$1:$B$497,2,0),"other")</f>
        <v>other</v>
      </c>
      <c r="B16" s="443">
        <f t="shared" si="0"/>
        <v>45658</v>
      </c>
      <c r="C16" s="464">
        <v>45665</v>
      </c>
      <c r="D16" s="464">
        <v>45665</v>
      </c>
      <c r="E16">
        <v>168311539</v>
      </c>
      <c r="F16" t="s">
        <v>470</v>
      </c>
      <c r="G16" s="20">
        <f t="shared" si="2"/>
        <v>-1</v>
      </c>
      <c r="H16" s="449">
        <v>1</v>
      </c>
      <c r="I16" s="449">
        <v>0</v>
      </c>
      <c r="J16" s="20">
        <v>7972631.4100000001</v>
      </c>
      <c r="K16" t="s">
        <v>64</v>
      </c>
      <c r="L16" t="s">
        <v>65</v>
      </c>
      <c r="M16" s="439" t="s">
        <v>74</v>
      </c>
      <c r="N16" s="440">
        <f t="shared" si="1"/>
        <v>45658</v>
      </c>
      <c r="O16" s="488" t="str">
        <f>IF(H16&lt;&gt;0,VLOOKUP(M16,[4]Cashflow!$A$91:$A$211,1,0),VLOOKUP([4]Bank!M16,[4]Cashflow!$A$5:$A$88,1,0))</f>
        <v>Bank Charges</v>
      </c>
      <c r="P16" t="s">
        <v>74</v>
      </c>
      <c r="Q16" s="18">
        <f>INDEX([5]Accounts!$A:$A,MATCH(P16,[5]Accounts!$F:$F,0))</f>
        <v>5430</v>
      </c>
      <c r="R16" t="s">
        <v>118</v>
      </c>
      <c r="S16"/>
      <c r="T16" s="464" t="s">
        <v>74</v>
      </c>
      <c r="U16"/>
      <c r="V16"/>
      <c r="W16"/>
    </row>
    <row r="17" spans="1:23" ht="15" hidden="1" x14ac:dyDescent="0.25">
      <c r="A17" s="24" t="str">
        <f>IFERROR(VLOOKUP(M17,'Broker lookup'!$A$1:$B$497,2,0),"other")</f>
        <v>other</v>
      </c>
      <c r="B17" s="443">
        <f t="shared" si="0"/>
        <v>45658</v>
      </c>
      <c r="C17" s="464">
        <v>45665</v>
      </c>
      <c r="D17" s="464">
        <v>45665</v>
      </c>
      <c r="E17">
        <v>168311539</v>
      </c>
      <c r="F17" t="s">
        <v>471</v>
      </c>
      <c r="G17" s="20">
        <f t="shared" si="2"/>
        <v>-19361</v>
      </c>
      <c r="H17" s="449">
        <v>19361</v>
      </c>
      <c r="I17" s="449">
        <v>0</v>
      </c>
      <c r="J17" s="20">
        <v>7953270.4100000001</v>
      </c>
      <c r="K17" t="s">
        <v>64</v>
      </c>
      <c r="L17" t="s">
        <v>65</v>
      </c>
      <c r="M17" s="439" t="s">
        <v>337</v>
      </c>
      <c r="N17" s="440">
        <f t="shared" si="1"/>
        <v>45658</v>
      </c>
      <c r="O17" s="488" t="str">
        <f>IF(H17&lt;&gt;0,VLOOKUP(M17,[4]Cashflow!$A$91:$A$211,1,0),VLOOKUP([4]Bank!M17,[4]Cashflow!$A$5:$A$88,1,0))</f>
        <v>Horwich Farrelly</v>
      </c>
      <c r="P17" t="s">
        <v>88</v>
      </c>
      <c r="Q17" s="18">
        <f>INDEX([5]Accounts!$A:$A,MATCH(P17,[5]Accounts!$F:$F,0))</f>
        <v>5434</v>
      </c>
      <c r="R17" t="s">
        <v>118</v>
      </c>
      <c r="S17"/>
      <c r="T17" s="464" t="s">
        <v>427</v>
      </c>
      <c r="U17"/>
      <c r="V17"/>
      <c r="W17"/>
    </row>
    <row r="18" spans="1:23" ht="15" hidden="1" x14ac:dyDescent="0.25">
      <c r="A18" s="24" t="str">
        <f>IFERROR(VLOOKUP(M18,'Broker lookup'!$A$1:$B$497,2,0),"other")</f>
        <v>other</v>
      </c>
      <c r="B18" s="443">
        <f t="shared" si="0"/>
        <v>45658</v>
      </c>
      <c r="C18" s="464">
        <v>45665</v>
      </c>
      <c r="D18" s="464">
        <v>45665</v>
      </c>
      <c r="E18">
        <v>168311540</v>
      </c>
      <c r="F18" t="s">
        <v>438</v>
      </c>
      <c r="G18" s="20">
        <f t="shared" si="2"/>
        <v>-15</v>
      </c>
      <c r="H18" s="449">
        <v>15</v>
      </c>
      <c r="I18" s="449">
        <v>0</v>
      </c>
      <c r="J18" s="20">
        <v>7953255.4100000001</v>
      </c>
      <c r="K18" t="s">
        <v>64</v>
      </c>
      <c r="L18" t="s">
        <v>65</v>
      </c>
      <c r="M18" s="439" t="s">
        <v>74</v>
      </c>
      <c r="N18" s="440">
        <f t="shared" si="1"/>
        <v>45658</v>
      </c>
      <c r="O18" s="488" t="str">
        <f>IF(H18&lt;&gt;0,VLOOKUP(M18,[4]Cashflow!$A$91:$A$211,1,0),VLOOKUP([4]Bank!M18,[4]Cashflow!$A$5:$A$88,1,0))</f>
        <v>Bank Charges</v>
      </c>
      <c r="P18" t="s">
        <v>74</v>
      </c>
      <c r="Q18" s="18">
        <f>INDEX([5]Accounts!$A:$A,MATCH(P18,[5]Accounts!$F:$F,0))</f>
        <v>5430</v>
      </c>
      <c r="R18" t="s">
        <v>118</v>
      </c>
      <c r="S18"/>
      <c r="T18" s="464" t="s">
        <v>74</v>
      </c>
      <c r="U18"/>
      <c r="V18"/>
      <c r="W18"/>
    </row>
    <row r="19" spans="1:23" ht="15" hidden="1" x14ac:dyDescent="0.25">
      <c r="A19" s="24" t="str">
        <f>IFERROR(VLOOKUP(M19,'Broker lookup'!$A$1:$B$497,2,0),"other")</f>
        <v>other</v>
      </c>
      <c r="B19" s="443">
        <f t="shared" si="0"/>
        <v>45658</v>
      </c>
      <c r="C19" s="464">
        <v>45665</v>
      </c>
      <c r="D19" s="464">
        <v>45665</v>
      </c>
      <c r="E19">
        <v>168311540</v>
      </c>
      <c r="F19" t="s">
        <v>439</v>
      </c>
      <c r="G19" s="20">
        <f t="shared" si="2"/>
        <v>-651671.93999999994</v>
      </c>
      <c r="H19" s="449">
        <v>651671.93999999994</v>
      </c>
      <c r="I19" s="449">
        <v>0</v>
      </c>
      <c r="J19" s="20">
        <v>7301583.4699999997</v>
      </c>
      <c r="K19" t="s">
        <v>64</v>
      </c>
      <c r="L19" t="s">
        <v>65</v>
      </c>
      <c r="M19" s="439" t="s">
        <v>79</v>
      </c>
      <c r="N19" s="440">
        <f t="shared" si="1"/>
        <v>45658</v>
      </c>
      <c r="O19" s="488" t="str">
        <f>IF(H19&lt;&gt;0,VLOOKUP(M19,[4]Cashflow!$A$91:$A$211,1,0),VLOOKUP([4]Bank!M19,[4]Cashflow!$A$5:$A$88,1,0))</f>
        <v>Hedgehog Claims</v>
      </c>
      <c r="P19" t="s">
        <v>80</v>
      </c>
      <c r="Q19" s="18">
        <f>INDEX([5]Accounts!$A:$A,MATCH(P19,[5]Accounts!$F:$F,0))</f>
        <v>2764</v>
      </c>
      <c r="R19" t="s">
        <v>118</v>
      </c>
      <c r="S19"/>
      <c r="T19" s="464" t="s">
        <v>395</v>
      </c>
      <c r="U19"/>
      <c r="V19"/>
      <c r="W19"/>
    </row>
    <row r="20" spans="1:23" ht="15" hidden="1" x14ac:dyDescent="0.25">
      <c r="A20" s="24" t="str">
        <f>IFERROR(VLOOKUP(M20,'Broker lookup'!$A$1:$B$497,2,0),"other")</f>
        <v>other</v>
      </c>
      <c r="B20" s="443">
        <f t="shared" si="0"/>
        <v>45658</v>
      </c>
      <c r="C20" s="464">
        <v>45665</v>
      </c>
      <c r="D20" s="464">
        <v>45665</v>
      </c>
      <c r="E20">
        <v>168311541</v>
      </c>
      <c r="F20" t="s">
        <v>440</v>
      </c>
      <c r="G20" s="20">
        <f t="shared" si="2"/>
        <v>-1</v>
      </c>
      <c r="H20" s="449">
        <v>1</v>
      </c>
      <c r="I20" s="449">
        <v>0</v>
      </c>
      <c r="J20" s="20">
        <v>7301582.4699999997</v>
      </c>
      <c r="K20" t="s">
        <v>64</v>
      </c>
      <c r="L20" t="s">
        <v>65</v>
      </c>
      <c r="M20" s="439" t="s">
        <v>74</v>
      </c>
      <c r="N20" s="440">
        <f t="shared" si="1"/>
        <v>45658</v>
      </c>
      <c r="O20" s="488" t="str">
        <f>IF(H20&lt;&gt;0,VLOOKUP(M20,[4]Cashflow!$A$91:$A$211,1,0),VLOOKUP([4]Bank!M20,[4]Cashflow!$A$5:$A$88,1,0))</f>
        <v>Bank Charges</v>
      </c>
      <c r="P20" t="s">
        <v>74</v>
      </c>
      <c r="Q20" s="18">
        <f>INDEX([5]Accounts!$A:$A,MATCH(P20,[5]Accounts!$F:$F,0))</f>
        <v>5430</v>
      </c>
      <c r="R20" t="s">
        <v>118</v>
      </c>
      <c r="S20"/>
      <c r="T20" s="464" t="s">
        <v>74</v>
      </c>
      <c r="U20"/>
      <c r="V20"/>
      <c r="W20"/>
    </row>
    <row r="21" spans="1:23" ht="15" hidden="1" x14ac:dyDescent="0.25">
      <c r="A21" s="490" t="s">
        <v>576</v>
      </c>
      <c r="B21" s="454">
        <f t="shared" si="0"/>
        <v>45658</v>
      </c>
      <c r="C21" s="491">
        <v>45665</v>
      </c>
      <c r="D21" s="491">
        <v>45665</v>
      </c>
      <c r="E21" s="492">
        <v>168311541</v>
      </c>
      <c r="F21" s="492" t="s">
        <v>441</v>
      </c>
      <c r="G21" s="493">
        <f t="shared" si="2"/>
        <v>-1704.35</v>
      </c>
      <c r="H21" s="449">
        <v>1704.35</v>
      </c>
      <c r="I21" s="449">
        <v>0</v>
      </c>
      <c r="J21" s="20">
        <v>7299878.1200000001</v>
      </c>
      <c r="K21" t="s">
        <v>64</v>
      </c>
      <c r="L21" t="s">
        <v>65</v>
      </c>
      <c r="M21" s="439" t="s">
        <v>36</v>
      </c>
      <c r="N21" s="440">
        <f t="shared" si="1"/>
        <v>45658</v>
      </c>
      <c r="O21" s="488" t="str">
        <f>IF(H21&lt;&gt;0,VLOOKUP(M21,[4]Cashflow!$A$91:$A$211,1,0),VLOOKUP([4]Bank!M21,[4]Cashflow!$A$5:$A$88,1,0))</f>
        <v>Dayinsure</v>
      </c>
      <c r="P21" t="s">
        <v>72</v>
      </c>
      <c r="Q21" s="18">
        <f>INDEX([5]Accounts!$A:$A,MATCH(P21,[5]Accounts!$F:$F,0))</f>
        <v>3435</v>
      </c>
      <c r="R21" t="s">
        <v>218</v>
      </c>
      <c r="S21"/>
      <c r="T21" s="464" t="s">
        <v>391</v>
      </c>
      <c r="U21"/>
      <c r="V21"/>
      <c r="W21"/>
    </row>
    <row r="22" spans="1:23" ht="15" hidden="1" x14ac:dyDescent="0.25">
      <c r="A22" s="24" t="str">
        <f>IFERROR(VLOOKUP(M22,'Broker lookup'!$A$1:$B$497,2,0),"other")</f>
        <v>other</v>
      </c>
      <c r="B22" s="443">
        <f t="shared" si="0"/>
        <v>45658</v>
      </c>
      <c r="C22" s="464">
        <v>45665</v>
      </c>
      <c r="D22" s="464">
        <v>45665</v>
      </c>
      <c r="E22">
        <v>168311542</v>
      </c>
      <c r="F22" t="s">
        <v>472</v>
      </c>
      <c r="G22" s="20">
        <f t="shared" si="2"/>
        <v>-1</v>
      </c>
      <c r="H22" s="449">
        <v>1</v>
      </c>
      <c r="I22" s="449">
        <v>0</v>
      </c>
      <c r="J22" s="20">
        <v>7299877.1200000001</v>
      </c>
      <c r="K22" t="s">
        <v>64</v>
      </c>
      <c r="L22" t="s">
        <v>65</v>
      </c>
      <c r="M22" s="439" t="s">
        <v>74</v>
      </c>
      <c r="N22" s="440">
        <f t="shared" si="1"/>
        <v>45658</v>
      </c>
      <c r="O22" s="488" t="str">
        <f>IF(H22&lt;&gt;0,VLOOKUP(M22,[4]Cashflow!$A$91:$A$211,1,0),VLOOKUP([4]Bank!M22,[4]Cashflow!$A$5:$A$88,1,0))</f>
        <v>Bank Charges</v>
      </c>
      <c r="P22" t="s">
        <v>74</v>
      </c>
      <c r="Q22" s="18">
        <f>INDEX([5]Accounts!$A:$A,MATCH(P22,[5]Accounts!$F:$F,0))</f>
        <v>5430</v>
      </c>
      <c r="R22" t="s">
        <v>118</v>
      </c>
      <c r="S22"/>
      <c r="T22" s="464" t="s">
        <v>74</v>
      </c>
      <c r="U22"/>
      <c r="V22"/>
      <c r="W22"/>
    </row>
    <row r="23" spans="1:23" ht="15" hidden="1" x14ac:dyDescent="0.25">
      <c r="A23" s="24" t="str">
        <f>IFERROR(VLOOKUP(M23,'Broker lookup'!$A$1:$B$497,2,0),"other")</f>
        <v>other</v>
      </c>
      <c r="B23" s="443">
        <f t="shared" si="0"/>
        <v>45658</v>
      </c>
      <c r="C23" s="464">
        <v>45665</v>
      </c>
      <c r="D23" s="464">
        <v>45665</v>
      </c>
      <c r="E23">
        <v>168311542</v>
      </c>
      <c r="F23" t="s">
        <v>473</v>
      </c>
      <c r="G23" s="20">
        <f t="shared" si="2"/>
        <v>-42000</v>
      </c>
      <c r="H23" s="449">
        <v>42000</v>
      </c>
      <c r="I23" s="449">
        <v>0</v>
      </c>
      <c r="J23" s="20">
        <v>7257877.1200000001</v>
      </c>
      <c r="K23" t="s">
        <v>64</v>
      </c>
      <c r="L23" t="s">
        <v>65</v>
      </c>
      <c r="M23" s="439" t="s">
        <v>136</v>
      </c>
      <c r="N23" s="440">
        <f t="shared" si="1"/>
        <v>45658</v>
      </c>
      <c r="O23" s="488" t="str">
        <f>IF(H23&lt;&gt;0,VLOOKUP(M23,[4]Cashflow!$A$91:$A$211,1,0),VLOOKUP([4]Bank!M23,[4]Cashflow!$A$5:$A$88,1,0))</f>
        <v>Upstix</v>
      </c>
      <c r="P23" t="s">
        <v>137</v>
      </c>
      <c r="Q23" s="18">
        <f>INDEX([5]Accounts!$A:$A,MATCH(P23,[5]Accounts!$F:$F,0))</f>
        <v>3537</v>
      </c>
      <c r="R23" t="s">
        <v>118</v>
      </c>
      <c r="S23"/>
      <c r="T23" s="464" t="s">
        <v>474</v>
      </c>
      <c r="U23"/>
      <c r="V23"/>
      <c r="W23"/>
    </row>
    <row r="24" spans="1:23" ht="15" hidden="1" x14ac:dyDescent="0.25">
      <c r="A24" s="24" t="str">
        <f>IFERROR(VLOOKUP(M24,'Broker lookup'!$A$1:$B$497,2,0),"other")</f>
        <v>other</v>
      </c>
      <c r="B24" s="443">
        <f t="shared" si="0"/>
        <v>45658</v>
      </c>
      <c r="C24" s="464">
        <v>45665</v>
      </c>
      <c r="D24" s="464">
        <v>45665</v>
      </c>
      <c r="E24">
        <v>168311543</v>
      </c>
      <c r="F24" t="s">
        <v>475</v>
      </c>
      <c r="G24" s="20">
        <f t="shared" si="2"/>
        <v>-1</v>
      </c>
      <c r="H24" s="449">
        <v>1</v>
      </c>
      <c r="I24" s="449">
        <v>0</v>
      </c>
      <c r="J24" s="20">
        <v>7257876.1200000001</v>
      </c>
      <c r="K24" t="s">
        <v>64</v>
      </c>
      <c r="L24" t="s">
        <v>65</v>
      </c>
      <c r="M24" s="439" t="s">
        <v>74</v>
      </c>
      <c r="N24" s="440">
        <f t="shared" si="1"/>
        <v>45658</v>
      </c>
      <c r="O24" s="488" t="str">
        <f>IF(H24&lt;&gt;0,VLOOKUP(M24,[4]Cashflow!$A$91:$A$211,1,0),VLOOKUP([4]Bank!M24,[4]Cashflow!$A$5:$A$88,1,0))</f>
        <v>Bank Charges</v>
      </c>
      <c r="P24" t="s">
        <v>74</v>
      </c>
      <c r="Q24" s="18">
        <f>INDEX([5]Accounts!$A:$A,MATCH(P24,[5]Accounts!$F:$F,0))</f>
        <v>5430</v>
      </c>
      <c r="R24" t="s">
        <v>118</v>
      </c>
      <c r="S24"/>
      <c r="T24" s="464" t="s">
        <v>74</v>
      </c>
      <c r="U24"/>
      <c r="V24"/>
      <c r="W24"/>
    </row>
    <row r="25" spans="1:23" ht="15" hidden="1" x14ac:dyDescent="0.25">
      <c r="A25" s="24" t="str">
        <f>IFERROR(VLOOKUP(M25,'Broker lookup'!$A$1:$B$497,2,0),"other")</f>
        <v>other</v>
      </c>
      <c r="B25" s="443">
        <f t="shared" si="0"/>
        <v>45658</v>
      </c>
      <c r="C25" s="464">
        <v>45665</v>
      </c>
      <c r="D25" s="464">
        <v>45665</v>
      </c>
      <c r="E25">
        <v>168311543</v>
      </c>
      <c r="F25" t="s">
        <v>476</v>
      </c>
      <c r="G25" s="20">
        <f t="shared" si="2"/>
        <v>-37500</v>
      </c>
      <c r="H25" s="449">
        <v>37500</v>
      </c>
      <c r="I25" s="449">
        <v>0</v>
      </c>
      <c r="J25" s="20">
        <v>7220376.1200000001</v>
      </c>
      <c r="K25" t="s">
        <v>64</v>
      </c>
      <c r="L25" t="s">
        <v>65</v>
      </c>
      <c r="M25" s="439" t="s">
        <v>308</v>
      </c>
      <c r="N25" s="440">
        <f t="shared" si="1"/>
        <v>45658</v>
      </c>
      <c r="O25" s="488" t="str">
        <f>IF(H25&lt;&gt;0,VLOOKUP(M25,[4]Cashflow!$A$91:$A$211,1,0),VLOOKUP([4]Bank!M25,[4]Cashflow!$A$5:$A$88,1,0))</f>
        <v>Capricorn</v>
      </c>
      <c r="P25" t="s">
        <v>75</v>
      </c>
      <c r="Q25" s="18">
        <f>INDEX([5]Accounts!$A:$A,MATCH(P25,[5]Accounts!$F:$F,0))</f>
        <v>5435</v>
      </c>
      <c r="R25" t="s">
        <v>118</v>
      </c>
      <c r="S25"/>
      <c r="T25" s="464" t="s">
        <v>477</v>
      </c>
      <c r="U25"/>
      <c r="V25"/>
      <c r="W25"/>
    </row>
    <row r="26" spans="1:23" ht="15" hidden="1" x14ac:dyDescent="0.25">
      <c r="A26" s="24" t="str">
        <f>IFERROR(VLOOKUP(M26,'Broker lookup'!$A$1:$B$497,2,0),"other")</f>
        <v>other</v>
      </c>
      <c r="B26" s="443">
        <f t="shared" si="0"/>
        <v>45658</v>
      </c>
      <c r="C26" s="464">
        <v>45665</v>
      </c>
      <c r="D26" s="464">
        <v>45665</v>
      </c>
      <c r="E26">
        <v>168311544</v>
      </c>
      <c r="F26" t="s">
        <v>478</v>
      </c>
      <c r="G26" s="20">
        <f t="shared" si="2"/>
        <v>-1</v>
      </c>
      <c r="H26" s="449">
        <v>1</v>
      </c>
      <c r="I26" s="449">
        <v>0</v>
      </c>
      <c r="J26" s="20">
        <v>7220375.1200000001</v>
      </c>
      <c r="K26" t="s">
        <v>64</v>
      </c>
      <c r="L26" t="s">
        <v>65</v>
      </c>
      <c r="M26" s="439" t="s">
        <v>74</v>
      </c>
      <c r="N26" s="440">
        <f t="shared" si="1"/>
        <v>45658</v>
      </c>
      <c r="O26" s="488" t="str">
        <f>IF(H26&lt;&gt;0,VLOOKUP(M26,[4]Cashflow!$A$91:$A$211,1,0),VLOOKUP([4]Bank!M26,[4]Cashflow!$A$5:$A$88,1,0))</f>
        <v>Bank Charges</v>
      </c>
      <c r="P26" t="s">
        <v>74</v>
      </c>
      <c r="Q26" s="18">
        <f>INDEX([5]Accounts!$A:$A,MATCH(P26,[5]Accounts!$F:$F,0))</f>
        <v>5430</v>
      </c>
      <c r="R26" t="s">
        <v>118</v>
      </c>
      <c r="S26"/>
      <c r="T26" s="464" t="s">
        <v>74</v>
      </c>
      <c r="U26"/>
      <c r="V26"/>
      <c r="W26"/>
    </row>
    <row r="27" spans="1:23" ht="15" hidden="1" x14ac:dyDescent="0.25">
      <c r="A27" s="24" t="str">
        <f>IFERROR(VLOOKUP(M27,'Broker lookup'!$A$1:$B$497,2,0),"other")</f>
        <v>other</v>
      </c>
      <c r="B27" s="443">
        <f t="shared" si="0"/>
        <v>45658</v>
      </c>
      <c r="C27" s="464">
        <v>45665</v>
      </c>
      <c r="D27" s="464">
        <v>45665</v>
      </c>
      <c r="E27">
        <v>168311544</v>
      </c>
      <c r="F27" t="s">
        <v>479</v>
      </c>
      <c r="G27" s="20">
        <f t="shared" si="2"/>
        <v>-120000</v>
      </c>
      <c r="H27" s="449">
        <v>120000</v>
      </c>
      <c r="I27" s="449">
        <v>0</v>
      </c>
      <c r="J27" s="20">
        <v>7100375.1200000001</v>
      </c>
      <c r="K27" t="s">
        <v>64</v>
      </c>
      <c r="L27" t="s">
        <v>65</v>
      </c>
      <c r="M27" s="439" t="s">
        <v>393</v>
      </c>
      <c r="N27" s="440">
        <f t="shared" si="1"/>
        <v>45658</v>
      </c>
      <c r="O27" s="488" t="str">
        <f>IF(H27&lt;&gt;0,VLOOKUP(M27,[4]Cashflow!$A$91:$A$211,1,0),VLOOKUP([4]Bank!M27,[4]Cashflow!$A$5:$A$88,1,0))</f>
        <v>KCASL Fees</v>
      </c>
      <c r="P27" t="s">
        <v>302</v>
      </c>
      <c r="Q27" s="18">
        <f>INDEX([5]Accounts!$A:$A,MATCH(P27,[5]Accounts!$F:$F,0))</f>
        <v>3299</v>
      </c>
      <c r="R27" t="s">
        <v>118</v>
      </c>
      <c r="S27"/>
      <c r="T27" s="464" t="s">
        <v>394</v>
      </c>
      <c r="U27"/>
      <c r="V27"/>
      <c r="W27"/>
    </row>
    <row r="28" spans="1:23" ht="15" hidden="1" x14ac:dyDescent="0.25">
      <c r="A28" s="24" t="str">
        <f>IFERROR(VLOOKUP(M28,'Broker lookup'!$A$1:$B$497,2,0),"other")</f>
        <v>other</v>
      </c>
      <c r="B28" s="443">
        <f t="shared" si="0"/>
        <v>45658</v>
      </c>
      <c r="C28" s="464">
        <v>45665</v>
      </c>
      <c r="D28" s="464">
        <v>45665</v>
      </c>
      <c r="E28">
        <v>168311545</v>
      </c>
      <c r="F28" t="s">
        <v>480</v>
      </c>
      <c r="G28" s="20">
        <f t="shared" si="2"/>
        <v>-1</v>
      </c>
      <c r="H28" s="449">
        <v>1</v>
      </c>
      <c r="I28" s="449">
        <v>0</v>
      </c>
      <c r="J28" s="20">
        <v>7100374.1200000001</v>
      </c>
      <c r="K28" t="s">
        <v>64</v>
      </c>
      <c r="L28" t="s">
        <v>65</v>
      </c>
      <c r="M28" s="439" t="s">
        <v>74</v>
      </c>
      <c r="N28" s="440">
        <f t="shared" si="1"/>
        <v>45658</v>
      </c>
      <c r="O28" s="488" t="str">
        <f>IF(H28&lt;&gt;0,VLOOKUP(M28,[4]Cashflow!$A$91:$A$211,1,0),VLOOKUP([4]Bank!M28,[4]Cashflow!$A$5:$A$88,1,0))</f>
        <v>Bank Charges</v>
      </c>
      <c r="P28" t="s">
        <v>74</v>
      </c>
      <c r="Q28" s="18">
        <f>INDEX([5]Accounts!$A:$A,MATCH(P28,[5]Accounts!$F:$F,0))</f>
        <v>5430</v>
      </c>
      <c r="R28" t="s">
        <v>118</v>
      </c>
      <c r="S28"/>
      <c r="T28" s="464" t="s">
        <v>74</v>
      </c>
      <c r="U28"/>
      <c r="V28"/>
      <c r="W28"/>
    </row>
    <row r="29" spans="1:23" ht="15" hidden="1" x14ac:dyDescent="0.25">
      <c r="A29" s="24" t="str">
        <f>IFERROR(VLOOKUP(M29,'Broker lookup'!$A$1:$B$497,2,0),"other")</f>
        <v>other</v>
      </c>
      <c r="B29" s="443">
        <f t="shared" si="0"/>
        <v>45658</v>
      </c>
      <c r="C29" s="464">
        <v>45665</v>
      </c>
      <c r="D29" s="464">
        <v>45665</v>
      </c>
      <c r="E29">
        <v>168311545</v>
      </c>
      <c r="F29" t="s">
        <v>481</v>
      </c>
      <c r="G29" s="20">
        <f t="shared" si="2"/>
        <v>-2800</v>
      </c>
      <c r="H29" s="449">
        <v>2800</v>
      </c>
      <c r="I29" s="449">
        <v>0</v>
      </c>
      <c r="J29" s="20">
        <v>7097574.1200000001</v>
      </c>
      <c r="K29" t="s">
        <v>64</v>
      </c>
      <c r="L29" t="s">
        <v>65</v>
      </c>
      <c r="M29" s="439" t="s">
        <v>293</v>
      </c>
      <c r="N29" s="440">
        <f t="shared" si="1"/>
        <v>45658</v>
      </c>
      <c r="O29" s="488" t="str">
        <f>IF(H29&lt;&gt;0,VLOOKUP(M29,[4]Cashflow!$A$91:$A$211,1,0),VLOOKUP([4]Bank!M29,[4]Cashflow!$A$5:$A$88,1,0))</f>
        <v>Audit fees</v>
      </c>
      <c r="P29" t="s">
        <v>120</v>
      </c>
      <c r="Q29" s="18">
        <f>INDEX([5]Accounts!$A:$A,MATCH(P29,[5]Accounts!$F:$F,0))</f>
        <v>5020</v>
      </c>
      <c r="R29" t="s">
        <v>118</v>
      </c>
      <c r="S29"/>
      <c r="T29" s="464" t="s">
        <v>428</v>
      </c>
      <c r="U29"/>
      <c r="V29"/>
      <c r="W29"/>
    </row>
    <row r="30" spans="1:23" ht="15" hidden="1" x14ac:dyDescent="0.25">
      <c r="A30" s="24" t="str">
        <f>IFERROR(VLOOKUP(M30,'Broker lookup'!$A$1:$B$497,2,0),"other")</f>
        <v>other</v>
      </c>
      <c r="B30" s="443">
        <f t="shared" si="0"/>
        <v>45658</v>
      </c>
      <c r="C30" s="464">
        <v>45665</v>
      </c>
      <c r="D30" s="464">
        <v>45665</v>
      </c>
      <c r="E30">
        <v>168311546</v>
      </c>
      <c r="F30" t="s">
        <v>482</v>
      </c>
      <c r="G30" s="20">
        <f t="shared" si="2"/>
        <v>-1</v>
      </c>
      <c r="H30" s="449">
        <v>1</v>
      </c>
      <c r="I30" s="449">
        <v>0</v>
      </c>
      <c r="J30" s="20">
        <v>7097573.1200000001</v>
      </c>
      <c r="K30" t="s">
        <v>64</v>
      </c>
      <c r="L30" t="s">
        <v>65</v>
      </c>
      <c r="M30" s="439" t="s">
        <v>74</v>
      </c>
      <c r="N30" s="440">
        <f t="shared" si="1"/>
        <v>45658</v>
      </c>
      <c r="O30" s="488" t="str">
        <f>IF(H30&lt;&gt;0,VLOOKUP(M30,[4]Cashflow!$A$91:$A$211,1,0),VLOOKUP([4]Bank!M30,[4]Cashflow!$A$5:$A$88,1,0))</f>
        <v>Bank Charges</v>
      </c>
      <c r="P30" t="s">
        <v>74</v>
      </c>
      <c r="Q30" s="18">
        <f>INDEX([5]Accounts!$A:$A,MATCH(P30,[5]Accounts!$F:$F,0))</f>
        <v>5430</v>
      </c>
      <c r="R30" t="s">
        <v>118</v>
      </c>
      <c r="S30"/>
      <c r="T30" s="464" t="s">
        <v>74</v>
      </c>
      <c r="U30"/>
      <c r="V30"/>
      <c r="W30"/>
    </row>
    <row r="31" spans="1:23" ht="15" hidden="1" x14ac:dyDescent="0.25">
      <c r="A31" s="24" t="str">
        <f>IFERROR(VLOOKUP(M31,'Broker lookup'!$A$1:$B$497,2,0),"other")</f>
        <v>other</v>
      </c>
      <c r="B31" s="443">
        <f t="shared" si="0"/>
        <v>45658</v>
      </c>
      <c r="C31" s="464">
        <v>45665</v>
      </c>
      <c r="D31" s="464">
        <v>45665</v>
      </c>
      <c r="E31">
        <v>168311546</v>
      </c>
      <c r="F31" t="s">
        <v>483</v>
      </c>
      <c r="G31" s="20">
        <f t="shared" si="2"/>
        <v>-8750</v>
      </c>
      <c r="H31" s="449">
        <v>8750</v>
      </c>
      <c r="I31" s="449">
        <v>0</v>
      </c>
      <c r="J31" s="20">
        <v>7088823.1200000001</v>
      </c>
      <c r="K31" t="s">
        <v>64</v>
      </c>
      <c r="L31" t="s">
        <v>65</v>
      </c>
      <c r="M31" s="439" t="s">
        <v>304</v>
      </c>
      <c r="N31" s="440">
        <f t="shared" si="1"/>
        <v>45658</v>
      </c>
      <c r="O31" s="488" t="str">
        <f>IF(H31&lt;&gt;0,VLOOKUP(M31,[4]Cashflow!$A$91:$A$211,1,0),VLOOKUP([4]Bank!M31,[4]Cashflow!$A$5:$A$88,1,0))</f>
        <v>Franco Cassar - NED</v>
      </c>
      <c r="P31" t="s">
        <v>305</v>
      </c>
      <c r="Q31" s="18">
        <f>INDEX([5]Accounts!$A:$A,MATCH(P31,[5]Accounts!$F:$F,0))</f>
        <v>5413</v>
      </c>
      <c r="R31" t="s">
        <v>118</v>
      </c>
      <c r="S31"/>
      <c r="T31" s="464" t="s">
        <v>484</v>
      </c>
      <c r="U31"/>
      <c r="V31"/>
      <c r="W31"/>
    </row>
    <row r="32" spans="1:23" ht="15" hidden="1" x14ac:dyDescent="0.25">
      <c r="A32" s="24" t="str">
        <f>IFERROR(VLOOKUP(M32,'Broker lookup'!$A$1:$B$497,2,0),"other")</f>
        <v>other</v>
      </c>
      <c r="B32" s="443">
        <f t="shared" si="0"/>
        <v>45658</v>
      </c>
      <c r="C32" s="464">
        <v>45665</v>
      </c>
      <c r="D32" s="464">
        <v>45665</v>
      </c>
      <c r="E32">
        <v>168311547</v>
      </c>
      <c r="F32" t="s">
        <v>485</v>
      </c>
      <c r="G32" s="20">
        <f t="shared" si="2"/>
        <v>-1</v>
      </c>
      <c r="H32" s="449">
        <v>1</v>
      </c>
      <c r="I32" s="449">
        <v>0</v>
      </c>
      <c r="J32" s="20">
        <v>7088822.1200000001</v>
      </c>
      <c r="K32" t="s">
        <v>64</v>
      </c>
      <c r="L32" t="s">
        <v>65</v>
      </c>
      <c r="M32" s="439" t="s">
        <v>74</v>
      </c>
      <c r="N32" s="440">
        <f t="shared" si="1"/>
        <v>45658</v>
      </c>
      <c r="O32" s="488" t="str">
        <f>IF(H32&lt;&gt;0,VLOOKUP(M32,[4]Cashflow!$A$91:$A$211,1,0),VLOOKUP([4]Bank!M32,[4]Cashflow!$A$5:$A$88,1,0))</f>
        <v>Bank Charges</v>
      </c>
      <c r="P32" t="s">
        <v>74</v>
      </c>
      <c r="Q32" s="18">
        <f>INDEX([5]Accounts!$A:$A,MATCH(P32,[5]Accounts!$F:$F,0))</f>
        <v>5430</v>
      </c>
      <c r="R32" t="s">
        <v>118</v>
      </c>
      <c r="S32"/>
      <c r="T32" s="464" t="s">
        <v>74</v>
      </c>
      <c r="U32"/>
      <c r="V32"/>
      <c r="W32"/>
    </row>
    <row r="33" spans="1:23" ht="15" hidden="1" x14ac:dyDescent="0.25">
      <c r="A33" s="24" t="str">
        <f>IFERROR(VLOOKUP(M33,'Broker lookup'!$A$1:$B$497,2,0),"other")</f>
        <v>other</v>
      </c>
      <c r="B33" s="443">
        <f t="shared" si="0"/>
        <v>45658</v>
      </c>
      <c r="C33" s="464">
        <v>45665</v>
      </c>
      <c r="D33" s="464">
        <v>45665</v>
      </c>
      <c r="E33">
        <v>168311547</v>
      </c>
      <c r="F33" t="s">
        <v>486</v>
      </c>
      <c r="G33" s="20">
        <f t="shared" si="2"/>
        <v>-22320</v>
      </c>
      <c r="H33" s="449">
        <v>22320</v>
      </c>
      <c r="I33" s="449">
        <v>0</v>
      </c>
      <c r="J33" s="20">
        <v>7066502.1200000001</v>
      </c>
      <c r="K33" t="s">
        <v>64</v>
      </c>
      <c r="L33" t="s">
        <v>65</v>
      </c>
      <c r="M33" s="439" t="s">
        <v>293</v>
      </c>
      <c r="N33" s="440">
        <f t="shared" si="1"/>
        <v>45658</v>
      </c>
      <c r="O33" s="488" t="str">
        <f>IF(H33&lt;&gt;0,VLOOKUP(M33,[4]Cashflow!$A$91:$A$211,1,0),VLOOKUP([4]Bank!M33,[4]Cashflow!$A$5:$A$88,1,0))</f>
        <v>Audit fees</v>
      </c>
      <c r="P33" t="s">
        <v>120</v>
      </c>
      <c r="Q33" s="18">
        <f>INDEX([5]Accounts!$A:$A,MATCH(P33,[5]Accounts!$F:$F,0))</f>
        <v>5020</v>
      </c>
      <c r="R33" t="s">
        <v>118</v>
      </c>
      <c r="S33"/>
      <c r="T33" s="464" t="s">
        <v>403</v>
      </c>
      <c r="U33"/>
      <c r="V33"/>
      <c r="W33"/>
    </row>
    <row r="34" spans="1:23" ht="15" hidden="1" x14ac:dyDescent="0.25">
      <c r="A34" s="24" t="str">
        <f>IFERROR(VLOOKUP(M34,'Broker lookup'!$A$1:$B$497,2,0),"other")</f>
        <v>other</v>
      </c>
      <c r="B34" s="443">
        <f t="shared" si="0"/>
        <v>45658</v>
      </c>
      <c r="C34" s="464">
        <v>45665</v>
      </c>
      <c r="D34" s="464">
        <v>45665</v>
      </c>
      <c r="E34">
        <v>168311548</v>
      </c>
      <c r="F34" t="s">
        <v>487</v>
      </c>
      <c r="G34" s="20">
        <f t="shared" si="2"/>
        <v>-1</v>
      </c>
      <c r="H34" s="449">
        <v>1</v>
      </c>
      <c r="I34" s="449">
        <v>0</v>
      </c>
      <c r="J34" s="20">
        <v>7066501.1200000001</v>
      </c>
      <c r="K34" t="s">
        <v>64</v>
      </c>
      <c r="L34" t="s">
        <v>65</v>
      </c>
      <c r="M34" s="439" t="s">
        <v>74</v>
      </c>
      <c r="N34" s="440">
        <f t="shared" si="1"/>
        <v>45658</v>
      </c>
      <c r="O34" s="488" t="str">
        <f>IF(H34&lt;&gt;0,VLOOKUP(M34,[4]Cashflow!$A$91:$A$211,1,0),VLOOKUP([4]Bank!M34,[4]Cashflow!$A$5:$A$88,1,0))</f>
        <v>Bank Charges</v>
      </c>
      <c r="P34" t="s">
        <v>74</v>
      </c>
      <c r="Q34" s="18">
        <f>INDEX([5]Accounts!$A:$A,MATCH(P34,[5]Accounts!$F:$F,0))</f>
        <v>5430</v>
      </c>
      <c r="R34" t="s">
        <v>118</v>
      </c>
      <c r="S34"/>
      <c r="T34" s="464" t="s">
        <v>74</v>
      </c>
      <c r="U34"/>
      <c r="V34"/>
      <c r="W34"/>
    </row>
    <row r="35" spans="1:23" ht="15" hidden="1" x14ac:dyDescent="0.25">
      <c r="A35" s="24" t="str">
        <f>IFERROR(VLOOKUP(M35,'Broker lookup'!$A$1:$B$497,2,0),"other")</f>
        <v>other</v>
      </c>
      <c r="B35" s="443">
        <f t="shared" si="0"/>
        <v>45658</v>
      </c>
      <c r="C35" s="464">
        <v>45665</v>
      </c>
      <c r="D35" s="464">
        <v>45665</v>
      </c>
      <c r="E35">
        <v>168311548</v>
      </c>
      <c r="F35" t="s">
        <v>488</v>
      </c>
      <c r="G35" s="20">
        <f t="shared" si="2"/>
        <v>-10470.549999999999</v>
      </c>
      <c r="H35" s="449">
        <v>10470.549999999999</v>
      </c>
      <c r="I35" s="449">
        <v>0</v>
      </c>
      <c r="J35" s="20">
        <v>7056030.5700000003</v>
      </c>
      <c r="K35" t="s">
        <v>64</v>
      </c>
      <c r="L35" t="s">
        <v>65</v>
      </c>
      <c r="M35" s="439" t="s">
        <v>307</v>
      </c>
      <c r="N35" s="440">
        <f t="shared" si="1"/>
        <v>45658</v>
      </c>
      <c r="O35" s="488" t="str">
        <f>IF(H35&lt;&gt;0,VLOOKUP(M35,[4]Cashflow!$A$91:$A$211,1,0),VLOOKUP([4]Bank!M35,[4]Cashflow!$A$5:$A$88,1,0))</f>
        <v>ABI Levy</v>
      </c>
      <c r="P35" t="s">
        <v>307</v>
      </c>
      <c r="Q35" s="18">
        <f>INDEX([5]Accounts!$A:$A,MATCH(P35,[5]Accounts!$F:$F,0))</f>
        <v>5404</v>
      </c>
      <c r="R35" t="s">
        <v>118</v>
      </c>
      <c r="S35"/>
      <c r="T35" s="464" t="s">
        <v>489</v>
      </c>
      <c r="U35"/>
      <c r="V35"/>
      <c r="W35"/>
    </row>
    <row r="36" spans="1:23" ht="15" hidden="1" x14ac:dyDescent="0.25">
      <c r="A36" s="24" t="str">
        <f>IFERROR(VLOOKUP(M36,'Broker lookup'!$A$1:$B$497,2,0),"other")</f>
        <v>other</v>
      </c>
      <c r="B36" s="443">
        <f t="shared" si="0"/>
        <v>45658</v>
      </c>
      <c r="C36" s="464">
        <v>45665</v>
      </c>
      <c r="D36" s="464">
        <v>45665</v>
      </c>
      <c r="E36">
        <v>168311549</v>
      </c>
      <c r="F36" t="s">
        <v>490</v>
      </c>
      <c r="G36" s="20">
        <f t="shared" si="2"/>
        <v>-1</v>
      </c>
      <c r="H36" s="449">
        <v>1</v>
      </c>
      <c r="I36" s="449">
        <v>0</v>
      </c>
      <c r="J36" s="20">
        <v>7056029.5700000003</v>
      </c>
      <c r="K36" t="s">
        <v>64</v>
      </c>
      <c r="L36" t="s">
        <v>65</v>
      </c>
      <c r="M36" s="439" t="s">
        <v>74</v>
      </c>
      <c r="N36" s="440">
        <f t="shared" si="1"/>
        <v>45658</v>
      </c>
      <c r="O36" s="488" t="str">
        <f>IF(H36&lt;&gt;0,VLOOKUP(M36,[4]Cashflow!$A$91:$A$211,1,0),VLOOKUP([4]Bank!M36,[4]Cashflow!$A$5:$A$88,1,0))</f>
        <v>Bank Charges</v>
      </c>
      <c r="P36" t="s">
        <v>74</v>
      </c>
      <c r="Q36" s="18">
        <f>INDEX([5]Accounts!$A:$A,MATCH(P36,[5]Accounts!$F:$F,0))</f>
        <v>5430</v>
      </c>
      <c r="R36" t="s">
        <v>118</v>
      </c>
      <c r="S36"/>
      <c r="T36" s="464" t="s">
        <v>74</v>
      </c>
      <c r="U36"/>
      <c r="V36"/>
      <c r="W36"/>
    </row>
    <row r="37" spans="1:23" ht="15" hidden="1" x14ac:dyDescent="0.25">
      <c r="A37" s="24" t="str">
        <f>IFERROR(VLOOKUP(M37,'Broker lookup'!$A$1:$B$497,2,0),"other")</f>
        <v>other</v>
      </c>
      <c r="B37" s="443">
        <f t="shared" si="0"/>
        <v>45658</v>
      </c>
      <c r="C37" s="464">
        <v>45665</v>
      </c>
      <c r="D37" s="464">
        <v>45665</v>
      </c>
      <c r="E37">
        <v>168311549</v>
      </c>
      <c r="F37" t="s">
        <v>491</v>
      </c>
      <c r="G37" s="20">
        <f t="shared" si="2"/>
        <v>-294874.71999999997</v>
      </c>
      <c r="H37" s="449">
        <v>294874.71999999997</v>
      </c>
      <c r="I37" s="449">
        <v>0</v>
      </c>
      <c r="J37" s="20">
        <v>6761154.8499999996</v>
      </c>
      <c r="K37" t="s">
        <v>64</v>
      </c>
      <c r="L37" t="s">
        <v>65</v>
      </c>
      <c r="M37" s="439" t="s">
        <v>301</v>
      </c>
      <c r="N37" s="440">
        <f t="shared" si="1"/>
        <v>45658</v>
      </c>
      <c r="O37" s="488" t="str">
        <f>IF(H37&lt;&gt;0,VLOOKUP(M37,[4]Cashflow!$A$91:$A$211,1,0),VLOOKUP([4]Bank!M37,[4]Cashflow!$A$5:$A$88,1,0))</f>
        <v>KCASL Fees</v>
      </c>
      <c r="P37" t="s">
        <v>302</v>
      </c>
      <c r="Q37" s="18">
        <f>INDEX([5]Accounts!$A:$A,MATCH(P37,[5]Accounts!$F:$F,0))</f>
        <v>3299</v>
      </c>
      <c r="R37" t="s">
        <v>118</v>
      </c>
      <c r="S37"/>
      <c r="T37" s="464" t="s">
        <v>394</v>
      </c>
      <c r="U37"/>
      <c r="V37"/>
      <c r="W37"/>
    </row>
    <row r="38" spans="1:23" ht="15" hidden="1" x14ac:dyDescent="0.25">
      <c r="A38" s="24" t="str">
        <f>IFERROR(VLOOKUP(M38,'Broker lookup'!$A$1:$B$497,2,0),"other")</f>
        <v>other</v>
      </c>
      <c r="B38" s="443">
        <f t="shared" si="0"/>
        <v>45658</v>
      </c>
      <c r="C38" s="464">
        <v>45665</v>
      </c>
      <c r="D38" s="464">
        <v>45665</v>
      </c>
      <c r="E38">
        <v>168311551</v>
      </c>
      <c r="F38" t="s">
        <v>53</v>
      </c>
      <c r="G38" s="20">
        <f t="shared" si="2"/>
        <v>-15</v>
      </c>
      <c r="H38" s="449">
        <v>15</v>
      </c>
      <c r="I38" s="449">
        <v>0</v>
      </c>
      <c r="J38" s="20">
        <v>6761139.8499999996</v>
      </c>
      <c r="K38" t="s">
        <v>64</v>
      </c>
      <c r="L38" t="s">
        <v>65</v>
      </c>
      <c r="M38" s="439" t="s">
        <v>74</v>
      </c>
      <c r="N38" s="440">
        <f t="shared" si="1"/>
        <v>45658</v>
      </c>
      <c r="O38" s="488" t="str">
        <f>IF(H38&lt;&gt;0,VLOOKUP(M38,[4]Cashflow!$A$91:$A$211,1,0),VLOOKUP([4]Bank!M38,[4]Cashflow!$A$5:$A$88,1,0))</f>
        <v>Bank Charges</v>
      </c>
      <c r="P38" t="s">
        <v>74</v>
      </c>
      <c r="Q38" s="18">
        <f>INDEX([5]Accounts!$A:$A,MATCH(P38,[5]Accounts!$F:$F,0))</f>
        <v>5430</v>
      </c>
      <c r="R38" t="s">
        <v>118</v>
      </c>
      <c r="S38"/>
      <c r="T38" s="464" t="s">
        <v>74</v>
      </c>
      <c r="U38"/>
      <c r="V38"/>
      <c r="W38"/>
    </row>
    <row r="39" spans="1:23" ht="15" hidden="1" x14ac:dyDescent="0.25">
      <c r="A39" s="24" t="str">
        <f>IFERROR(VLOOKUP(M39,'Broker lookup'!$A$1:$B$497,2,0),"other")</f>
        <v>other</v>
      </c>
      <c r="B39" s="443">
        <f t="shared" si="0"/>
        <v>45658</v>
      </c>
      <c r="C39" s="464">
        <v>45665</v>
      </c>
      <c r="D39" s="464">
        <v>45665</v>
      </c>
      <c r="E39">
        <v>168311551</v>
      </c>
      <c r="F39" t="s">
        <v>54</v>
      </c>
      <c r="G39" s="20">
        <f t="shared" si="2"/>
        <v>-4000000</v>
      </c>
      <c r="H39" s="449">
        <v>4000000</v>
      </c>
      <c r="I39" s="449">
        <v>0</v>
      </c>
      <c r="J39" s="20">
        <v>2761139.85</v>
      </c>
      <c r="K39" t="s">
        <v>64</v>
      </c>
      <c r="L39" t="s">
        <v>65</v>
      </c>
      <c r="M39" s="439" t="s">
        <v>85</v>
      </c>
      <c r="N39" s="440">
        <f t="shared" si="1"/>
        <v>45658</v>
      </c>
      <c r="O39" s="488" t="str">
        <f>IF(H39&lt;&gt;0,VLOOKUP(M39,[4]Cashflow!$A$91:$A$211,1,0),VLOOKUP([4]Bank!M39,[4]Cashflow!$A$5:$A$88,1,0))</f>
        <v>KCASL Top up</v>
      </c>
      <c r="P39" t="s">
        <v>84</v>
      </c>
      <c r="Q39" s="18">
        <f>INDEX([5]Accounts!$A:$A,MATCH(P39,[5]Accounts!$F:$F,0))</f>
        <v>2761</v>
      </c>
      <c r="R39" t="s">
        <v>118</v>
      </c>
      <c r="S39"/>
      <c r="T39" s="464" t="s">
        <v>85</v>
      </c>
      <c r="U39"/>
      <c r="V39"/>
      <c r="W39"/>
    </row>
    <row r="40" spans="1:23" ht="15" hidden="1" x14ac:dyDescent="0.25">
      <c r="A40" s="24" t="str">
        <f>IFERROR(VLOOKUP(M40,'Broker lookup'!$A$1:$B$497,2,0),"other")</f>
        <v>other</v>
      </c>
      <c r="B40" s="443">
        <f t="shared" si="0"/>
        <v>45658</v>
      </c>
      <c r="C40" s="464">
        <v>45666</v>
      </c>
      <c r="D40" s="464">
        <v>45666</v>
      </c>
      <c r="E40">
        <v>168313439</v>
      </c>
      <c r="F40" t="s">
        <v>431</v>
      </c>
      <c r="G40" s="20">
        <f t="shared" si="2"/>
        <v>-15</v>
      </c>
      <c r="H40" s="449">
        <v>15</v>
      </c>
      <c r="I40" s="449">
        <v>0</v>
      </c>
      <c r="J40" s="20">
        <v>2761124.85</v>
      </c>
      <c r="K40" t="s">
        <v>64</v>
      </c>
      <c r="L40" t="s">
        <v>65</v>
      </c>
      <c r="M40" s="439" t="s">
        <v>74</v>
      </c>
      <c r="N40" s="440">
        <f t="shared" si="1"/>
        <v>45658</v>
      </c>
      <c r="O40" s="488" t="str">
        <f>IF(H40&lt;&gt;0,VLOOKUP(M40,[4]Cashflow!$A$91:$A$211,1,0),VLOOKUP([4]Bank!M40,[4]Cashflow!$A$5:$A$88,1,0))</f>
        <v>Bank Charges</v>
      </c>
      <c r="P40" t="s">
        <v>74</v>
      </c>
      <c r="Q40" s="18">
        <f>INDEX([5]Accounts!$A:$A,MATCH(P40,[5]Accounts!$F:$F,0))</f>
        <v>5430</v>
      </c>
      <c r="R40" t="s">
        <v>118</v>
      </c>
      <c r="S40"/>
      <c r="T40" s="464" t="s">
        <v>74</v>
      </c>
      <c r="U40"/>
      <c r="V40"/>
      <c r="W40"/>
    </row>
    <row r="41" spans="1:23" ht="15" hidden="1" x14ac:dyDescent="0.25">
      <c r="A41" s="24" t="str">
        <f>IFERROR(VLOOKUP(M41,'Broker lookup'!$A$1:$B$497,2,0),"other")</f>
        <v>other</v>
      </c>
      <c r="B41" s="443">
        <f t="shared" si="0"/>
        <v>45658</v>
      </c>
      <c r="C41" s="464">
        <v>45666</v>
      </c>
      <c r="D41" s="464">
        <v>45666</v>
      </c>
      <c r="E41">
        <v>168313439</v>
      </c>
      <c r="F41" t="s">
        <v>432</v>
      </c>
      <c r="G41" s="20">
        <f t="shared" si="2"/>
        <v>-2729183.27</v>
      </c>
      <c r="H41" s="449">
        <v>2729183.27</v>
      </c>
      <c r="I41" s="449">
        <v>0</v>
      </c>
      <c r="J41" s="20">
        <v>31941.58</v>
      </c>
      <c r="K41" t="s">
        <v>64</v>
      </c>
      <c r="L41" t="s">
        <v>65</v>
      </c>
      <c r="M41" s="439" t="s">
        <v>107</v>
      </c>
      <c r="N41" s="440">
        <f t="shared" si="1"/>
        <v>45658</v>
      </c>
      <c r="O41" s="488" t="str">
        <f>IF(H41&lt;&gt;0,VLOOKUP(M41,[4]Cashflow!$A$91:$A$211,1,0),VLOOKUP([4]Bank!M41,[4]Cashflow!$A$5:$A$88,1,0))</f>
        <v>Pukka IPT &amp; Commission</v>
      </c>
      <c r="P41" t="s">
        <v>108</v>
      </c>
      <c r="Q41" s="18">
        <f>INDEX([5]Accounts!$A:$A,MATCH(P41,[5]Accounts!$F:$F,0))</f>
        <v>4135</v>
      </c>
      <c r="R41" t="s">
        <v>225</v>
      </c>
      <c r="S41"/>
      <c r="T41" s="464" t="s">
        <v>492</v>
      </c>
      <c r="U41"/>
      <c r="V41"/>
      <c r="W41"/>
    </row>
    <row r="42" spans="1:23" ht="15" hidden="1" x14ac:dyDescent="0.25">
      <c r="A42" s="24" t="str">
        <f>IFERROR(VLOOKUP(M42,'Broker lookup'!$A$1:$B$497,2,0),"other")</f>
        <v>Dayinsure</v>
      </c>
      <c r="B42" s="443">
        <f t="shared" si="0"/>
        <v>45658</v>
      </c>
      <c r="C42" s="464">
        <v>45666</v>
      </c>
      <c r="D42" s="464">
        <v>45666</v>
      </c>
      <c r="E42">
        <v>168316938</v>
      </c>
      <c r="F42" t="s">
        <v>48</v>
      </c>
      <c r="G42" s="449">
        <f t="shared" si="2"/>
        <v>37438.480000000003</v>
      </c>
      <c r="H42" s="449">
        <v>0</v>
      </c>
      <c r="I42" s="449">
        <v>37438.480000000003</v>
      </c>
      <c r="J42" s="20">
        <v>69380.06</v>
      </c>
      <c r="K42" t="s">
        <v>64</v>
      </c>
      <c r="L42" t="s">
        <v>65</v>
      </c>
      <c r="M42" s="439" t="s">
        <v>36</v>
      </c>
      <c r="N42" s="440">
        <f t="shared" si="1"/>
        <v>45658</v>
      </c>
      <c r="O42" s="488" t="e">
        <f>IF(H42&lt;&gt;0,VLOOKUP(M42,[4]Cashflow!$A$91:$A$211,1,0),VLOOKUP([4]Bank!M42,[4]Cashflow!$A$5:$A$88,1,0))</f>
        <v>#N/A</v>
      </c>
      <c r="P42" t="s">
        <v>72</v>
      </c>
      <c r="Q42" s="18">
        <f>INDEX([5]Accounts!$A:$A,MATCH(P42,[5]Accounts!$F:$F,0))</f>
        <v>3435</v>
      </c>
      <c r="R42" t="s">
        <v>218</v>
      </c>
      <c r="S42"/>
      <c r="T42" s="464" t="s">
        <v>391</v>
      </c>
      <c r="U42"/>
      <c r="V42"/>
      <c r="W42"/>
    </row>
    <row r="43" spans="1:23" ht="15" hidden="1" x14ac:dyDescent="0.25">
      <c r="A43" s="24" t="str">
        <f>IFERROR(VLOOKUP(M43,'Broker lookup'!$A$1:$B$497,2,0),"other")</f>
        <v>other</v>
      </c>
      <c r="B43" s="443">
        <f t="shared" si="0"/>
        <v>45658</v>
      </c>
      <c r="C43" s="464">
        <v>45666</v>
      </c>
      <c r="D43" s="464">
        <v>45666</v>
      </c>
      <c r="E43">
        <v>168322832</v>
      </c>
      <c r="F43" t="s">
        <v>295</v>
      </c>
      <c r="G43" s="20">
        <f t="shared" si="2"/>
        <v>950000</v>
      </c>
      <c r="H43" s="449">
        <v>0</v>
      </c>
      <c r="I43" s="449">
        <v>950000</v>
      </c>
      <c r="J43" s="20">
        <v>1019380.06</v>
      </c>
      <c r="K43" t="s">
        <v>64</v>
      </c>
      <c r="L43" t="s">
        <v>65</v>
      </c>
      <c r="M43" s="439" t="s">
        <v>85</v>
      </c>
      <c r="N43" s="440">
        <f t="shared" si="1"/>
        <v>45658</v>
      </c>
      <c r="O43" s="488" t="e">
        <f>IF(H43&lt;&gt;0,VLOOKUP(M43,[4]Cashflow!$A$91:$A$211,1,0),VLOOKUP([4]Bank!M43,[4]Cashflow!$A$5:$A$88,1,0))</f>
        <v>#N/A</v>
      </c>
      <c r="P43" t="s">
        <v>84</v>
      </c>
      <c r="Q43" s="18">
        <f>INDEX([5]Accounts!$A:$A,MATCH(P43,[5]Accounts!$F:$F,0))</f>
        <v>2761</v>
      </c>
      <c r="R43" t="s">
        <v>118</v>
      </c>
      <c r="S43"/>
      <c r="T43" s="464" t="s">
        <v>85</v>
      </c>
      <c r="U43"/>
      <c r="V43"/>
      <c r="W43"/>
    </row>
    <row r="44" spans="1:23" ht="15" hidden="1" x14ac:dyDescent="0.25">
      <c r="A44" s="24" t="str">
        <f>IFERROR(VLOOKUP(M44,'Broker lookup'!$A$1:$B$497,2,0),"other")</f>
        <v>other</v>
      </c>
      <c r="B44" s="443">
        <f t="shared" si="0"/>
        <v>45658</v>
      </c>
      <c r="C44" s="464">
        <v>45666</v>
      </c>
      <c r="D44" s="464">
        <v>45666</v>
      </c>
      <c r="E44">
        <v>168322902</v>
      </c>
      <c r="F44" t="s">
        <v>295</v>
      </c>
      <c r="G44" s="20">
        <f t="shared" si="2"/>
        <v>900000</v>
      </c>
      <c r="H44" s="449">
        <v>0</v>
      </c>
      <c r="I44" s="449">
        <v>900000</v>
      </c>
      <c r="J44" s="20">
        <v>1919380.06</v>
      </c>
      <c r="K44" t="s">
        <v>64</v>
      </c>
      <c r="L44" t="s">
        <v>65</v>
      </c>
      <c r="M44" s="439" t="s">
        <v>85</v>
      </c>
      <c r="N44" s="440">
        <f t="shared" si="1"/>
        <v>45658</v>
      </c>
      <c r="O44" s="488" t="e">
        <f>IF(H44&lt;&gt;0,VLOOKUP(M44,[4]Cashflow!$A$91:$A$211,1,0),VLOOKUP([4]Bank!M44,[4]Cashflow!$A$5:$A$88,1,0))</f>
        <v>#N/A</v>
      </c>
      <c r="P44" t="s">
        <v>84</v>
      </c>
      <c r="Q44" s="18">
        <f>INDEX([5]Accounts!$A:$A,MATCH(P44,[5]Accounts!$F:$F,0))</f>
        <v>2761</v>
      </c>
      <c r="R44" t="s">
        <v>118</v>
      </c>
      <c r="S44"/>
      <c r="T44" s="464" t="s">
        <v>85</v>
      </c>
      <c r="U44"/>
      <c r="V44"/>
      <c r="W44"/>
    </row>
    <row r="45" spans="1:23" ht="15" hidden="1" x14ac:dyDescent="0.25">
      <c r="A45" s="24" t="str">
        <f>IFERROR(VLOOKUP(M45,'Broker lookup'!$A$1:$B$497,2,0),"other")</f>
        <v>other</v>
      </c>
      <c r="B45" s="443">
        <f t="shared" si="0"/>
        <v>45658</v>
      </c>
      <c r="C45" s="464">
        <v>45666</v>
      </c>
      <c r="D45" s="464">
        <v>45666</v>
      </c>
      <c r="E45">
        <v>168322903</v>
      </c>
      <c r="F45" t="s">
        <v>295</v>
      </c>
      <c r="G45" s="20">
        <f t="shared" si="2"/>
        <v>400000</v>
      </c>
      <c r="H45" s="449">
        <v>0</v>
      </c>
      <c r="I45" s="449">
        <v>400000</v>
      </c>
      <c r="J45" s="20">
        <v>2319380.06</v>
      </c>
      <c r="K45" t="s">
        <v>64</v>
      </c>
      <c r="L45" t="s">
        <v>65</v>
      </c>
      <c r="M45" s="439" t="s">
        <v>85</v>
      </c>
      <c r="N45" s="440">
        <f t="shared" si="1"/>
        <v>45658</v>
      </c>
      <c r="O45" s="488" t="e">
        <f>IF(H45&lt;&gt;0,VLOOKUP(M45,[4]Cashflow!$A$91:$A$211,1,0),VLOOKUP([4]Bank!M45,[4]Cashflow!$A$5:$A$88,1,0))</f>
        <v>#N/A</v>
      </c>
      <c r="P45" t="s">
        <v>84</v>
      </c>
      <c r="Q45" s="18">
        <f>INDEX([5]Accounts!$A:$A,MATCH(P45,[5]Accounts!$F:$F,0))</f>
        <v>2761</v>
      </c>
      <c r="R45" t="s">
        <v>118</v>
      </c>
      <c r="S45"/>
      <c r="T45" s="464" t="s">
        <v>85</v>
      </c>
      <c r="U45"/>
      <c r="V45"/>
      <c r="W45"/>
    </row>
    <row r="46" spans="1:23" ht="15" hidden="1" x14ac:dyDescent="0.25">
      <c r="A46" s="24" t="str">
        <f>IFERROR(VLOOKUP(M46,'Broker lookup'!$A$1:$B$497,2,0),"other")</f>
        <v>other</v>
      </c>
      <c r="B46" s="443">
        <f t="shared" si="0"/>
        <v>45658</v>
      </c>
      <c r="C46" s="464">
        <v>45666</v>
      </c>
      <c r="D46" s="464">
        <v>45666</v>
      </c>
      <c r="E46">
        <v>168323818</v>
      </c>
      <c r="F46" t="s">
        <v>493</v>
      </c>
      <c r="G46" s="20">
        <f t="shared" si="2"/>
        <v>-15</v>
      </c>
      <c r="H46" s="449">
        <v>15</v>
      </c>
      <c r="I46" s="449">
        <v>0</v>
      </c>
      <c r="J46" s="20">
        <v>2319365.06</v>
      </c>
      <c r="K46" t="s">
        <v>64</v>
      </c>
      <c r="L46" t="s">
        <v>65</v>
      </c>
      <c r="M46" s="439" t="s">
        <v>74</v>
      </c>
      <c r="N46" s="440">
        <f t="shared" si="1"/>
        <v>45658</v>
      </c>
      <c r="O46" s="488" t="str">
        <f>IF(H46&lt;&gt;0,VLOOKUP(M46,[4]Cashflow!$A$91:$A$211,1,0),VLOOKUP([4]Bank!M46,[4]Cashflow!$A$5:$A$88,1,0))</f>
        <v>Bank Charges</v>
      </c>
      <c r="P46" t="s">
        <v>74</v>
      </c>
      <c r="Q46" s="18">
        <f>INDEX([5]Accounts!$A:$A,MATCH(P46,[5]Accounts!$F:$F,0))</f>
        <v>5430</v>
      </c>
      <c r="R46" t="s">
        <v>118</v>
      </c>
      <c r="S46"/>
      <c r="T46" s="464" t="s">
        <v>74</v>
      </c>
      <c r="U46"/>
      <c r="V46"/>
      <c r="W46"/>
    </row>
    <row r="47" spans="1:23" ht="15" hidden="1" x14ac:dyDescent="0.25">
      <c r="A47" s="24" t="str">
        <f>IFERROR(VLOOKUP(M47,'Broker lookup'!$A$1:$B$497,2,0),"other")</f>
        <v>other</v>
      </c>
      <c r="B47" s="443">
        <f t="shared" si="0"/>
        <v>45658</v>
      </c>
      <c r="C47" s="464">
        <v>45666</v>
      </c>
      <c r="D47" s="464">
        <v>45666</v>
      </c>
      <c r="E47">
        <v>168323818</v>
      </c>
      <c r="F47" t="s">
        <v>494</v>
      </c>
      <c r="G47" s="20">
        <f t="shared" si="2"/>
        <v>-2300000</v>
      </c>
      <c r="H47" s="449">
        <v>2300000</v>
      </c>
      <c r="I47" s="449">
        <v>0</v>
      </c>
      <c r="J47" s="20">
        <v>19365.060000000001</v>
      </c>
      <c r="K47" t="s">
        <v>64</v>
      </c>
      <c r="L47" t="s">
        <v>65</v>
      </c>
      <c r="M47" s="439" t="s">
        <v>309</v>
      </c>
      <c r="N47" s="440">
        <f t="shared" si="1"/>
        <v>45658</v>
      </c>
      <c r="O47" s="488" t="str">
        <f>IF(H47&lt;&gt;0,VLOOKUP(M47,[4]Cashflow!$A$91:$A$211,1,0),VLOOKUP([4]Bank!M47,[4]Cashflow!$A$5:$A$88,1,0))</f>
        <v>Cachematrix</v>
      </c>
      <c r="P47" t="s">
        <v>309</v>
      </c>
      <c r="Q47" s="18">
        <f>INDEX([5]Accounts!$A:$A,MATCH(P47,[5]Accounts!$F:$F,0))</f>
        <v>2765</v>
      </c>
      <c r="R47" t="s">
        <v>118</v>
      </c>
      <c r="S47"/>
      <c r="T47" s="464" t="s">
        <v>390</v>
      </c>
      <c r="U47"/>
      <c r="V47"/>
      <c r="W47"/>
    </row>
    <row r="48" spans="1:23" ht="15" hidden="1" x14ac:dyDescent="0.25">
      <c r="A48" s="24" t="str">
        <f>IFERROR(VLOOKUP(M48,'Broker lookup'!$A$1:$B$497,2,0),"other")</f>
        <v>other</v>
      </c>
      <c r="B48" s="443">
        <f t="shared" si="0"/>
        <v>45658</v>
      </c>
      <c r="C48" s="464">
        <v>45667</v>
      </c>
      <c r="D48" s="464">
        <v>45667</v>
      </c>
      <c r="E48">
        <v>168341697</v>
      </c>
      <c r="F48" t="s">
        <v>495</v>
      </c>
      <c r="G48" s="20">
        <f t="shared" si="2"/>
        <v>600000</v>
      </c>
      <c r="H48" s="449">
        <v>0</v>
      </c>
      <c r="I48" s="449">
        <v>600000</v>
      </c>
      <c r="J48" s="20">
        <v>619365.06000000006</v>
      </c>
      <c r="K48" t="s">
        <v>64</v>
      </c>
      <c r="L48" t="s">
        <v>65</v>
      </c>
      <c r="M48" s="439" t="s">
        <v>309</v>
      </c>
      <c r="N48" s="440">
        <f t="shared" si="1"/>
        <v>45658</v>
      </c>
      <c r="O48" s="488" t="e">
        <f>IF(H48&lt;&gt;0,VLOOKUP(M48,[4]Cashflow!$A$91:$A$211,1,0),VLOOKUP([4]Bank!M48,[4]Cashflow!$A$5:$A$88,1,0))</f>
        <v>#N/A</v>
      </c>
      <c r="P48" t="s">
        <v>309</v>
      </c>
      <c r="Q48" s="18">
        <f>INDEX([5]Accounts!$A:$A,MATCH(P48,[5]Accounts!$F:$F,0))</f>
        <v>2765</v>
      </c>
      <c r="R48" t="s">
        <v>118</v>
      </c>
      <c r="S48"/>
      <c r="T48" s="464" t="s">
        <v>390</v>
      </c>
      <c r="U48"/>
      <c r="V48"/>
      <c r="W48"/>
    </row>
    <row r="49" spans="1:23" ht="15" hidden="1" x14ac:dyDescent="0.25">
      <c r="A49" s="24" t="str">
        <f>IFERROR(VLOOKUP(M49,'Broker lookup'!$A$1:$B$497,2,0),"other")</f>
        <v>other</v>
      </c>
      <c r="B49" s="443">
        <f t="shared" si="0"/>
        <v>45658</v>
      </c>
      <c r="C49" s="464">
        <v>45667</v>
      </c>
      <c r="D49" s="464">
        <v>45667</v>
      </c>
      <c r="E49">
        <v>168342442</v>
      </c>
      <c r="F49" t="s">
        <v>397</v>
      </c>
      <c r="G49" s="20">
        <f t="shared" si="2"/>
        <v>-1</v>
      </c>
      <c r="H49" s="449">
        <v>1</v>
      </c>
      <c r="I49" s="449">
        <v>0</v>
      </c>
      <c r="J49" s="20">
        <v>619364.06000000006</v>
      </c>
      <c r="K49" t="s">
        <v>64</v>
      </c>
      <c r="L49" t="s">
        <v>65</v>
      </c>
      <c r="M49" s="439" t="s">
        <v>74</v>
      </c>
      <c r="N49" s="440">
        <f t="shared" si="1"/>
        <v>45658</v>
      </c>
      <c r="O49" s="488" t="str">
        <f>IF(H49&lt;&gt;0,VLOOKUP(M49,[4]Cashflow!$A$91:$A$211,1,0),VLOOKUP([4]Bank!M49,[4]Cashflow!$A$5:$A$88,1,0))</f>
        <v>Bank Charges</v>
      </c>
      <c r="P49" t="s">
        <v>74</v>
      </c>
      <c r="Q49" s="18">
        <f>INDEX([5]Accounts!$A:$A,MATCH(P49,[5]Accounts!$F:$F,0))</f>
        <v>5430</v>
      </c>
      <c r="R49" t="s">
        <v>118</v>
      </c>
      <c r="S49"/>
      <c r="T49" s="464" t="s">
        <v>74</v>
      </c>
      <c r="U49"/>
      <c r="V49"/>
      <c r="W49"/>
    </row>
    <row r="50" spans="1:23" ht="15" hidden="1" x14ac:dyDescent="0.25">
      <c r="A50" s="24" t="str">
        <f>IFERROR(VLOOKUP(M50,'Broker lookup'!$A$1:$B$497,2,0),"other")</f>
        <v>other</v>
      </c>
      <c r="B50" s="443">
        <f t="shared" si="0"/>
        <v>45658</v>
      </c>
      <c r="C50" s="464">
        <v>45667</v>
      </c>
      <c r="D50" s="464">
        <v>45667</v>
      </c>
      <c r="E50">
        <v>168342442</v>
      </c>
      <c r="F50" t="s">
        <v>398</v>
      </c>
      <c r="G50" s="20">
        <f t="shared" si="2"/>
        <v>-594964.41</v>
      </c>
      <c r="H50" s="449">
        <v>594964.41</v>
      </c>
      <c r="I50" s="449">
        <v>0</v>
      </c>
      <c r="J50" s="20">
        <v>24399.65</v>
      </c>
      <c r="K50" t="s">
        <v>64</v>
      </c>
      <c r="L50" t="s">
        <v>65</v>
      </c>
      <c r="M50" s="439" t="s">
        <v>337</v>
      </c>
      <c r="N50" s="440">
        <f t="shared" si="1"/>
        <v>45658</v>
      </c>
      <c r="O50" s="488" t="str">
        <f>IF(H50&lt;&gt;0,VLOOKUP(M50,[4]Cashflow!$A$91:$A$211,1,0),VLOOKUP([4]Bank!M50,[4]Cashflow!$A$5:$A$88,1,0))</f>
        <v>Horwich Farrelly</v>
      </c>
      <c r="P50" t="s">
        <v>83</v>
      </c>
      <c r="Q50" s="18">
        <f>INDEX([5]Accounts!$A:$A,MATCH(P50,[5]Accounts!$F:$F,0))</f>
        <v>2763</v>
      </c>
      <c r="R50" t="s">
        <v>118</v>
      </c>
      <c r="S50"/>
      <c r="T50" s="464" t="s">
        <v>427</v>
      </c>
      <c r="U50"/>
      <c r="V50"/>
      <c r="W50"/>
    </row>
    <row r="51" spans="1:23" ht="15" hidden="1" x14ac:dyDescent="0.25">
      <c r="A51" s="24" t="str">
        <f>IFERROR(VLOOKUP(M51,'Broker lookup'!$A$1:$B$497,2,0),"other")</f>
        <v>other</v>
      </c>
      <c r="B51" s="443">
        <f t="shared" si="0"/>
        <v>45658</v>
      </c>
      <c r="C51" s="464">
        <v>45667</v>
      </c>
      <c r="D51" s="464">
        <v>45667</v>
      </c>
      <c r="E51">
        <v>168346424</v>
      </c>
      <c r="F51" t="s">
        <v>496</v>
      </c>
      <c r="G51" s="20">
        <f t="shared" si="2"/>
        <v>24143</v>
      </c>
      <c r="H51" s="449">
        <v>0</v>
      </c>
      <c r="I51" s="449">
        <v>24143</v>
      </c>
      <c r="J51" s="20">
        <v>48542.65</v>
      </c>
      <c r="K51" t="s">
        <v>64</v>
      </c>
      <c r="L51" t="s">
        <v>65</v>
      </c>
      <c r="M51" s="439" t="s">
        <v>136</v>
      </c>
      <c r="N51" s="440">
        <f t="shared" si="1"/>
        <v>45658</v>
      </c>
      <c r="O51" s="488" t="e">
        <f>IF(H51&lt;&gt;0,VLOOKUP(M51,[4]Cashflow!$A$91:$A$211,1,0),VLOOKUP([4]Bank!M51,[4]Cashflow!$A$5:$A$88,1,0))</f>
        <v>#N/A</v>
      </c>
      <c r="P51" t="s">
        <v>137</v>
      </c>
      <c r="Q51" s="18">
        <f>INDEX([5]Accounts!$A:$A,MATCH(P51,[5]Accounts!$F:$F,0))</f>
        <v>3537</v>
      </c>
      <c r="R51" t="s">
        <v>118</v>
      </c>
      <c r="S51"/>
      <c r="T51" s="464" t="s">
        <v>497</v>
      </c>
      <c r="U51"/>
      <c r="V51"/>
      <c r="W51"/>
    </row>
    <row r="52" spans="1:23" ht="15" hidden="1" x14ac:dyDescent="0.25">
      <c r="A52" s="24" t="str">
        <f>IFERROR(VLOOKUP(M52,'Broker lookup'!$A$1:$B$497,2,0),"other")</f>
        <v>other</v>
      </c>
      <c r="B52" s="443">
        <f t="shared" si="0"/>
        <v>45658</v>
      </c>
      <c r="C52" s="464">
        <v>45667</v>
      </c>
      <c r="D52" s="464">
        <v>45667</v>
      </c>
      <c r="E52">
        <v>168347110</v>
      </c>
      <c r="F52" t="s">
        <v>498</v>
      </c>
      <c r="G52" s="20">
        <f t="shared" si="2"/>
        <v>3882.38</v>
      </c>
      <c r="H52" s="449">
        <v>0</v>
      </c>
      <c r="I52" s="449">
        <v>3882.38</v>
      </c>
      <c r="J52" s="20">
        <v>52425.03</v>
      </c>
      <c r="K52" t="s">
        <v>64</v>
      </c>
      <c r="L52" t="s">
        <v>65</v>
      </c>
      <c r="M52" s="439" t="s">
        <v>107</v>
      </c>
      <c r="N52" s="440">
        <f t="shared" si="1"/>
        <v>45658</v>
      </c>
      <c r="O52" s="488" t="e">
        <f>IF(H52&lt;&gt;0,VLOOKUP(M52,[4]Cashflow!$A$91:$A$211,1,0),VLOOKUP([4]Bank!M52,[4]Cashflow!$A$5:$A$88,1,0))</f>
        <v>#N/A</v>
      </c>
      <c r="P52" t="s">
        <v>108</v>
      </c>
      <c r="Q52" s="18">
        <f>INDEX([5]Accounts!$A:$A,MATCH(P52,[5]Accounts!$F:$F,0))</f>
        <v>4135</v>
      </c>
      <c r="R52" t="s">
        <v>225</v>
      </c>
      <c r="S52"/>
      <c r="T52" s="464" t="s">
        <v>492</v>
      </c>
      <c r="U52"/>
      <c r="V52"/>
      <c r="W52"/>
    </row>
    <row r="53" spans="1:23" ht="15" hidden="1" x14ac:dyDescent="0.25">
      <c r="A53" s="24" t="str">
        <f>IFERROR(VLOOKUP(M53,'Broker lookup'!$A$1:$B$497,2,0),"other")</f>
        <v>Hiyacar</v>
      </c>
      <c r="B53" s="443">
        <f t="shared" si="0"/>
        <v>45658</v>
      </c>
      <c r="C53" s="464">
        <v>45670</v>
      </c>
      <c r="D53" s="464">
        <v>45670</v>
      </c>
      <c r="E53">
        <v>168351745</v>
      </c>
      <c r="F53" t="s">
        <v>319</v>
      </c>
      <c r="G53" s="449">
        <f t="shared" si="2"/>
        <v>6250</v>
      </c>
      <c r="H53" s="449">
        <v>0</v>
      </c>
      <c r="I53" s="449">
        <v>6250</v>
      </c>
      <c r="J53" s="20">
        <v>58675.03</v>
      </c>
      <c r="K53" t="s">
        <v>64</v>
      </c>
      <c r="L53" t="s">
        <v>65</v>
      </c>
      <c r="M53" s="439" t="s">
        <v>292</v>
      </c>
      <c r="N53" s="440">
        <f t="shared" si="1"/>
        <v>45658</v>
      </c>
      <c r="O53" s="488" t="e">
        <f>IF(H53&lt;&gt;0,VLOOKUP(M53,[4]Cashflow!$A$91:$A$211,1,0),VLOOKUP([4]Bank!M53,[4]Cashflow!$A$5:$A$88,1,0))</f>
        <v>#N/A</v>
      </c>
      <c r="P53" t="s">
        <v>72</v>
      </c>
      <c r="Q53" s="18">
        <f>INDEX([5]Accounts!$A:$A,MATCH(P53,[5]Accounts!$F:$F,0))</f>
        <v>3435</v>
      </c>
      <c r="R53" t="s">
        <v>229</v>
      </c>
      <c r="S53"/>
      <c r="T53" s="464" t="s">
        <v>392</v>
      </c>
      <c r="U53"/>
      <c r="V53"/>
      <c r="W53"/>
    </row>
    <row r="54" spans="1:23" ht="15" hidden="1" x14ac:dyDescent="0.25">
      <c r="A54" s="24" t="str">
        <f>IFERROR(VLOOKUP(M54,'Broker lookup'!$A$1:$B$497,2,0),"other")</f>
        <v>other</v>
      </c>
      <c r="B54" s="443">
        <f t="shared" si="0"/>
        <v>45658</v>
      </c>
      <c r="C54" s="464">
        <v>45670</v>
      </c>
      <c r="D54" s="464">
        <v>45670</v>
      </c>
      <c r="E54">
        <v>168360491</v>
      </c>
      <c r="F54" t="s">
        <v>295</v>
      </c>
      <c r="G54" s="20">
        <f t="shared" si="2"/>
        <v>300000</v>
      </c>
      <c r="H54" s="449">
        <v>0</v>
      </c>
      <c r="I54" s="449">
        <v>300000</v>
      </c>
      <c r="J54" s="20">
        <v>358675.03</v>
      </c>
      <c r="K54" t="s">
        <v>64</v>
      </c>
      <c r="L54" t="s">
        <v>65</v>
      </c>
      <c r="M54" s="439" t="s">
        <v>85</v>
      </c>
      <c r="N54" s="440">
        <f t="shared" si="1"/>
        <v>45658</v>
      </c>
      <c r="O54" s="488" t="e">
        <f>IF(H54&lt;&gt;0,VLOOKUP(M54,[4]Cashflow!$A$91:$A$211,1,0),VLOOKUP([4]Bank!M54,[4]Cashflow!$A$5:$A$88,1,0))</f>
        <v>#N/A</v>
      </c>
      <c r="P54" t="s">
        <v>84</v>
      </c>
      <c r="Q54" s="18">
        <f>INDEX([5]Accounts!$A:$A,MATCH(P54,[5]Accounts!$F:$F,0))</f>
        <v>2761</v>
      </c>
      <c r="R54" t="s">
        <v>118</v>
      </c>
      <c r="S54"/>
      <c r="T54" s="464" t="s">
        <v>85</v>
      </c>
      <c r="U54"/>
      <c r="V54"/>
      <c r="W54"/>
    </row>
    <row r="55" spans="1:23" ht="15" hidden="1" x14ac:dyDescent="0.25">
      <c r="A55" s="24" t="str">
        <f>IFERROR(VLOOKUP(M55,'Broker lookup'!$A$1:$B$497,2,0),"other")</f>
        <v>other</v>
      </c>
      <c r="B55" s="443">
        <f t="shared" si="0"/>
        <v>45658</v>
      </c>
      <c r="C55" s="464">
        <v>45671</v>
      </c>
      <c r="D55" s="464">
        <v>45671</v>
      </c>
      <c r="E55">
        <v>168362483</v>
      </c>
      <c r="F55" t="s">
        <v>499</v>
      </c>
      <c r="G55" s="20">
        <f t="shared" si="2"/>
        <v>24000</v>
      </c>
      <c r="H55" s="449">
        <v>0</v>
      </c>
      <c r="I55" s="449">
        <v>24000</v>
      </c>
      <c r="J55" s="20">
        <v>382675.03</v>
      </c>
      <c r="K55" t="s">
        <v>64</v>
      </c>
      <c r="L55" t="s">
        <v>65</v>
      </c>
      <c r="M55" s="439" t="s">
        <v>136</v>
      </c>
      <c r="N55" s="440">
        <f t="shared" si="1"/>
        <v>45658</v>
      </c>
      <c r="O55" s="488" t="e">
        <f>IF(H55&lt;&gt;0,VLOOKUP(M55,[4]Cashflow!$A$91:$A$211,1,0),VLOOKUP([4]Bank!M55,[4]Cashflow!$A$5:$A$88,1,0))</f>
        <v>#N/A</v>
      </c>
      <c r="P55" t="s">
        <v>137</v>
      </c>
      <c r="Q55" s="18">
        <f>INDEX([5]Accounts!$A:$A,MATCH(P55,[5]Accounts!$F:$F,0))</f>
        <v>3537</v>
      </c>
      <c r="R55" t="s">
        <v>118</v>
      </c>
      <c r="S55"/>
      <c r="T55" s="464" t="s">
        <v>500</v>
      </c>
      <c r="U55"/>
      <c r="V55"/>
      <c r="W55"/>
    </row>
    <row r="56" spans="1:23" ht="15" hidden="1" x14ac:dyDescent="0.25">
      <c r="A56" s="24" t="str">
        <f>IFERROR(VLOOKUP(M56,'Broker lookup'!$A$1:$B$497,2,0),"other")</f>
        <v>other</v>
      </c>
      <c r="B56" s="443">
        <f t="shared" si="0"/>
        <v>45658</v>
      </c>
      <c r="C56" s="464">
        <v>45671</v>
      </c>
      <c r="D56" s="464">
        <v>45671</v>
      </c>
      <c r="E56">
        <v>168381878</v>
      </c>
      <c r="F56" t="s">
        <v>295</v>
      </c>
      <c r="G56" s="20">
        <f t="shared" si="2"/>
        <v>500000</v>
      </c>
      <c r="H56" s="449">
        <v>0</v>
      </c>
      <c r="I56" s="449">
        <v>500000</v>
      </c>
      <c r="J56" s="20">
        <v>882675.03</v>
      </c>
      <c r="K56" t="s">
        <v>64</v>
      </c>
      <c r="L56" t="s">
        <v>65</v>
      </c>
      <c r="M56" s="439" t="s">
        <v>85</v>
      </c>
      <c r="N56" s="440">
        <f t="shared" si="1"/>
        <v>45658</v>
      </c>
      <c r="O56" s="488" t="e">
        <f>IF(H56&lt;&gt;0,VLOOKUP(M56,[4]Cashflow!$A$91:$A$211,1,0),VLOOKUP([4]Bank!M56,[4]Cashflow!$A$5:$A$88,1,0))</f>
        <v>#N/A</v>
      </c>
      <c r="P56" t="s">
        <v>84</v>
      </c>
      <c r="Q56" s="18">
        <f>INDEX([5]Accounts!$A:$A,MATCH(P56,[5]Accounts!$F:$F,0))</f>
        <v>2761</v>
      </c>
      <c r="R56" t="s">
        <v>118</v>
      </c>
      <c r="S56"/>
      <c r="T56" s="464" t="s">
        <v>85</v>
      </c>
      <c r="U56" s="489"/>
      <c r="V56"/>
      <c r="W56"/>
    </row>
    <row r="57" spans="1:23" ht="15" hidden="1" x14ac:dyDescent="0.25">
      <c r="A57" s="24" t="str">
        <f>IFERROR(VLOOKUP(M57,'Broker lookup'!$A$1:$B$497,2,0),"other")</f>
        <v>other</v>
      </c>
      <c r="B57" s="443">
        <f t="shared" si="0"/>
        <v>45658</v>
      </c>
      <c r="C57" s="464">
        <v>45671</v>
      </c>
      <c r="D57" s="464">
        <v>45671</v>
      </c>
      <c r="E57">
        <v>168382822</v>
      </c>
      <c r="F57" t="s">
        <v>501</v>
      </c>
      <c r="G57" s="20">
        <f t="shared" si="2"/>
        <v>-15</v>
      </c>
      <c r="H57" s="449">
        <v>15</v>
      </c>
      <c r="I57" s="449">
        <v>0</v>
      </c>
      <c r="J57" s="20">
        <v>882660.03</v>
      </c>
      <c r="K57" t="s">
        <v>64</v>
      </c>
      <c r="L57" t="s">
        <v>65</v>
      </c>
      <c r="M57" s="439" t="s">
        <v>74</v>
      </c>
      <c r="N57" s="440">
        <f t="shared" si="1"/>
        <v>45658</v>
      </c>
      <c r="O57" s="488" t="str">
        <f>IF(H57&lt;&gt;0,VLOOKUP(M57,[4]Cashflow!$A$91:$A$211,1,0),VLOOKUP([4]Bank!M57,[4]Cashflow!$A$5:$A$88,1,0))</f>
        <v>Bank Charges</v>
      </c>
      <c r="P57" t="s">
        <v>74</v>
      </c>
      <c r="Q57" s="18">
        <f>INDEX([5]Accounts!$A:$A,MATCH(P57,[5]Accounts!$F:$F,0))</f>
        <v>5430</v>
      </c>
      <c r="R57" t="s">
        <v>118</v>
      </c>
      <c r="S57"/>
      <c r="T57" s="464" t="s">
        <v>74</v>
      </c>
      <c r="U57"/>
      <c r="V57"/>
      <c r="W57"/>
    </row>
    <row r="58" spans="1:23" ht="15" hidden="1" x14ac:dyDescent="0.25">
      <c r="A58" s="24" t="str">
        <f>IFERROR(VLOOKUP(M58,'Broker lookup'!$A$1:$B$497,2,0),"other")</f>
        <v>other</v>
      </c>
      <c r="B58" s="443">
        <f t="shared" si="0"/>
        <v>45658</v>
      </c>
      <c r="C58" s="464">
        <v>45671</v>
      </c>
      <c r="D58" s="464">
        <v>45671</v>
      </c>
      <c r="E58">
        <v>168382822</v>
      </c>
      <c r="F58" t="s">
        <v>502</v>
      </c>
      <c r="G58" s="20">
        <f t="shared" si="2"/>
        <v>-880000</v>
      </c>
      <c r="H58" s="449">
        <v>880000</v>
      </c>
      <c r="I58" s="449">
        <v>0</v>
      </c>
      <c r="J58" s="20">
        <v>2660.03</v>
      </c>
      <c r="K58" t="s">
        <v>64</v>
      </c>
      <c r="L58" t="s">
        <v>65</v>
      </c>
      <c r="M58" s="439" t="s">
        <v>309</v>
      </c>
      <c r="N58" s="440">
        <f t="shared" si="1"/>
        <v>45658</v>
      </c>
      <c r="O58" s="488" t="str">
        <f>IF(H58&lt;&gt;0,VLOOKUP(M58,[4]Cashflow!$A$91:$A$211,1,0),VLOOKUP([4]Bank!M58,[4]Cashflow!$A$5:$A$88,1,0))</f>
        <v>Cachematrix</v>
      </c>
      <c r="P58" t="s">
        <v>309</v>
      </c>
      <c r="Q58" s="18">
        <f>INDEX([5]Accounts!$A:$A,MATCH(P58,[5]Accounts!$F:$F,0))</f>
        <v>2765</v>
      </c>
      <c r="R58" t="s">
        <v>118</v>
      </c>
      <c r="S58"/>
      <c r="T58" s="464" t="s">
        <v>390</v>
      </c>
      <c r="U58"/>
      <c r="V58"/>
      <c r="W58"/>
    </row>
    <row r="59" spans="1:23" ht="15" hidden="1" x14ac:dyDescent="0.25">
      <c r="A59" s="24" t="str">
        <f>IFERROR(VLOOKUP(M59,'Broker lookup'!$A$1:$B$497,2,0),"other")</f>
        <v>Boom</v>
      </c>
      <c r="B59" s="443">
        <f t="shared" si="0"/>
        <v>45658</v>
      </c>
      <c r="C59" s="464">
        <v>45672</v>
      </c>
      <c r="D59" s="464">
        <v>45672</v>
      </c>
      <c r="E59">
        <v>168395243</v>
      </c>
      <c r="F59" t="s">
        <v>55</v>
      </c>
      <c r="G59" s="449">
        <f t="shared" si="2"/>
        <v>3175971.49</v>
      </c>
      <c r="H59" s="449">
        <v>0</v>
      </c>
      <c r="I59" s="498">
        <v>3175971.49</v>
      </c>
      <c r="J59" s="20">
        <v>3178631.52</v>
      </c>
      <c r="K59" t="s">
        <v>64</v>
      </c>
      <c r="L59" t="s">
        <v>65</v>
      </c>
      <c r="M59" s="439" t="s">
        <v>39</v>
      </c>
      <c r="N59" s="440">
        <f t="shared" si="1"/>
        <v>45658</v>
      </c>
      <c r="O59" s="488" t="e">
        <f>IF(H59&lt;&gt;0,VLOOKUP(M59,[4]Cashflow!$A$91:$A$211,1,0),VLOOKUP([4]Bank!M59,[4]Cashflow!$A$5:$A$88,1,0))</f>
        <v>#N/A</v>
      </c>
      <c r="P59" t="s">
        <v>72</v>
      </c>
      <c r="Q59" s="18">
        <f>INDEX([5]Accounts!$A:$A,MATCH(P59,[5]Accounts!$F:$F,0))</f>
        <v>3435</v>
      </c>
      <c r="R59" t="s">
        <v>217</v>
      </c>
      <c r="S59"/>
      <c r="T59" t="s">
        <v>39</v>
      </c>
      <c r="U59"/>
      <c r="V59"/>
      <c r="W59"/>
    </row>
    <row r="60" spans="1:23" ht="15" hidden="1" x14ac:dyDescent="0.25">
      <c r="A60" s="24" t="str">
        <f>IFERROR(VLOOKUP(M60,'Broker lookup'!$A$1:$B$497,2,0),"other")</f>
        <v>other</v>
      </c>
      <c r="B60" s="443">
        <f t="shared" si="0"/>
        <v>45658</v>
      </c>
      <c r="C60" s="464">
        <v>45672</v>
      </c>
      <c r="D60" s="464">
        <v>45672</v>
      </c>
      <c r="E60">
        <v>168398080</v>
      </c>
      <c r="F60" t="s">
        <v>503</v>
      </c>
      <c r="G60" s="20">
        <f t="shared" si="2"/>
        <v>-15</v>
      </c>
      <c r="H60" s="449">
        <v>15</v>
      </c>
      <c r="I60" s="449">
        <v>0</v>
      </c>
      <c r="J60" s="20">
        <v>3178616.52</v>
      </c>
      <c r="K60" t="s">
        <v>64</v>
      </c>
      <c r="L60" t="s">
        <v>65</v>
      </c>
      <c r="M60" s="439" t="s">
        <v>74</v>
      </c>
      <c r="N60" s="440">
        <f t="shared" si="1"/>
        <v>45658</v>
      </c>
      <c r="O60" s="488" t="str">
        <f>IF(H60&lt;&gt;0,VLOOKUP(M60,[4]Cashflow!$A$91:$A$211,1,0),VLOOKUP([4]Bank!M60,[4]Cashflow!$A$5:$A$88,1,0))</f>
        <v>Bank Charges</v>
      </c>
      <c r="P60" t="s">
        <v>74</v>
      </c>
      <c r="Q60" s="18">
        <f>INDEX([5]Accounts!$A:$A,MATCH(P60,[5]Accounts!$F:$F,0))</f>
        <v>5430</v>
      </c>
      <c r="R60" t="s">
        <v>118</v>
      </c>
      <c r="S60"/>
      <c r="T60" s="464" t="s">
        <v>74</v>
      </c>
      <c r="U60"/>
      <c r="V60"/>
      <c r="W60"/>
    </row>
    <row r="61" spans="1:23" ht="15" hidden="1" x14ac:dyDescent="0.25">
      <c r="A61" s="24" t="str">
        <f>IFERROR(VLOOKUP(M61,'Broker lookup'!$A$1:$B$497,2,0),"other")</f>
        <v>other</v>
      </c>
      <c r="B61" s="443">
        <f t="shared" si="0"/>
        <v>45658</v>
      </c>
      <c r="C61" s="464">
        <v>45672</v>
      </c>
      <c r="D61" s="464">
        <v>45672</v>
      </c>
      <c r="E61">
        <v>168398080</v>
      </c>
      <c r="F61" t="s">
        <v>504</v>
      </c>
      <c r="G61" s="20">
        <f t="shared" si="2"/>
        <v>-880000</v>
      </c>
      <c r="H61" s="449">
        <v>880000</v>
      </c>
      <c r="I61" s="449">
        <v>0</v>
      </c>
      <c r="J61" s="20">
        <v>2298616.52</v>
      </c>
      <c r="K61" t="s">
        <v>64</v>
      </c>
      <c r="L61" t="s">
        <v>65</v>
      </c>
      <c r="M61" s="439" t="s">
        <v>309</v>
      </c>
      <c r="N61" s="440">
        <f t="shared" si="1"/>
        <v>45658</v>
      </c>
      <c r="O61" s="488" t="str">
        <f>IF(H61&lt;&gt;0,VLOOKUP(M61,[4]Cashflow!$A$91:$A$211,1,0),VLOOKUP([4]Bank!M61,[4]Cashflow!$A$5:$A$88,1,0))</f>
        <v>Cachematrix</v>
      </c>
      <c r="P61" t="s">
        <v>309</v>
      </c>
      <c r="Q61" s="18">
        <f>INDEX([5]Accounts!$A:$A,MATCH(P61,[5]Accounts!$F:$F,0))</f>
        <v>2765</v>
      </c>
      <c r="R61" t="s">
        <v>118</v>
      </c>
      <c r="S61"/>
      <c r="T61" s="464" t="s">
        <v>390</v>
      </c>
      <c r="U61"/>
      <c r="V61"/>
      <c r="W61"/>
    </row>
    <row r="62" spans="1:23" ht="15" hidden="1" x14ac:dyDescent="0.25">
      <c r="A62" s="24" t="str">
        <f>IFERROR(VLOOKUP(M62,'Broker lookup'!$A$1:$B$497,2,0),"other")</f>
        <v>other</v>
      </c>
      <c r="B62" s="443">
        <f t="shared" si="0"/>
        <v>45658</v>
      </c>
      <c r="C62" s="464">
        <v>45672</v>
      </c>
      <c r="D62" s="464">
        <v>45672</v>
      </c>
      <c r="E62">
        <v>168401974</v>
      </c>
      <c r="F62" t="s">
        <v>505</v>
      </c>
      <c r="G62" s="20">
        <f t="shared" si="2"/>
        <v>-1</v>
      </c>
      <c r="H62" s="449">
        <v>1</v>
      </c>
      <c r="I62" s="449">
        <v>0</v>
      </c>
      <c r="J62" s="20">
        <v>2298615.52</v>
      </c>
      <c r="K62" t="s">
        <v>64</v>
      </c>
      <c r="L62" t="s">
        <v>65</v>
      </c>
      <c r="M62" s="439" t="s">
        <v>74</v>
      </c>
      <c r="N62" s="440">
        <f t="shared" si="1"/>
        <v>45658</v>
      </c>
      <c r="O62" s="488" t="str">
        <f>IF(H62&lt;&gt;0,VLOOKUP(M62,[4]Cashflow!$A$91:$A$211,1,0),VLOOKUP([4]Bank!M62,[4]Cashflow!$A$5:$A$88,1,0))</f>
        <v>Bank Charges</v>
      </c>
      <c r="P62" t="s">
        <v>74</v>
      </c>
      <c r="Q62" s="18">
        <f>INDEX([5]Accounts!$A:$A,MATCH(P62,[5]Accounts!$F:$F,0))</f>
        <v>5430</v>
      </c>
      <c r="R62" t="s">
        <v>118</v>
      </c>
      <c r="S62"/>
      <c r="T62" s="464" t="s">
        <v>74</v>
      </c>
      <c r="U62"/>
      <c r="V62"/>
      <c r="W62"/>
    </row>
    <row r="63" spans="1:23" ht="15" hidden="1" x14ac:dyDescent="0.25">
      <c r="A63" s="24" t="str">
        <f>IFERROR(VLOOKUP(M63,'Broker lookup'!$A$1:$B$497,2,0),"other")</f>
        <v>HUMN.AI</v>
      </c>
      <c r="B63" s="443">
        <f t="shared" si="0"/>
        <v>45658</v>
      </c>
      <c r="C63" s="464">
        <v>45672</v>
      </c>
      <c r="D63" s="464">
        <v>45672</v>
      </c>
      <c r="E63">
        <v>168401974</v>
      </c>
      <c r="F63" t="s">
        <v>506</v>
      </c>
      <c r="G63" s="449">
        <f t="shared" si="2"/>
        <v>-342.69</v>
      </c>
      <c r="H63" s="449">
        <v>342.69</v>
      </c>
      <c r="I63" s="449">
        <v>0</v>
      </c>
      <c r="J63" s="20">
        <v>2298272.83</v>
      </c>
      <c r="K63" t="s">
        <v>64</v>
      </c>
      <c r="L63" t="s">
        <v>65</v>
      </c>
      <c r="M63" s="439" t="s">
        <v>93</v>
      </c>
      <c r="N63" s="440">
        <f t="shared" si="1"/>
        <v>45658</v>
      </c>
      <c r="O63" s="488" t="str">
        <f>IF(H63&lt;&gt;0,VLOOKUP(M63,[4]Cashflow!$A$91:$A$211,1,0),VLOOKUP([4]Bank!M63,[4]Cashflow!$A$5:$A$88,1,0))</f>
        <v>Humnai</v>
      </c>
      <c r="P63" t="s">
        <v>72</v>
      </c>
      <c r="Q63" s="18">
        <f>INDEX([5]Accounts!$A:$A,MATCH(P63,[5]Accounts!$F:$F,0))</f>
        <v>3435</v>
      </c>
      <c r="R63" t="s">
        <v>118</v>
      </c>
      <c r="S63"/>
      <c r="T63" t="s">
        <v>507</v>
      </c>
      <c r="U63"/>
      <c r="V63"/>
      <c r="W63"/>
    </row>
    <row r="64" spans="1:23" ht="15" hidden="1" x14ac:dyDescent="0.25">
      <c r="A64" s="24" t="str">
        <f>IFERROR(VLOOKUP(M64,'Broker lookup'!$A$1:$B$497,2,0),"other")</f>
        <v>other</v>
      </c>
      <c r="B64" s="443">
        <f t="shared" si="0"/>
        <v>45658</v>
      </c>
      <c r="C64" s="464">
        <v>45672</v>
      </c>
      <c r="D64" s="464">
        <v>45672</v>
      </c>
      <c r="E64">
        <v>168401975</v>
      </c>
      <c r="F64" t="s">
        <v>508</v>
      </c>
      <c r="G64" s="20">
        <f t="shared" si="2"/>
        <v>-1</v>
      </c>
      <c r="H64" s="449">
        <v>1</v>
      </c>
      <c r="I64" s="449">
        <v>0</v>
      </c>
      <c r="J64" s="20">
        <v>2298271.83</v>
      </c>
      <c r="K64" s="466" t="s">
        <v>64</v>
      </c>
      <c r="L64" t="s">
        <v>65</v>
      </c>
      <c r="M64" s="439" t="s">
        <v>74</v>
      </c>
      <c r="N64" s="440">
        <f t="shared" si="1"/>
        <v>45658</v>
      </c>
      <c r="O64" s="488" t="str">
        <f>IF(H64&lt;&gt;0,VLOOKUP(M64,[4]Cashflow!$A$91:$A$211,1,0),VLOOKUP([4]Bank!M64,[4]Cashflow!$A$5:$A$88,1,0))</f>
        <v>Bank Charges</v>
      </c>
      <c r="P64" t="s">
        <v>74</v>
      </c>
      <c r="Q64" s="18">
        <f>INDEX([5]Accounts!$A:$A,MATCH(P64,[5]Accounts!$F:$F,0))</f>
        <v>5430</v>
      </c>
      <c r="R64" t="s">
        <v>118</v>
      </c>
      <c r="S64"/>
      <c r="T64" s="464" t="s">
        <v>74</v>
      </c>
      <c r="U64"/>
      <c r="V64"/>
      <c r="W64"/>
    </row>
    <row r="65" spans="1:23" ht="15" hidden="1" x14ac:dyDescent="0.25">
      <c r="A65" s="24" t="str">
        <f>IFERROR(VLOOKUP(M65,'Broker lookup'!$A$1:$B$497,2,0),"other")</f>
        <v>other</v>
      </c>
      <c r="B65" s="443">
        <f t="shared" si="0"/>
        <v>45658</v>
      </c>
      <c r="C65" s="464">
        <v>45672</v>
      </c>
      <c r="D65" s="464">
        <v>45672</v>
      </c>
      <c r="E65">
        <v>168401975</v>
      </c>
      <c r="F65" t="s">
        <v>509</v>
      </c>
      <c r="G65" s="20">
        <f t="shared" si="2"/>
        <v>-25000</v>
      </c>
      <c r="H65" s="449">
        <v>25000</v>
      </c>
      <c r="I65" s="449">
        <v>0</v>
      </c>
      <c r="J65" s="20">
        <v>2273271.83</v>
      </c>
      <c r="K65" t="s">
        <v>64</v>
      </c>
      <c r="L65" t="s">
        <v>65</v>
      </c>
      <c r="M65" s="439" t="s">
        <v>337</v>
      </c>
      <c r="N65" s="440">
        <f t="shared" si="1"/>
        <v>45658</v>
      </c>
      <c r="O65" s="488" t="str">
        <f>IF(H65&lt;&gt;0,VLOOKUP(M65,[4]Cashflow!$A$91:$A$211,1,0),VLOOKUP([4]Bank!M65,[4]Cashflow!$A$5:$A$88,1,0))</f>
        <v>Horwich Farrelly</v>
      </c>
      <c r="P65" t="s">
        <v>83</v>
      </c>
      <c r="Q65" s="18">
        <f>INDEX([5]Accounts!$A:$A,MATCH(P65,[5]Accounts!$F:$F,0))</f>
        <v>2763</v>
      </c>
      <c r="R65" t="s">
        <v>118</v>
      </c>
      <c r="S65"/>
      <c r="T65" t="s">
        <v>427</v>
      </c>
      <c r="U65"/>
      <c r="V65"/>
      <c r="W65"/>
    </row>
    <row r="66" spans="1:23" ht="15" hidden="1" x14ac:dyDescent="0.25">
      <c r="A66" s="24" t="str">
        <f>IFERROR(VLOOKUP(M66,'Broker lookup'!$A$1:$B$497,2,0),"other")</f>
        <v>other</v>
      </c>
      <c r="B66" s="443">
        <f t="shared" si="0"/>
        <v>45658</v>
      </c>
      <c r="C66" s="464">
        <v>45672</v>
      </c>
      <c r="D66" s="464">
        <v>45672</v>
      </c>
      <c r="E66">
        <v>168401976</v>
      </c>
      <c r="F66" t="s">
        <v>510</v>
      </c>
      <c r="G66" s="20">
        <f t="shared" si="2"/>
        <v>-2100</v>
      </c>
      <c r="H66" s="449">
        <v>2100</v>
      </c>
      <c r="I66" s="449">
        <v>0</v>
      </c>
      <c r="J66" s="20">
        <v>2271171.83</v>
      </c>
      <c r="K66" t="s">
        <v>64</v>
      </c>
      <c r="L66" t="s">
        <v>65</v>
      </c>
      <c r="M66" s="439" t="s">
        <v>76</v>
      </c>
      <c r="N66" s="440">
        <f t="shared" si="1"/>
        <v>45658</v>
      </c>
      <c r="O66" s="488" t="str">
        <f>IF(H66&lt;&gt;0,VLOOKUP(M66,[4]Cashflow!$A$91:$A$211,1,0),VLOOKUP([4]Bank!M66,[4]Cashflow!$A$5:$A$88,1,0))</f>
        <v>GFSC</v>
      </c>
      <c r="P66" t="s">
        <v>77</v>
      </c>
      <c r="Q66" s="18">
        <f>INDEX([5]Accounts!$A:$A,MATCH(P66,[5]Accounts!$F:$F,0))</f>
        <v>5429</v>
      </c>
      <c r="R66" t="s">
        <v>118</v>
      </c>
      <c r="S66"/>
      <c r="T66" t="s">
        <v>511</v>
      </c>
      <c r="U66"/>
      <c r="V66"/>
      <c r="W66"/>
    </row>
    <row r="67" spans="1:23" ht="15" hidden="1" x14ac:dyDescent="0.25">
      <c r="A67" s="24" t="str">
        <f>IFERROR(VLOOKUP(M67,'Broker lookup'!$A$1:$B$497,2,0),"other")</f>
        <v>other</v>
      </c>
      <c r="B67" s="443">
        <f t="shared" ref="B67:B80" si="3">EOMONTH(C67,-1)+1</f>
        <v>45658</v>
      </c>
      <c r="C67" s="464">
        <v>45672</v>
      </c>
      <c r="D67" s="464">
        <v>45672</v>
      </c>
      <c r="E67">
        <v>168401979</v>
      </c>
      <c r="F67" t="s">
        <v>53</v>
      </c>
      <c r="G67" s="20">
        <f t="shared" si="2"/>
        <v>-15</v>
      </c>
      <c r="H67" s="449">
        <v>15</v>
      </c>
      <c r="I67" s="449">
        <v>0</v>
      </c>
      <c r="J67" s="20">
        <v>2271156.83</v>
      </c>
      <c r="K67" t="s">
        <v>64</v>
      </c>
      <c r="L67" t="s">
        <v>65</v>
      </c>
      <c r="M67" s="439" t="s">
        <v>74</v>
      </c>
      <c r="N67" s="440">
        <f t="shared" si="1"/>
        <v>45658</v>
      </c>
      <c r="O67" s="488" t="str">
        <f>IF(H67&lt;&gt;0,VLOOKUP(M67,[4]Cashflow!$A$91:$A$211,1,0),VLOOKUP([4]Bank!M67,[4]Cashflow!$A$5:$A$88,1,0))</f>
        <v>Bank Charges</v>
      </c>
      <c r="P67" t="s">
        <v>74</v>
      </c>
      <c r="Q67" s="18">
        <f>INDEX([5]Accounts!$A:$A,MATCH(P67,[5]Accounts!$F:$F,0))</f>
        <v>5430</v>
      </c>
      <c r="R67" t="s">
        <v>118</v>
      </c>
      <c r="S67"/>
      <c r="T67" s="464" t="s">
        <v>74</v>
      </c>
      <c r="U67"/>
      <c r="V67"/>
      <c r="W67"/>
    </row>
    <row r="68" spans="1:23" ht="15" hidden="1" x14ac:dyDescent="0.25">
      <c r="A68" s="24" t="str">
        <f>IFERROR(VLOOKUP(M68,'Broker lookup'!$A$1:$B$497,2,0),"other")</f>
        <v>other</v>
      </c>
      <c r="B68" s="443">
        <f t="shared" si="3"/>
        <v>45658</v>
      </c>
      <c r="C68" s="464">
        <v>45672</v>
      </c>
      <c r="D68" s="464">
        <v>45672</v>
      </c>
      <c r="E68">
        <v>168401979</v>
      </c>
      <c r="F68" t="s">
        <v>54</v>
      </c>
      <c r="G68" s="20">
        <f t="shared" si="2"/>
        <v>-1200000</v>
      </c>
      <c r="H68" s="449">
        <v>1200000</v>
      </c>
      <c r="I68" s="449">
        <v>0</v>
      </c>
      <c r="J68" s="20">
        <v>1071156.83</v>
      </c>
      <c r="K68" t="s">
        <v>64</v>
      </c>
      <c r="L68" t="s">
        <v>65</v>
      </c>
      <c r="M68" s="439" t="s">
        <v>85</v>
      </c>
      <c r="N68" s="440">
        <f t="shared" ref="N68:N131" si="4">EOMONTH(C68,-1)+1</f>
        <v>45658</v>
      </c>
      <c r="O68" s="488" t="str">
        <f>IF(H68&lt;&gt;0,VLOOKUP(M68,[4]Cashflow!$A$91:$A$211,1,0),VLOOKUP([4]Bank!M68,[4]Cashflow!$A$5:$A$88,1,0))</f>
        <v>KCASL Top up</v>
      </c>
      <c r="P68" t="s">
        <v>84</v>
      </c>
      <c r="Q68" s="18">
        <f>INDEX([5]Accounts!$A:$A,MATCH(P68,[5]Accounts!$F:$F,0))</f>
        <v>2761</v>
      </c>
      <c r="R68" t="s">
        <v>118</v>
      </c>
      <c r="S68"/>
      <c r="T68" s="464" t="s">
        <v>85</v>
      </c>
      <c r="U68"/>
      <c r="V68"/>
      <c r="W68"/>
    </row>
    <row r="69" spans="1:23" ht="15" hidden="1" x14ac:dyDescent="0.25">
      <c r="A69" s="24" t="str">
        <f>IFERROR(VLOOKUP(M69,'Broker lookup'!$A$1:$B$497,2,0),"other")</f>
        <v>other</v>
      </c>
      <c r="B69" s="443">
        <f t="shared" si="3"/>
        <v>45658</v>
      </c>
      <c r="C69" s="464">
        <v>45672</v>
      </c>
      <c r="D69" s="464">
        <v>45672</v>
      </c>
      <c r="E69">
        <v>168401980</v>
      </c>
      <c r="F69" t="s">
        <v>512</v>
      </c>
      <c r="G69" s="20">
        <f t="shared" ref="G69:G132" si="5">IF(H69&gt;0,-H69,I69)</f>
        <v>-1</v>
      </c>
      <c r="H69" s="449">
        <v>1</v>
      </c>
      <c r="I69" s="449">
        <v>0</v>
      </c>
      <c r="J69" s="20">
        <v>1071155.83</v>
      </c>
      <c r="K69" t="s">
        <v>64</v>
      </c>
      <c r="L69" t="s">
        <v>65</v>
      </c>
      <c r="M69" s="439" t="s">
        <v>74</v>
      </c>
      <c r="N69" s="440">
        <f t="shared" si="4"/>
        <v>45658</v>
      </c>
      <c r="O69" s="488" t="str">
        <f>IF(H69&lt;&gt;0,VLOOKUP(M69,[4]Cashflow!$A$91:$A$211,1,0),VLOOKUP([4]Bank!M69,[4]Cashflow!$A$5:$A$88,1,0))</f>
        <v>Bank Charges</v>
      </c>
      <c r="P69" t="s">
        <v>74</v>
      </c>
      <c r="Q69" s="18">
        <f>INDEX([5]Accounts!$A:$A,MATCH(P69,[5]Accounts!$F:$F,0))</f>
        <v>5430</v>
      </c>
      <c r="R69" t="s">
        <v>118</v>
      </c>
      <c r="S69"/>
      <c r="T69" s="464" t="s">
        <v>74</v>
      </c>
      <c r="U69"/>
      <c r="V69"/>
      <c r="W69"/>
    </row>
    <row r="70" spans="1:23" ht="15" hidden="1" x14ac:dyDescent="0.25">
      <c r="A70" s="24" t="str">
        <f>IFERROR(VLOOKUP(M70,'Broker lookup'!$A$1:$B$497,2,0),"other")</f>
        <v>other</v>
      </c>
      <c r="B70" s="443">
        <f t="shared" si="3"/>
        <v>45658</v>
      </c>
      <c r="C70" s="464">
        <v>45672</v>
      </c>
      <c r="D70" s="464">
        <v>45672</v>
      </c>
      <c r="E70">
        <v>168401980</v>
      </c>
      <c r="F70" t="s">
        <v>513</v>
      </c>
      <c r="G70" s="20">
        <f t="shared" si="5"/>
        <v>-22500</v>
      </c>
      <c r="H70" s="449">
        <v>22500</v>
      </c>
      <c r="I70" s="449">
        <v>0</v>
      </c>
      <c r="J70" s="20">
        <v>1048655.83</v>
      </c>
      <c r="K70" t="s">
        <v>64</v>
      </c>
      <c r="L70" t="s">
        <v>65</v>
      </c>
      <c r="M70" s="439" t="s">
        <v>424</v>
      </c>
      <c r="N70" s="440">
        <f t="shared" si="4"/>
        <v>45658</v>
      </c>
      <c r="O70" s="488" t="str">
        <f>IF(H70&lt;&gt;0,VLOOKUP(M70,[4]Cashflow!$A$91:$A$211,1,0),VLOOKUP([4]Bank!M70,[4]Cashflow!$A$5:$A$88,1,0))</f>
        <v>Angelica</v>
      </c>
      <c r="P70" t="s">
        <v>75</v>
      </c>
      <c r="Q70" s="18">
        <f>INDEX([5]Accounts!$A:$A,MATCH(P70,[5]Accounts!$F:$F,0))</f>
        <v>5435</v>
      </c>
      <c r="R70" t="s">
        <v>118</v>
      </c>
      <c r="S70"/>
      <c r="T70" t="s">
        <v>514</v>
      </c>
      <c r="U70"/>
      <c r="V70"/>
      <c r="W70"/>
    </row>
    <row r="71" spans="1:23" ht="15" hidden="1" x14ac:dyDescent="0.25">
      <c r="A71" s="24" t="str">
        <f>IFERROR(VLOOKUP(M71,'Broker lookup'!$A$1:$B$497,2,0),"other")</f>
        <v>other</v>
      </c>
      <c r="B71" s="443">
        <f t="shared" si="3"/>
        <v>45658</v>
      </c>
      <c r="C71" s="464">
        <v>45672</v>
      </c>
      <c r="D71" s="464">
        <v>45672</v>
      </c>
      <c r="E71">
        <v>168401981</v>
      </c>
      <c r="F71" t="s">
        <v>515</v>
      </c>
      <c r="G71" s="20">
        <f t="shared" si="5"/>
        <v>-50</v>
      </c>
      <c r="H71" s="449">
        <v>50</v>
      </c>
      <c r="I71" s="449">
        <v>0</v>
      </c>
      <c r="J71" s="20">
        <v>1048605.83</v>
      </c>
      <c r="K71" t="s">
        <v>64</v>
      </c>
      <c r="L71" t="s">
        <v>65</v>
      </c>
      <c r="M71" s="439" t="s">
        <v>310</v>
      </c>
      <c r="N71" s="440">
        <f t="shared" si="4"/>
        <v>45658</v>
      </c>
      <c r="O71" s="488" t="e">
        <f>IF(H71&lt;&gt;0,VLOOKUP(M71,[4]Cashflow!$A$91:$A$211,1,0),VLOOKUP([4]Bank!M71,[4]Cashflow!$A$5:$A$88,1,0))</f>
        <v>#N/A</v>
      </c>
      <c r="P71" t="s">
        <v>311</v>
      </c>
      <c r="Q71" s="18">
        <f>INDEX([5]Accounts!$A:$A,MATCH(P71,[5]Accounts!$F:$F,0))</f>
        <v>5432</v>
      </c>
      <c r="R71" t="s">
        <v>118</v>
      </c>
      <c r="S71"/>
      <c r="T71" t="s">
        <v>516</v>
      </c>
      <c r="U71"/>
      <c r="V71"/>
      <c r="W71"/>
    </row>
    <row r="72" spans="1:23" ht="15" hidden="1" x14ac:dyDescent="0.25">
      <c r="A72" s="24" t="str">
        <f>IFERROR(VLOOKUP(M72,'Broker lookup'!$A$1:$B$497,2,0),"other")</f>
        <v>other</v>
      </c>
      <c r="B72" s="443">
        <f t="shared" si="3"/>
        <v>45658</v>
      </c>
      <c r="C72" s="464">
        <v>45672</v>
      </c>
      <c r="D72" s="464">
        <v>45672</v>
      </c>
      <c r="E72">
        <v>168401982</v>
      </c>
      <c r="F72" t="s">
        <v>517</v>
      </c>
      <c r="G72" s="20">
        <f t="shared" si="5"/>
        <v>-1</v>
      </c>
      <c r="H72" s="449">
        <v>1</v>
      </c>
      <c r="I72" s="449">
        <v>0</v>
      </c>
      <c r="J72" s="20">
        <v>1048604.83</v>
      </c>
      <c r="K72" t="s">
        <v>64</v>
      </c>
      <c r="L72" t="s">
        <v>65</v>
      </c>
      <c r="M72" s="439" t="s">
        <v>74</v>
      </c>
      <c r="N72" s="440">
        <f t="shared" si="4"/>
        <v>45658</v>
      </c>
      <c r="O72" s="488" t="str">
        <f>IF(H72&lt;&gt;0,VLOOKUP(M72,[4]Cashflow!$A$91:$A$211,1,0),VLOOKUP([4]Bank!M72,[4]Cashflow!$A$5:$A$88,1,0))</f>
        <v>Bank Charges</v>
      </c>
      <c r="P72" t="s">
        <v>74</v>
      </c>
      <c r="Q72" s="18">
        <f>INDEX([5]Accounts!$A:$A,MATCH(P72,[5]Accounts!$F:$F,0))</f>
        <v>5430</v>
      </c>
      <c r="R72" t="s">
        <v>118</v>
      </c>
      <c r="S72"/>
      <c r="T72" s="464" t="s">
        <v>74</v>
      </c>
      <c r="U72"/>
      <c r="V72"/>
      <c r="W72"/>
    </row>
    <row r="73" spans="1:23" ht="15" hidden="1" x14ac:dyDescent="0.25">
      <c r="A73" s="24" t="str">
        <f>IFERROR(VLOOKUP(M73,'Broker lookup'!$A$1:$B$497,2,0),"other")</f>
        <v>other</v>
      </c>
      <c r="B73" s="443">
        <f t="shared" si="3"/>
        <v>45658</v>
      </c>
      <c r="C73" s="464">
        <v>45672</v>
      </c>
      <c r="D73" s="464">
        <v>45672</v>
      </c>
      <c r="E73">
        <v>168401982</v>
      </c>
      <c r="F73" t="s">
        <v>518</v>
      </c>
      <c r="G73" s="20">
        <f t="shared" si="5"/>
        <v>-414.66</v>
      </c>
      <c r="H73" s="449">
        <v>414.66</v>
      </c>
      <c r="I73" s="449">
        <v>0</v>
      </c>
      <c r="J73" s="20">
        <v>1048190.17</v>
      </c>
      <c r="K73" t="s">
        <v>64</v>
      </c>
      <c r="L73" t="s">
        <v>65</v>
      </c>
      <c r="M73" s="439" t="s">
        <v>320</v>
      </c>
      <c r="N73" s="440">
        <f t="shared" si="4"/>
        <v>45658</v>
      </c>
      <c r="O73" s="488" t="str">
        <f>IF(H73&lt;&gt;0,VLOOKUP(M73,[4]Cashflow!$A$91:$A$211,1,0),VLOOKUP([4]Bank!M73,[4]Cashflow!$A$5:$A$88,1,0))</f>
        <v>VSL</v>
      </c>
      <c r="P73" t="s">
        <v>78</v>
      </c>
      <c r="Q73" s="18">
        <f>INDEX([5]Accounts!$A:$A,MATCH(P73,[5]Accounts!$F:$F,0))</f>
        <v>5425</v>
      </c>
      <c r="R73" t="s">
        <v>118</v>
      </c>
      <c r="S73"/>
      <c r="T73" t="s">
        <v>396</v>
      </c>
      <c r="U73"/>
      <c r="V73"/>
      <c r="W73"/>
    </row>
    <row r="74" spans="1:23" ht="15" hidden="1" x14ac:dyDescent="0.25">
      <c r="A74" s="24" t="str">
        <f>IFERROR(VLOOKUP(M74,'Broker lookup'!$A$1:$B$497,2,0),"other")</f>
        <v>other</v>
      </c>
      <c r="B74" s="443">
        <f t="shared" si="3"/>
        <v>45658</v>
      </c>
      <c r="C74" s="464">
        <v>45672</v>
      </c>
      <c r="D74" s="464">
        <v>45672</v>
      </c>
      <c r="E74">
        <v>168401983</v>
      </c>
      <c r="F74" t="s">
        <v>519</v>
      </c>
      <c r="G74" s="20">
        <f t="shared" si="5"/>
        <v>-15</v>
      </c>
      <c r="H74" s="449">
        <v>15</v>
      </c>
      <c r="I74" s="449">
        <v>0</v>
      </c>
      <c r="J74" s="20">
        <v>1048175.17</v>
      </c>
      <c r="K74" t="s">
        <v>64</v>
      </c>
      <c r="L74" t="s">
        <v>65</v>
      </c>
      <c r="M74" s="439" t="s">
        <v>74</v>
      </c>
      <c r="N74" s="440">
        <f t="shared" si="4"/>
        <v>45658</v>
      </c>
      <c r="O74" s="488" t="str">
        <f>IF(H74&lt;&gt;0,VLOOKUP(M74,[4]Cashflow!$A$91:$A$211,1,0),VLOOKUP([4]Bank!M74,[4]Cashflow!$A$5:$A$88,1,0))</f>
        <v>Bank Charges</v>
      </c>
      <c r="P74" t="s">
        <v>74</v>
      </c>
      <c r="Q74" s="18">
        <f>INDEX([5]Accounts!$A:$A,MATCH(P74,[5]Accounts!$F:$F,0))</f>
        <v>5430</v>
      </c>
      <c r="R74" t="s">
        <v>118</v>
      </c>
      <c r="S74"/>
      <c r="T74" s="464" t="s">
        <v>74</v>
      </c>
      <c r="U74"/>
      <c r="V74"/>
      <c r="W74"/>
    </row>
    <row r="75" spans="1:23" ht="15" hidden="1" x14ac:dyDescent="0.25">
      <c r="A75" s="24" t="str">
        <f>IFERROR(VLOOKUP(M75,'Broker lookup'!$A$1:$B$497,2,0),"other")</f>
        <v>other</v>
      </c>
      <c r="B75" s="443">
        <f t="shared" si="3"/>
        <v>45658</v>
      </c>
      <c r="C75" s="464">
        <v>45672</v>
      </c>
      <c r="D75" s="464">
        <v>45672</v>
      </c>
      <c r="E75">
        <v>168401983</v>
      </c>
      <c r="F75" t="s">
        <v>520</v>
      </c>
      <c r="G75" s="20">
        <f t="shared" si="5"/>
        <v>-1041808.9</v>
      </c>
      <c r="H75" s="449">
        <v>1041808.9</v>
      </c>
      <c r="I75" s="449">
        <v>0</v>
      </c>
      <c r="J75" s="20">
        <v>6366.27</v>
      </c>
      <c r="K75" t="s">
        <v>64</v>
      </c>
      <c r="L75" t="s">
        <v>65</v>
      </c>
      <c r="M75" s="439" t="s">
        <v>140</v>
      </c>
      <c r="N75" s="440">
        <f t="shared" si="4"/>
        <v>45658</v>
      </c>
      <c r="O75" s="488" t="str">
        <f>IF(H75&lt;&gt;0,VLOOKUP(M75,[4]Cashflow!$A$91:$A$211,1,0),VLOOKUP([4]Bank!M75,[4]Cashflow!$A$5:$A$88,1,0))</f>
        <v>Trans Re</v>
      </c>
      <c r="P75" t="s">
        <v>119</v>
      </c>
      <c r="Q75" s="18">
        <f>INDEX([5]Accounts!$A:$A,MATCH(P75,[5]Accounts!$F:$F,0))</f>
        <v>4081</v>
      </c>
      <c r="R75" t="s">
        <v>423</v>
      </c>
      <c r="S75"/>
      <c r="T75" t="s">
        <v>521</v>
      </c>
      <c r="U75"/>
      <c r="V75"/>
      <c r="W75"/>
    </row>
    <row r="76" spans="1:23" ht="15" hidden="1" x14ac:dyDescent="0.25">
      <c r="A76" s="24" t="str">
        <f>IFERROR(VLOOKUP(M76,'Broker lookup'!$A$1:$B$497,2,0),"other")</f>
        <v>G2Insure</v>
      </c>
      <c r="B76" s="443">
        <f t="shared" si="3"/>
        <v>45658</v>
      </c>
      <c r="C76" s="464">
        <v>45674</v>
      </c>
      <c r="D76" s="464">
        <v>45674</v>
      </c>
      <c r="E76">
        <v>168433326</v>
      </c>
      <c r="F76" t="s">
        <v>522</v>
      </c>
      <c r="G76" s="449">
        <f t="shared" si="5"/>
        <v>1517.25</v>
      </c>
      <c r="H76" s="449">
        <v>0</v>
      </c>
      <c r="I76" s="449">
        <v>1517.25</v>
      </c>
      <c r="J76" s="20">
        <v>7883.52</v>
      </c>
      <c r="K76" t="s">
        <v>64</v>
      </c>
      <c r="L76" t="s">
        <v>65</v>
      </c>
      <c r="M76" s="439" t="s">
        <v>133</v>
      </c>
      <c r="N76" s="440">
        <f t="shared" si="4"/>
        <v>45658</v>
      </c>
      <c r="O76" s="488" t="e">
        <f>IF(H76&lt;&gt;0,VLOOKUP(M76,[4]Cashflow!$A$91:$A$211,1,0),VLOOKUP([4]Bank!M76,[4]Cashflow!$A$5:$A$88,1,0))</f>
        <v>#N/A</v>
      </c>
      <c r="P76" t="s">
        <v>72</v>
      </c>
      <c r="Q76" s="18">
        <f>INDEX([5]Accounts!$A:$A,MATCH(P76,[5]Accounts!$F:$F,0))</f>
        <v>3435</v>
      </c>
      <c r="R76" t="s">
        <v>364</v>
      </c>
      <c r="S76"/>
      <c r="T76" t="s">
        <v>523</v>
      </c>
      <c r="U76"/>
      <c r="V76"/>
      <c r="W76"/>
    </row>
    <row r="77" spans="1:23" ht="15" hidden="1" x14ac:dyDescent="0.25">
      <c r="A77" s="24" t="str">
        <f>IFERROR(VLOOKUP(M77,'Broker lookup'!$A$1:$B$497,2,0),"other")</f>
        <v>other</v>
      </c>
      <c r="B77" s="443">
        <f t="shared" si="3"/>
        <v>45658</v>
      </c>
      <c r="C77" s="464">
        <v>45677</v>
      </c>
      <c r="D77" s="464">
        <v>45677</v>
      </c>
      <c r="E77">
        <v>168453309</v>
      </c>
      <c r="F77" t="s">
        <v>524</v>
      </c>
      <c r="G77" s="20">
        <f t="shared" si="5"/>
        <v>85000</v>
      </c>
      <c r="H77" s="449">
        <v>0</v>
      </c>
      <c r="I77" s="449">
        <v>85000</v>
      </c>
      <c r="J77" s="20">
        <v>92883.520000000004</v>
      </c>
      <c r="K77" t="s">
        <v>64</v>
      </c>
      <c r="L77" t="s">
        <v>65</v>
      </c>
      <c r="M77" s="439" t="s">
        <v>309</v>
      </c>
      <c r="N77" s="440">
        <f t="shared" si="4"/>
        <v>45658</v>
      </c>
      <c r="O77" s="488" t="e">
        <f>IF(H77&lt;&gt;0,VLOOKUP(M77,[4]Cashflow!$A$91:$A$211,1,0),VLOOKUP([4]Bank!M77,[4]Cashflow!$A$5:$A$88,1,0))</f>
        <v>#N/A</v>
      </c>
      <c r="P77" t="s">
        <v>309</v>
      </c>
      <c r="Q77" s="18">
        <f>INDEX([5]Accounts!$A:$A,MATCH(P77,[5]Accounts!$F:$F,0))</f>
        <v>2765</v>
      </c>
      <c r="R77" t="s">
        <v>118</v>
      </c>
      <c r="S77"/>
      <c r="T77" s="464" t="s">
        <v>390</v>
      </c>
      <c r="U77"/>
      <c r="V77"/>
      <c r="W77"/>
    </row>
    <row r="78" spans="1:23" ht="15" hidden="1" x14ac:dyDescent="0.25">
      <c r="A78" s="376" t="str">
        <f>IFERROR(VLOOKUP(M78,'Broker lookup'!$A$1:$B$497,2,0),"other")</f>
        <v>other</v>
      </c>
      <c r="B78" s="445">
        <f t="shared" si="3"/>
        <v>45658</v>
      </c>
      <c r="C78" s="464">
        <v>45677</v>
      </c>
      <c r="D78" s="464">
        <v>45677</v>
      </c>
      <c r="E78">
        <v>168453530</v>
      </c>
      <c r="F78" t="s">
        <v>525</v>
      </c>
      <c r="G78" s="20">
        <f t="shared" si="5"/>
        <v>-1</v>
      </c>
      <c r="H78" s="449">
        <v>1</v>
      </c>
      <c r="I78" s="449">
        <v>0</v>
      </c>
      <c r="J78" s="20">
        <v>92882.52</v>
      </c>
      <c r="K78" t="s">
        <v>64</v>
      </c>
      <c r="L78" t="s">
        <v>65</v>
      </c>
      <c r="M78" s="439" t="s">
        <v>74</v>
      </c>
      <c r="N78" s="440">
        <f t="shared" si="4"/>
        <v>45658</v>
      </c>
      <c r="O78" s="488" t="str">
        <f>IF(H78&lt;&gt;0,VLOOKUP(M78,[4]Cashflow!$A$91:$A$211,1,0),VLOOKUP([4]Bank!M78,[4]Cashflow!$A$5:$A$88,1,0))</f>
        <v>Bank Charges</v>
      </c>
      <c r="P78" t="s">
        <v>74</v>
      </c>
      <c r="Q78" s="18">
        <f>INDEX([5]Accounts!$A:$A,MATCH(P78,[5]Accounts!$F:$F,0))</f>
        <v>5430</v>
      </c>
      <c r="R78" t="s">
        <v>118</v>
      </c>
      <c r="S78"/>
      <c r="T78" s="464" t="s">
        <v>74</v>
      </c>
      <c r="U78"/>
      <c r="V78"/>
      <c r="W78"/>
    </row>
    <row r="79" spans="1:23" ht="15" hidden="1" x14ac:dyDescent="0.25">
      <c r="A79" s="24" t="str">
        <f>IFERROR(VLOOKUP(M79,'Broker lookup'!$A$1:$B$497,2,0),"other")</f>
        <v>other</v>
      </c>
      <c r="B79" s="443">
        <f t="shared" si="3"/>
        <v>45658</v>
      </c>
      <c r="C79" s="464">
        <v>45677</v>
      </c>
      <c r="D79" s="464">
        <v>45677</v>
      </c>
      <c r="E79">
        <v>168453530</v>
      </c>
      <c r="F79" t="s">
        <v>526</v>
      </c>
      <c r="G79" s="20">
        <f t="shared" si="5"/>
        <v>-31500</v>
      </c>
      <c r="H79" s="449">
        <v>31500</v>
      </c>
      <c r="I79" s="449">
        <v>0</v>
      </c>
      <c r="J79" s="20">
        <v>61382.52</v>
      </c>
      <c r="K79" t="s">
        <v>64</v>
      </c>
      <c r="L79" t="s">
        <v>65</v>
      </c>
      <c r="M79" s="439" t="s">
        <v>136</v>
      </c>
      <c r="N79" s="440">
        <f t="shared" si="4"/>
        <v>45658</v>
      </c>
      <c r="O79" s="488" t="str">
        <f>IF(H79&lt;&gt;0,VLOOKUP(M79,[4]Cashflow!$A$91:$A$211,1,0),VLOOKUP([4]Bank!M79,[4]Cashflow!$A$5:$A$88,1,0))</f>
        <v>Upstix</v>
      </c>
      <c r="P79" t="s">
        <v>137</v>
      </c>
      <c r="Q79" s="18">
        <f>INDEX([5]Accounts!$A:$A,MATCH(P79,[5]Accounts!$F:$F,0))</f>
        <v>3537</v>
      </c>
      <c r="R79" t="s">
        <v>118</v>
      </c>
      <c r="S79"/>
      <c r="T79" s="464" t="s">
        <v>527</v>
      </c>
      <c r="U79"/>
      <c r="V79"/>
      <c r="W79"/>
    </row>
    <row r="80" spans="1:23" ht="15" hidden="1" x14ac:dyDescent="0.25">
      <c r="A80" s="24" t="str">
        <f>IFERROR(VLOOKUP(M80,'Broker lookup'!$A$1:$B$497,2,0),"other")</f>
        <v>other</v>
      </c>
      <c r="B80" s="443">
        <f t="shared" si="3"/>
        <v>45658</v>
      </c>
      <c r="C80" s="464">
        <v>45679</v>
      </c>
      <c r="D80" s="464">
        <v>45679</v>
      </c>
      <c r="E80">
        <v>168499969</v>
      </c>
      <c r="F80" t="s">
        <v>528</v>
      </c>
      <c r="G80" s="20">
        <f t="shared" si="5"/>
        <v>1270000</v>
      </c>
      <c r="H80" s="449">
        <v>0</v>
      </c>
      <c r="I80" s="449">
        <v>1270000</v>
      </c>
      <c r="J80" s="20">
        <v>1331382.52</v>
      </c>
      <c r="K80" t="s">
        <v>64</v>
      </c>
      <c r="L80" t="s">
        <v>65</v>
      </c>
      <c r="M80" s="439" t="s">
        <v>309</v>
      </c>
      <c r="N80" s="440">
        <f t="shared" si="4"/>
        <v>45658</v>
      </c>
      <c r="O80" s="488" t="e">
        <f>IF(H80&lt;&gt;0,VLOOKUP(M80,[4]Cashflow!$A$91:$A$211,1,0),VLOOKUP([4]Bank!M80,[4]Cashflow!$A$5:$A$88,1,0))</f>
        <v>#N/A</v>
      </c>
      <c r="P80" t="s">
        <v>309</v>
      </c>
      <c r="Q80" s="18">
        <f>INDEX([5]Accounts!$A:$A,MATCH(P80,[5]Accounts!$F:$F,0))</f>
        <v>2765</v>
      </c>
      <c r="R80" t="s">
        <v>118</v>
      </c>
      <c r="S80"/>
      <c r="T80" s="464" t="s">
        <v>390</v>
      </c>
      <c r="U80"/>
      <c r="V80"/>
      <c r="W80"/>
    </row>
    <row r="81" spans="1:23" ht="15" hidden="1" x14ac:dyDescent="0.25">
      <c r="A81" s="24" t="str">
        <f>IFERROR(VLOOKUP(M81,'Broker lookup'!$A$1:$B$497,2,0),"other")</f>
        <v>other</v>
      </c>
      <c r="B81" s="443">
        <f t="shared" ref="B81:B144" si="6">EOMONTH(C81,-1)+1</f>
        <v>45658</v>
      </c>
      <c r="C81" s="464">
        <v>45679</v>
      </c>
      <c r="D81" s="464">
        <v>45679</v>
      </c>
      <c r="E81">
        <v>168501967</v>
      </c>
      <c r="F81" t="s">
        <v>529</v>
      </c>
      <c r="G81" s="20">
        <f t="shared" si="5"/>
        <v>4000000</v>
      </c>
      <c r="H81" s="449">
        <v>0</v>
      </c>
      <c r="I81" s="449">
        <v>4000000</v>
      </c>
      <c r="J81" s="20">
        <v>5331382.5199999996</v>
      </c>
      <c r="K81" t="s">
        <v>64</v>
      </c>
      <c r="L81" t="s">
        <v>65</v>
      </c>
      <c r="M81" s="439" t="s">
        <v>309</v>
      </c>
      <c r="N81" s="440">
        <f t="shared" si="4"/>
        <v>45658</v>
      </c>
      <c r="O81" s="488" t="e">
        <f>IF(H81&lt;&gt;0,VLOOKUP(M81,[4]Cashflow!$A$91:$A$211,1,0),VLOOKUP([4]Bank!M81,[4]Cashflow!$A$5:$A$88,1,0))</f>
        <v>#N/A</v>
      </c>
      <c r="P81" t="s">
        <v>309</v>
      </c>
      <c r="Q81" s="18">
        <f>INDEX([5]Accounts!$A:$A,MATCH(P81,[5]Accounts!$F:$F,0))</f>
        <v>2765</v>
      </c>
      <c r="R81" t="s">
        <v>118</v>
      </c>
      <c r="S81"/>
      <c r="T81" s="464" t="s">
        <v>390</v>
      </c>
      <c r="U81"/>
      <c r="V81"/>
      <c r="W81"/>
    </row>
    <row r="82" spans="1:23" ht="15" hidden="1" x14ac:dyDescent="0.25">
      <c r="A82" s="24" t="str">
        <f>IFERROR(VLOOKUP(M82,'Broker lookup'!$A$1:$B$497,2,0),"other")</f>
        <v>other</v>
      </c>
      <c r="B82" s="443">
        <f t="shared" si="6"/>
        <v>45658</v>
      </c>
      <c r="C82" s="464">
        <v>45679</v>
      </c>
      <c r="D82" s="464">
        <v>45679</v>
      </c>
      <c r="E82">
        <v>168504266</v>
      </c>
      <c r="F82" t="s">
        <v>530</v>
      </c>
      <c r="G82" s="20">
        <f t="shared" si="5"/>
        <v>-1</v>
      </c>
      <c r="H82" s="449">
        <v>1</v>
      </c>
      <c r="I82" s="449">
        <v>0</v>
      </c>
      <c r="J82" s="20">
        <v>5331381.5199999996</v>
      </c>
      <c r="K82" s="20" t="s">
        <v>64</v>
      </c>
      <c r="L82" s="20" t="s">
        <v>65</v>
      </c>
      <c r="M82" s="439" t="s">
        <v>74</v>
      </c>
      <c r="N82" s="440">
        <f t="shared" si="4"/>
        <v>45658</v>
      </c>
      <c r="O82" s="488" t="str">
        <f>IF(H82&lt;&gt;0,VLOOKUP(M82,[4]Cashflow!$A$91:$A$211,1,0),VLOOKUP([4]Bank!M82,[4]Cashflow!$A$5:$A$88,1,0))</f>
        <v>Bank Charges</v>
      </c>
      <c r="P82" t="s">
        <v>74</v>
      </c>
      <c r="Q82" s="18">
        <f>INDEX([5]Accounts!$A:$A,MATCH(P82,[5]Accounts!$F:$F,0))</f>
        <v>5430</v>
      </c>
      <c r="R82" t="s">
        <v>118</v>
      </c>
      <c r="S82"/>
      <c r="T82" s="464" t="s">
        <v>74</v>
      </c>
      <c r="U82"/>
      <c r="V82"/>
      <c r="W82"/>
    </row>
    <row r="83" spans="1:23" ht="15" hidden="1" x14ac:dyDescent="0.25">
      <c r="A83" s="24" t="str">
        <f>IFERROR(VLOOKUP(M83,'Broker lookup'!$A$1:$B$497,2,0),"other")</f>
        <v>other</v>
      </c>
      <c r="B83" s="443">
        <f t="shared" si="6"/>
        <v>45658</v>
      </c>
      <c r="C83" s="464">
        <v>45679</v>
      </c>
      <c r="D83" s="464">
        <v>45679</v>
      </c>
      <c r="E83">
        <v>168504266</v>
      </c>
      <c r="F83" t="s">
        <v>531</v>
      </c>
      <c r="G83" s="20">
        <f t="shared" si="5"/>
        <v>-3731.53</v>
      </c>
      <c r="H83" s="449">
        <v>3731.53</v>
      </c>
      <c r="I83" s="449">
        <v>0</v>
      </c>
      <c r="J83" s="20">
        <v>5327649.99</v>
      </c>
      <c r="K83" s="20" t="s">
        <v>64</v>
      </c>
      <c r="L83" s="20" t="s">
        <v>65</v>
      </c>
      <c r="M83" s="439" t="s">
        <v>69</v>
      </c>
      <c r="N83" s="440">
        <f t="shared" si="4"/>
        <v>45658</v>
      </c>
      <c r="O83" s="488" t="str">
        <f>IF(H83&lt;&gt;0,VLOOKUP(M83,[4]Cashflow!$A$91:$A$211,1,0),VLOOKUP([4]Bank!M83,[4]Cashflow!$A$5:$A$88,1,0))</f>
        <v>Employment Costs</v>
      </c>
      <c r="P83" t="s">
        <v>70</v>
      </c>
      <c r="Q83" s="18">
        <f>INDEX([5]Accounts!$A:$A,MATCH(P83,[5]Accounts!$F:$F,0))</f>
        <v>5433</v>
      </c>
      <c r="R83" t="s">
        <v>118</v>
      </c>
      <c r="S83"/>
      <c r="T83" t="s">
        <v>532</v>
      </c>
      <c r="U83"/>
      <c r="V83"/>
      <c r="W83"/>
    </row>
    <row r="84" spans="1:23" ht="15" hidden="1" x14ac:dyDescent="0.25">
      <c r="A84" s="24" t="str">
        <f>IFERROR(VLOOKUP(M84,'Broker lookup'!$A$1:$B$497,2,0),"other")</f>
        <v>other</v>
      </c>
      <c r="B84" s="443">
        <f t="shared" si="6"/>
        <v>45658</v>
      </c>
      <c r="C84" s="464">
        <v>45679</v>
      </c>
      <c r="D84" s="464">
        <v>45679</v>
      </c>
      <c r="E84">
        <v>168504267</v>
      </c>
      <c r="F84" t="s">
        <v>533</v>
      </c>
      <c r="G84" s="20">
        <f t="shared" si="5"/>
        <v>-2100</v>
      </c>
      <c r="H84" s="449">
        <v>2100</v>
      </c>
      <c r="I84" s="449">
        <v>0</v>
      </c>
      <c r="J84" s="20">
        <v>5325549.99</v>
      </c>
      <c r="K84" s="20" t="s">
        <v>64</v>
      </c>
      <c r="L84" s="20" t="s">
        <v>65</v>
      </c>
      <c r="M84" s="439" t="s">
        <v>76</v>
      </c>
      <c r="N84" s="440">
        <f t="shared" si="4"/>
        <v>45658</v>
      </c>
      <c r="O84" s="488" t="str">
        <f>IF(H84&lt;&gt;0,VLOOKUP(M84,[4]Cashflow!$A$91:$A$211,1,0),VLOOKUP([4]Bank!M84,[4]Cashflow!$A$5:$A$88,1,0))</f>
        <v>GFSC</v>
      </c>
      <c r="P84" t="s">
        <v>77</v>
      </c>
      <c r="Q84" s="18">
        <f>INDEX([5]Accounts!$A:$A,MATCH(P84,[5]Accounts!$F:$F,0))</f>
        <v>5429</v>
      </c>
      <c r="R84" t="s">
        <v>118</v>
      </c>
      <c r="S84"/>
      <c r="T84" t="s">
        <v>534</v>
      </c>
      <c r="U84"/>
      <c r="V84"/>
      <c r="W84"/>
    </row>
    <row r="85" spans="1:23" ht="15" hidden="1" x14ac:dyDescent="0.25">
      <c r="A85" s="24" t="str">
        <f>IFERROR(VLOOKUP(M85,'Broker lookup'!$A$1:$B$497,2,0),"other")</f>
        <v>other</v>
      </c>
      <c r="B85" s="443">
        <f t="shared" si="6"/>
        <v>45658</v>
      </c>
      <c r="C85" s="464">
        <v>45679</v>
      </c>
      <c r="D85" s="464">
        <v>45679</v>
      </c>
      <c r="E85">
        <v>168504268</v>
      </c>
      <c r="F85" t="s">
        <v>508</v>
      </c>
      <c r="G85" s="20">
        <f t="shared" si="5"/>
        <v>-1</v>
      </c>
      <c r="H85" s="449">
        <v>1</v>
      </c>
      <c r="I85" s="449">
        <v>0</v>
      </c>
      <c r="J85" s="20">
        <v>5325548.99</v>
      </c>
      <c r="K85" s="20" t="s">
        <v>64</v>
      </c>
      <c r="L85" s="20" t="s">
        <v>65</v>
      </c>
      <c r="M85" s="439" t="s">
        <v>74</v>
      </c>
      <c r="N85" s="440">
        <f t="shared" si="4"/>
        <v>45658</v>
      </c>
      <c r="O85" s="488" t="str">
        <f>IF(H85&lt;&gt;0,VLOOKUP(M85,[4]Cashflow!$A$91:$A$211,1,0),VLOOKUP([4]Bank!M85,[4]Cashflow!$A$5:$A$88,1,0))</f>
        <v>Bank Charges</v>
      </c>
      <c r="P85" t="s">
        <v>74</v>
      </c>
      <c r="Q85" s="18">
        <f>INDEX([5]Accounts!$A:$A,MATCH(P85,[5]Accounts!$F:$F,0))</f>
        <v>5430</v>
      </c>
      <c r="R85" t="s">
        <v>118</v>
      </c>
      <c r="S85"/>
      <c r="T85" s="464" t="s">
        <v>74</v>
      </c>
      <c r="U85"/>
      <c r="V85"/>
      <c r="W85"/>
    </row>
    <row r="86" spans="1:23" ht="15" hidden="1" x14ac:dyDescent="0.25">
      <c r="A86" s="24" t="str">
        <f>IFERROR(VLOOKUP(M86,'Broker lookup'!$A$1:$B$497,2,0),"other")</f>
        <v>other</v>
      </c>
      <c r="B86" s="443">
        <f t="shared" si="6"/>
        <v>45658</v>
      </c>
      <c r="C86" s="464">
        <v>45679</v>
      </c>
      <c r="D86" s="464">
        <v>45679</v>
      </c>
      <c r="E86">
        <v>168504268</v>
      </c>
      <c r="F86" t="s">
        <v>509</v>
      </c>
      <c r="G86" s="20">
        <f t="shared" si="5"/>
        <v>-26977.19</v>
      </c>
      <c r="H86" s="449">
        <v>26977.19</v>
      </c>
      <c r="I86" s="449">
        <v>0</v>
      </c>
      <c r="J86" s="20">
        <v>5298571.8</v>
      </c>
      <c r="K86" s="20" t="s">
        <v>64</v>
      </c>
      <c r="L86" s="20" t="s">
        <v>65</v>
      </c>
      <c r="M86" s="439" t="s">
        <v>301</v>
      </c>
      <c r="N86" s="440">
        <f t="shared" si="4"/>
        <v>45658</v>
      </c>
      <c r="O86" s="488" t="str">
        <f>IF(H86&lt;&gt;0,VLOOKUP(M86,[4]Cashflow!$A$91:$A$211,1,0),VLOOKUP([4]Bank!M86,[4]Cashflow!$A$5:$A$88,1,0))</f>
        <v>KCASL Fees</v>
      </c>
      <c r="P86" t="s">
        <v>535</v>
      </c>
      <c r="Q86" s="18">
        <f>INDEX([5]Accounts!$A:$A,MATCH(P86,[5]Accounts!$F:$F,0))</f>
        <v>5425</v>
      </c>
      <c r="R86" t="s">
        <v>118</v>
      </c>
      <c r="S86"/>
      <c r="T86" t="s">
        <v>536</v>
      </c>
      <c r="U86"/>
      <c r="V86"/>
      <c r="W86"/>
    </row>
    <row r="87" spans="1:23" ht="15" hidden="1" x14ac:dyDescent="0.25">
      <c r="A87" s="24" t="str">
        <f>IFERROR(VLOOKUP(M87,'Broker lookup'!$A$1:$B$497,2,0),"other")</f>
        <v>other</v>
      </c>
      <c r="B87" s="443">
        <f t="shared" si="6"/>
        <v>45658</v>
      </c>
      <c r="C87" s="464">
        <v>45679</v>
      </c>
      <c r="D87" s="464">
        <v>45679</v>
      </c>
      <c r="E87">
        <v>168504271</v>
      </c>
      <c r="F87" t="s">
        <v>537</v>
      </c>
      <c r="G87" s="20">
        <f t="shared" si="5"/>
        <v>-1</v>
      </c>
      <c r="H87" s="449">
        <v>1</v>
      </c>
      <c r="I87" s="449">
        <v>0</v>
      </c>
      <c r="J87" s="20">
        <v>5298570.8</v>
      </c>
      <c r="K87" s="20" t="s">
        <v>64</v>
      </c>
      <c r="L87" s="20" t="s">
        <v>65</v>
      </c>
      <c r="M87" s="439" t="s">
        <v>74</v>
      </c>
      <c r="N87" s="440">
        <f t="shared" si="4"/>
        <v>45658</v>
      </c>
      <c r="O87" s="488" t="str">
        <f>IF(H87&lt;&gt;0,VLOOKUP(M87,[4]Cashflow!$A$91:$A$211,1,0),VLOOKUP([4]Bank!M87,[4]Cashflow!$A$5:$A$88,1,0))</f>
        <v>Bank Charges</v>
      </c>
      <c r="P87" t="s">
        <v>74</v>
      </c>
      <c r="Q87" s="18">
        <f>INDEX([5]Accounts!$A:$A,MATCH(P87,[5]Accounts!$F:$F,0))</f>
        <v>5430</v>
      </c>
      <c r="R87" t="s">
        <v>118</v>
      </c>
      <c r="S87"/>
      <c r="T87" s="464" t="s">
        <v>74</v>
      </c>
      <c r="U87"/>
      <c r="V87"/>
      <c r="W87"/>
    </row>
    <row r="88" spans="1:23" ht="15" hidden="1" x14ac:dyDescent="0.25">
      <c r="A88" s="24" t="str">
        <f>IFERROR(VLOOKUP(M88,'Broker lookup'!$A$1:$B$497,2,0),"other")</f>
        <v>Abacai</v>
      </c>
      <c r="B88" s="443">
        <f t="shared" si="6"/>
        <v>45658</v>
      </c>
      <c r="C88" s="464">
        <v>45679</v>
      </c>
      <c r="D88" s="464">
        <v>45679</v>
      </c>
      <c r="E88">
        <v>168504271</v>
      </c>
      <c r="F88" t="s">
        <v>538</v>
      </c>
      <c r="G88" s="20">
        <f t="shared" si="5"/>
        <v>-6941.74</v>
      </c>
      <c r="H88" s="449">
        <v>6941.74</v>
      </c>
      <c r="I88" s="449">
        <v>0</v>
      </c>
      <c r="J88" s="20">
        <v>5291629.0599999996</v>
      </c>
      <c r="K88" s="20" t="s">
        <v>64</v>
      </c>
      <c r="L88" s="20" t="s">
        <v>65</v>
      </c>
      <c r="M88" s="439" t="s">
        <v>112</v>
      </c>
      <c r="N88" s="440">
        <f t="shared" si="4"/>
        <v>45658</v>
      </c>
      <c r="O88" s="488" t="str">
        <f>IF(H88&lt;&gt;0,VLOOKUP(M88,[4]Cashflow!$A$91:$A$211,1,0),VLOOKUP([4]Bank!M88,[4]Cashflow!$A$5:$A$88,1,0))</f>
        <v>Abacai</v>
      </c>
      <c r="P88" t="s">
        <v>535</v>
      </c>
      <c r="Q88" s="18">
        <f>INDEX([5]Accounts!$A:$A,MATCH(P88,[5]Accounts!$F:$F,0))</f>
        <v>5425</v>
      </c>
      <c r="R88" t="s">
        <v>118</v>
      </c>
      <c r="S88"/>
      <c r="T88" t="s">
        <v>539</v>
      </c>
      <c r="U88"/>
      <c r="V88"/>
      <c r="W88"/>
    </row>
    <row r="89" spans="1:23" ht="15" hidden="1" x14ac:dyDescent="0.25">
      <c r="A89" s="24" t="str">
        <f>IFERROR(VLOOKUP(M89,'Broker lookup'!$A$1:$B$497,2,0),"other")</f>
        <v>other</v>
      </c>
      <c r="B89" s="443">
        <f t="shared" si="6"/>
        <v>45658</v>
      </c>
      <c r="C89" s="464">
        <v>45679</v>
      </c>
      <c r="D89" s="464">
        <v>45679</v>
      </c>
      <c r="E89">
        <v>168504274</v>
      </c>
      <c r="F89" t="s">
        <v>53</v>
      </c>
      <c r="G89" s="20">
        <f t="shared" si="5"/>
        <v>-15</v>
      </c>
      <c r="H89" s="449">
        <v>15</v>
      </c>
      <c r="I89" s="449">
        <v>0</v>
      </c>
      <c r="J89" s="20">
        <v>5291614.0599999996</v>
      </c>
      <c r="K89" s="20" t="s">
        <v>64</v>
      </c>
      <c r="L89" s="20" t="s">
        <v>65</v>
      </c>
      <c r="M89" s="439" t="s">
        <v>74</v>
      </c>
      <c r="N89" s="440">
        <f t="shared" si="4"/>
        <v>45658</v>
      </c>
      <c r="O89" s="488" t="str">
        <f>IF(H89&lt;&gt;0,VLOOKUP(M89,[4]Cashflow!$A$91:$A$211,1,0),VLOOKUP([4]Bank!M89,[4]Cashflow!$A$5:$A$88,1,0))</f>
        <v>Bank Charges</v>
      </c>
      <c r="P89" t="s">
        <v>74</v>
      </c>
      <c r="Q89" s="18">
        <f>INDEX([5]Accounts!$A:$A,MATCH(P89,[5]Accounts!$F:$F,0))</f>
        <v>5430</v>
      </c>
      <c r="R89" t="s">
        <v>118</v>
      </c>
      <c r="S89"/>
      <c r="T89" s="464" t="s">
        <v>74</v>
      </c>
      <c r="U89"/>
      <c r="V89"/>
      <c r="W89"/>
    </row>
    <row r="90" spans="1:23" ht="15" hidden="1" x14ac:dyDescent="0.25">
      <c r="A90" s="24" t="str">
        <f>IFERROR(VLOOKUP(M90,'Broker lookup'!$A$1:$B$497,2,0),"other")</f>
        <v>other</v>
      </c>
      <c r="B90" s="443">
        <f t="shared" si="6"/>
        <v>45658</v>
      </c>
      <c r="C90" s="464">
        <v>45679</v>
      </c>
      <c r="D90" s="464">
        <v>45679</v>
      </c>
      <c r="E90">
        <v>168504274</v>
      </c>
      <c r="F90" t="s">
        <v>54</v>
      </c>
      <c r="G90" s="20">
        <f t="shared" si="5"/>
        <v>-1000000</v>
      </c>
      <c r="H90" s="449">
        <v>1000000</v>
      </c>
      <c r="I90" s="449">
        <v>0</v>
      </c>
      <c r="J90" s="20">
        <v>4291614.0599999996</v>
      </c>
      <c r="K90" s="20" t="s">
        <v>64</v>
      </c>
      <c r="L90" s="20" t="s">
        <v>65</v>
      </c>
      <c r="M90" s="439" t="s">
        <v>85</v>
      </c>
      <c r="N90" s="440">
        <f t="shared" si="4"/>
        <v>45658</v>
      </c>
      <c r="O90" s="488" t="str">
        <f>IF(H90&lt;&gt;0,VLOOKUP(M90,[4]Cashflow!$A$91:$A$211,1,0),VLOOKUP([4]Bank!M90,[4]Cashflow!$A$5:$A$88,1,0))</f>
        <v>KCASL Top up</v>
      </c>
      <c r="P90" t="s">
        <v>84</v>
      </c>
      <c r="Q90" s="18">
        <f>INDEX([5]Accounts!$A:$A,MATCH(P90,[5]Accounts!$F:$F,0))</f>
        <v>2761</v>
      </c>
      <c r="R90" t="s">
        <v>118</v>
      </c>
      <c r="S90"/>
      <c r="T90" s="464" t="s">
        <v>85</v>
      </c>
      <c r="U90" s="489"/>
      <c r="V90"/>
      <c r="W90"/>
    </row>
    <row r="91" spans="1:23" ht="15" hidden="1" x14ac:dyDescent="0.25">
      <c r="A91" s="24" t="str">
        <f>IFERROR(VLOOKUP(M91,'Broker lookup'!$A$1:$B$497,2,0),"other")</f>
        <v>other</v>
      </c>
      <c r="B91" s="443">
        <f t="shared" si="6"/>
        <v>45658</v>
      </c>
      <c r="C91" s="464">
        <v>45679</v>
      </c>
      <c r="D91" s="464">
        <v>45679</v>
      </c>
      <c r="E91">
        <v>168504277</v>
      </c>
      <c r="F91" t="s">
        <v>540</v>
      </c>
      <c r="G91" s="20">
        <f t="shared" si="5"/>
        <v>-15</v>
      </c>
      <c r="H91" s="449">
        <v>15</v>
      </c>
      <c r="I91" s="449">
        <v>0</v>
      </c>
      <c r="J91" s="20">
        <v>4291599.0599999996</v>
      </c>
      <c r="K91" s="20" t="s">
        <v>64</v>
      </c>
      <c r="L91" s="20" t="s">
        <v>65</v>
      </c>
      <c r="M91" s="439" t="s">
        <v>74</v>
      </c>
      <c r="N91" s="440">
        <f t="shared" si="4"/>
        <v>45658</v>
      </c>
      <c r="O91" s="488" t="str">
        <f>IF(H91&lt;&gt;0,VLOOKUP(M91,[4]Cashflow!$A$91:$A$211,1,0),VLOOKUP([4]Bank!M91,[4]Cashflow!$A$5:$A$88,1,0))</f>
        <v>Bank Charges</v>
      </c>
      <c r="P91" t="s">
        <v>74</v>
      </c>
      <c r="Q91" s="18">
        <f>INDEX([5]Accounts!$A:$A,MATCH(P91,[5]Accounts!$F:$F,0))</f>
        <v>5430</v>
      </c>
      <c r="R91" t="s">
        <v>118</v>
      </c>
      <c r="S91"/>
      <c r="T91" s="464" t="s">
        <v>74</v>
      </c>
      <c r="U91"/>
      <c r="V91"/>
      <c r="W91"/>
    </row>
    <row r="92" spans="1:23" ht="15" hidden="1" x14ac:dyDescent="0.25">
      <c r="A92" s="24" t="str">
        <f>IFERROR(VLOOKUP(M92,'Broker lookup'!$A$1:$B$497,2,0),"other")</f>
        <v>other</v>
      </c>
      <c r="B92" s="443">
        <f t="shared" si="6"/>
        <v>45658</v>
      </c>
      <c r="C92" s="464">
        <v>45679</v>
      </c>
      <c r="D92" s="464">
        <v>45679</v>
      </c>
      <c r="E92">
        <v>168504277</v>
      </c>
      <c r="F92" t="s">
        <v>541</v>
      </c>
      <c r="G92" s="20">
        <f t="shared" si="5"/>
        <v>-236404.49</v>
      </c>
      <c r="H92" s="449">
        <v>236404.49</v>
      </c>
      <c r="I92" s="449">
        <v>0</v>
      </c>
      <c r="J92" s="20">
        <v>4055194.57</v>
      </c>
      <c r="K92" s="20" t="s">
        <v>64</v>
      </c>
      <c r="L92" s="20" t="s">
        <v>65</v>
      </c>
      <c r="M92" s="439" t="s">
        <v>140</v>
      </c>
      <c r="N92" s="440">
        <f t="shared" si="4"/>
        <v>45658</v>
      </c>
      <c r="O92" s="488" t="str">
        <f>IF(H92&lt;&gt;0,VLOOKUP(M92,[4]Cashflow!$A$91:$A$211,1,0),VLOOKUP([4]Bank!M92,[4]Cashflow!$A$5:$A$88,1,0))</f>
        <v>Trans Re</v>
      </c>
      <c r="P92" t="s">
        <v>119</v>
      </c>
      <c r="Q92" s="18">
        <f>INDEX([5]Accounts!$A:$A,MATCH(P92,[5]Accounts!$F:$F,0))</f>
        <v>4081</v>
      </c>
      <c r="R92" t="s">
        <v>423</v>
      </c>
      <c r="S92"/>
      <c r="T92" t="s">
        <v>542</v>
      </c>
      <c r="U92"/>
      <c r="V92"/>
      <c r="W92"/>
    </row>
    <row r="93" spans="1:23" ht="15" hidden="1" x14ac:dyDescent="0.25">
      <c r="A93" s="24" t="str">
        <f>IFERROR(VLOOKUP(M93,'Broker lookup'!$A$1:$B$497,2,0),"other")</f>
        <v>other</v>
      </c>
      <c r="B93" s="443">
        <f t="shared" si="6"/>
        <v>45658</v>
      </c>
      <c r="C93" s="464">
        <v>45679</v>
      </c>
      <c r="D93" s="464">
        <v>45679</v>
      </c>
      <c r="E93">
        <v>168508173</v>
      </c>
      <c r="F93" t="s">
        <v>543</v>
      </c>
      <c r="G93" s="20">
        <f t="shared" si="5"/>
        <v>-15</v>
      </c>
      <c r="H93" s="449">
        <v>15</v>
      </c>
      <c r="I93" s="449">
        <v>0</v>
      </c>
      <c r="J93" s="20">
        <v>4055179.57</v>
      </c>
      <c r="K93" s="20" t="s">
        <v>64</v>
      </c>
      <c r="L93" s="20" t="s">
        <v>65</v>
      </c>
      <c r="M93" s="439" t="s">
        <v>74</v>
      </c>
      <c r="N93" s="440">
        <f t="shared" si="4"/>
        <v>45658</v>
      </c>
      <c r="O93" s="488" t="str">
        <f>IF(H93&lt;&gt;0,VLOOKUP(M93,[4]Cashflow!$A$91:$A$211,1,0),VLOOKUP([4]Bank!M93,[4]Cashflow!$A$5:$A$88,1,0))</f>
        <v>Bank Charges</v>
      </c>
      <c r="P93" t="s">
        <v>74</v>
      </c>
      <c r="Q93" s="18">
        <f>INDEX([5]Accounts!$A:$A,MATCH(P93,[5]Accounts!$F:$F,0))</f>
        <v>5430</v>
      </c>
      <c r="R93" t="s">
        <v>118</v>
      </c>
      <c r="S93"/>
      <c r="T93" s="464" t="s">
        <v>74</v>
      </c>
      <c r="U93"/>
      <c r="V93"/>
      <c r="W93"/>
    </row>
    <row r="94" spans="1:23" ht="15" hidden="1" x14ac:dyDescent="0.25">
      <c r="A94" s="24" t="str">
        <f>IFERROR(VLOOKUP(M94,'Broker lookup'!$A$1:$B$497,2,0),"other")</f>
        <v>other</v>
      </c>
      <c r="B94" s="443">
        <f t="shared" si="6"/>
        <v>45658</v>
      </c>
      <c r="C94" s="464">
        <v>45679</v>
      </c>
      <c r="D94" s="464">
        <v>45679</v>
      </c>
      <c r="E94">
        <v>168508173</v>
      </c>
      <c r="F94" t="s">
        <v>544</v>
      </c>
      <c r="G94" s="20">
        <f t="shared" si="5"/>
        <v>-3935892.85</v>
      </c>
      <c r="H94" s="449">
        <v>3935892.85</v>
      </c>
      <c r="I94" s="449">
        <v>0</v>
      </c>
      <c r="J94" s="20">
        <v>119286.72</v>
      </c>
      <c r="K94" s="20" t="s">
        <v>64</v>
      </c>
      <c r="L94" s="20" t="s">
        <v>65</v>
      </c>
      <c r="M94" s="439" t="s">
        <v>545</v>
      </c>
      <c r="N94" s="440">
        <f t="shared" si="4"/>
        <v>45658</v>
      </c>
      <c r="O94" s="488" t="str">
        <f>IF(H94&lt;&gt;0,VLOOKUP(M94,[4]Cashflow!$A$91:$A$211,1,0),VLOOKUP([4]Bank!M94,[4]Cashflow!$A$5:$A$88,1,0))</f>
        <v>XOL Guy Carpenter</v>
      </c>
      <c r="P94" t="s">
        <v>134</v>
      </c>
      <c r="Q94" s="18">
        <f>INDEX([5]Accounts!$A:$A,MATCH(P94,[5]Accounts!$F:$F,0))</f>
        <v>4115</v>
      </c>
      <c r="R94" t="s">
        <v>118</v>
      </c>
      <c r="S94"/>
      <c r="T94" t="s">
        <v>546</v>
      </c>
      <c r="U94"/>
      <c r="V94"/>
      <c r="W94"/>
    </row>
    <row r="95" spans="1:23" ht="15" hidden="1" x14ac:dyDescent="0.25">
      <c r="A95" s="24" t="str">
        <f>IFERROR(VLOOKUP(M95,'Broker lookup'!$A$1:$B$497,2,0),"other")</f>
        <v>other</v>
      </c>
      <c r="B95" s="443">
        <f t="shared" si="6"/>
        <v>45658</v>
      </c>
      <c r="C95" s="464">
        <v>45681</v>
      </c>
      <c r="D95" s="464">
        <v>45681</v>
      </c>
      <c r="E95">
        <v>168504269</v>
      </c>
      <c r="F95" t="s">
        <v>223</v>
      </c>
      <c r="G95" s="20">
        <f t="shared" si="5"/>
        <v>-4</v>
      </c>
      <c r="H95" s="449">
        <v>4</v>
      </c>
      <c r="I95" s="449">
        <v>0</v>
      </c>
      <c r="J95" s="20">
        <v>119282.72</v>
      </c>
      <c r="K95" s="20" t="s">
        <v>64</v>
      </c>
      <c r="L95" s="20" t="s">
        <v>65</v>
      </c>
      <c r="M95" s="439" t="s">
        <v>74</v>
      </c>
      <c r="N95" s="440">
        <f t="shared" si="4"/>
        <v>45658</v>
      </c>
      <c r="O95" s="488" t="str">
        <f>IF(H95&lt;&gt;0,VLOOKUP(M95,[4]Cashflow!$A$91:$A$211,1,0),VLOOKUP([4]Bank!M95,[4]Cashflow!$A$5:$A$88,1,0))</f>
        <v>Bank Charges</v>
      </c>
      <c r="P95" t="s">
        <v>74</v>
      </c>
      <c r="Q95" s="18">
        <f>INDEX([5]Accounts!$A:$A,MATCH(P95,[5]Accounts!$F:$F,0))</f>
        <v>5430</v>
      </c>
      <c r="R95" t="s">
        <v>118</v>
      </c>
      <c r="S95"/>
      <c r="T95" s="464" t="s">
        <v>74</v>
      </c>
      <c r="U95"/>
      <c r="V95"/>
      <c r="W95"/>
    </row>
    <row r="96" spans="1:23" ht="15" hidden="1" x14ac:dyDescent="0.25">
      <c r="A96" s="24" t="str">
        <f>IFERROR(VLOOKUP(M96,'Broker lookup'!$A$1:$B$497,2,0),"other")</f>
        <v>other</v>
      </c>
      <c r="B96" s="443">
        <f t="shared" si="6"/>
        <v>45658</v>
      </c>
      <c r="C96" s="464">
        <v>45681</v>
      </c>
      <c r="D96" s="464">
        <v>45681</v>
      </c>
      <c r="E96">
        <v>168504269</v>
      </c>
      <c r="F96" t="s">
        <v>224</v>
      </c>
      <c r="G96" s="20">
        <f t="shared" si="5"/>
        <v>-15803.58</v>
      </c>
      <c r="H96" s="449">
        <v>15803.58</v>
      </c>
      <c r="I96" s="449">
        <v>0</v>
      </c>
      <c r="J96" s="20">
        <v>103479.14</v>
      </c>
      <c r="K96" s="20" t="s">
        <v>64</v>
      </c>
      <c r="L96" s="20" t="s">
        <v>65</v>
      </c>
      <c r="M96" s="439" t="s">
        <v>69</v>
      </c>
      <c r="N96" s="440">
        <f t="shared" si="4"/>
        <v>45658</v>
      </c>
      <c r="O96" s="488" t="str">
        <f>IF(H96&lt;&gt;0,VLOOKUP(M96,[4]Cashflow!$A$91:$A$211,1,0),VLOOKUP([4]Bank!M96,[4]Cashflow!$A$5:$A$88,1,0))</f>
        <v>Employment Costs</v>
      </c>
      <c r="P96" t="s">
        <v>70</v>
      </c>
      <c r="Q96" s="18">
        <f>INDEX([5]Accounts!$A:$A,MATCH(P96,[5]Accounts!$F:$F,0))</f>
        <v>5433</v>
      </c>
      <c r="R96" t="s">
        <v>118</v>
      </c>
      <c r="S96"/>
      <c r="T96" t="s">
        <v>425</v>
      </c>
      <c r="U96"/>
      <c r="V96"/>
      <c r="W96"/>
    </row>
    <row r="97" spans="1:23" ht="15" hidden="1" x14ac:dyDescent="0.25">
      <c r="A97" s="24" t="str">
        <f>IFERROR(VLOOKUP(M97,'Broker lookup'!$A$1:$B$497,2,0),"other")</f>
        <v>other</v>
      </c>
      <c r="B97" s="443">
        <f t="shared" si="6"/>
        <v>45658</v>
      </c>
      <c r="C97" s="464">
        <v>45681</v>
      </c>
      <c r="D97" s="464">
        <v>45681</v>
      </c>
      <c r="E97">
        <v>168504276</v>
      </c>
      <c r="F97" t="s">
        <v>547</v>
      </c>
      <c r="G97" s="20">
        <f t="shared" si="5"/>
        <v>-20</v>
      </c>
      <c r="H97" s="449">
        <v>20</v>
      </c>
      <c r="I97" s="449">
        <v>0</v>
      </c>
      <c r="J97" s="20">
        <v>103459.14</v>
      </c>
      <c r="K97" s="20" t="s">
        <v>64</v>
      </c>
      <c r="L97" s="20" t="s">
        <v>65</v>
      </c>
      <c r="M97" s="439" t="s">
        <v>74</v>
      </c>
      <c r="N97" s="440">
        <f t="shared" si="4"/>
        <v>45658</v>
      </c>
      <c r="O97" s="488" t="str">
        <f>IF(H97&lt;&gt;0,VLOOKUP(M97,[4]Cashflow!$A$91:$A$211,1,0),VLOOKUP([4]Bank!M97,[4]Cashflow!$A$5:$A$88,1,0))</f>
        <v>Bank Charges</v>
      </c>
      <c r="P97" t="s">
        <v>74</v>
      </c>
      <c r="Q97" s="18">
        <f>INDEX([5]Accounts!$A:$A,MATCH(P97,[5]Accounts!$F:$F,0))</f>
        <v>5430</v>
      </c>
      <c r="R97" t="s">
        <v>118</v>
      </c>
      <c r="S97"/>
      <c r="T97" s="464" t="s">
        <v>74</v>
      </c>
      <c r="U97"/>
      <c r="V97"/>
      <c r="W97"/>
    </row>
    <row r="98" spans="1:23" ht="15" hidden="1" x14ac:dyDescent="0.25">
      <c r="A98" s="24" t="str">
        <f>IFERROR(VLOOKUP(M98,'Broker lookup'!$A$1:$B$497,2,0),"other")</f>
        <v>other</v>
      </c>
      <c r="B98" s="443">
        <f t="shared" si="6"/>
        <v>45658</v>
      </c>
      <c r="C98" s="464">
        <v>45681</v>
      </c>
      <c r="D98" s="464">
        <v>45681</v>
      </c>
      <c r="E98">
        <v>168504276</v>
      </c>
      <c r="F98" t="s">
        <v>548</v>
      </c>
      <c r="G98" s="20">
        <f t="shared" si="5"/>
        <v>-4293.01</v>
      </c>
      <c r="H98" s="449">
        <v>4293.01</v>
      </c>
      <c r="I98" s="449">
        <v>0</v>
      </c>
      <c r="J98" s="20">
        <v>99166.13</v>
      </c>
      <c r="K98" s="20" t="s">
        <v>64</v>
      </c>
      <c r="L98" s="20" t="s">
        <v>65</v>
      </c>
      <c r="M98" s="439" t="s">
        <v>69</v>
      </c>
      <c r="N98" s="440">
        <f t="shared" si="4"/>
        <v>45658</v>
      </c>
      <c r="O98" s="488" t="str">
        <f>IF(H98&lt;&gt;0,VLOOKUP(M98,[4]Cashflow!$A$91:$A$211,1,0),VLOOKUP([4]Bank!M98,[4]Cashflow!$A$5:$A$88,1,0))</f>
        <v>Employment Costs</v>
      </c>
      <c r="P98" t="s">
        <v>70</v>
      </c>
      <c r="Q98" s="18">
        <f>INDEX([5]Accounts!$A:$A,MATCH(P98,[5]Accounts!$F:$F,0))</f>
        <v>5433</v>
      </c>
      <c r="R98" t="s">
        <v>118</v>
      </c>
      <c r="S98"/>
      <c r="T98" t="s">
        <v>425</v>
      </c>
      <c r="U98"/>
      <c r="V98"/>
      <c r="W98"/>
    </row>
    <row r="99" spans="1:23" ht="15" hidden="1" x14ac:dyDescent="0.25">
      <c r="A99" s="24" t="str">
        <f>IFERROR(VLOOKUP(M99,'Broker lookup'!$A$1:$B$497,2,0),"other")</f>
        <v>other</v>
      </c>
      <c r="B99" s="443">
        <f t="shared" si="6"/>
        <v>45658</v>
      </c>
      <c r="C99" s="464">
        <v>45681</v>
      </c>
      <c r="D99" s="464">
        <v>45681</v>
      </c>
      <c r="E99">
        <v>168541539</v>
      </c>
      <c r="F99" t="s">
        <v>549</v>
      </c>
      <c r="G99" s="20">
        <f t="shared" si="5"/>
        <v>3143100.09</v>
      </c>
      <c r="H99" s="449">
        <v>0</v>
      </c>
      <c r="I99" s="449">
        <v>3143100.09</v>
      </c>
      <c r="J99" s="20">
        <v>3242266.22</v>
      </c>
      <c r="K99" s="20" t="s">
        <v>64</v>
      </c>
      <c r="L99" s="20" t="s">
        <v>65</v>
      </c>
      <c r="M99" s="439" t="s">
        <v>107</v>
      </c>
      <c r="N99" s="440">
        <f t="shared" si="4"/>
        <v>45658</v>
      </c>
      <c r="O99" s="488" t="e">
        <f>IF(H99&lt;&gt;0,VLOOKUP(M99,[4]Cashflow!$A$91:$A$211,1,0),VLOOKUP([4]Bank!M99,[4]Cashflow!$A$5:$A$88,1,0))</f>
        <v>#N/A</v>
      </c>
      <c r="P99" t="s">
        <v>108</v>
      </c>
      <c r="Q99" s="18">
        <f>INDEX([5]Accounts!$A:$A,MATCH(P99,[5]Accounts!$F:$F,0))</f>
        <v>4135</v>
      </c>
      <c r="R99" t="s">
        <v>225</v>
      </c>
      <c r="S99"/>
      <c r="T99" s="464" t="s">
        <v>492</v>
      </c>
      <c r="U99"/>
      <c r="V99"/>
      <c r="W99"/>
    </row>
    <row r="100" spans="1:23" ht="15" hidden="1" x14ac:dyDescent="0.25">
      <c r="A100" s="24" t="str">
        <f>IFERROR(VLOOKUP(M100,'Broker lookup'!$A$1:$B$497,2,0),"other")</f>
        <v>other</v>
      </c>
      <c r="B100" s="443">
        <f t="shared" si="6"/>
        <v>45658</v>
      </c>
      <c r="C100" s="464">
        <v>45684</v>
      </c>
      <c r="D100" s="464">
        <v>45684</v>
      </c>
      <c r="E100">
        <v>168567279</v>
      </c>
      <c r="F100" t="s">
        <v>550</v>
      </c>
      <c r="G100" s="20">
        <f t="shared" si="5"/>
        <v>-15</v>
      </c>
      <c r="H100" s="449">
        <v>15</v>
      </c>
      <c r="I100" s="449">
        <v>0</v>
      </c>
      <c r="J100" s="20">
        <v>3242251.22</v>
      </c>
      <c r="K100" s="20" t="s">
        <v>64</v>
      </c>
      <c r="L100" s="20" t="s">
        <v>65</v>
      </c>
      <c r="M100" s="439" t="s">
        <v>74</v>
      </c>
      <c r="N100" s="440">
        <f t="shared" si="4"/>
        <v>45658</v>
      </c>
      <c r="O100" s="488" t="str">
        <f>IF(H100&lt;&gt;0,VLOOKUP(M100,[4]Cashflow!$A$91:$A$211,1,0),VLOOKUP([4]Bank!M100,[4]Cashflow!$A$5:$A$88,1,0))</f>
        <v>Bank Charges</v>
      </c>
      <c r="P100" t="s">
        <v>74</v>
      </c>
      <c r="Q100" s="18">
        <f>INDEX([5]Accounts!$A:$A,MATCH(P100,[5]Accounts!$F:$F,0))</f>
        <v>5430</v>
      </c>
      <c r="R100" t="s">
        <v>118</v>
      </c>
      <c r="S100"/>
      <c r="T100" s="464" t="s">
        <v>74</v>
      </c>
      <c r="U100"/>
      <c r="V100"/>
      <c r="W100"/>
    </row>
    <row r="101" spans="1:23" ht="15" hidden="1" x14ac:dyDescent="0.25">
      <c r="A101" s="24" t="str">
        <f>IFERROR(VLOOKUP(M101,'Broker lookup'!$A$1:$B$497,2,0),"other")</f>
        <v>other</v>
      </c>
      <c r="B101" s="443">
        <f t="shared" si="6"/>
        <v>45658</v>
      </c>
      <c r="C101" s="464">
        <v>45684</v>
      </c>
      <c r="D101" s="464">
        <v>45684</v>
      </c>
      <c r="E101">
        <v>168567279</v>
      </c>
      <c r="F101" t="s">
        <v>551</v>
      </c>
      <c r="G101" s="20">
        <f t="shared" si="5"/>
        <v>-3200000</v>
      </c>
      <c r="H101" s="449">
        <v>3200000</v>
      </c>
      <c r="I101" s="449">
        <v>0</v>
      </c>
      <c r="J101" s="20">
        <v>42251.22</v>
      </c>
      <c r="K101" s="20" t="s">
        <v>64</v>
      </c>
      <c r="L101" s="20" t="s">
        <v>65</v>
      </c>
      <c r="M101" s="439" t="s">
        <v>309</v>
      </c>
      <c r="N101" s="440">
        <f t="shared" si="4"/>
        <v>45658</v>
      </c>
      <c r="O101" s="488" t="str">
        <f>IF(H101&lt;&gt;0,VLOOKUP(M101,[4]Cashflow!$A$91:$A$211,1,0),VLOOKUP([4]Bank!M101,[4]Cashflow!$A$5:$A$88,1,0))</f>
        <v>Cachematrix</v>
      </c>
      <c r="P101" t="s">
        <v>309</v>
      </c>
      <c r="Q101" s="18">
        <f>INDEX([5]Accounts!$A:$A,MATCH(P101,[5]Accounts!$F:$F,0))</f>
        <v>2765</v>
      </c>
      <c r="R101" t="s">
        <v>118</v>
      </c>
      <c r="S101"/>
      <c r="T101" s="464" t="s">
        <v>390</v>
      </c>
      <c r="U101"/>
      <c r="V101"/>
      <c r="W101"/>
    </row>
    <row r="102" spans="1:23" ht="15" hidden="1" x14ac:dyDescent="0.25">
      <c r="A102" s="24" t="str">
        <f>IFERROR(VLOOKUP(M102,'Broker lookup'!$A$1:$B$497,2,0),"other")</f>
        <v>other</v>
      </c>
      <c r="B102" s="443">
        <f t="shared" si="6"/>
        <v>45658</v>
      </c>
      <c r="C102" s="464">
        <v>45684</v>
      </c>
      <c r="D102" s="464">
        <v>45684</v>
      </c>
      <c r="E102">
        <v>168570950</v>
      </c>
      <c r="F102" t="s">
        <v>295</v>
      </c>
      <c r="G102" s="20">
        <f t="shared" si="5"/>
        <v>800000</v>
      </c>
      <c r="H102" s="449">
        <v>0</v>
      </c>
      <c r="I102" s="449">
        <v>800000</v>
      </c>
      <c r="J102" s="20">
        <v>842251.22</v>
      </c>
      <c r="K102" s="20" t="s">
        <v>64</v>
      </c>
      <c r="L102" s="20" t="s">
        <v>65</v>
      </c>
      <c r="M102" s="439" t="s">
        <v>85</v>
      </c>
      <c r="N102" s="440">
        <f t="shared" si="4"/>
        <v>45658</v>
      </c>
      <c r="O102" s="488" t="e">
        <f>IF(H102&lt;&gt;0,VLOOKUP(M102,[4]Cashflow!$A$91:$A$211,1,0),VLOOKUP([4]Bank!M102,[4]Cashflow!$A$5:$A$88,1,0))</f>
        <v>#N/A</v>
      </c>
      <c r="P102" t="s">
        <v>84</v>
      </c>
      <c r="Q102" s="18">
        <f>INDEX([5]Accounts!$A:$A,MATCH(P102,[5]Accounts!$F:$F,0))</f>
        <v>2761</v>
      </c>
      <c r="R102" t="s">
        <v>118</v>
      </c>
      <c r="S102"/>
      <c r="T102" s="464" t="s">
        <v>85</v>
      </c>
      <c r="U102"/>
      <c r="V102"/>
      <c r="W102"/>
    </row>
    <row r="103" spans="1:23" ht="15" hidden="1" x14ac:dyDescent="0.25">
      <c r="A103" s="24" t="str">
        <f>IFERROR(VLOOKUP(M103,'Broker lookup'!$A$1:$B$497,2,0),"other")</f>
        <v>other</v>
      </c>
      <c r="B103" s="443">
        <f t="shared" si="6"/>
        <v>45658</v>
      </c>
      <c r="C103" s="464">
        <v>45684</v>
      </c>
      <c r="D103" s="464">
        <v>45684</v>
      </c>
      <c r="E103">
        <v>168572741</v>
      </c>
      <c r="F103" t="s">
        <v>552</v>
      </c>
      <c r="G103" s="20">
        <f t="shared" si="5"/>
        <v>-15</v>
      </c>
      <c r="H103" s="449">
        <v>15</v>
      </c>
      <c r="I103" s="449">
        <v>0</v>
      </c>
      <c r="J103" s="20">
        <v>842236.22</v>
      </c>
      <c r="K103" s="20" t="s">
        <v>64</v>
      </c>
      <c r="L103" s="20" t="s">
        <v>65</v>
      </c>
      <c r="M103" s="439" t="s">
        <v>74</v>
      </c>
      <c r="N103" s="440">
        <f t="shared" si="4"/>
        <v>45658</v>
      </c>
      <c r="O103" s="488" t="str">
        <f>IF(H103&lt;&gt;0,VLOOKUP(M103,[4]Cashflow!$A$91:$A$211,1,0),VLOOKUP([4]Bank!M103,[4]Cashflow!$A$5:$A$88,1,0))</f>
        <v>Bank Charges</v>
      </c>
      <c r="P103" t="s">
        <v>74</v>
      </c>
      <c r="Q103" s="18">
        <f>INDEX([5]Accounts!$A:$A,MATCH(P103,[5]Accounts!$F:$F,0))</f>
        <v>5430</v>
      </c>
      <c r="R103" t="s">
        <v>118</v>
      </c>
      <c r="S103"/>
      <c r="T103" s="464" t="s">
        <v>74</v>
      </c>
      <c r="U103"/>
      <c r="V103"/>
      <c r="W103"/>
    </row>
    <row r="104" spans="1:23" ht="15" hidden="1" x14ac:dyDescent="0.25">
      <c r="A104" s="24" t="str">
        <f>IFERROR(VLOOKUP(M104,'Broker lookup'!$A$1:$B$497,2,0),"other")</f>
        <v>other</v>
      </c>
      <c r="B104" s="443">
        <f t="shared" si="6"/>
        <v>45658</v>
      </c>
      <c r="C104" s="464">
        <v>45684</v>
      </c>
      <c r="D104" s="464">
        <v>45684</v>
      </c>
      <c r="E104">
        <v>168572741</v>
      </c>
      <c r="F104" t="s">
        <v>553</v>
      </c>
      <c r="G104" s="20">
        <f t="shared" si="5"/>
        <v>-800000</v>
      </c>
      <c r="H104" s="449">
        <v>800000</v>
      </c>
      <c r="I104" s="449">
        <v>0</v>
      </c>
      <c r="J104" s="20">
        <v>42236.22</v>
      </c>
      <c r="K104" s="20" t="s">
        <v>64</v>
      </c>
      <c r="L104" s="20" t="s">
        <v>65</v>
      </c>
      <c r="M104" s="439" t="s">
        <v>309</v>
      </c>
      <c r="N104" s="440">
        <f t="shared" si="4"/>
        <v>45658</v>
      </c>
      <c r="O104" s="488" t="str">
        <f>IF(H104&lt;&gt;0,VLOOKUP(M104,[4]Cashflow!$A$91:$A$211,1,0),VLOOKUP([4]Bank!M104,[4]Cashflow!$A$5:$A$88,1,0))</f>
        <v>Cachematrix</v>
      </c>
      <c r="P104" t="s">
        <v>309</v>
      </c>
      <c r="Q104" s="18">
        <f>INDEX([5]Accounts!$A:$A,MATCH(P104,[5]Accounts!$F:$F,0))</f>
        <v>2765</v>
      </c>
      <c r="R104" t="s">
        <v>118</v>
      </c>
      <c r="S104"/>
      <c r="T104" s="464" t="s">
        <v>390</v>
      </c>
      <c r="U104"/>
      <c r="V104"/>
      <c r="W104"/>
    </row>
    <row r="105" spans="1:23" ht="15" hidden="1" x14ac:dyDescent="0.25">
      <c r="A105" s="24" t="str">
        <f>IFERROR(VLOOKUP(M105,'Broker lookup'!$A$1:$B$497,2,0),"other")</f>
        <v>Hiyacar</v>
      </c>
      <c r="B105" s="443">
        <f t="shared" si="6"/>
        <v>45658</v>
      </c>
      <c r="C105" s="464">
        <v>45685</v>
      </c>
      <c r="D105" s="464">
        <v>45685</v>
      </c>
      <c r="E105">
        <v>168583267</v>
      </c>
      <c r="F105" t="s">
        <v>319</v>
      </c>
      <c r="G105" s="449">
        <f t="shared" si="5"/>
        <v>3125</v>
      </c>
      <c r="H105" s="449">
        <v>0</v>
      </c>
      <c r="I105" s="449">
        <v>3125</v>
      </c>
      <c r="J105" s="20">
        <v>45361.22</v>
      </c>
      <c r="K105" s="20" t="s">
        <v>64</v>
      </c>
      <c r="L105" s="20" t="s">
        <v>65</v>
      </c>
      <c r="M105" s="439" t="s">
        <v>292</v>
      </c>
      <c r="N105" s="440">
        <f t="shared" si="4"/>
        <v>45658</v>
      </c>
      <c r="O105" s="488" t="e">
        <f>IF(H105&lt;&gt;0,VLOOKUP(M105,[4]Cashflow!$A$91:$A$211,1,0),VLOOKUP([4]Bank!M105,[4]Cashflow!$A$5:$A$88,1,0))</f>
        <v>#N/A</v>
      </c>
      <c r="P105" t="s">
        <v>72</v>
      </c>
      <c r="Q105" s="18">
        <f>INDEX([5]Accounts!$A:$A,MATCH(P105,[5]Accounts!$F:$F,0))</f>
        <v>3435</v>
      </c>
      <c r="R105" t="s">
        <v>229</v>
      </c>
      <c r="S105"/>
      <c r="T105" s="464" t="s">
        <v>392</v>
      </c>
      <c r="U105"/>
      <c r="V105"/>
      <c r="W105"/>
    </row>
    <row r="106" spans="1:23" ht="15" hidden="1" x14ac:dyDescent="0.25">
      <c r="A106" s="24" t="str">
        <f>IFERROR(VLOOKUP(M106,'Broker lookup'!$A$1:$B$497,2,0),"other")</f>
        <v>other</v>
      </c>
      <c r="B106" s="443">
        <f t="shared" si="6"/>
        <v>45658</v>
      </c>
      <c r="C106" s="464">
        <v>45686</v>
      </c>
      <c r="D106" s="464">
        <v>45686</v>
      </c>
      <c r="E106">
        <v>168610640</v>
      </c>
      <c r="F106" t="s">
        <v>554</v>
      </c>
      <c r="G106" s="20">
        <f t="shared" si="5"/>
        <v>100000</v>
      </c>
      <c r="H106" s="449">
        <v>0</v>
      </c>
      <c r="I106" s="449">
        <v>100000</v>
      </c>
      <c r="J106" s="20">
        <v>145361.22</v>
      </c>
      <c r="K106" s="20" t="s">
        <v>64</v>
      </c>
      <c r="L106" s="20" t="s">
        <v>65</v>
      </c>
      <c r="M106" s="439" t="s">
        <v>309</v>
      </c>
      <c r="N106" s="440">
        <f t="shared" si="4"/>
        <v>45658</v>
      </c>
      <c r="O106" s="488" t="e">
        <f>IF(H106&lt;&gt;0,VLOOKUP(M106,[4]Cashflow!$A$91:$A$211,1,0),VLOOKUP([4]Bank!M106,[4]Cashflow!$A$5:$A$88,1,0))</f>
        <v>#N/A</v>
      </c>
      <c r="P106" t="s">
        <v>309</v>
      </c>
      <c r="Q106" s="18">
        <f>INDEX([5]Accounts!$A:$A,MATCH(P106,[5]Accounts!$F:$F,0))</f>
        <v>2765</v>
      </c>
      <c r="R106" t="s">
        <v>118</v>
      </c>
      <c r="S106"/>
      <c r="T106" s="464" t="s">
        <v>390</v>
      </c>
      <c r="U106"/>
      <c r="V106"/>
      <c r="W106"/>
    </row>
    <row r="107" spans="1:23" ht="15" hidden="1" x14ac:dyDescent="0.25">
      <c r="A107" s="24" t="str">
        <f>IFERROR(VLOOKUP(M107,'Broker lookup'!$A$1:$B$497,2,0),"other")</f>
        <v>other</v>
      </c>
      <c r="B107" s="443">
        <f t="shared" si="6"/>
        <v>45658</v>
      </c>
      <c r="C107" s="464">
        <v>45686</v>
      </c>
      <c r="D107" s="464">
        <v>45686</v>
      </c>
      <c r="E107">
        <v>168615891</v>
      </c>
      <c r="F107" t="s">
        <v>555</v>
      </c>
      <c r="G107" s="20">
        <f t="shared" si="5"/>
        <v>209472.61</v>
      </c>
      <c r="H107" s="449">
        <v>0</v>
      </c>
      <c r="I107" s="449">
        <v>209472.61</v>
      </c>
      <c r="J107" s="20">
        <v>354833.83</v>
      </c>
      <c r="K107" s="20" t="s">
        <v>64</v>
      </c>
      <c r="L107" s="20" t="s">
        <v>65</v>
      </c>
      <c r="M107" s="439" t="s">
        <v>401</v>
      </c>
      <c r="N107" s="440">
        <f t="shared" si="4"/>
        <v>45658</v>
      </c>
      <c r="O107" s="488" t="e">
        <f>IF(H107&lt;&gt;0,VLOOKUP(M107,[4]Cashflow!$A$91:$A$211,1,0),VLOOKUP([4]Bank!M107,[4]Cashflow!$A$5:$A$88,1,0))</f>
        <v>#N/A</v>
      </c>
      <c r="P107" t="s">
        <v>119</v>
      </c>
      <c r="Q107" s="18">
        <f>INDEX([5]Accounts!$A:$A,MATCH(P107,[5]Accounts!$F:$F,0))</f>
        <v>4081</v>
      </c>
      <c r="R107" t="s">
        <v>402</v>
      </c>
      <c r="S107"/>
      <c r="T107" s="464" t="s">
        <v>556</v>
      </c>
      <c r="U107"/>
      <c r="V107"/>
      <c r="W107"/>
    </row>
    <row r="108" spans="1:23" ht="15" hidden="1" x14ac:dyDescent="0.25">
      <c r="A108" s="24" t="str">
        <f>IFERROR(VLOOKUP(M108,'Broker lookup'!$A$1:$B$497,2,0),"other")</f>
        <v>other</v>
      </c>
      <c r="B108" s="443">
        <f t="shared" si="6"/>
        <v>45658</v>
      </c>
      <c r="C108" s="464">
        <v>45686</v>
      </c>
      <c r="D108" s="464">
        <v>45686</v>
      </c>
      <c r="E108">
        <v>168617841</v>
      </c>
      <c r="F108" t="s">
        <v>557</v>
      </c>
      <c r="G108" s="20">
        <f t="shared" si="5"/>
        <v>-1</v>
      </c>
      <c r="H108" s="449">
        <v>1</v>
      </c>
      <c r="I108" s="449">
        <v>0</v>
      </c>
      <c r="J108" s="20">
        <v>354832.83</v>
      </c>
      <c r="K108" s="20" t="s">
        <v>64</v>
      </c>
      <c r="L108" s="20" t="s">
        <v>65</v>
      </c>
      <c r="M108" s="439" t="s">
        <v>74</v>
      </c>
      <c r="N108" s="440">
        <f t="shared" si="4"/>
        <v>45658</v>
      </c>
      <c r="O108" s="488" t="str">
        <f>IF(H108&lt;&gt;0,VLOOKUP(M108,[4]Cashflow!$A$91:$A$211,1,0),VLOOKUP([4]Bank!M108,[4]Cashflow!$A$5:$A$88,1,0))</f>
        <v>Bank Charges</v>
      </c>
      <c r="P108" t="s">
        <v>74</v>
      </c>
      <c r="Q108" s="18">
        <f>INDEX([5]Accounts!$A:$A,MATCH(P108,[5]Accounts!$F:$F,0))</f>
        <v>5430</v>
      </c>
      <c r="R108" t="s">
        <v>118</v>
      </c>
      <c r="S108"/>
      <c r="T108" s="464" t="s">
        <v>74</v>
      </c>
      <c r="U108"/>
      <c r="V108"/>
      <c r="W108"/>
    </row>
    <row r="109" spans="1:23" ht="15" hidden="1" x14ac:dyDescent="0.25">
      <c r="A109" s="24" t="str">
        <f>IFERROR(VLOOKUP(M109,'Broker lookup'!$A$1:$B$497,2,0),"other")</f>
        <v>other</v>
      </c>
      <c r="B109" s="443">
        <f t="shared" si="6"/>
        <v>45658</v>
      </c>
      <c r="C109" s="464">
        <v>45686</v>
      </c>
      <c r="D109" s="464">
        <v>45686</v>
      </c>
      <c r="E109">
        <v>168617841</v>
      </c>
      <c r="F109" t="s">
        <v>558</v>
      </c>
      <c r="G109" s="20">
        <f t="shared" si="5"/>
        <v>-8905.2900000000009</v>
      </c>
      <c r="H109" s="449">
        <v>8905.2900000000009</v>
      </c>
      <c r="I109" s="449">
        <v>0</v>
      </c>
      <c r="J109" s="20">
        <v>345927.54</v>
      </c>
      <c r="K109" s="20" t="s">
        <v>64</v>
      </c>
      <c r="L109" s="20" t="s">
        <v>65</v>
      </c>
      <c r="M109" s="439" t="s">
        <v>92</v>
      </c>
      <c r="N109" s="440">
        <f t="shared" si="4"/>
        <v>45658</v>
      </c>
      <c r="O109" s="488" t="str">
        <f>IF(H109&lt;&gt;0,VLOOKUP(M109,[4]Cashflow!$A$91:$A$211,1,0),VLOOKUP([4]Bank!M109,[4]Cashflow!$A$5:$A$88,1,0))</f>
        <v>Tower Watson</v>
      </c>
      <c r="P109" t="s">
        <v>444</v>
      </c>
      <c r="Q109" s="18">
        <f>INDEX([5]Accounts!$A:$A,MATCH(P109,[5]Accounts!$F:$F,0))</f>
        <v>5021</v>
      </c>
      <c r="R109" t="s">
        <v>118</v>
      </c>
      <c r="S109"/>
      <c r="T109" t="s">
        <v>445</v>
      </c>
      <c r="U109"/>
      <c r="V109"/>
      <c r="W109"/>
    </row>
    <row r="110" spans="1:23" ht="15" hidden="1" x14ac:dyDescent="0.25">
      <c r="A110" s="24" t="str">
        <f>IFERROR(VLOOKUP(M110,'Broker lookup'!$A$1:$B$497,2,0),"other")</f>
        <v>other</v>
      </c>
      <c r="B110" s="443">
        <f t="shared" si="6"/>
        <v>45658</v>
      </c>
      <c r="C110" s="464">
        <v>45686</v>
      </c>
      <c r="D110" s="464">
        <v>45686</v>
      </c>
      <c r="E110">
        <v>168617842</v>
      </c>
      <c r="F110" t="s">
        <v>559</v>
      </c>
      <c r="G110" s="20">
        <f t="shared" si="5"/>
        <v>-1</v>
      </c>
      <c r="H110" s="449">
        <v>1</v>
      </c>
      <c r="I110" s="449">
        <v>0</v>
      </c>
      <c r="J110" s="20">
        <v>345926.54</v>
      </c>
      <c r="K110" s="20" t="s">
        <v>64</v>
      </c>
      <c r="L110" s="20" t="s">
        <v>65</v>
      </c>
      <c r="M110" s="439" t="s">
        <v>74</v>
      </c>
      <c r="N110" s="440">
        <f t="shared" si="4"/>
        <v>45658</v>
      </c>
      <c r="O110" s="488" t="str">
        <f>IF(H110&lt;&gt;0,VLOOKUP(M110,[4]Cashflow!$A$91:$A$211,1,0),VLOOKUP([4]Bank!M110,[4]Cashflow!$A$5:$A$88,1,0))</f>
        <v>Bank Charges</v>
      </c>
      <c r="P110" t="s">
        <v>74</v>
      </c>
      <c r="Q110" s="18">
        <f>INDEX([5]Accounts!$A:$A,MATCH(P110,[5]Accounts!$F:$F,0))</f>
        <v>5430</v>
      </c>
      <c r="R110" t="s">
        <v>118</v>
      </c>
      <c r="S110"/>
      <c r="T110" s="464" t="s">
        <v>74</v>
      </c>
      <c r="U110"/>
      <c r="V110"/>
      <c r="W110"/>
    </row>
    <row r="111" spans="1:23" ht="15" hidden="1" x14ac:dyDescent="0.25">
      <c r="A111" s="24" t="str">
        <f>IFERROR(VLOOKUP(M111,'Broker lookup'!$A$1:$B$497,2,0),"other")</f>
        <v>other</v>
      </c>
      <c r="B111" s="443">
        <f t="shared" si="6"/>
        <v>45658</v>
      </c>
      <c r="C111" s="464">
        <v>45686</v>
      </c>
      <c r="D111" s="464">
        <v>45686</v>
      </c>
      <c r="E111">
        <v>168617842</v>
      </c>
      <c r="F111" t="s">
        <v>560</v>
      </c>
      <c r="G111" s="20">
        <f t="shared" si="5"/>
        <v>-102941.22</v>
      </c>
      <c r="H111" s="449">
        <v>102941.22</v>
      </c>
      <c r="I111" s="449">
        <v>0</v>
      </c>
      <c r="J111" s="20">
        <v>242985.32</v>
      </c>
      <c r="K111" s="20" t="s">
        <v>64</v>
      </c>
      <c r="L111" s="20" t="s">
        <v>65</v>
      </c>
      <c r="M111" s="439" t="s">
        <v>69</v>
      </c>
      <c r="N111" s="440">
        <f t="shared" si="4"/>
        <v>45658</v>
      </c>
      <c r="O111" s="488" t="str">
        <f>IF(H111&lt;&gt;0,VLOOKUP(M111,[4]Cashflow!$A$91:$A$211,1,0),VLOOKUP([4]Bank!M111,[4]Cashflow!$A$5:$A$88,1,0))</f>
        <v>Employment Costs</v>
      </c>
      <c r="P111" t="s">
        <v>70</v>
      </c>
      <c r="Q111" s="18">
        <f>INDEX([5]Accounts!$A:$A,MATCH(P111,[5]Accounts!$F:$F,0))</f>
        <v>5433</v>
      </c>
      <c r="R111" t="s">
        <v>118</v>
      </c>
      <c r="S111"/>
      <c r="T111" t="s">
        <v>430</v>
      </c>
      <c r="U111"/>
      <c r="V111"/>
      <c r="W111"/>
    </row>
    <row r="112" spans="1:23" ht="15" hidden="1" x14ac:dyDescent="0.25">
      <c r="A112" s="24" t="str">
        <f>IFERROR(VLOOKUP(M112,'Broker lookup'!$A$1:$B$497,2,0),"other")</f>
        <v>other</v>
      </c>
      <c r="B112" s="443">
        <f t="shared" si="6"/>
        <v>45658</v>
      </c>
      <c r="C112" s="464">
        <v>45686</v>
      </c>
      <c r="D112" s="464">
        <v>45686</v>
      </c>
      <c r="E112">
        <v>168617843</v>
      </c>
      <c r="F112" t="s">
        <v>446</v>
      </c>
      <c r="G112" s="20">
        <f t="shared" si="5"/>
        <v>-1</v>
      </c>
      <c r="H112" s="449">
        <v>1</v>
      </c>
      <c r="I112" s="449">
        <v>0</v>
      </c>
      <c r="J112" s="20">
        <v>242984.32000000001</v>
      </c>
      <c r="K112" s="20" t="s">
        <v>64</v>
      </c>
      <c r="L112" s="20" t="s">
        <v>65</v>
      </c>
      <c r="M112" s="439" t="s">
        <v>74</v>
      </c>
      <c r="N112" s="440">
        <f t="shared" si="4"/>
        <v>45658</v>
      </c>
      <c r="O112" s="488" t="str">
        <f>IF(H112&lt;&gt;0,VLOOKUP(M112,[4]Cashflow!$A$91:$A$211,1,0),VLOOKUP([4]Bank!M112,[4]Cashflow!$A$5:$A$88,1,0))</f>
        <v>Bank Charges</v>
      </c>
      <c r="P112" t="s">
        <v>74</v>
      </c>
      <c r="Q112" s="18">
        <f>INDEX([5]Accounts!$A:$A,MATCH(P112,[5]Accounts!$F:$F,0))</f>
        <v>5430</v>
      </c>
      <c r="R112" t="s">
        <v>118</v>
      </c>
      <c r="S112"/>
      <c r="T112" s="464" t="s">
        <v>74</v>
      </c>
      <c r="U112"/>
      <c r="V112"/>
      <c r="W112"/>
    </row>
    <row r="113" spans="1:23" ht="15" hidden="1" x14ac:dyDescent="0.25">
      <c r="A113" s="24" t="str">
        <f>IFERROR(VLOOKUP(M113,'Broker lookup'!$A$1:$B$497,2,0),"other")</f>
        <v>Right Choice</v>
      </c>
      <c r="B113" s="443">
        <f t="shared" si="6"/>
        <v>45658</v>
      </c>
      <c r="C113" s="464">
        <v>45686</v>
      </c>
      <c r="D113" s="464">
        <v>45686</v>
      </c>
      <c r="E113">
        <v>168617843</v>
      </c>
      <c r="F113" t="s">
        <v>447</v>
      </c>
      <c r="G113" s="449">
        <f t="shared" si="5"/>
        <v>-1805.86</v>
      </c>
      <c r="H113" s="449">
        <v>1805.86</v>
      </c>
      <c r="I113" s="449">
        <v>0</v>
      </c>
      <c r="J113" s="20">
        <v>241178.46</v>
      </c>
      <c r="K113" s="20" t="s">
        <v>64</v>
      </c>
      <c r="L113" s="20" t="s">
        <v>65</v>
      </c>
      <c r="M113" s="439" t="s">
        <v>561</v>
      </c>
      <c r="N113" s="440">
        <f t="shared" si="4"/>
        <v>45658</v>
      </c>
      <c r="O113" s="488" t="str">
        <f>IF(H113&lt;&gt;0,VLOOKUP(M113,[4]Cashflow!$A$91:$A$211,1,0),VLOOKUP([4]Bank!M113,[4]Cashflow!$A$5:$A$88,1,0))</f>
        <v>Right Choice</v>
      </c>
      <c r="P113" t="s">
        <v>72</v>
      </c>
      <c r="Q113" s="18">
        <f>INDEX([5]Accounts!$A:$A,MATCH(P113,[5]Accounts!$F:$F,0))</f>
        <v>3435</v>
      </c>
      <c r="R113" t="s">
        <v>367</v>
      </c>
      <c r="S113"/>
      <c r="T113" t="s">
        <v>426</v>
      </c>
      <c r="U113"/>
      <c r="V113"/>
      <c r="W113"/>
    </row>
    <row r="114" spans="1:23" ht="15" hidden="1" x14ac:dyDescent="0.25">
      <c r="A114" s="24" t="str">
        <f>IFERROR(VLOOKUP(M114,'Broker lookup'!$A$1:$B$497,2,0),"other")</f>
        <v>other</v>
      </c>
      <c r="B114" s="443">
        <f t="shared" si="6"/>
        <v>45658</v>
      </c>
      <c r="C114" s="464">
        <v>45686</v>
      </c>
      <c r="D114" s="464">
        <v>45686</v>
      </c>
      <c r="E114">
        <v>168617844</v>
      </c>
      <c r="F114" t="s">
        <v>562</v>
      </c>
      <c r="G114" s="20">
        <f t="shared" si="5"/>
        <v>-1356.25</v>
      </c>
      <c r="H114" s="449">
        <v>1356.25</v>
      </c>
      <c r="I114" s="449">
        <v>0</v>
      </c>
      <c r="J114" s="20">
        <v>239822.21</v>
      </c>
      <c r="K114" s="20" t="s">
        <v>64</v>
      </c>
      <c r="L114" s="20" t="s">
        <v>65</v>
      </c>
      <c r="M114" s="439" t="s">
        <v>76</v>
      </c>
      <c r="N114" s="440">
        <f t="shared" si="4"/>
        <v>45658</v>
      </c>
      <c r="O114" s="488" t="str">
        <f>IF(H114&lt;&gt;0,VLOOKUP(M114,[4]Cashflow!$A$91:$A$211,1,0),VLOOKUP([4]Bank!M114,[4]Cashflow!$A$5:$A$88,1,0))</f>
        <v>GFSC</v>
      </c>
      <c r="P114" t="s">
        <v>77</v>
      </c>
      <c r="Q114" s="18">
        <f>INDEX([5]Accounts!$A:$A,MATCH(P114,[5]Accounts!$F:$F,0))</f>
        <v>5429</v>
      </c>
      <c r="R114" t="s">
        <v>118</v>
      </c>
      <c r="S114"/>
      <c r="T114" t="s">
        <v>563</v>
      </c>
      <c r="U114"/>
      <c r="V114"/>
      <c r="W114"/>
    </row>
    <row r="115" spans="1:23" ht="15" hidden="1" x14ac:dyDescent="0.25">
      <c r="A115" s="24" t="str">
        <f>IFERROR(VLOOKUP(M115,'Broker lookup'!$A$1:$B$497,2,0),"other")</f>
        <v>other</v>
      </c>
      <c r="B115" s="443">
        <f t="shared" si="6"/>
        <v>45658</v>
      </c>
      <c r="C115" s="464">
        <v>45686</v>
      </c>
      <c r="D115" s="464">
        <v>45686</v>
      </c>
      <c r="E115">
        <v>168617845</v>
      </c>
      <c r="F115" t="s">
        <v>442</v>
      </c>
      <c r="G115" s="20">
        <f t="shared" si="5"/>
        <v>-1</v>
      </c>
      <c r="H115" s="449">
        <v>1</v>
      </c>
      <c r="I115" s="449">
        <v>0</v>
      </c>
      <c r="J115" s="20">
        <v>239821.21</v>
      </c>
      <c r="K115" s="20" t="s">
        <v>64</v>
      </c>
      <c r="L115" s="20" t="s">
        <v>65</v>
      </c>
      <c r="M115" s="439" t="s">
        <v>74</v>
      </c>
      <c r="N115" s="440">
        <f t="shared" si="4"/>
        <v>45658</v>
      </c>
      <c r="O115" s="488" t="str">
        <f>IF(H115&lt;&gt;0,VLOOKUP(M115,[4]Cashflow!$A$91:$A$211,1,0),VLOOKUP([4]Bank!M115,[4]Cashflow!$A$5:$A$88,1,0))</f>
        <v>Bank Charges</v>
      </c>
      <c r="P115" t="s">
        <v>74</v>
      </c>
      <c r="Q115" s="18">
        <f>INDEX([5]Accounts!$A:$A,MATCH(P115,[5]Accounts!$F:$F,0))</f>
        <v>5430</v>
      </c>
      <c r="R115" t="s">
        <v>118</v>
      </c>
      <c r="S115"/>
      <c r="T115" s="464" t="s">
        <v>74</v>
      </c>
      <c r="U115"/>
      <c r="V115"/>
      <c r="W115"/>
    </row>
    <row r="116" spans="1:23" ht="15" x14ac:dyDescent="0.25">
      <c r="A116" s="24" t="str">
        <f>IFERROR(VLOOKUP(M116,'Broker lookup'!$A$1:$B$497,2,0),"other")</f>
        <v>CCG ex IYM</v>
      </c>
      <c r="B116" s="453">
        <f t="shared" si="6"/>
        <v>45658</v>
      </c>
      <c r="C116" s="464">
        <v>45686</v>
      </c>
      <c r="D116" s="464">
        <v>45686</v>
      </c>
      <c r="E116">
        <v>168617845</v>
      </c>
      <c r="F116" t="s">
        <v>443</v>
      </c>
      <c r="G116" s="449">
        <f t="shared" si="5"/>
        <v>-29.39</v>
      </c>
      <c r="H116" s="449">
        <v>29.39</v>
      </c>
      <c r="I116" s="449">
        <v>0</v>
      </c>
      <c r="J116" s="20">
        <v>239791.82</v>
      </c>
      <c r="K116" s="20" t="s">
        <v>64</v>
      </c>
      <c r="L116" s="20" t="s">
        <v>65</v>
      </c>
      <c r="M116" s="439" t="s">
        <v>564</v>
      </c>
      <c r="N116" s="440">
        <f t="shared" si="4"/>
        <v>45658</v>
      </c>
      <c r="O116" s="488" t="str">
        <f>IF(H116&lt;&gt;0,VLOOKUP(M116,[4]Cashflow!$A$91:$A$211,1,0),VLOOKUP([4]Bank!M116,[4]Cashflow!$A$5:$A$88,1,0))</f>
        <v>CCG INSURER TRUST</v>
      </c>
      <c r="P116" t="s">
        <v>72</v>
      </c>
      <c r="Q116" s="18">
        <f>INDEX([5]Accounts!$A:$A,MATCH(P116,[5]Accounts!$F:$F,0))</f>
        <v>3435</v>
      </c>
      <c r="R116" t="s">
        <v>226</v>
      </c>
      <c r="S116"/>
      <c r="T116" t="s">
        <v>104</v>
      </c>
      <c r="U116"/>
      <c r="V116"/>
      <c r="W116"/>
    </row>
    <row r="117" spans="1:23" ht="15" hidden="1" x14ac:dyDescent="0.25">
      <c r="A117" s="24" t="str">
        <f>IFERROR(VLOOKUP(M117,'Broker lookup'!$A$1:$B$497,2,0),"other")</f>
        <v>other</v>
      </c>
      <c r="B117" s="453">
        <f t="shared" si="6"/>
        <v>45658</v>
      </c>
      <c r="C117" s="464">
        <v>45686</v>
      </c>
      <c r="D117" s="464">
        <v>45686</v>
      </c>
      <c r="E117">
        <v>168617846</v>
      </c>
      <c r="F117" t="s">
        <v>565</v>
      </c>
      <c r="G117" s="20">
        <f t="shared" si="5"/>
        <v>-2450</v>
      </c>
      <c r="H117" s="449">
        <v>2450</v>
      </c>
      <c r="I117" s="449">
        <v>0</v>
      </c>
      <c r="J117" s="20">
        <v>237341.82</v>
      </c>
      <c r="K117" s="20" t="s">
        <v>64</v>
      </c>
      <c r="L117" s="20" t="s">
        <v>65</v>
      </c>
      <c r="M117" s="439" t="s">
        <v>310</v>
      </c>
      <c r="N117" s="440">
        <f t="shared" si="4"/>
        <v>45658</v>
      </c>
      <c r="O117" s="488" t="e">
        <f>IF(H117&lt;&gt;0,VLOOKUP(M117,[4]Cashflow!$A$91:$A$211,1,0),VLOOKUP([4]Bank!M117,[4]Cashflow!$A$5:$A$88,1,0))</f>
        <v>#N/A</v>
      </c>
      <c r="P117" t="s">
        <v>314</v>
      </c>
      <c r="Q117" s="18">
        <f>INDEX([5]Accounts!$A:$A,MATCH(P117,[5]Accounts!$F:$F,0))</f>
        <v>8301</v>
      </c>
      <c r="R117" t="s">
        <v>118</v>
      </c>
      <c r="S117"/>
      <c r="T117" t="s">
        <v>566</v>
      </c>
      <c r="U117"/>
      <c r="V117"/>
      <c r="W117"/>
    </row>
    <row r="118" spans="1:23" ht="15" hidden="1" x14ac:dyDescent="0.25">
      <c r="A118" s="24" t="str">
        <f>IFERROR(VLOOKUP(M118,'Broker lookup'!$A$1:$B$497,2,0),"other")</f>
        <v>other</v>
      </c>
      <c r="B118" s="443">
        <f t="shared" si="6"/>
        <v>45658</v>
      </c>
      <c r="C118" s="464">
        <v>45686</v>
      </c>
      <c r="D118" s="464">
        <v>45686</v>
      </c>
      <c r="E118">
        <v>168617847</v>
      </c>
      <c r="F118" t="s">
        <v>567</v>
      </c>
      <c r="G118" s="20">
        <f t="shared" si="5"/>
        <v>-1</v>
      </c>
      <c r="H118" s="449">
        <v>1</v>
      </c>
      <c r="I118" s="449">
        <v>0</v>
      </c>
      <c r="J118" s="20">
        <v>237340.82</v>
      </c>
      <c r="K118" s="20" t="s">
        <v>64</v>
      </c>
      <c r="L118" s="20" t="s">
        <v>65</v>
      </c>
      <c r="M118" s="439" t="s">
        <v>74</v>
      </c>
      <c r="N118" s="440">
        <f t="shared" si="4"/>
        <v>45658</v>
      </c>
      <c r="O118" s="488" t="str">
        <f>IF(H118&lt;&gt;0,VLOOKUP(M118,[4]Cashflow!$A$91:$A$211,1,0),VLOOKUP([4]Bank!M118,[4]Cashflow!$A$5:$A$88,1,0))</f>
        <v>Bank Charges</v>
      </c>
      <c r="P118" t="s">
        <v>74</v>
      </c>
      <c r="Q118" s="18">
        <f>INDEX([5]Accounts!$A:$A,MATCH(P118,[5]Accounts!$F:$F,0))</f>
        <v>5430</v>
      </c>
      <c r="R118" t="s">
        <v>118</v>
      </c>
      <c r="S118"/>
      <c r="T118" s="464" t="s">
        <v>74</v>
      </c>
      <c r="U118"/>
      <c r="V118"/>
      <c r="W118"/>
    </row>
    <row r="119" spans="1:23" ht="15" hidden="1" x14ac:dyDescent="0.25">
      <c r="A119" s="24" t="str">
        <f>IFERROR(VLOOKUP(M119,'Broker lookup'!$A$1:$B$497,2,0),"other")</f>
        <v>Got You Covered</v>
      </c>
      <c r="B119" s="443">
        <f t="shared" si="6"/>
        <v>45658</v>
      </c>
      <c r="C119" s="464">
        <v>45686</v>
      </c>
      <c r="D119" s="464">
        <v>45686</v>
      </c>
      <c r="E119">
        <v>168617847</v>
      </c>
      <c r="F119" t="s">
        <v>568</v>
      </c>
      <c r="G119" s="449">
        <f t="shared" si="5"/>
        <v>-6218.13</v>
      </c>
      <c r="H119" s="449">
        <v>6218.13</v>
      </c>
      <c r="I119" s="449">
        <v>0</v>
      </c>
      <c r="J119" s="20">
        <v>231122.69</v>
      </c>
      <c r="K119" s="20" t="s">
        <v>64</v>
      </c>
      <c r="L119" s="20" t="s">
        <v>65</v>
      </c>
      <c r="M119" s="439" t="s">
        <v>99</v>
      </c>
      <c r="N119" s="440">
        <f t="shared" si="4"/>
        <v>45658</v>
      </c>
      <c r="O119" s="488" t="str">
        <f>IF(H119&lt;&gt;0,VLOOKUP(M119,[4]Cashflow!$A$91:$A$211,1,0),VLOOKUP([4]Bank!M119,[4]Cashflow!$A$5:$A$88,1,0))</f>
        <v>Got you covered</v>
      </c>
      <c r="P119" t="s">
        <v>72</v>
      </c>
      <c r="Q119" s="18">
        <f>INDEX([5]Accounts!$A:$A,MATCH(P119,[5]Accounts!$F:$F,0))</f>
        <v>3435</v>
      </c>
      <c r="R119" t="s">
        <v>227</v>
      </c>
      <c r="S119"/>
      <c r="T119" t="s">
        <v>399</v>
      </c>
      <c r="U119"/>
      <c r="V119"/>
      <c r="W119"/>
    </row>
    <row r="120" spans="1:23" ht="15" hidden="1" x14ac:dyDescent="0.25">
      <c r="A120" s="24" t="str">
        <f>IFERROR(VLOOKUP(M120,'Broker lookup'!$A$1:$B$497,2,0),"other")</f>
        <v>other</v>
      </c>
      <c r="B120" s="443">
        <f t="shared" si="6"/>
        <v>45658</v>
      </c>
      <c r="C120" s="464">
        <v>45686</v>
      </c>
      <c r="D120" s="464">
        <v>45686</v>
      </c>
      <c r="E120">
        <v>168617848</v>
      </c>
      <c r="F120" t="s">
        <v>569</v>
      </c>
      <c r="G120" s="20">
        <f t="shared" si="5"/>
        <v>-1</v>
      </c>
      <c r="H120" s="449">
        <v>1</v>
      </c>
      <c r="I120" s="449">
        <v>0</v>
      </c>
      <c r="J120" s="20">
        <v>231121.69</v>
      </c>
      <c r="K120" s="20" t="s">
        <v>64</v>
      </c>
      <c r="L120" s="20" t="s">
        <v>65</v>
      </c>
      <c r="M120" s="439" t="s">
        <v>74</v>
      </c>
      <c r="N120" s="440">
        <f t="shared" si="4"/>
        <v>45658</v>
      </c>
      <c r="O120" s="488" t="str">
        <f>IF(H120&lt;&gt;0,VLOOKUP(M120,[4]Cashflow!$A$91:$A$211,1,0),VLOOKUP([4]Bank!M120,[4]Cashflow!$A$5:$A$88,1,0))</f>
        <v>Bank Charges</v>
      </c>
      <c r="P120" t="s">
        <v>74</v>
      </c>
      <c r="Q120" s="18">
        <f>INDEX([5]Accounts!$A:$A,MATCH(P120,[5]Accounts!$F:$F,0))</f>
        <v>5430</v>
      </c>
      <c r="R120" t="s">
        <v>118</v>
      </c>
      <c r="S120"/>
      <c r="T120" s="464" t="s">
        <v>74</v>
      </c>
      <c r="U120"/>
      <c r="V120"/>
      <c r="W120"/>
    </row>
    <row r="121" spans="1:23" ht="15" hidden="1" x14ac:dyDescent="0.25">
      <c r="A121" s="24" t="str">
        <f>IFERROR(VLOOKUP(M121,'Broker lookup'!$A$1:$B$497,2,0),"other")</f>
        <v>other</v>
      </c>
      <c r="B121" s="443">
        <f t="shared" si="6"/>
        <v>45658</v>
      </c>
      <c r="C121" s="464">
        <v>45686</v>
      </c>
      <c r="D121" s="464">
        <v>45686</v>
      </c>
      <c r="E121">
        <v>168617848</v>
      </c>
      <c r="F121" t="s">
        <v>570</v>
      </c>
      <c r="G121" s="20">
        <f t="shared" si="5"/>
        <v>-17805</v>
      </c>
      <c r="H121" s="449">
        <v>17805</v>
      </c>
      <c r="I121" s="449">
        <v>0</v>
      </c>
      <c r="J121" s="20">
        <v>213316.69</v>
      </c>
      <c r="K121" s="20" t="s">
        <v>64</v>
      </c>
      <c r="L121" s="20" t="s">
        <v>65</v>
      </c>
      <c r="M121" s="439" t="s">
        <v>293</v>
      </c>
      <c r="N121" s="440">
        <f t="shared" si="4"/>
        <v>45658</v>
      </c>
      <c r="O121" s="488" t="str">
        <f>IF(H121&lt;&gt;0,VLOOKUP(M121,[4]Cashflow!$A$91:$A$211,1,0),VLOOKUP([4]Bank!M121,[4]Cashflow!$A$5:$A$88,1,0))</f>
        <v>Audit fees</v>
      </c>
      <c r="P121" t="s">
        <v>120</v>
      </c>
      <c r="Q121" s="18">
        <f>INDEX([5]Accounts!$A:$A,MATCH(P121,[5]Accounts!$F:$F,0))</f>
        <v>5020</v>
      </c>
      <c r="R121" t="s">
        <v>118</v>
      </c>
      <c r="S121"/>
      <c r="T121" s="464" t="s">
        <v>403</v>
      </c>
      <c r="U121"/>
      <c r="V121"/>
      <c r="W121"/>
    </row>
    <row r="122" spans="1:23" ht="15" x14ac:dyDescent="0.25">
      <c r="A122" s="24" t="str">
        <f>IFERROR(VLOOKUP(M122,'Broker lookup'!$A$1:$B$497,2,0),"other")</f>
        <v>CCG ex IYM</v>
      </c>
      <c r="B122" s="443">
        <f t="shared" si="6"/>
        <v>45658</v>
      </c>
      <c r="C122" s="464">
        <v>45686</v>
      </c>
      <c r="D122" s="464">
        <v>45686</v>
      </c>
      <c r="E122">
        <v>168620946</v>
      </c>
      <c r="F122" t="s">
        <v>345</v>
      </c>
      <c r="G122" s="449">
        <f t="shared" si="5"/>
        <v>288</v>
      </c>
      <c r="H122" s="449">
        <v>0</v>
      </c>
      <c r="I122" s="449">
        <v>288</v>
      </c>
      <c r="J122" s="20">
        <v>213604.69</v>
      </c>
      <c r="K122" s="20" t="s">
        <v>64</v>
      </c>
      <c r="L122" s="20" t="s">
        <v>65</v>
      </c>
      <c r="M122" s="439" t="s">
        <v>564</v>
      </c>
      <c r="N122" s="440">
        <f t="shared" si="4"/>
        <v>45658</v>
      </c>
      <c r="O122" s="488" t="e">
        <f>IF(H122&lt;&gt;0,VLOOKUP(M122,[4]Cashflow!$A$91:$A$211,1,0),VLOOKUP([4]Bank!M122,[4]Cashflow!$A$5:$A$88,1,0))</f>
        <v>#N/A</v>
      </c>
      <c r="P122" t="s">
        <v>72</v>
      </c>
      <c r="Q122" s="18">
        <f>INDEX([5]Accounts!$A:$A,MATCH(P122,[5]Accounts!$F:$F,0))</f>
        <v>3435</v>
      </c>
      <c r="R122" t="s">
        <v>226</v>
      </c>
      <c r="S122"/>
      <c r="T122" t="s">
        <v>104</v>
      </c>
      <c r="U122"/>
      <c r="V122"/>
      <c r="W122"/>
    </row>
    <row r="123" spans="1:23" ht="15" hidden="1" x14ac:dyDescent="0.25">
      <c r="A123" s="24" t="str">
        <f>IFERROR(VLOOKUP(M123,'Broker lookup'!$A$1:$B$497,2,0),"other")</f>
        <v>other</v>
      </c>
      <c r="B123" s="443">
        <f t="shared" si="6"/>
        <v>45658</v>
      </c>
      <c r="C123" s="464">
        <v>45687</v>
      </c>
      <c r="D123" s="464">
        <v>45687</v>
      </c>
      <c r="E123">
        <v>168639815</v>
      </c>
      <c r="F123" t="s">
        <v>571</v>
      </c>
      <c r="G123" s="20">
        <f t="shared" si="5"/>
        <v>-1</v>
      </c>
      <c r="H123" s="449">
        <v>1</v>
      </c>
      <c r="I123" s="449">
        <v>0</v>
      </c>
      <c r="J123" s="20">
        <v>213603.69</v>
      </c>
      <c r="K123" s="20" t="s">
        <v>64</v>
      </c>
      <c r="L123" s="20" t="s">
        <v>65</v>
      </c>
      <c r="M123" s="439" t="s">
        <v>74</v>
      </c>
      <c r="N123" s="440">
        <f t="shared" si="4"/>
        <v>45658</v>
      </c>
      <c r="O123" s="488" t="str">
        <f>IF(H123&lt;&gt;0,VLOOKUP(M123,[4]Cashflow!$A$91:$A$211,1,0),VLOOKUP([4]Bank!M123,[4]Cashflow!$A$5:$A$88,1,0))</f>
        <v>Bank Charges</v>
      </c>
      <c r="P123" t="s">
        <v>74</v>
      </c>
      <c r="Q123" s="18">
        <f>INDEX([5]Accounts!$A:$A,MATCH(P123,[5]Accounts!$F:$F,0))</f>
        <v>5430</v>
      </c>
      <c r="R123" t="s">
        <v>118</v>
      </c>
      <c r="S123"/>
      <c r="T123" s="464" t="s">
        <v>74</v>
      </c>
      <c r="U123"/>
      <c r="V123"/>
      <c r="W123"/>
    </row>
    <row r="124" spans="1:23" ht="15" hidden="1" x14ac:dyDescent="0.25">
      <c r="A124" s="24" t="str">
        <f>IFERROR(VLOOKUP(M124,'Broker lookup'!$A$1:$B$497,2,0),"other")</f>
        <v>other</v>
      </c>
      <c r="B124" s="443">
        <f t="shared" si="6"/>
        <v>45658</v>
      </c>
      <c r="C124" s="464">
        <v>45687</v>
      </c>
      <c r="D124" s="464">
        <v>45687</v>
      </c>
      <c r="E124">
        <v>168639815</v>
      </c>
      <c r="F124" t="s">
        <v>572</v>
      </c>
      <c r="G124" s="20">
        <f t="shared" si="5"/>
        <v>-26250</v>
      </c>
      <c r="H124" s="449">
        <v>26250</v>
      </c>
      <c r="I124" s="449">
        <v>0</v>
      </c>
      <c r="J124" s="20">
        <v>187353.69</v>
      </c>
      <c r="K124" s="20" t="s">
        <v>64</v>
      </c>
      <c r="L124" s="20" t="s">
        <v>65</v>
      </c>
      <c r="M124" s="439" t="s">
        <v>136</v>
      </c>
      <c r="N124" s="440">
        <f t="shared" si="4"/>
        <v>45658</v>
      </c>
      <c r="O124" s="488" t="str">
        <f>IF(H124&lt;&gt;0,VLOOKUP(M124,[4]Cashflow!$A$91:$A$211,1,0),VLOOKUP([4]Bank!M124,[4]Cashflow!$A$5:$A$88,1,0))</f>
        <v>Upstix</v>
      </c>
      <c r="P124" t="s">
        <v>137</v>
      </c>
      <c r="Q124" s="18">
        <f>INDEX([5]Accounts!$A:$A,MATCH(P124,[5]Accounts!$F:$F,0))</f>
        <v>3537</v>
      </c>
      <c r="R124" t="s">
        <v>118</v>
      </c>
      <c r="S124"/>
      <c r="T124" s="464" t="s">
        <v>573</v>
      </c>
      <c r="U124"/>
      <c r="V124"/>
      <c r="W124"/>
    </row>
    <row r="125" spans="1:23" ht="15" hidden="1" x14ac:dyDescent="0.25">
      <c r="A125" s="24" t="str">
        <f>IFERROR(VLOOKUP(M125,'Broker lookup'!$A$1:$B$497,2,0),"other")</f>
        <v>U Drive Cover</v>
      </c>
      <c r="B125" s="443">
        <f t="shared" si="6"/>
        <v>45658</v>
      </c>
      <c r="C125" s="464">
        <v>45688</v>
      </c>
      <c r="D125" s="464">
        <v>45688</v>
      </c>
      <c r="E125">
        <v>168662702</v>
      </c>
      <c r="F125" t="s">
        <v>400</v>
      </c>
      <c r="G125" s="449">
        <f t="shared" si="5"/>
        <v>1027789.49</v>
      </c>
      <c r="H125" s="449">
        <v>0</v>
      </c>
      <c r="I125" s="449">
        <v>1027789.49</v>
      </c>
      <c r="J125" s="20">
        <v>1215143.18</v>
      </c>
      <c r="K125" s="20" t="s">
        <v>64</v>
      </c>
      <c r="L125" s="20" t="s">
        <v>65</v>
      </c>
      <c r="M125" s="439" t="s">
        <v>34</v>
      </c>
      <c r="N125" s="440">
        <f t="shared" si="4"/>
        <v>45658</v>
      </c>
      <c r="O125" s="488" t="e">
        <f>IF(H125&lt;&gt;0,VLOOKUP(M125,[4]Cashflow!$A$91:$A$211,1,0),VLOOKUP([4]Bank!M125,[4]Cashflow!$A$5:$A$88,1,0))</f>
        <v>#N/A</v>
      </c>
      <c r="P125" t="s">
        <v>72</v>
      </c>
      <c r="Q125" s="18">
        <f>INDEX([5]Accounts!$A:$A,MATCH(P125,[5]Accounts!$F:$F,0))</f>
        <v>3435</v>
      </c>
      <c r="R125" t="s">
        <v>228</v>
      </c>
      <c r="S125"/>
      <c r="T125" t="s">
        <v>34</v>
      </c>
      <c r="U125"/>
      <c r="V125"/>
      <c r="W125"/>
    </row>
    <row r="126" spans="1:23" ht="15" hidden="1" x14ac:dyDescent="0.25">
      <c r="A126" s="24" t="str">
        <f>IFERROR(VLOOKUP(M126,'Broker lookup'!$A$1:$B$497,2,0),"other")</f>
        <v>other</v>
      </c>
      <c r="B126" s="453">
        <f t="shared" si="6"/>
        <v>45658</v>
      </c>
      <c r="C126" s="464">
        <v>45688</v>
      </c>
      <c r="D126" s="464">
        <v>45688</v>
      </c>
      <c r="E126">
        <v>168673234</v>
      </c>
      <c r="F126" t="s">
        <v>574</v>
      </c>
      <c r="G126" s="20">
        <f t="shared" si="5"/>
        <v>43500</v>
      </c>
      <c r="H126" s="449">
        <v>0</v>
      </c>
      <c r="I126" s="449">
        <v>43500</v>
      </c>
      <c r="J126" s="20">
        <v>1258643.18</v>
      </c>
      <c r="K126" s="20" t="s">
        <v>64</v>
      </c>
      <c r="L126" s="20" t="s">
        <v>65</v>
      </c>
      <c r="M126" s="439" t="s">
        <v>136</v>
      </c>
      <c r="N126" s="440">
        <f t="shared" si="4"/>
        <v>45658</v>
      </c>
      <c r="O126" s="488" t="e">
        <f>IF(H126&lt;&gt;0,VLOOKUP(M126,[4]Cashflow!$A$91:$A$211,1,0),VLOOKUP([4]Bank!M126,[4]Cashflow!$A$5:$A$88,1,0))</f>
        <v>#N/A</v>
      </c>
      <c r="P126" t="s">
        <v>137</v>
      </c>
      <c r="Q126" s="18">
        <f>INDEX([5]Accounts!$A:$A,MATCH(P126,[5]Accounts!$F:$F,0))</f>
        <v>3537</v>
      </c>
      <c r="R126" t="s">
        <v>118</v>
      </c>
      <c r="S126"/>
      <c r="T126" s="464" t="s">
        <v>575</v>
      </c>
      <c r="U126"/>
      <c r="V126"/>
      <c r="W126"/>
    </row>
    <row r="127" spans="1:23" ht="15" hidden="1" x14ac:dyDescent="0.25">
      <c r="A127" s="24" t="str">
        <f>IFERROR(VLOOKUP(M127,'Broker lookup'!$A$1:$B$497,2,0),"other")</f>
        <v>other</v>
      </c>
      <c r="B127" s="453">
        <f t="shared" si="6"/>
        <v>45689</v>
      </c>
      <c r="C127" s="464">
        <v>45691</v>
      </c>
      <c r="D127" s="464">
        <v>45691</v>
      </c>
      <c r="E127">
        <v>168685288</v>
      </c>
      <c r="F127" t="s">
        <v>63</v>
      </c>
      <c r="G127" s="20">
        <f t="shared" si="5"/>
        <v>-217384.64</v>
      </c>
      <c r="H127" s="449">
        <v>217384.64</v>
      </c>
      <c r="I127" s="449">
        <v>0</v>
      </c>
      <c r="J127" s="20">
        <v>1041258.54</v>
      </c>
      <c r="K127" s="20" t="s">
        <v>64</v>
      </c>
      <c r="L127" s="20" t="s">
        <v>65</v>
      </c>
      <c r="M127" s="439" t="s">
        <v>66</v>
      </c>
      <c r="N127" s="440">
        <f t="shared" si="4"/>
        <v>45689</v>
      </c>
      <c r="O127" s="488" t="str">
        <f>IF(H127&lt;&gt;0,VLOOKUP(M127,[6]Cashflow!$A$91:$A$212,1,0),VLOOKUP([6]Bank!M127,[6]Cashflow!$A$5:$A$88,1,0))</f>
        <v>MIB Fees</v>
      </c>
      <c r="P127" s="488" t="s">
        <v>296</v>
      </c>
      <c r="Q127" s="18">
        <f>INDEX([5]Accounts!$A:$A,MATCH(P127,[5]Accounts!$F:$F,0))</f>
        <v>4231</v>
      </c>
      <c r="R127" t="s">
        <v>118</v>
      </c>
      <c r="S127" t="s">
        <v>577</v>
      </c>
      <c r="T127" s="464" t="s">
        <v>388</v>
      </c>
      <c r="U127"/>
      <c r="V127"/>
      <c r="W127"/>
    </row>
    <row r="128" spans="1:23" ht="15" hidden="1" x14ac:dyDescent="0.25">
      <c r="A128" s="24" t="str">
        <f>IFERROR(VLOOKUP(M128,'Broker lookup'!$A$1:$B$497,2,0),"other")</f>
        <v>other</v>
      </c>
      <c r="B128" s="453">
        <f t="shared" si="6"/>
        <v>45689</v>
      </c>
      <c r="C128" s="464">
        <v>45691</v>
      </c>
      <c r="D128" s="464">
        <v>45691</v>
      </c>
      <c r="E128">
        <v>168685290</v>
      </c>
      <c r="F128" t="s">
        <v>68</v>
      </c>
      <c r="G128" s="20">
        <f t="shared" si="5"/>
        <v>-40.520000000000003</v>
      </c>
      <c r="H128" s="449">
        <v>40.520000000000003</v>
      </c>
      <c r="I128" s="449">
        <v>0</v>
      </c>
      <c r="J128" s="20">
        <v>1041218.02</v>
      </c>
      <c r="K128" s="20" t="s">
        <v>64</v>
      </c>
      <c r="L128" s="20" t="s">
        <v>65</v>
      </c>
      <c r="M128" s="439" t="s">
        <v>69</v>
      </c>
      <c r="N128" s="440">
        <f t="shared" si="4"/>
        <v>45689</v>
      </c>
      <c r="O128" s="488" t="str">
        <f>IF(H128&lt;&gt;0,VLOOKUP(M128,[6]Cashflow!$A$91:$A$212,1,0),VLOOKUP([6]Bank!M128,[6]Cashflow!$A$5:$A$88,1,0))</f>
        <v>Employment Costs</v>
      </c>
      <c r="P128" t="s">
        <v>297</v>
      </c>
      <c r="Q128" s="18">
        <f>INDEX([5]Accounts!$A:$A,MATCH(P128,[5]Accounts!$F:$F,0))</f>
        <v>8020</v>
      </c>
      <c r="R128" t="s">
        <v>118</v>
      </c>
      <c r="S128"/>
      <c r="T128" s="464" t="s">
        <v>389</v>
      </c>
      <c r="U128"/>
      <c r="V128"/>
      <c r="W128"/>
    </row>
    <row r="129" spans="1:23" ht="15" hidden="1" x14ac:dyDescent="0.25">
      <c r="A129" s="24" t="str">
        <f>IFERROR(VLOOKUP(M129,'Broker lookup'!$A$1:$B$497,2,0),"other")</f>
        <v>other</v>
      </c>
      <c r="B129" s="453">
        <f t="shared" si="6"/>
        <v>45689</v>
      </c>
      <c r="C129" s="464">
        <v>45691</v>
      </c>
      <c r="D129" s="464">
        <v>45691</v>
      </c>
      <c r="E129">
        <v>168691239</v>
      </c>
      <c r="F129" t="s">
        <v>578</v>
      </c>
      <c r="G129" s="20">
        <f t="shared" si="5"/>
        <v>92547.67</v>
      </c>
      <c r="H129" s="449">
        <v>0</v>
      </c>
      <c r="I129" s="449">
        <v>92547.67</v>
      </c>
      <c r="J129" s="20">
        <v>1133765.69</v>
      </c>
      <c r="K129" s="20" t="s">
        <v>64</v>
      </c>
      <c r="L129" s="20" t="s">
        <v>65</v>
      </c>
      <c r="M129" s="439" t="s">
        <v>309</v>
      </c>
      <c r="N129" s="440">
        <f t="shared" si="4"/>
        <v>45689</v>
      </c>
      <c r="O129" s="488" t="e">
        <f>IF(H129&lt;&gt;0,VLOOKUP(M129,[6]Cashflow!$A$91:$A$212,1,0),VLOOKUP([6]Bank!M129,[6]Cashflow!$A$5:$A$88,1,0))</f>
        <v>#N/A</v>
      </c>
      <c r="P129" s="488" t="s">
        <v>579</v>
      </c>
      <c r="Q129" s="18">
        <f>INDEX([5]Accounts!$A:$A,MATCH(P129,[5]Accounts!$F:$F,0))</f>
        <v>3426</v>
      </c>
      <c r="R129" t="s">
        <v>118</v>
      </c>
      <c r="S129"/>
      <c r="T129" t="s">
        <v>580</v>
      </c>
      <c r="U129"/>
      <c r="V129"/>
      <c r="W129"/>
    </row>
    <row r="130" spans="1:23" ht="15" hidden="1" x14ac:dyDescent="0.25">
      <c r="A130" s="24" t="str">
        <f>IFERROR(VLOOKUP(M130,'Broker lookup'!$A$1:$B$497,2,0),"other")</f>
        <v>other</v>
      </c>
      <c r="B130" s="453">
        <f t="shared" si="6"/>
        <v>45689</v>
      </c>
      <c r="C130" s="464">
        <v>45691</v>
      </c>
      <c r="D130" s="464">
        <v>45691</v>
      </c>
      <c r="E130">
        <v>168695984</v>
      </c>
      <c r="F130" t="s">
        <v>581</v>
      </c>
      <c r="G130" s="20">
        <f t="shared" si="5"/>
        <v>-15</v>
      </c>
      <c r="H130" s="449">
        <v>15</v>
      </c>
      <c r="I130" s="449">
        <v>0</v>
      </c>
      <c r="J130" s="20">
        <v>1133750.69</v>
      </c>
      <c r="K130" s="20" t="s">
        <v>64</v>
      </c>
      <c r="L130" s="20" t="s">
        <v>65</v>
      </c>
      <c r="M130" s="439" t="s">
        <v>582</v>
      </c>
      <c r="N130" s="440">
        <f t="shared" si="4"/>
        <v>45689</v>
      </c>
      <c r="O130" s="488" t="str">
        <f>IF(H130&lt;&gt;0,VLOOKUP(M130,[6]Cashflow!$A$91:$A$212,1,0),VLOOKUP([6]Bank!M130,[6]Cashflow!$A$5:$A$88,1,0))</f>
        <v>Bank Charges</v>
      </c>
      <c r="P130" t="s">
        <v>74</v>
      </c>
      <c r="Q130" s="18">
        <f>INDEX([5]Accounts!$A:$A,MATCH(P130,[5]Accounts!$F:$F,0))</f>
        <v>5430</v>
      </c>
      <c r="R130" t="s">
        <v>118</v>
      </c>
      <c r="S130"/>
      <c r="T130" s="464" t="s">
        <v>74</v>
      </c>
      <c r="U130"/>
      <c r="V130"/>
      <c r="W130"/>
    </row>
    <row r="131" spans="1:23" ht="15" hidden="1" x14ac:dyDescent="0.25">
      <c r="A131" s="24" t="str">
        <f>IFERROR(VLOOKUP(M131,'Broker lookup'!$A$1:$B$497,2,0),"other")</f>
        <v>other</v>
      </c>
      <c r="B131" s="453">
        <f t="shared" si="6"/>
        <v>45689</v>
      </c>
      <c r="C131" s="464">
        <v>45691</v>
      </c>
      <c r="D131" s="464">
        <v>45691</v>
      </c>
      <c r="E131">
        <v>168695984</v>
      </c>
      <c r="F131" t="s">
        <v>583</v>
      </c>
      <c r="G131" s="20">
        <f t="shared" si="5"/>
        <v>-1080000</v>
      </c>
      <c r="H131" s="449">
        <v>1080000</v>
      </c>
      <c r="I131" s="449">
        <v>0</v>
      </c>
      <c r="J131" s="20">
        <v>53750.69</v>
      </c>
      <c r="K131" s="20" t="s">
        <v>64</v>
      </c>
      <c r="L131" s="20" t="s">
        <v>65</v>
      </c>
      <c r="M131" s="439" t="s">
        <v>309</v>
      </c>
      <c r="N131" s="440">
        <f t="shared" si="4"/>
        <v>45689</v>
      </c>
      <c r="O131" s="488" t="str">
        <f>IF(H131&lt;&gt;0,VLOOKUP(M131,[6]Cashflow!$A$91:$A$212,1,0),VLOOKUP([6]Bank!M131,[6]Cashflow!$A$5:$A$88,1,0))</f>
        <v>Cachematrix</v>
      </c>
      <c r="P131" t="s">
        <v>309</v>
      </c>
      <c r="Q131" s="18">
        <f>INDEX([5]Accounts!$A:$A,MATCH(P131,[5]Accounts!$F:$F,0))</f>
        <v>2765</v>
      </c>
      <c r="R131" t="s">
        <v>118</v>
      </c>
      <c r="S131"/>
      <c r="T131" s="464" t="s">
        <v>390</v>
      </c>
      <c r="U131"/>
      <c r="V131"/>
      <c r="W131"/>
    </row>
    <row r="132" spans="1:23" ht="15" hidden="1" x14ac:dyDescent="0.25">
      <c r="A132" s="24" t="str">
        <f>IFERROR(VLOOKUP(M132,'Broker lookup'!$A$1:$B$497,2,0),"other")</f>
        <v>Boom</v>
      </c>
      <c r="B132" s="453">
        <f t="shared" si="6"/>
        <v>45689</v>
      </c>
      <c r="C132" s="464">
        <v>45691</v>
      </c>
      <c r="D132" s="464">
        <v>45691</v>
      </c>
      <c r="E132">
        <v>168697058</v>
      </c>
      <c r="F132" t="s">
        <v>584</v>
      </c>
      <c r="G132" s="499">
        <f t="shared" si="5"/>
        <v>500000</v>
      </c>
      <c r="H132" s="449">
        <v>0</v>
      </c>
      <c r="I132" s="497">
        <v>500000</v>
      </c>
      <c r="J132" s="20">
        <v>553750.68999999994</v>
      </c>
      <c r="K132" s="20" t="s">
        <v>64</v>
      </c>
      <c r="L132" s="20" t="s">
        <v>65</v>
      </c>
      <c r="M132" s="439" t="s">
        <v>39</v>
      </c>
      <c r="N132" s="440">
        <f t="shared" ref="N132:N195" si="7">EOMONTH(C132,-1)+1</f>
        <v>45689</v>
      </c>
      <c r="O132" s="488" t="e">
        <f>IF(H132&lt;&gt;0,VLOOKUP(M132,[6]Cashflow!$A$91:$A$212,1,0),VLOOKUP([6]Bank!M132,[6]Cashflow!$A$5:$A$88,1,0))</f>
        <v>#N/A</v>
      </c>
      <c r="P132" t="s">
        <v>72</v>
      </c>
      <c r="Q132" s="18">
        <f>INDEX([5]Accounts!$A:$A,MATCH(P132,[5]Accounts!$F:$F,0))</f>
        <v>3435</v>
      </c>
      <c r="R132" t="s">
        <v>217</v>
      </c>
      <c r="S132"/>
      <c r="T132" t="s">
        <v>39</v>
      </c>
      <c r="U132"/>
      <c r="V132"/>
      <c r="W132"/>
    </row>
    <row r="133" spans="1:23" ht="15" hidden="1" x14ac:dyDescent="0.25">
      <c r="A133" s="24" t="str">
        <f>IFERROR(VLOOKUP(M133,'Broker lookup'!$A$1:$B$497,2,0),"other")</f>
        <v>other</v>
      </c>
      <c r="B133" s="453">
        <f t="shared" si="6"/>
        <v>45689</v>
      </c>
      <c r="C133" s="464">
        <v>45691</v>
      </c>
      <c r="D133" s="464">
        <v>45691</v>
      </c>
      <c r="E133">
        <v>168700620</v>
      </c>
      <c r="F133" t="s">
        <v>585</v>
      </c>
      <c r="G133" s="20">
        <f t="shared" ref="G133:G196" si="8">IF(H133&gt;0,-H133,I133)</f>
        <v>33300</v>
      </c>
      <c r="H133" s="449">
        <v>0</v>
      </c>
      <c r="I133" s="449">
        <v>33300</v>
      </c>
      <c r="J133" s="20">
        <v>587050.68999999994</v>
      </c>
      <c r="K133" s="20" t="s">
        <v>64</v>
      </c>
      <c r="L133" s="20" t="s">
        <v>65</v>
      </c>
      <c r="M133" s="439" t="s">
        <v>136</v>
      </c>
      <c r="N133" s="440">
        <f t="shared" si="7"/>
        <v>45689</v>
      </c>
      <c r="O133" s="488" t="e">
        <f>IF(H133&lt;&gt;0,VLOOKUP(M133,[6]Cashflow!$A$91:$A$212,1,0),VLOOKUP([6]Bank!M133,[6]Cashflow!$A$5:$A$88,1,0))</f>
        <v>#N/A</v>
      </c>
      <c r="P133" t="s">
        <v>137</v>
      </c>
      <c r="Q133" s="18">
        <f>INDEX([5]Accounts!$A:$A,MATCH(P133,[5]Accounts!$F:$F,0))</f>
        <v>3537</v>
      </c>
      <c r="R133" t="s">
        <v>118</v>
      </c>
      <c r="S133"/>
      <c r="T133" s="464" t="s">
        <v>586</v>
      </c>
      <c r="U133"/>
      <c r="V133"/>
      <c r="W133"/>
    </row>
    <row r="134" spans="1:23" ht="15" hidden="1" x14ac:dyDescent="0.25">
      <c r="A134" s="24" t="str">
        <f>IFERROR(VLOOKUP(M134,'Broker lookup'!$A$1:$B$497,2,0),"other")</f>
        <v>other</v>
      </c>
      <c r="B134" s="453">
        <f t="shared" si="6"/>
        <v>45689</v>
      </c>
      <c r="C134" s="464">
        <v>45691</v>
      </c>
      <c r="D134" s="464">
        <v>45691</v>
      </c>
      <c r="E134">
        <v>168700621</v>
      </c>
      <c r="F134" t="s">
        <v>587</v>
      </c>
      <c r="G134" s="20">
        <f t="shared" si="8"/>
        <v>20250</v>
      </c>
      <c r="H134" s="449">
        <v>0</v>
      </c>
      <c r="I134" s="449">
        <v>20250</v>
      </c>
      <c r="J134" s="20">
        <v>607300.68999999994</v>
      </c>
      <c r="K134" s="20" t="s">
        <v>64</v>
      </c>
      <c r="L134" s="20" t="s">
        <v>65</v>
      </c>
      <c r="M134" s="439" t="s">
        <v>136</v>
      </c>
      <c r="N134" s="440">
        <f t="shared" si="7"/>
        <v>45689</v>
      </c>
      <c r="O134" s="488" t="e">
        <f>IF(H134&lt;&gt;0,VLOOKUP(M134,[6]Cashflow!$A$91:$A$212,1,0),VLOOKUP([6]Bank!M134,[6]Cashflow!$A$5:$A$88,1,0))</f>
        <v>#N/A</v>
      </c>
      <c r="P134" t="s">
        <v>137</v>
      </c>
      <c r="Q134" s="18">
        <f>INDEX([5]Accounts!$A:$A,MATCH(P134,[5]Accounts!$F:$F,0))</f>
        <v>3537</v>
      </c>
      <c r="R134" t="s">
        <v>118</v>
      </c>
      <c r="S134"/>
      <c r="T134" s="464" t="s">
        <v>588</v>
      </c>
      <c r="U134"/>
      <c r="V134"/>
      <c r="W134"/>
    </row>
    <row r="135" spans="1:23" ht="15" hidden="1" x14ac:dyDescent="0.25">
      <c r="A135" s="24" t="str">
        <f>IFERROR(VLOOKUP(M135,'Broker lookup'!$A$1:$B$497,2,0),"other")</f>
        <v>other</v>
      </c>
      <c r="B135" s="453">
        <f t="shared" si="6"/>
        <v>45689</v>
      </c>
      <c r="C135" s="464">
        <v>45691</v>
      </c>
      <c r="D135" s="464">
        <v>45691</v>
      </c>
      <c r="E135">
        <v>168700970</v>
      </c>
      <c r="F135" t="s">
        <v>589</v>
      </c>
      <c r="G135" s="20">
        <f t="shared" si="8"/>
        <v>86297.74</v>
      </c>
      <c r="H135" s="449">
        <v>0</v>
      </c>
      <c r="I135" s="449">
        <v>86297.74</v>
      </c>
      <c r="J135" s="20">
        <v>693598.43</v>
      </c>
      <c r="K135" s="20" t="s">
        <v>64</v>
      </c>
      <c r="L135" s="20" t="s">
        <v>65</v>
      </c>
      <c r="M135" s="439" t="s">
        <v>136</v>
      </c>
      <c r="N135" s="440">
        <f t="shared" si="7"/>
        <v>45689</v>
      </c>
      <c r="O135" s="488" t="e">
        <f>IF(H135&lt;&gt;0,VLOOKUP(M135,[6]Cashflow!$A$91:$A$212,1,0),VLOOKUP([6]Bank!M135,[6]Cashflow!$A$5:$A$88,1,0))</f>
        <v>#N/A</v>
      </c>
      <c r="P135" t="s">
        <v>137</v>
      </c>
      <c r="Q135" s="18">
        <f>INDEX([5]Accounts!$A:$A,MATCH(P135,[5]Accounts!$F:$F,0))</f>
        <v>3537</v>
      </c>
      <c r="R135" t="s">
        <v>118</v>
      </c>
      <c r="S135"/>
      <c r="T135" s="464" t="s">
        <v>590</v>
      </c>
      <c r="U135"/>
      <c r="V135"/>
      <c r="W135"/>
    </row>
    <row r="136" spans="1:23" ht="15" hidden="1" x14ac:dyDescent="0.25">
      <c r="A136" s="24" t="str">
        <f>IFERROR(VLOOKUP(M136,'Broker lookup'!$A$1:$B$497,2,0),"other")</f>
        <v>other</v>
      </c>
      <c r="B136" s="453">
        <f t="shared" si="6"/>
        <v>45689</v>
      </c>
      <c r="C136" s="464">
        <v>45692</v>
      </c>
      <c r="D136" s="464">
        <v>45692</v>
      </c>
      <c r="E136">
        <v>168722717</v>
      </c>
      <c r="F136" t="s">
        <v>591</v>
      </c>
      <c r="G136" s="20">
        <f t="shared" si="8"/>
        <v>-15</v>
      </c>
      <c r="H136" s="449">
        <v>15</v>
      </c>
      <c r="I136" s="449">
        <v>0</v>
      </c>
      <c r="J136" s="20">
        <v>693583.43</v>
      </c>
      <c r="K136" s="20" t="s">
        <v>64</v>
      </c>
      <c r="L136" s="20" t="s">
        <v>65</v>
      </c>
      <c r="M136" s="439" t="s">
        <v>582</v>
      </c>
      <c r="N136" s="440">
        <f t="shared" si="7"/>
        <v>45689</v>
      </c>
      <c r="O136" s="488" t="str">
        <f>IF(H136&lt;&gt;0,VLOOKUP(M136,[6]Cashflow!$A$91:$A$212,1,0),VLOOKUP([6]Bank!M136,[6]Cashflow!$A$5:$A$88,1,0))</f>
        <v>Bank Charges</v>
      </c>
      <c r="P136" t="s">
        <v>74</v>
      </c>
      <c r="Q136" s="18">
        <f>INDEX([5]Accounts!$A:$A,MATCH(P136,[5]Accounts!$F:$F,0))</f>
        <v>5430</v>
      </c>
      <c r="R136" t="s">
        <v>118</v>
      </c>
      <c r="S136"/>
      <c r="T136" s="464" t="s">
        <v>74</v>
      </c>
      <c r="U136"/>
      <c r="V136"/>
      <c r="W136"/>
    </row>
    <row r="137" spans="1:23" ht="15" hidden="1" x14ac:dyDescent="0.25">
      <c r="A137" s="24" t="str">
        <f>IFERROR(VLOOKUP(M137,'Broker lookup'!$A$1:$B$497,2,0),"other")</f>
        <v>other</v>
      </c>
      <c r="B137" s="453">
        <f t="shared" si="6"/>
        <v>45689</v>
      </c>
      <c r="C137" s="464">
        <v>45692</v>
      </c>
      <c r="D137" s="464">
        <v>45692</v>
      </c>
      <c r="E137">
        <v>168722717</v>
      </c>
      <c r="F137" t="s">
        <v>592</v>
      </c>
      <c r="G137" s="20">
        <f t="shared" si="8"/>
        <v>-690000</v>
      </c>
      <c r="H137" s="449">
        <v>690000</v>
      </c>
      <c r="I137" s="449">
        <v>0</v>
      </c>
      <c r="J137" s="20">
        <v>3583.43</v>
      </c>
      <c r="K137" s="20" t="s">
        <v>64</v>
      </c>
      <c r="L137" s="20" t="s">
        <v>65</v>
      </c>
      <c r="M137" s="439" t="s">
        <v>309</v>
      </c>
      <c r="N137" s="440">
        <f t="shared" si="7"/>
        <v>45689</v>
      </c>
      <c r="O137" s="488" t="str">
        <f>IF(H137&lt;&gt;0,VLOOKUP(M137,[6]Cashflow!$A$91:$A$212,1,0),VLOOKUP([6]Bank!M137,[6]Cashflow!$A$5:$A$88,1,0))</f>
        <v>Cachematrix</v>
      </c>
      <c r="P137" t="s">
        <v>309</v>
      </c>
      <c r="Q137" s="18">
        <f>INDEX([5]Accounts!$A:$A,MATCH(P137,[5]Accounts!$F:$F,0))</f>
        <v>2765</v>
      </c>
      <c r="R137" t="s">
        <v>118</v>
      </c>
      <c r="S137"/>
      <c r="T137" s="464" t="s">
        <v>390</v>
      </c>
      <c r="U137"/>
      <c r="V137"/>
      <c r="W137"/>
    </row>
    <row r="138" spans="1:23" ht="15" hidden="1" x14ac:dyDescent="0.25">
      <c r="A138" s="24" t="str">
        <f>IFERROR(VLOOKUP(M138,'Broker lookup'!$A$1:$B$497,2,0),"other")</f>
        <v>Hiyacar</v>
      </c>
      <c r="B138" s="453">
        <f t="shared" si="6"/>
        <v>45689</v>
      </c>
      <c r="C138" s="464">
        <v>45693</v>
      </c>
      <c r="D138" s="464">
        <v>45693</v>
      </c>
      <c r="E138">
        <v>168740230</v>
      </c>
      <c r="F138" t="s">
        <v>319</v>
      </c>
      <c r="G138" s="449">
        <f t="shared" si="8"/>
        <v>3000</v>
      </c>
      <c r="H138" s="449">
        <v>0</v>
      </c>
      <c r="I138" s="497">
        <v>3000</v>
      </c>
      <c r="J138" s="20">
        <v>6583.43</v>
      </c>
      <c r="K138" s="20" t="s">
        <v>64</v>
      </c>
      <c r="L138" s="20" t="s">
        <v>65</v>
      </c>
      <c r="M138" s="439" t="s">
        <v>292</v>
      </c>
      <c r="N138" s="440">
        <f t="shared" si="7"/>
        <v>45689</v>
      </c>
      <c r="O138" s="488" t="e">
        <f>IF(H138&lt;&gt;0,VLOOKUP(M138,[6]Cashflow!$A$91:$A$212,1,0),VLOOKUP([6]Bank!M138,[6]Cashflow!$A$5:$A$88,1,0))</f>
        <v>#N/A</v>
      </c>
      <c r="P138" t="s">
        <v>72</v>
      </c>
      <c r="Q138" s="18">
        <f>INDEX([5]Accounts!$A:$A,MATCH(P138,[5]Accounts!$F:$F,0))</f>
        <v>3435</v>
      </c>
      <c r="R138" t="s">
        <v>229</v>
      </c>
      <c r="S138"/>
      <c r="T138" s="464" t="s">
        <v>392</v>
      </c>
      <c r="U138"/>
      <c r="V138"/>
      <c r="W138"/>
    </row>
    <row r="139" spans="1:23" ht="15" hidden="1" x14ac:dyDescent="0.25">
      <c r="A139" s="24" t="str">
        <f>IFERROR(VLOOKUP(M139,'Broker lookup'!$A$1:$B$497,2,0),"other")</f>
        <v>other</v>
      </c>
      <c r="B139" s="453">
        <f t="shared" si="6"/>
        <v>45689</v>
      </c>
      <c r="C139" s="464">
        <v>45693</v>
      </c>
      <c r="D139" s="464">
        <v>45693</v>
      </c>
      <c r="E139">
        <v>168740815</v>
      </c>
      <c r="F139" t="s">
        <v>593</v>
      </c>
      <c r="G139" s="20">
        <f t="shared" si="8"/>
        <v>3650000</v>
      </c>
      <c r="H139" s="449">
        <v>0</v>
      </c>
      <c r="I139" s="449">
        <v>3650000</v>
      </c>
      <c r="J139" s="20">
        <v>3656583.43</v>
      </c>
      <c r="K139" s="20" t="s">
        <v>64</v>
      </c>
      <c r="L139" s="20" t="s">
        <v>65</v>
      </c>
      <c r="M139" s="439" t="s">
        <v>309</v>
      </c>
      <c r="N139" s="440">
        <f t="shared" si="7"/>
        <v>45689</v>
      </c>
      <c r="O139" s="488" t="e">
        <f>IF(H139&lt;&gt;0,VLOOKUP(M139,[6]Cashflow!$A$91:$A$212,1,0),VLOOKUP([6]Bank!M139,[6]Cashflow!$A$5:$A$88,1,0))</f>
        <v>#N/A</v>
      </c>
      <c r="P139" t="s">
        <v>309</v>
      </c>
      <c r="Q139" s="18">
        <f>INDEX([5]Accounts!$A:$A,MATCH(P139,[5]Accounts!$F:$F,0))</f>
        <v>2765</v>
      </c>
      <c r="R139" t="s">
        <v>118</v>
      </c>
      <c r="S139"/>
      <c r="T139" s="464" t="s">
        <v>390</v>
      </c>
      <c r="U139"/>
      <c r="V139"/>
      <c r="W139"/>
    </row>
    <row r="140" spans="1:23" ht="15" hidden="1" x14ac:dyDescent="0.25">
      <c r="A140" s="24" t="str">
        <f>IFERROR(VLOOKUP(M140,'Broker lookup'!$A$1:$B$497,2,0),"other")</f>
        <v>other</v>
      </c>
      <c r="B140" s="453">
        <f t="shared" si="6"/>
        <v>45689</v>
      </c>
      <c r="C140" s="464">
        <v>45693</v>
      </c>
      <c r="D140" s="464">
        <v>45693</v>
      </c>
      <c r="E140">
        <v>168745250</v>
      </c>
      <c r="F140" t="s">
        <v>594</v>
      </c>
      <c r="G140" s="20">
        <f t="shared" si="8"/>
        <v>-1</v>
      </c>
      <c r="H140" s="449">
        <v>1</v>
      </c>
      <c r="I140" s="449">
        <v>0</v>
      </c>
      <c r="J140" s="20">
        <v>3656582.43</v>
      </c>
      <c r="K140" s="20" t="s">
        <v>64</v>
      </c>
      <c r="L140" s="20" t="s">
        <v>65</v>
      </c>
      <c r="M140" s="439" t="s">
        <v>582</v>
      </c>
      <c r="N140" s="440">
        <f t="shared" si="7"/>
        <v>45689</v>
      </c>
      <c r="O140" s="488" t="str">
        <f>IF(H140&lt;&gt;0,VLOOKUP(M140,[6]Cashflow!$A$91:$A$212,1,0),VLOOKUP([6]Bank!M140,[6]Cashflow!$A$5:$A$88,1,0))</f>
        <v>Bank Charges</v>
      </c>
      <c r="P140" t="s">
        <v>74</v>
      </c>
      <c r="Q140" s="18">
        <f>INDEX([5]Accounts!$A:$A,MATCH(P140,[5]Accounts!$F:$F,0))</f>
        <v>5430</v>
      </c>
      <c r="R140" t="s">
        <v>118</v>
      </c>
      <c r="S140"/>
      <c r="T140" s="464" t="s">
        <v>74</v>
      </c>
      <c r="U140"/>
      <c r="V140"/>
      <c r="W140"/>
    </row>
    <row r="141" spans="1:23" ht="15" hidden="1" x14ac:dyDescent="0.25">
      <c r="A141" s="24" t="str">
        <f>IFERROR(VLOOKUP(M141,'Broker lookup'!$A$1:$B$497,2,0),"other")</f>
        <v>other</v>
      </c>
      <c r="B141" s="453">
        <f t="shared" si="6"/>
        <v>45689</v>
      </c>
      <c r="C141" s="464">
        <v>45693</v>
      </c>
      <c r="D141" s="464">
        <v>45693</v>
      </c>
      <c r="E141">
        <v>168745250</v>
      </c>
      <c r="F141" t="s">
        <v>595</v>
      </c>
      <c r="G141" s="20">
        <f t="shared" si="8"/>
        <v>-21750</v>
      </c>
      <c r="H141" s="449">
        <v>21750</v>
      </c>
      <c r="I141" s="449">
        <v>0</v>
      </c>
      <c r="J141" s="20">
        <v>3634832.43</v>
      </c>
      <c r="K141" s="20" t="s">
        <v>64</v>
      </c>
      <c r="L141" s="20" t="s">
        <v>65</v>
      </c>
      <c r="M141" s="439" t="s">
        <v>136</v>
      </c>
      <c r="N141" s="440">
        <f t="shared" si="7"/>
        <v>45689</v>
      </c>
      <c r="O141" s="488" t="str">
        <f>IF(H141&lt;&gt;0,VLOOKUP(M141,[6]Cashflow!$A$91:$A$212,1,0),VLOOKUP([6]Bank!M141,[6]Cashflow!$A$5:$A$88,1,0))</f>
        <v>Upstix</v>
      </c>
      <c r="P141" t="s">
        <v>137</v>
      </c>
      <c r="Q141" s="18">
        <f>INDEX([5]Accounts!$A:$A,MATCH(P141,[5]Accounts!$F:$F,0))</f>
        <v>3537</v>
      </c>
      <c r="R141" t="s">
        <v>118</v>
      </c>
      <c r="S141"/>
      <c r="T141" t="s">
        <v>596</v>
      </c>
      <c r="U141"/>
      <c r="V141"/>
      <c r="W141"/>
    </row>
    <row r="142" spans="1:23" ht="15" hidden="1" x14ac:dyDescent="0.25">
      <c r="A142" s="24" t="str">
        <f>IFERROR(VLOOKUP(M142,'Broker lookup'!$A$1:$B$497,2,0),"other")</f>
        <v>other</v>
      </c>
      <c r="B142" s="453">
        <f t="shared" si="6"/>
        <v>45689</v>
      </c>
      <c r="C142" s="464">
        <v>45693</v>
      </c>
      <c r="D142" s="464">
        <v>45693</v>
      </c>
      <c r="E142">
        <v>168745251</v>
      </c>
      <c r="F142" t="s">
        <v>597</v>
      </c>
      <c r="G142" s="20">
        <f t="shared" si="8"/>
        <v>-1</v>
      </c>
      <c r="H142" s="449">
        <v>1</v>
      </c>
      <c r="I142" s="449">
        <v>0</v>
      </c>
      <c r="J142" s="20">
        <v>3634831.43</v>
      </c>
      <c r="K142" s="20" t="s">
        <v>64</v>
      </c>
      <c r="L142" s="20" t="s">
        <v>65</v>
      </c>
      <c r="M142" s="439" t="s">
        <v>582</v>
      </c>
      <c r="N142" s="440">
        <f t="shared" si="7"/>
        <v>45689</v>
      </c>
      <c r="O142" s="488" t="str">
        <f>IF(H142&lt;&gt;0,VLOOKUP(M142,[6]Cashflow!$A$91:$A$212,1,0),VLOOKUP([6]Bank!M142,[6]Cashflow!$A$5:$A$88,1,0))</f>
        <v>Bank Charges</v>
      </c>
      <c r="P142" t="s">
        <v>74</v>
      </c>
      <c r="Q142" s="18">
        <f>INDEX([5]Accounts!$A:$A,MATCH(P142,[5]Accounts!$F:$F,0))</f>
        <v>5430</v>
      </c>
      <c r="R142" t="s">
        <v>118</v>
      </c>
      <c r="S142"/>
      <c r="T142" s="464" t="s">
        <v>74</v>
      </c>
      <c r="U142"/>
      <c r="V142"/>
      <c r="W142"/>
    </row>
    <row r="143" spans="1:23" ht="15" hidden="1" x14ac:dyDescent="0.25">
      <c r="A143" s="24" t="str">
        <f>IFERROR(VLOOKUP(M143,'Broker lookup'!$A$1:$B$497,2,0),"other")</f>
        <v>other</v>
      </c>
      <c r="B143" s="453">
        <f t="shared" si="6"/>
        <v>45689</v>
      </c>
      <c r="C143" s="464">
        <v>45693</v>
      </c>
      <c r="D143" s="464">
        <v>45693</v>
      </c>
      <c r="E143">
        <v>168745251</v>
      </c>
      <c r="F143" t="s">
        <v>598</v>
      </c>
      <c r="G143" s="20">
        <f t="shared" si="8"/>
        <v>-36450</v>
      </c>
      <c r="H143" s="449">
        <v>36450</v>
      </c>
      <c r="I143" s="449">
        <v>0</v>
      </c>
      <c r="J143" s="20">
        <v>3598381.43</v>
      </c>
      <c r="K143" s="20" t="s">
        <v>64</v>
      </c>
      <c r="L143" s="20" t="s">
        <v>65</v>
      </c>
      <c r="M143" s="439" t="s">
        <v>136</v>
      </c>
      <c r="N143" s="440">
        <f t="shared" si="7"/>
        <v>45689</v>
      </c>
      <c r="O143" s="488" t="str">
        <f>IF(H143&lt;&gt;0,VLOOKUP(M143,[6]Cashflow!$A$91:$A$212,1,0),VLOOKUP([6]Bank!M143,[6]Cashflow!$A$5:$A$88,1,0))</f>
        <v>Upstix</v>
      </c>
      <c r="P143" t="s">
        <v>137</v>
      </c>
      <c r="Q143" s="18">
        <f>INDEX([5]Accounts!$A:$A,MATCH(P143,[5]Accounts!$F:$F,0))</f>
        <v>3537</v>
      </c>
      <c r="R143" t="s">
        <v>118</v>
      </c>
      <c r="S143"/>
      <c r="T143" t="s">
        <v>599</v>
      </c>
      <c r="U143"/>
      <c r="V143"/>
      <c r="W143"/>
    </row>
    <row r="144" spans="1:23" ht="15" hidden="1" x14ac:dyDescent="0.25">
      <c r="A144" s="24" t="str">
        <f>IFERROR(VLOOKUP(M144,'Broker lookup'!$A$1:$B$497,2,0),"other")</f>
        <v>other</v>
      </c>
      <c r="B144" s="453">
        <f t="shared" si="6"/>
        <v>45689</v>
      </c>
      <c r="C144" s="464">
        <v>45693</v>
      </c>
      <c r="D144" s="464">
        <v>45693</v>
      </c>
      <c r="E144">
        <v>168745252</v>
      </c>
      <c r="F144" t="s">
        <v>478</v>
      </c>
      <c r="G144" s="20">
        <f t="shared" si="8"/>
        <v>-1</v>
      </c>
      <c r="H144" s="449">
        <v>1</v>
      </c>
      <c r="I144" s="449">
        <v>0</v>
      </c>
      <c r="J144" s="20">
        <v>3598380.43</v>
      </c>
      <c r="K144" s="20" t="s">
        <v>64</v>
      </c>
      <c r="L144" s="20" t="s">
        <v>65</v>
      </c>
      <c r="M144" s="439" t="s">
        <v>582</v>
      </c>
      <c r="N144" s="440">
        <f t="shared" si="7"/>
        <v>45689</v>
      </c>
      <c r="O144" s="488" t="str">
        <f>IF(H144&lt;&gt;0,VLOOKUP(M144,[6]Cashflow!$A$91:$A$212,1,0),VLOOKUP([6]Bank!M144,[6]Cashflow!$A$5:$A$88,1,0))</f>
        <v>Bank Charges</v>
      </c>
      <c r="P144" t="s">
        <v>74</v>
      </c>
      <c r="Q144" s="18">
        <f>INDEX([5]Accounts!$A:$A,MATCH(P144,[5]Accounts!$F:$F,0))</f>
        <v>5430</v>
      </c>
      <c r="R144" t="s">
        <v>118</v>
      </c>
      <c r="S144"/>
      <c r="T144" s="464" t="s">
        <v>74</v>
      </c>
      <c r="U144"/>
      <c r="V144"/>
      <c r="W144"/>
    </row>
    <row r="145" spans="1:23" ht="15" hidden="1" x14ac:dyDescent="0.25">
      <c r="A145" s="24" t="str">
        <f>IFERROR(VLOOKUP(M145,'Broker lookup'!$A$1:$B$497,2,0),"other")</f>
        <v>other</v>
      </c>
      <c r="B145" s="453">
        <f t="shared" ref="B145:B208" si="9">EOMONTH(C145,-1)+1</f>
        <v>45689</v>
      </c>
      <c r="C145" s="464">
        <v>45693</v>
      </c>
      <c r="D145" s="464">
        <v>45693</v>
      </c>
      <c r="E145">
        <v>168745252</v>
      </c>
      <c r="F145" t="s">
        <v>479</v>
      </c>
      <c r="G145" s="20">
        <f t="shared" si="8"/>
        <v>-310276.06</v>
      </c>
      <c r="H145" s="449">
        <v>310276.06</v>
      </c>
      <c r="I145" s="449">
        <v>0</v>
      </c>
      <c r="J145" s="20">
        <v>3288104.37</v>
      </c>
      <c r="K145" s="20" t="s">
        <v>64</v>
      </c>
      <c r="L145" s="20" t="s">
        <v>65</v>
      </c>
      <c r="M145" s="439" t="s">
        <v>301</v>
      </c>
      <c r="N145" s="440">
        <f t="shared" si="7"/>
        <v>45689</v>
      </c>
      <c r="O145" s="488" t="str">
        <f>IF(H145&lt;&gt;0,VLOOKUP(M145,[6]Cashflow!$A$91:$A$212,1,0),VLOOKUP([6]Bank!M145,[6]Cashflow!$A$5:$A$88,1,0))</f>
        <v>KCASL Fees</v>
      </c>
      <c r="P145" t="s">
        <v>302</v>
      </c>
      <c r="Q145" s="18">
        <f>INDEX([5]Accounts!$A:$A,MATCH(P145,[5]Accounts!$F:$F,0))</f>
        <v>3299</v>
      </c>
      <c r="R145" t="s">
        <v>118</v>
      </c>
      <c r="S145"/>
      <c r="T145" s="464" t="s">
        <v>394</v>
      </c>
      <c r="U145"/>
      <c r="V145"/>
      <c r="W145"/>
    </row>
    <row r="146" spans="1:23" ht="15" hidden="1" x14ac:dyDescent="0.25">
      <c r="A146" s="24" t="str">
        <f>IFERROR(VLOOKUP(M146,'Broker lookup'!$A$1:$B$497,2,0),"other")</f>
        <v>other</v>
      </c>
      <c r="B146" s="453">
        <f t="shared" si="9"/>
        <v>45689</v>
      </c>
      <c r="C146" s="464">
        <v>45693</v>
      </c>
      <c r="D146" s="464">
        <v>45693</v>
      </c>
      <c r="E146">
        <v>168745253</v>
      </c>
      <c r="F146" t="s">
        <v>53</v>
      </c>
      <c r="G146" s="20">
        <f t="shared" si="8"/>
        <v>-15</v>
      </c>
      <c r="H146" s="449">
        <v>15</v>
      </c>
      <c r="I146" s="449">
        <v>0</v>
      </c>
      <c r="J146" s="20">
        <v>3288089.37</v>
      </c>
      <c r="K146" s="20" t="s">
        <v>64</v>
      </c>
      <c r="L146" s="20" t="s">
        <v>65</v>
      </c>
      <c r="M146" s="439" t="s">
        <v>582</v>
      </c>
      <c r="N146" s="440">
        <f t="shared" si="7"/>
        <v>45689</v>
      </c>
      <c r="O146" s="488" t="str">
        <f>IF(H146&lt;&gt;0,VLOOKUP(M146,[6]Cashflow!$A$91:$A$212,1,0),VLOOKUP([6]Bank!M146,[6]Cashflow!$A$5:$A$88,1,0))</f>
        <v>Bank Charges</v>
      </c>
      <c r="P146" t="s">
        <v>74</v>
      </c>
      <c r="Q146" s="18">
        <f>INDEX([5]Accounts!$A:$A,MATCH(P146,[5]Accounts!$F:$F,0))</f>
        <v>5430</v>
      </c>
      <c r="R146" t="s">
        <v>118</v>
      </c>
      <c r="S146"/>
      <c r="T146" s="464" t="s">
        <v>74</v>
      </c>
      <c r="U146"/>
      <c r="V146"/>
      <c r="W146"/>
    </row>
    <row r="147" spans="1:23" ht="15" hidden="1" x14ac:dyDescent="0.25">
      <c r="A147" s="24" t="str">
        <f>IFERROR(VLOOKUP(M147,'Broker lookup'!$A$1:$B$497,2,0),"other")</f>
        <v>other</v>
      </c>
      <c r="B147" s="453">
        <f t="shared" si="9"/>
        <v>45689</v>
      </c>
      <c r="C147" s="464">
        <v>45693</v>
      </c>
      <c r="D147" s="464">
        <v>45693</v>
      </c>
      <c r="E147">
        <v>168745253</v>
      </c>
      <c r="F147" t="s">
        <v>54</v>
      </c>
      <c r="G147" s="20">
        <f t="shared" si="8"/>
        <v>-1400000</v>
      </c>
      <c r="H147" s="449">
        <v>1400000</v>
      </c>
      <c r="I147" s="449">
        <v>0</v>
      </c>
      <c r="J147" s="20">
        <v>1888089.37</v>
      </c>
      <c r="K147" s="20" t="s">
        <v>64</v>
      </c>
      <c r="L147" s="20" t="s">
        <v>65</v>
      </c>
      <c r="M147" s="439" t="s">
        <v>85</v>
      </c>
      <c r="N147" s="440">
        <f t="shared" si="7"/>
        <v>45689</v>
      </c>
      <c r="O147" s="488" t="str">
        <f>IF(H147&lt;&gt;0,VLOOKUP(M147,[6]Cashflow!$A$91:$A$212,1,0),VLOOKUP([6]Bank!M147,[6]Cashflow!$A$5:$A$88,1,0))</f>
        <v>KCASL Top up</v>
      </c>
      <c r="P147" t="s">
        <v>84</v>
      </c>
      <c r="Q147" s="18">
        <f>INDEX([5]Accounts!$A:$A,MATCH(P147,[5]Accounts!$F:$F,0))</f>
        <v>2761</v>
      </c>
      <c r="R147" t="s">
        <v>118</v>
      </c>
      <c r="S147"/>
      <c r="T147" t="s">
        <v>85</v>
      </c>
      <c r="U147"/>
      <c r="V147"/>
      <c r="W147"/>
    </row>
    <row r="148" spans="1:23" ht="15" hidden="1" x14ac:dyDescent="0.25">
      <c r="A148" s="24" t="str">
        <f>IFERROR(VLOOKUP(M148,'Broker lookup'!$A$1:$B$497,2,0),"other")</f>
        <v>other</v>
      </c>
      <c r="B148" s="453">
        <f t="shared" si="9"/>
        <v>45689</v>
      </c>
      <c r="C148" s="464">
        <v>45693</v>
      </c>
      <c r="D148" s="464">
        <v>45693</v>
      </c>
      <c r="E148">
        <v>168745254</v>
      </c>
      <c r="F148" t="s">
        <v>600</v>
      </c>
      <c r="G148" s="20">
        <f t="shared" si="8"/>
        <v>-1</v>
      </c>
      <c r="H148" s="449">
        <v>1</v>
      </c>
      <c r="I148" s="449">
        <v>0</v>
      </c>
      <c r="J148" s="20">
        <v>1888088.37</v>
      </c>
      <c r="K148" s="20" t="s">
        <v>64</v>
      </c>
      <c r="L148" s="20" t="s">
        <v>65</v>
      </c>
      <c r="M148" s="439" t="s">
        <v>582</v>
      </c>
      <c r="N148" s="440">
        <f t="shared" si="7"/>
        <v>45689</v>
      </c>
      <c r="O148" s="488" t="str">
        <f>IF(H148&lt;&gt;0,VLOOKUP(M148,[6]Cashflow!$A$91:$A$212,1,0),VLOOKUP([6]Bank!M148,[6]Cashflow!$A$5:$A$88,1,0))</f>
        <v>Bank Charges</v>
      </c>
      <c r="P148" t="s">
        <v>74</v>
      </c>
      <c r="Q148" s="18">
        <f>INDEX([5]Accounts!$A:$A,MATCH(P148,[5]Accounts!$F:$F,0))</f>
        <v>5430</v>
      </c>
      <c r="R148" t="s">
        <v>118</v>
      </c>
      <c r="S148"/>
      <c r="T148" s="464" t="s">
        <v>74</v>
      </c>
      <c r="U148"/>
      <c r="V148"/>
      <c r="W148"/>
    </row>
    <row r="149" spans="1:23" ht="15" hidden="1" x14ac:dyDescent="0.25">
      <c r="A149" s="24" t="str">
        <f>IFERROR(VLOOKUP(M149,'Broker lookup'!$A$1:$B$497,2,0),"other")</f>
        <v>other</v>
      </c>
      <c r="B149" s="453">
        <f t="shared" si="9"/>
        <v>45689</v>
      </c>
      <c r="C149" s="464">
        <v>45693</v>
      </c>
      <c r="D149" s="464">
        <v>45693</v>
      </c>
      <c r="E149">
        <v>168745254</v>
      </c>
      <c r="F149" t="s">
        <v>601</v>
      </c>
      <c r="G149" s="20">
        <f t="shared" si="8"/>
        <v>-20250</v>
      </c>
      <c r="H149" s="449">
        <v>20250</v>
      </c>
      <c r="I149" s="449">
        <v>0</v>
      </c>
      <c r="J149" s="20">
        <v>1867838.37</v>
      </c>
      <c r="K149" s="20" t="s">
        <v>64</v>
      </c>
      <c r="L149" s="20" t="s">
        <v>65</v>
      </c>
      <c r="M149" s="439" t="s">
        <v>136</v>
      </c>
      <c r="N149" s="440">
        <f t="shared" si="7"/>
        <v>45689</v>
      </c>
      <c r="O149" s="488" t="str">
        <f>IF(H149&lt;&gt;0,VLOOKUP(M149,[6]Cashflow!$A$91:$A$212,1,0),VLOOKUP([6]Bank!M149,[6]Cashflow!$A$5:$A$88,1,0))</f>
        <v>Upstix</v>
      </c>
      <c r="P149" t="s">
        <v>137</v>
      </c>
      <c r="Q149" s="18">
        <f>INDEX([5]Accounts!$A:$A,MATCH(P149,[5]Accounts!$F:$F,0))</f>
        <v>3537</v>
      </c>
      <c r="R149" t="s">
        <v>118</v>
      </c>
      <c r="S149"/>
      <c r="T149" t="s">
        <v>602</v>
      </c>
      <c r="U149"/>
      <c r="V149"/>
      <c r="W149"/>
    </row>
    <row r="150" spans="1:23" ht="15" hidden="1" x14ac:dyDescent="0.25">
      <c r="A150" s="24" t="str">
        <f>IFERROR(VLOOKUP(M150,'Broker lookup'!$A$1:$B$497,2,0),"other")</f>
        <v>other</v>
      </c>
      <c r="B150" s="453">
        <f t="shared" si="9"/>
        <v>45689</v>
      </c>
      <c r="C150" s="464">
        <v>45693</v>
      </c>
      <c r="D150" s="464">
        <v>45693</v>
      </c>
      <c r="E150">
        <v>168745255</v>
      </c>
      <c r="F150" t="s">
        <v>603</v>
      </c>
      <c r="G150" s="20">
        <f t="shared" si="8"/>
        <v>-15</v>
      </c>
      <c r="H150" s="449">
        <v>15</v>
      </c>
      <c r="I150" s="449">
        <v>0</v>
      </c>
      <c r="J150" s="20">
        <v>1867823.37</v>
      </c>
      <c r="K150" s="20" t="s">
        <v>64</v>
      </c>
      <c r="L150" s="20" t="s">
        <v>65</v>
      </c>
      <c r="M150" s="439" t="s">
        <v>582</v>
      </c>
      <c r="N150" s="440">
        <f t="shared" si="7"/>
        <v>45689</v>
      </c>
      <c r="O150" s="488" t="str">
        <f>IF(H150&lt;&gt;0,VLOOKUP(M150,[6]Cashflow!$A$91:$A$212,1,0),VLOOKUP([6]Bank!M150,[6]Cashflow!$A$5:$A$88,1,0))</f>
        <v>Bank Charges</v>
      </c>
      <c r="P150" t="s">
        <v>74</v>
      </c>
      <c r="Q150" s="18">
        <f>INDEX([5]Accounts!$A:$A,MATCH(P150,[5]Accounts!$F:$F,0))</f>
        <v>5430</v>
      </c>
      <c r="R150" t="s">
        <v>118</v>
      </c>
      <c r="S150"/>
      <c r="T150" s="464" t="s">
        <v>74</v>
      </c>
      <c r="U150"/>
      <c r="V150"/>
      <c r="W150"/>
    </row>
    <row r="151" spans="1:23" ht="15" hidden="1" x14ac:dyDescent="0.25">
      <c r="A151" s="24" t="str">
        <f>IFERROR(VLOOKUP(M151,'Broker lookup'!$A$1:$B$497,2,0),"other")</f>
        <v>other</v>
      </c>
      <c r="B151" s="453">
        <f t="shared" si="9"/>
        <v>45689</v>
      </c>
      <c r="C151" s="464">
        <v>45693</v>
      </c>
      <c r="D151" s="464">
        <v>45693</v>
      </c>
      <c r="E151">
        <v>168745255</v>
      </c>
      <c r="F151" t="s">
        <v>604</v>
      </c>
      <c r="G151" s="20">
        <f t="shared" si="8"/>
        <v>-1777444.88</v>
      </c>
      <c r="H151" s="449">
        <v>1777444.88</v>
      </c>
      <c r="I151" s="449">
        <v>0</v>
      </c>
      <c r="J151" s="20">
        <v>90378.49</v>
      </c>
      <c r="K151" s="20" t="s">
        <v>64</v>
      </c>
      <c r="L151" s="20" t="s">
        <v>65</v>
      </c>
      <c r="M151" s="439" t="s">
        <v>135</v>
      </c>
      <c r="N151" s="440">
        <f t="shared" si="7"/>
        <v>45689</v>
      </c>
      <c r="O151" s="488" t="str">
        <f>IF(H151&lt;&gt;0,VLOOKUP(M151,[6]Cashflow!$A$91:$A$212,1,0),VLOOKUP([6]Bank!M151,[6]Cashflow!$A$5:$A$88,1,0))</f>
        <v>IPT</v>
      </c>
      <c r="P151" s="488" t="s">
        <v>605</v>
      </c>
      <c r="Q151" s="18">
        <f>INDEX([5]Accounts!$A:$A,MATCH(P151,[5]Accounts!$F:$F,0))</f>
        <v>4230</v>
      </c>
      <c r="R151" t="s">
        <v>118</v>
      </c>
      <c r="S151"/>
      <c r="T151" t="s">
        <v>606</v>
      </c>
      <c r="U151"/>
      <c r="V151"/>
      <c r="W151"/>
    </row>
    <row r="152" spans="1:23" ht="15" hidden="1" x14ac:dyDescent="0.25">
      <c r="A152" s="24" t="str">
        <f>IFERROR(VLOOKUP(M152,'Broker lookup'!$A$1:$B$497,2,0),"other")</f>
        <v>other</v>
      </c>
      <c r="B152" s="453">
        <f t="shared" si="9"/>
        <v>45689</v>
      </c>
      <c r="C152" s="464">
        <v>45693</v>
      </c>
      <c r="D152" s="464">
        <v>45693</v>
      </c>
      <c r="E152">
        <v>168745256</v>
      </c>
      <c r="F152" t="s">
        <v>607</v>
      </c>
      <c r="G152" s="20">
        <f t="shared" si="8"/>
        <v>-1</v>
      </c>
      <c r="H152" s="449">
        <v>1</v>
      </c>
      <c r="I152" s="449">
        <v>0</v>
      </c>
      <c r="J152" s="20">
        <v>90377.49</v>
      </c>
      <c r="K152" s="20" t="s">
        <v>64</v>
      </c>
      <c r="L152" s="20" t="s">
        <v>65</v>
      </c>
      <c r="M152" s="439" t="s">
        <v>582</v>
      </c>
      <c r="N152" s="440">
        <f t="shared" si="7"/>
        <v>45689</v>
      </c>
      <c r="O152" s="488" t="str">
        <f>IF(H152&lt;&gt;0,VLOOKUP(M152,[6]Cashflow!$A$91:$A$212,1,0),VLOOKUP([6]Bank!M152,[6]Cashflow!$A$5:$A$88,1,0))</f>
        <v>Bank Charges</v>
      </c>
      <c r="P152" t="s">
        <v>74</v>
      </c>
      <c r="Q152" s="18">
        <f>INDEX([5]Accounts!$A:$A,MATCH(P152,[5]Accounts!$F:$F,0))</f>
        <v>5430</v>
      </c>
      <c r="R152" t="s">
        <v>118</v>
      </c>
      <c r="S152"/>
      <c r="T152" s="464" t="s">
        <v>74</v>
      </c>
      <c r="U152"/>
      <c r="V152"/>
      <c r="W152"/>
    </row>
    <row r="153" spans="1:23" ht="15" hidden="1" x14ac:dyDescent="0.25">
      <c r="A153" s="24" t="str">
        <f>IFERROR(VLOOKUP(M153,'Broker lookup'!$A$1:$B$497,2,0),"other")</f>
        <v>other</v>
      </c>
      <c r="B153" s="453">
        <f t="shared" si="9"/>
        <v>45689</v>
      </c>
      <c r="C153" s="464">
        <v>45693</v>
      </c>
      <c r="D153" s="464">
        <v>45693</v>
      </c>
      <c r="E153">
        <v>168745256</v>
      </c>
      <c r="F153" t="s">
        <v>608</v>
      </c>
      <c r="G153" s="20">
        <f t="shared" si="8"/>
        <v>-41250</v>
      </c>
      <c r="H153" s="449">
        <v>41250</v>
      </c>
      <c r="I153" s="449">
        <v>0</v>
      </c>
      <c r="J153" s="20">
        <v>49127.49</v>
      </c>
      <c r="K153" s="20" t="s">
        <v>64</v>
      </c>
      <c r="L153" s="20" t="s">
        <v>65</v>
      </c>
      <c r="M153" s="439" t="s">
        <v>136</v>
      </c>
      <c r="N153" s="440">
        <f t="shared" si="7"/>
        <v>45689</v>
      </c>
      <c r="O153" s="488" t="str">
        <f>IF(H153&lt;&gt;0,VLOOKUP(M153,[6]Cashflow!$A$91:$A$212,1,0),VLOOKUP([6]Bank!M153,[6]Cashflow!$A$5:$A$88,1,0))</f>
        <v>Upstix</v>
      </c>
      <c r="P153" t="s">
        <v>137</v>
      </c>
      <c r="Q153" s="18">
        <f>INDEX([5]Accounts!$A:$A,MATCH(P153,[5]Accounts!$F:$F,0))</f>
        <v>3537</v>
      </c>
      <c r="R153" t="s">
        <v>118</v>
      </c>
      <c r="S153"/>
      <c r="T153" t="s">
        <v>609</v>
      </c>
      <c r="U153"/>
      <c r="V153"/>
      <c r="W153"/>
    </row>
    <row r="154" spans="1:23" ht="15" hidden="1" x14ac:dyDescent="0.25">
      <c r="A154" s="24" t="str">
        <f>IFERROR(VLOOKUP(M154,'Broker lookup'!$A$1:$B$497,2,0),"other")</f>
        <v>other</v>
      </c>
      <c r="B154" s="453">
        <f t="shared" si="9"/>
        <v>45689</v>
      </c>
      <c r="C154" s="464">
        <v>45693</v>
      </c>
      <c r="D154" s="464">
        <v>45693</v>
      </c>
      <c r="E154">
        <v>168745257</v>
      </c>
      <c r="F154" t="s">
        <v>610</v>
      </c>
      <c r="G154" s="20">
        <f t="shared" si="8"/>
        <v>-200</v>
      </c>
      <c r="H154" s="449">
        <v>200</v>
      </c>
      <c r="I154" s="449">
        <v>0</v>
      </c>
      <c r="J154" s="20">
        <v>48927.49</v>
      </c>
      <c r="K154" s="20" t="s">
        <v>64</v>
      </c>
      <c r="L154" s="20" t="s">
        <v>65</v>
      </c>
      <c r="M154" s="439" t="s">
        <v>611</v>
      </c>
      <c r="N154" s="440">
        <f t="shared" si="7"/>
        <v>45689</v>
      </c>
      <c r="O154" s="488" t="str">
        <f>IF(H154&lt;&gt;0,VLOOKUP(M154,[6]Cashflow!$A$91:$A$212,1,0),VLOOKUP([6]Bank!M154,[6]Cashflow!$A$5:$A$88,1,0))</f>
        <v>GIA</v>
      </c>
      <c r="P154" s="488" t="s">
        <v>67</v>
      </c>
      <c r="Q154" s="18">
        <f>INDEX([5]Accounts!$A:$A,MATCH(P154,[5]Accounts!$F:$F,0))</f>
        <v>5402</v>
      </c>
      <c r="R154" t="s">
        <v>118</v>
      </c>
      <c r="S154"/>
      <c r="T154" t="s">
        <v>612</v>
      </c>
      <c r="U154"/>
      <c r="V154"/>
      <c r="W154"/>
    </row>
    <row r="155" spans="1:23" ht="15" hidden="1" x14ac:dyDescent="0.25">
      <c r="A155" s="24" t="str">
        <f>IFERROR(VLOOKUP(M155,'Broker lookup'!$A$1:$B$497,2,0),"other")</f>
        <v>Dayinsure</v>
      </c>
      <c r="B155" s="453">
        <f t="shared" si="9"/>
        <v>45689</v>
      </c>
      <c r="C155" s="464">
        <v>45694</v>
      </c>
      <c r="D155" s="464">
        <v>45694</v>
      </c>
      <c r="E155">
        <v>168750366</v>
      </c>
      <c r="F155" t="s">
        <v>48</v>
      </c>
      <c r="G155" s="449">
        <f t="shared" si="8"/>
        <v>39293.57</v>
      </c>
      <c r="H155" s="449">
        <v>0</v>
      </c>
      <c r="I155" s="497">
        <v>39293.57</v>
      </c>
      <c r="J155" s="20">
        <v>88221.06</v>
      </c>
      <c r="K155" s="20" t="s">
        <v>64</v>
      </c>
      <c r="L155" s="20" t="s">
        <v>65</v>
      </c>
      <c r="M155" s="439" t="s">
        <v>613</v>
      </c>
      <c r="N155" s="440">
        <f t="shared" si="7"/>
        <v>45689</v>
      </c>
      <c r="O155" s="488" t="e">
        <f>IF(H155&lt;&gt;0,VLOOKUP(M155,[6]Cashflow!$A$91:$A$212,1,0),VLOOKUP([6]Bank!M155,[6]Cashflow!$A$5:$A$88,1,0))</f>
        <v>#N/A</v>
      </c>
      <c r="P155" t="s">
        <v>72</v>
      </c>
      <c r="Q155" s="18">
        <f>INDEX([5]Accounts!$A:$A,MATCH(P155,[5]Accounts!$F:$F,0))</f>
        <v>3435</v>
      </c>
      <c r="R155" t="s">
        <v>218</v>
      </c>
      <c r="S155"/>
      <c r="T155" s="464" t="s">
        <v>391</v>
      </c>
      <c r="U155"/>
      <c r="V155"/>
      <c r="W155"/>
    </row>
    <row r="156" spans="1:23" ht="15" hidden="1" x14ac:dyDescent="0.25">
      <c r="A156" s="24" t="str">
        <f>IFERROR(VLOOKUP(M156,'Broker lookup'!$A$1:$B$497,2,0),"other")</f>
        <v>other</v>
      </c>
      <c r="B156" s="453">
        <f t="shared" si="9"/>
        <v>45689</v>
      </c>
      <c r="C156" s="464">
        <v>45694</v>
      </c>
      <c r="D156" s="464">
        <v>45694</v>
      </c>
      <c r="E156">
        <v>168761777</v>
      </c>
      <c r="F156" t="s">
        <v>614</v>
      </c>
      <c r="G156" s="20">
        <f t="shared" si="8"/>
        <v>34475</v>
      </c>
      <c r="H156" s="449">
        <v>0</v>
      </c>
      <c r="I156" s="449">
        <v>34475</v>
      </c>
      <c r="J156" s="20">
        <v>122696.06</v>
      </c>
      <c r="K156" s="20" t="s">
        <v>64</v>
      </c>
      <c r="L156" s="20" t="s">
        <v>65</v>
      </c>
      <c r="M156" s="439" t="s">
        <v>136</v>
      </c>
      <c r="N156" s="440">
        <f t="shared" si="7"/>
        <v>45689</v>
      </c>
      <c r="O156" s="488" t="e">
        <f>IF(H156&lt;&gt;0,VLOOKUP(M156,[6]Cashflow!$A$91:$A$212,1,0),VLOOKUP([6]Bank!M156,[6]Cashflow!$A$5:$A$88,1,0))</f>
        <v>#N/A</v>
      </c>
      <c r="P156" t="s">
        <v>137</v>
      </c>
      <c r="Q156" s="18">
        <f>INDEX([5]Accounts!$A:$A,MATCH(P156,[5]Accounts!$F:$F,0))</f>
        <v>3537</v>
      </c>
      <c r="R156" t="s">
        <v>118</v>
      </c>
      <c r="S156"/>
      <c r="T156" t="s">
        <v>615</v>
      </c>
      <c r="U156"/>
      <c r="V156"/>
      <c r="W156"/>
    </row>
    <row r="157" spans="1:23" ht="15" hidden="1" x14ac:dyDescent="0.25">
      <c r="A157" s="24" t="str">
        <f>IFERROR(VLOOKUP(M157,'Broker lookup'!$A$1:$B$497,2,0),"other")</f>
        <v>other</v>
      </c>
      <c r="B157" s="453">
        <f t="shared" si="9"/>
        <v>45689</v>
      </c>
      <c r="C157" s="464">
        <v>45695</v>
      </c>
      <c r="D157" s="464">
        <v>45695</v>
      </c>
      <c r="E157">
        <v>168775962</v>
      </c>
      <c r="F157" t="s">
        <v>616</v>
      </c>
      <c r="G157" s="20">
        <f t="shared" si="8"/>
        <v>1650000</v>
      </c>
      <c r="H157" s="449">
        <v>0</v>
      </c>
      <c r="I157" s="449">
        <v>1650000</v>
      </c>
      <c r="J157" s="20">
        <v>1772696.06</v>
      </c>
      <c r="K157" s="20" t="s">
        <v>64</v>
      </c>
      <c r="L157" s="20" t="s">
        <v>65</v>
      </c>
      <c r="M157" s="439" t="s">
        <v>309</v>
      </c>
      <c r="N157" s="440">
        <f t="shared" si="7"/>
        <v>45689</v>
      </c>
      <c r="O157" s="488" t="e">
        <f>IF(H157&lt;&gt;0,VLOOKUP(M157,[6]Cashflow!$A$91:$A$212,1,0),VLOOKUP([6]Bank!M157,[6]Cashflow!$A$5:$A$88,1,0))</f>
        <v>#N/A</v>
      </c>
      <c r="P157" t="s">
        <v>309</v>
      </c>
      <c r="Q157" s="18">
        <f>INDEX([5]Accounts!$A:$A,MATCH(P157,[5]Accounts!$F:$F,0))</f>
        <v>2765</v>
      </c>
      <c r="R157" t="s">
        <v>118</v>
      </c>
      <c r="S157"/>
      <c r="T157" s="464" t="s">
        <v>390</v>
      </c>
      <c r="U157"/>
      <c r="V157"/>
      <c r="W157"/>
    </row>
    <row r="158" spans="1:23" ht="15" hidden="1" x14ac:dyDescent="0.25">
      <c r="A158" s="24" t="str">
        <f>IFERROR(VLOOKUP(M158,'Broker lookup'!$A$1:$B$497,2,0),"other")</f>
        <v>other</v>
      </c>
      <c r="B158" s="453">
        <f t="shared" si="9"/>
        <v>45689</v>
      </c>
      <c r="C158" s="464">
        <v>45695</v>
      </c>
      <c r="D158" s="464">
        <v>45695</v>
      </c>
      <c r="E158">
        <v>168776207</v>
      </c>
      <c r="F158" t="s">
        <v>397</v>
      </c>
      <c r="G158" s="20">
        <f t="shared" si="8"/>
        <v>-1</v>
      </c>
      <c r="H158" s="449">
        <v>1</v>
      </c>
      <c r="I158" s="449">
        <v>0</v>
      </c>
      <c r="J158" s="20">
        <v>1772695.06</v>
      </c>
      <c r="K158" s="20" t="s">
        <v>64</v>
      </c>
      <c r="L158" s="20" t="s">
        <v>65</v>
      </c>
      <c r="M158" s="439" t="s">
        <v>582</v>
      </c>
      <c r="N158" s="440">
        <f t="shared" si="7"/>
        <v>45689</v>
      </c>
      <c r="O158" s="488" t="str">
        <f>IF(H158&lt;&gt;0,VLOOKUP(M158,[6]Cashflow!$A$91:$A$212,1,0),VLOOKUP([6]Bank!M158,[6]Cashflow!$A$5:$A$88,1,0))</f>
        <v>Bank Charges</v>
      </c>
      <c r="P158" t="s">
        <v>74</v>
      </c>
      <c r="Q158" s="18">
        <f>INDEX([5]Accounts!$A:$A,MATCH(P158,[5]Accounts!$F:$F,0))</f>
        <v>5430</v>
      </c>
      <c r="R158" t="s">
        <v>118</v>
      </c>
      <c r="S158"/>
      <c r="T158" s="464" t="s">
        <v>74</v>
      </c>
      <c r="U158"/>
      <c r="V158"/>
      <c r="W158"/>
    </row>
    <row r="159" spans="1:23" ht="15" hidden="1" x14ac:dyDescent="0.25">
      <c r="A159" s="24" t="str">
        <f>IFERROR(VLOOKUP(M159,'Broker lookup'!$A$1:$B$497,2,0),"other")</f>
        <v>other</v>
      </c>
      <c r="B159" s="453">
        <f t="shared" si="9"/>
        <v>45689</v>
      </c>
      <c r="C159" s="464">
        <v>45695</v>
      </c>
      <c r="D159" s="464">
        <v>45695</v>
      </c>
      <c r="E159">
        <v>168776207</v>
      </c>
      <c r="F159" t="s">
        <v>398</v>
      </c>
      <c r="G159" s="20">
        <f t="shared" si="8"/>
        <v>-1000000</v>
      </c>
      <c r="H159" s="449">
        <v>1000000</v>
      </c>
      <c r="I159" s="449">
        <v>0</v>
      </c>
      <c r="J159" s="20">
        <v>772695.06</v>
      </c>
      <c r="K159" s="20" t="s">
        <v>64</v>
      </c>
      <c r="L159" s="20" t="s">
        <v>65</v>
      </c>
      <c r="M159" s="439" t="s">
        <v>337</v>
      </c>
      <c r="N159" s="440">
        <f t="shared" si="7"/>
        <v>45689</v>
      </c>
      <c r="O159" s="488" t="str">
        <f>IF(H159&lt;&gt;0,VLOOKUP(M159,[6]Cashflow!$A$91:$A$212,1,0),VLOOKUP([6]Bank!M159,[6]Cashflow!$A$5:$A$88,1,0))</f>
        <v>Horwich Farrelly</v>
      </c>
      <c r="P159" t="s">
        <v>83</v>
      </c>
      <c r="Q159" s="18">
        <f>INDEX([5]Accounts!$A:$A,MATCH(P159,[5]Accounts!$F:$F,0))</f>
        <v>2763</v>
      </c>
      <c r="R159" t="s">
        <v>118</v>
      </c>
      <c r="S159"/>
      <c r="T159" s="464" t="s">
        <v>617</v>
      </c>
      <c r="U159"/>
      <c r="V159"/>
      <c r="W159"/>
    </row>
    <row r="160" spans="1:23" ht="15" hidden="1" x14ac:dyDescent="0.25">
      <c r="A160" s="24" t="str">
        <f>IFERROR(VLOOKUP(M160,'Broker lookup'!$A$1:$B$497,2,0),"other")</f>
        <v>other</v>
      </c>
      <c r="B160" s="453">
        <f t="shared" si="9"/>
        <v>45689</v>
      </c>
      <c r="C160" s="464">
        <v>45695</v>
      </c>
      <c r="D160" s="464">
        <v>45695</v>
      </c>
      <c r="E160">
        <v>168776209</v>
      </c>
      <c r="F160" t="s">
        <v>438</v>
      </c>
      <c r="G160" s="20">
        <f t="shared" si="8"/>
        <v>-15</v>
      </c>
      <c r="H160" s="449">
        <v>15</v>
      </c>
      <c r="I160" s="449">
        <v>0</v>
      </c>
      <c r="J160" s="20">
        <v>772680.06</v>
      </c>
      <c r="K160" s="20" t="s">
        <v>64</v>
      </c>
      <c r="L160" s="20" t="s">
        <v>65</v>
      </c>
      <c r="M160" s="439" t="s">
        <v>582</v>
      </c>
      <c r="N160" s="440">
        <f t="shared" si="7"/>
        <v>45689</v>
      </c>
      <c r="O160" s="488" t="str">
        <f>IF(H160&lt;&gt;0,VLOOKUP(M160,[6]Cashflow!$A$91:$A$212,1,0),VLOOKUP([6]Bank!M160,[6]Cashflow!$A$5:$A$88,1,0))</f>
        <v>Bank Charges</v>
      </c>
      <c r="P160" t="s">
        <v>74</v>
      </c>
      <c r="Q160" s="18">
        <f>INDEX([5]Accounts!$A:$A,MATCH(P160,[5]Accounts!$F:$F,0))</f>
        <v>5430</v>
      </c>
      <c r="R160" t="s">
        <v>118</v>
      </c>
      <c r="S160"/>
      <c r="T160" s="464" t="s">
        <v>74</v>
      </c>
      <c r="U160"/>
      <c r="V160"/>
      <c r="W160"/>
    </row>
    <row r="161" spans="1:23" ht="15" hidden="1" x14ac:dyDescent="0.25">
      <c r="A161" s="24" t="str">
        <f>IFERROR(VLOOKUP(M161,'Broker lookup'!$A$1:$B$497,2,0),"other")</f>
        <v>other</v>
      </c>
      <c r="B161" s="453">
        <f t="shared" si="9"/>
        <v>45689</v>
      </c>
      <c r="C161" s="464">
        <v>45695</v>
      </c>
      <c r="D161" s="464">
        <v>45695</v>
      </c>
      <c r="E161">
        <v>168776209</v>
      </c>
      <c r="F161" t="s">
        <v>439</v>
      </c>
      <c r="G161" s="20">
        <f t="shared" si="8"/>
        <v>-650487.53</v>
      </c>
      <c r="H161" s="449">
        <v>650487.53</v>
      </c>
      <c r="I161" s="449">
        <v>0</v>
      </c>
      <c r="J161" s="466">
        <v>122192.53</v>
      </c>
      <c r="K161" s="466" t="s">
        <v>64</v>
      </c>
      <c r="L161" s="20" t="s">
        <v>65</v>
      </c>
      <c r="M161" s="439" t="s">
        <v>618</v>
      </c>
      <c r="N161" s="440">
        <f t="shared" si="7"/>
        <v>45689</v>
      </c>
      <c r="O161" s="488" t="str">
        <f>IF(H161&lt;&gt;0,VLOOKUP(M161,[6]Cashflow!$A$91:$A$212,1,0),VLOOKUP([6]Bank!M161,[6]Cashflow!$A$5:$A$88,1,0))</f>
        <v>Hedgehog Claims</v>
      </c>
      <c r="P161" t="s">
        <v>80</v>
      </c>
      <c r="Q161" s="18">
        <f>INDEX([5]Accounts!$A:$A,MATCH(P161,[5]Accounts!$F:$F,0))</f>
        <v>2764</v>
      </c>
      <c r="R161" t="s">
        <v>118</v>
      </c>
      <c r="S161"/>
      <c r="T161" s="464" t="s">
        <v>395</v>
      </c>
      <c r="U161"/>
      <c r="V161"/>
      <c r="W161"/>
    </row>
    <row r="162" spans="1:23" ht="15" hidden="1" x14ac:dyDescent="0.25">
      <c r="A162" s="24" t="str">
        <f>IFERROR(VLOOKUP(M162,'Broker lookup'!$A$1:$B$497,2,0),"other")</f>
        <v>other</v>
      </c>
      <c r="B162" s="453">
        <f t="shared" si="9"/>
        <v>45689</v>
      </c>
      <c r="C162" s="464">
        <v>45698</v>
      </c>
      <c r="D162" s="464">
        <v>45698</v>
      </c>
      <c r="E162">
        <v>168786750</v>
      </c>
      <c r="F162" t="s">
        <v>619</v>
      </c>
      <c r="G162" s="20">
        <f t="shared" si="8"/>
        <v>21750</v>
      </c>
      <c r="H162" s="449">
        <v>0</v>
      </c>
      <c r="I162" s="449">
        <v>21750</v>
      </c>
      <c r="J162" s="20">
        <v>143942.53</v>
      </c>
      <c r="K162" s="20" t="s">
        <v>64</v>
      </c>
      <c r="L162" s="20" t="s">
        <v>65</v>
      </c>
      <c r="M162" s="439" t="s">
        <v>136</v>
      </c>
      <c r="N162" s="440">
        <f t="shared" si="7"/>
        <v>45689</v>
      </c>
      <c r="O162" s="488" t="e">
        <f>IF(H162&lt;&gt;0,VLOOKUP(M162,[6]Cashflow!$A$91:$A$212,1,0),VLOOKUP([6]Bank!M162,[6]Cashflow!$A$5:$A$88,1,0))</f>
        <v>#N/A</v>
      </c>
      <c r="P162" t="s">
        <v>137</v>
      </c>
      <c r="Q162" s="18">
        <f>INDEX([5]Accounts!$A:$A,MATCH(P162,[5]Accounts!$F:$F,0))</f>
        <v>3537</v>
      </c>
      <c r="R162" t="s">
        <v>118</v>
      </c>
      <c r="S162"/>
      <c r="T162" t="s">
        <v>620</v>
      </c>
      <c r="U162"/>
      <c r="V162"/>
      <c r="W162"/>
    </row>
    <row r="163" spans="1:23" ht="15" hidden="1" x14ac:dyDescent="0.25">
      <c r="A163" s="24" t="str">
        <f>IFERROR(VLOOKUP(M163,'Broker lookup'!$A$1:$B$497,2,0),"other")</f>
        <v>other</v>
      </c>
      <c r="B163" s="453">
        <f t="shared" si="9"/>
        <v>45689</v>
      </c>
      <c r="C163" s="464">
        <v>45698</v>
      </c>
      <c r="D163" s="464">
        <v>45698</v>
      </c>
      <c r="E163">
        <v>168786751</v>
      </c>
      <c r="F163" t="s">
        <v>621</v>
      </c>
      <c r="G163" s="20">
        <f t="shared" si="8"/>
        <v>55500</v>
      </c>
      <c r="H163" s="449">
        <v>0</v>
      </c>
      <c r="I163" s="449">
        <v>55500</v>
      </c>
      <c r="J163" s="20">
        <v>199442.53</v>
      </c>
      <c r="K163" s="20" t="s">
        <v>64</v>
      </c>
      <c r="L163" s="20" t="s">
        <v>65</v>
      </c>
      <c r="M163" s="439" t="s">
        <v>136</v>
      </c>
      <c r="N163" s="440">
        <f t="shared" si="7"/>
        <v>45689</v>
      </c>
      <c r="O163" s="488" t="e">
        <f>IF(H163&lt;&gt;0,VLOOKUP(M163,[6]Cashflow!$A$91:$A$212,1,0),VLOOKUP([6]Bank!M163,[6]Cashflow!$A$5:$A$88,1,0))</f>
        <v>#N/A</v>
      </c>
      <c r="P163" t="s">
        <v>137</v>
      </c>
      <c r="Q163" s="18">
        <f>INDEX([5]Accounts!$A:$A,MATCH(P163,[5]Accounts!$F:$F,0))</f>
        <v>3537</v>
      </c>
      <c r="R163" t="s">
        <v>118</v>
      </c>
      <c r="S163"/>
      <c r="T163" t="s">
        <v>622</v>
      </c>
      <c r="U163"/>
      <c r="V163"/>
      <c r="W163"/>
    </row>
    <row r="164" spans="1:23" ht="15" hidden="1" x14ac:dyDescent="0.25">
      <c r="A164" s="24" t="str">
        <f>IFERROR(VLOOKUP(M164,'Broker lookup'!$A$1:$B$497,2,0),"other")</f>
        <v>Hiyacar</v>
      </c>
      <c r="B164" s="453">
        <f t="shared" si="9"/>
        <v>45689</v>
      </c>
      <c r="C164" s="464">
        <v>45698</v>
      </c>
      <c r="D164" s="464">
        <v>45698</v>
      </c>
      <c r="E164">
        <v>168787653</v>
      </c>
      <c r="F164" t="s">
        <v>319</v>
      </c>
      <c r="G164" s="449">
        <f t="shared" si="8"/>
        <v>3000</v>
      </c>
      <c r="H164" s="449">
        <v>0</v>
      </c>
      <c r="I164" s="497">
        <v>3000</v>
      </c>
      <c r="J164" s="20">
        <v>202442.53</v>
      </c>
      <c r="K164" s="20" t="s">
        <v>64</v>
      </c>
      <c r="L164" s="20" t="s">
        <v>65</v>
      </c>
      <c r="M164" s="439" t="s">
        <v>292</v>
      </c>
      <c r="N164" s="440">
        <f t="shared" si="7"/>
        <v>45689</v>
      </c>
      <c r="O164" s="488" t="e">
        <f>IF(H164&lt;&gt;0,VLOOKUP(M164,[6]Cashflow!$A$91:$A$212,1,0),VLOOKUP([6]Bank!M164,[6]Cashflow!$A$5:$A$88,1,0))</f>
        <v>#N/A</v>
      </c>
      <c r="P164" t="s">
        <v>72</v>
      </c>
      <c r="Q164" s="18">
        <f>INDEX([5]Accounts!$A:$A,MATCH(P164,[5]Accounts!$F:$F,0))</f>
        <v>3435</v>
      </c>
      <c r="R164" t="s">
        <v>229</v>
      </c>
      <c r="S164"/>
      <c r="T164" s="464" t="s">
        <v>392</v>
      </c>
      <c r="U164"/>
      <c r="V164"/>
      <c r="W164"/>
    </row>
    <row r="165" spans="1:23" ht="15" hidden="1" x14ac:dyDescent="0.25">
      <c r="A165" s="24" t="str">
        <f>IFERROR(VLOOKUP(M165,'Broker lookup'!$A$1:$B$497,2,0),"other")</f>
        <v>G2Insure</v>
      </c>
      <c r="B165" s="453">
        <f t="shared" si="9"/>
        <v>45689</v>
      </c>
      <c r="C165" s="464">
        <v>45701</v>
      </c>
      <c r="D165" s="464">
        <v>45701</v>
      </c>
      <c r="E165">
        <v>168840075</v>
      </c>
      <c r="F165" t="s">
        <v>623</v>
      </c>
      <c r="G165" s="449">
        <f t="shared" si="8"/>
        <v>503.4</v>
      </c>
      <c r="H165" s="449">
        <v>0</v>
      </c>
      <c r="I165" s="497">
        <v>503.4</v>
      </c>
      <c r="J165" s="20">
        <v>202945.93</v>
      </c>
      <c r="K165" s="20" t="s">
        <v>64</v>
      </c>
      <c r="L165" s="20" t="s">
        <v>65</v>
      </c>
      <c r="M165" s="439" t="s">
        <v>133</v>
      </c>
      <c r="N165" s="440">
        <f t="shared" si="7"/>
        <v>45689</v>
      </c>
      <c r="O165" s="488" t="e">
        <f>IF(H165&lt;&gt;0,VLOOKUP(M165,[6]Cashflow!$A$91:$A$212,1,0),VLOOKUP([6]Bank!M165,[6]Cashflow!$A$5:$A$88,1,0))</f>
        <v>#N/A</v>
      </c>
      <c r="P165" t="s">
        <v>72</v>
      </c>
      <c r="Q165" s="18">
        <f>INDEX([5]Accounts!$A:$A,MATCH(P165,[5]Accounts!$F:$F,0))</f>
        <v>3435</v>
      </c>
      <c r="R165" t="s">
        <v>364</v>
      </c>
      <c r="S165"/>
      <c r="T165" t="s">
        <v>523</v>
      </c>
      <c r="U165"/>
      <c r="V165"/>
      <c r="W165"/>
    </row>
    <row r="166" spans="1:23" ht="15" hidden="1" x14ac:dyDescent="0.25">
      <c r="A166" s="24" t="str">
        <f>IFERROR(VLOOKUP(M166,'Broker lookup'!$A$1:$B$497,2,0),"other")</f>
        <v>other</v>
      </c>
      <c r="B166" s="453">
        <f t="shared" si="9"/>
        <v>45689</v>
      </c>
      <c r="C166" s="464">
        <v>45701</v>
      </c>
      <c r="D166" s="464">
        <v>45701</v>
      </c>
      <c r="E166">
        <v>168841500</v>
      </c>
      <c r="F166" t="s">
        <v>624</v>
      </c>
      <c r="G166" s="20">
        <f t="shared" si="8"/>
        <v>1940000</v>
      </c>
      <c r="H166" s="449">
        <v>0</v>
      </c>
      <c r="I166" s="449">
        <v>1940000</v>
      </c>
      <c r="J166" s="20">
        <v>2142945.9300000002</v>
      </c>
      <c r="K166" s="20" t="s">
        <v>64</v>
      </c>
      <c r="L166" s="20" t="s">
        <v>65</v>
      </c>
      <c r="M166" s="439" t="s">
        <v>309</v>
      </c>
      <c r="N166" s="440">
        <f t="shared" si="7"/>
        <v>45689</v>
      </c>
      <c r="O166" s="488" t="e">
        <f>IF(H166&lt;&gt;0,VLOOKUP(M166,[6]Cashflow!$A$91:$A$212,1,0),VLOOKUP([6]Bank!M166,[6]Cashflow!$A$5:$A$88,1,0))</f>
        <v>#N/A</v>
      </c>
      <c r="P166" t="s">
        <v>309</v>
      </c>
      <c r="Q166" s="18">
        <f>INDEX([5]Accounts!$A:$A,MATCH(P166,[5]Accounts!$F:$F,0))</f>
        <v>2765</v>
      </c>
      <c r="R166" t="s">
        <v>118</v>
      </c>
      <c r="S166"/>
      <c r="T166" s="464" t="s">
        <v>390</v>
      </c>
      <c r="U166"/>
      <c r="V166"/>
      <c r="W166"/>
    </row>
    <row r="167" spans="1:23" ht="15" hidden="1" x14ac:dyDescent="0.25">
      <c r="A167" s="24" t="str">
        <f>IFERROR(VLOOKUP(M167,'Broker lookup'!$A$1:$B$497,2,0),"other")</f>
        <v>other</v>
      </c>
      <c r="B167" s="453">
        <f t="shared" si="9"/>
        <v>45689</v>
      </c>
      <c r="C167" s="464">
        <v>45701</v>
      </c>
      <c r="D167" s="464">
        <v>45701</v>
      </c>
      <c r="E167">
        <v>168847752</v>
      </c>
      <c r="F167" t="s">
        <v>625</v>
      </c>
      <c r="G167" s="20">
        <f t="shared" si="8"/>
        <v>-1</v>
      </c>
      <c r="H167" s="449">
        <v>1</v>
      </c>
      <c r="I167" s="449">
        <v>0</v>
      </c>
      <c r="J167" s="20">
        <v>2142944.9300000002</v>
      </c>
      <c r="K167" s="20" t="s">
        <v>64</v>
      </c>
      <c r="L167" s="20" t="s">
        <v>65</v>
      </c>
      <c r="M167" s="439" t="s">
        <v>582</v>
      </c>
      <c r="N167" s="440">
        <f t="shared" si="7"/>
        <v>45689</v>
      </c>
      <c r="O167" s="488" t="str">
        <f>IF(H167&lt;&gt;0,VLOOKUP(M167,[6]Cashflow!$A$91:$A$212,1,0),VLOOKUP([6]Bank!M167,[6]Cashflow!$A$5:$A$88,1,0))</f>
        <v>Bank Charges</v>
      </c>
      <c r="P167" t="s">
        <v>74</v>
      </c>
      <c r="Q167" s="18">
        <f>INDEX([5]Accounts!$A:$A,MATCH(P167,[5]Accounts!$F:$F,0))</f>
        <v>5430</v>
      </c>
      <c r="R167" t="s">
        <v>118</v>
      </c>
      <c r="S167"/>
      <c r="T167" s="464" t="s">
        <v>74</v>
      </c>
      <c r="U167"/>
      <c r="V167"/>
      <c r="W167"/>
    </row>
    <row r="168" spans="1:23" ht="15" hidden="1" x14ac:dyDescent="0.25">
      <c r="A168" s="24" t="str">
        <f>IFERROR(VLOOKUP(M168,'Broker lookup'!$A$1:$B$497,2,0),"other")</f>
        <v>other</v>
      </c>
      <c r="B168" s="453">
        <f t="shared" si="9"/>
        <v>45689</v>
      </c>
      <c r="C168" s="464">
        <v>45701</v>
      </c>
      <c r="D168" s="464">
        <v>45701</v>
      </c>
      <c r="E168">
        <v>168847752</v>
      </c>
      <c r="F168" t="s">
        <v>626</v>
      </c>
      <c r="G168" s="20">
        <f t="shared" si="8"/>
        <v>-187051.27</v>
      </c>
      <c r="H168" s="449">
        <v>187051.27</v>
      </c>
      <c r="I168" s="449">
        <v>0</v>
      </c>
      <c r="J168" s="20">
        <v>1955893.66</v>
      </c>
      <c r="K168" s="20" t="s">
        <v>64</v>
      </c>
      <c r="L168" s="20" t="s">
        <v>65</v>
      </c>
      <c r="M168" s="439" t="s">
        <v>627</v>
      </c>
      <c r="N168" s="440">
        <f t="shared" si="7"/>
        <v>45689</v>
      </c>
      <c r="O168" s="488" t="str">
        <f>IF(H168&lt;&gt;0,VLOOKUP(M168,[6]Cashflow!$A$91:$A$212,1,0),VLOOKUP([6]Bank!M168,[6]Cashflow!$A$5:$A$88,1,0))</f>
        <v>Lexisnexis</v>
      </c>
      <c r="P168" s="488" t="s">
        <v>628</v>
      </c>
      <c r="Q168" s="18">
        <f>INDEX([5]Accounts!$A:$A,MATCH(P168,[5]Accounts!$F:$F,0))</f>
        <v>3120</v>
      </c>
      <c r="R168" t="s">
        <v>118</v>
      </c>
      <c r="S168"/>
      <c r="T168" t="s">
        <v>629</v>
      </c>
      <c r="U168"/>
      <c r="V168"/>
      <c r="W168"/>
    </row>
    <row r="169" spans="1:23" ht="15" hidden="1" x14ac:dyDescent="0.25">
      <c r="A169" s="24" t="str">
        <f>IFERROR(VLOOKUP(M169,'Broker lookup'!$A$1:$B$497,2,0),"other")</f>
        <v>other</v>
      </c>
      <c r="B169" s="453">
        <f t="shared" si="9"/>
        <v>45689</v>
      </c>
      <c r="C169" s="464">
        <v>45701</v>
      </c>
      <c r="D169" s="464">
        <v>45701</v>
      </c>
      <c r="E169">
        <v>168847753</v>
      </c>
      <c r="F169" t="s">
        <v>630</v>
      </c>
      <c r="G169" s="20">
        <f t="shared" si="8"/>
        <v>-1</v>
      </c>
      <c r="H169" s="449">
        <v>1</v>
      </c>
      <c r="I169" s="449">
        <v>0</v>
      </c>
      <c r="J169" s="20">
        <v>1955892.66</v>
      </c>
      <c r="K169" s="20" t="s">
        <v>64</v>
      </c>
      <c r="L169" s="20" t="s">
        <v>65</v>
      </c>
      <c r="M169" s="439" t="s">
        <v>582</v>
      </c>
      <c r="N169" s="440">
        <f t="shared" si="7"/>
        <v>45689</v>
      </c>
      <c r="O169" s="488" t="str">
        <f>IF(H169&lt;&gt;0,VLOOKUP(M169,[6]Cashflow!$A$91:$A$212,1,0),VLOOKUP([6]Bank!M169,[6]Cashflow!$A$5:$A$88,1,0))</f>
        <v>Bank Charges</v>
      </c>
      <c r="P169" t="s">
        <v>74</v>
      </c>
      <c r="Q169" s="18">
        <f>INDEX([5]Accounts!$A:$A,MATCH(P169,[5]Accounts!$F:$F,0))</f>
        <v>5430</v>
      </c>
      <c r="R169" t="s">
        <v>118</v>
      </c>
      <c r="S169"/>
      <c r="T169" s="464" t="s">
        <v>74</v>
      </c>
      <c r="U169"/>
      <c r="V169"/>
      <c r="W169"/>
    </row>
    <row r="170" spans="1:23" ht="15" hidden="1" x14ac:dyDescent="0.25">
      <c r="A170" s="24" t="str">
        <f>IFERROR(VLOOKUP(M170,'Broker lookup'!$A$1:$B$497,2,0),"other")</f>
        <v>other</v>
      </c>
      <c r="B170" s="453">
        <f t="shared" si="9"/>
        <v>45689</v>
      </c>
      <c r="C170" s="464">
        <v>45701</v>
      </c>
      <c r="D170" s="464">
        <v>45701</v>
      </c>
      <c r="E170">
        <v>168847753</v>
      </c>
      <c r="F170" t="s">
        <v>631</v>
      </c>
      <c r="G170" s="20">
        <f t="shared" si="8"/>
        <v>-50</v>
      </c>
      <c r="H170" s="449">
        <v>50</v>
      </c>
      <c r="I170" s="449">
        <v>0</v>
      </c>
      <c r="J170" s="20">
        <v>1955842.66</v>
      </c>
      <c r="K170" s="20" t="s">
        <v>64</v>
      </c>
      <c r="L170" s="20" t="s">
        <v>65</v>
      </c>
      <c r="M170" s="439" t="s">
        <v>632</v>
      </c>
      <c r="N170" s="440">
        <f t="shared" si="7"/>
        <v>45689</v>
      </c>
      <c r="O170" s="488" t="str">
        <f>IF(H170&lt;&gt;0,VLOOKUP(M170,[6]Cashflow!$A$91:$A$212,1,0),VLOOKUP([6]Bank!M170,[6]Cashflow!$A$5:$A$88,1,0))</f>
        <v>Lei LSE</v>
      </c>
      <c r="P170" t="s">
        <v>633</v>
      </c>
      <c r="Q170" s="18">
        <f>INDEX([5]Accounts!$A:$A,MATCH(P170,[5]Accounts!$F:$F,0))</f>
        <v>5424</v>
      </c>
      <c r="R170" t="s">
        <v>118</v>
      </c>
      <c r="S170"/>
      <c r="T170" t="s">
        <v>634</v>
      </c>
      <c r="U170"/>
      <c r="V170"/>
      <c r="W170"/>
    </row>
    <row r="171" spans="1:23" ht="15" hidden="1" x14ac:dyDescent="0.25">
      <c r="A171" s="24" t="str">
        <f>IFERROR(VLOOKUP(M171,'Broker lookup'!$A$1:$B$497,2,0),"other")</f>
        <v>other</v>
      </c>
      <c r="B171" s="453">
        <f t="shared" si="9"/>
        <v>45689</v>
      </c>
      <c r="C171" s="464">
        <v>45701</v>
      </c>
      <c r="D171" s="464">
        <v>45701</v>
      </c>
      <c r="E171">
        <v>168847754</v>
      </c>
      <c r="F171" t="s">
        <v>635</v>
      </c>
      <c r="G171" s="20">
        <f t="shared" si="8"/>
        <v>-305.57</v>
      </c>
      <c r="H171" s="449">
        <v>305.57</v>
      </c>
      <c r="I171" s="449">
        <v>0</v>
      </c>
      <c r="J171" s="20">
        <v>1955537.09</v>
      </c>
      <c r="K171" s="20" t="s">
        <v>64</v>
      </c>
      <c r="L171" s="20" t="s">
        <v>65</v>
      </c>
      <c r="M171" s="439" t="s">
        <v>636</v>
      </c>
      <c r="N171" s="440">
        <f t="shared" si="7"/>
        <v>45689</v>
      </c>
      <c r="O171" s="488" t="str">
        <f>IF(H171&lt;&gt;0,VLOOKUP(M171,[6]Cashflow!$A$91:$A$212,1,0),VLOOKUP([6]Bank!M171,[6]Cashflow!$A$5:$A$88,1,0))</f>
        <v>SRS</v>
      </c>
      <c r="P171" t="s">
        <v>311</v>
      </c>
      <c r="Q171" s="18">
        <f>INDEX([5]Accounts!$A:$A,MATCH(P171,[5]Accounts!$F:$F,0))</f>
        <v>5432</v>
      </c>
      <c r="R171" t="s">
        <v>118</v>
      </c>
      <c r="S171"/>
      <c r="T171" t="s">
        <v>637</v>
      </c>
      <c r="U171"/>
      <c r="V171"/>
      <c r="W171"/>
    </row>
    <row r="172" spans="1:23" ht="15" hidden="1" x14ac:dyDescent="0.25">
      <c r="A172" s="24" t="str">
        <f>IFERROR(VLOOKUP(M172,'Broker lookup'!$A$1:$B$497,2,0),"other")</f>
        <v>other</v>
      </c>
      <c r="B172" s="453">
        <f t="shared" si="9"/>
        <v>45689</v>
      </c>
      <c r="C172" s="464">
        <v>45701</v>
      </c>
      <c r="D172" s="464">
        <v>45701</v>
      </c>
      <c r="E172">
        <v>168847755</v>
      </c>
      <c r="F172" t="s">
        <v>53</v>
      </c>
      <c r="G172" s="20">
        <f t="shared" si="8"/>
        <v>-15</v>
      </c>
      <c r="H172" s="449">
        <v>15</v>
      </c>
      <c r="I172" s="449">
        <v>0</v>
      </c>
      <c r="J172" s="20">
        <v>1955522.09</v>
      </c>
      <c r="K172" s="20" t="s">
        <v>64</v>
      </c>
      <c r="L172" s="20" t="s">
        <v>65</v>
      </c>
      <c r="M172" s="439" t="s">
        <v>582</v>
      </c>
      <c r="N172" s="440">
        <f t="shared" si="7"/>
        <v>45689</v>
      </c>
      <c r="O172" s="488" t="str">
        <f>IF(H172&lt;&gt;0,VLOOKUP(M172,[6]Cashflow!$A$91:$A$212,1,0),VLOOKUP([6]Bank!M172,[6]Cashflow!$A$5:$A$88,1,0))</f>
        <v>Bank Charges</v>
      </c>
      <c r="P172" t="s">
        <v>74</v>
      </c>
      <c r="Q172" s="18">
        <f>INDEX([5]Accounts!$A:$A,MATCH(P172,[5]Accounts!$F:$F,0))</f>
        <v>5430</v>
      </c>
      <c r="R172" t="s">
        <v>118</v>
      </c>
      <c r="S172"/>
      <c r="T172" s="464" t="s">
        <v>74</v>
      </c>
      <c r="U172"/>
      <c r="V172"/>
      <c r="W172"/>
    </row>
    <row r="173" spans="1:23" ht="15" hidden="1" x14ac:dyDescent="0.25">
      <c r="A173" s="24" t="str">
        <f>IFERROR(VLOOKUP(M173,'Broker lookup'!$A$1:$B$497,2,0),"other")</f>
        <v>other</v>
      </c>
      <c r="B173" s="453">
        <f t="shared" si="9"/>
        <v>45689</v>
      </c>
      <c r="C173" s="464">
        <v>45701</v>
      </c>
      <c r="D173" s="464">
        <v>45701</v>
      </c>
      <c r="E173">
        <v>168847755</v>
      </c>
      <c r="F173" t="s">
        <v>54</v>
      </c>
      <c r="G173" s="20">
        <f t="shared" si="8"/>
        <v>-1400000</v>
      </c>
      <c r="H173" s="449">
        <v>1400000</v>
      </c>
      <c r="I173" s="449">
        <v>0</v>
      </c>
      <c r="J173" s="20">
        <v>555522.09</v>
      </c>
      <c r="K173" s="20" t="s">
        <v>64</v>
      </c>
      <c r="L173" s="20" t="s">
        <v>65</v>
      </c>
      <c r="M173" s="439" t="s">
        <v>85</v>
      </c>
      <c r="N173" s="440">
        <f t="shared" si="7"/>
        <v>45689</v>
      </c>
      <c r="O173" s="488" t="str">
        <f>IF(H173&lt;&gt;0,VLOOKUP(M173,[6]Cashflow!$A$91:$A$212,1,0),VLOOKUP([6]Bank!M173,[6]Cashflow!$A$5:$A$88,1,0))</f>
        <v>KCASL Top up</v>
      </c>
      <c r="P173" t="s">
        <v>84</v>
      </c>
      <c r="Q173" s="18">
        <f>INDEX([5]Accounts!$A:$A,MATCH(P173,[5]Accounts!$F:$F,0))</f>
        <v>2761</v>
      </c>
      <c r="R173" t="s">
        <v>118</v>
      </c>
      <c r="S173"/>
      <c r="T173" t="s">
        <v>85</v>
      </c>
      <c r="U173"/>
      <c r="V173"/>
      <c r="W173"/>
    </row>
    <row r="174" spans="1:23" ht="15" hidden="1" x14ac:dyDescent="0.25">
      <c r="A174" s="24" t="str">
        <f>IFERROR(VLOOKUP(M174,'Broker lookup'!$A$1:$B$497,2,0),"other")</f>
        <v>other</v>
      </c>
      <c r="B174" s="453">
        <f t="shared" si="9"/>
        <v>45689</v>
      </c>
      <c r="C174" s="464">
        <v>45701</v>
      </c>
      <c r="D174" s="464">
        <v>45701</v>
      </c>
      <c r="E174">
        <v>168847756</v>
      </c>
      <c r="F174" t="s">
        <v>638</v>
      </c>
      <c r="G174" s="20">
        <f t="shared" si="8"/>
        <v>-1</v>
      </c>
      <c r="H174" s="449">
        <v>1</v>
      </c>
      <c r="I174" s="449">
        <v>0</v>
      </c>
      <c r="J174" s="20">
        <v>555521.09</v>
      </c>
      <c r="K174" s="20" t="s">
        <v>64</v>
      </c>
      <c r="L174" s="20" t="s">
        <v>65</v>
      </c>
      <c r="M174" s="439" t="s">
        <v>582</v>
      </c>
      <c r="N174" s="440">
        <f t="shared" si="7"/>
        <v>45689</v>
      </c>
      <c r="O174" s="488" t="str">
        <f>IF(H174&lt;&gt;0,VLOOKUP(M174,[6]Cashflow!$A$91:$A$212,1,0),VLOOKUP([6]Bank!M174,[6]Cashflow!$A$5:$A$88,1,0))</f>
        <v>Bank Charges</v>
      </c>
      <c r="P174" t="s">
        <v>74</v>
      </c>
      <c r="Q174" s="18">
        <f>INDEX([5]Accounts!$A:$A,MATCH(P174,[5]Accounts!$F:$F,0))</f>
        <v>5430</v>
      </c>
      <c r="R174" t="s">
        <v>118</v>
      </c>
      <c r="S174"/>
      <c r="T174" s="464" t="s">
        <v>74</v>
      </c>
      <c r="U174"/>
      <c r="V174"/>
      <c r="W174"/>
    </row>
    <row r="175" spans="1:23" ht="15" hidden="1" x14ac:dyDescent="0.25">
      <c r="A175" s="24" t="str">
        <f>IFERROR(VLOOKUP(M175,'Broker lookup'!$A$1:$B$497,2,0),"other")</f>
        <v>other</v>
      </c>
      <c r="B175" s="453">
        <f t="shared" si="9"/>
        <v>45689</v>
      </c>
      <c r="C175" s="464">
        <v>45701</v>
      </c>
      <c r="D175" s="464">
        <v>45701</v>
      </c>
      <c r="E175">
        <v>168847756</v>
      </c>
      <c r="F175" t="s">
        <v>639</v>
      </c>
      <c r="G175" s="20">
        <f t="shared" si="8"/>
        <v>-415.85</v>
      </c>
      <c r="H175" s="449">
        <v>415.85</v>
      </c>
      <c r="I175" s="449">
        <v>0</v>
      </c>
      <c r="J175" s="20">
        <v>555105.24</v>
      </c>
      <c r="K175" s="20" t="s">
        <v>64</v>
      </c>
      <c r="L175" s="20" t="s">
        <v>65</v>
      </c>
      <c r="M175" s="439" t="s">
        <v>320</v>
      </c>
      <c r="N175" s="440">
        <f t="shared" si="7"/>
        <v>45689</v>
      </c>
      <c r="O175" s="488" t="str">
        <f>IF(H175&lt;&gt;0,VLOOKUP(M175,[6]Cashflow!$A$91:$A$212,1,0),VLOOKUP([6]Bank!M175,[6]Cashflow!$A$5:$A$88,1,0))</f>
        <v>VSL</v>
      </c>
      <c r="P175" t="s">
        <v>640</v>
      </c>
      <c r="Q175" s="18">
        <f>INDEX([5]Accounts!$A:$A,MATCH(P175,[5]Accounts!$F:$F,0))</f>
        <v>4232</v>
      </c>
      <c r="R175" t="s">
        <v>118</v>
      </c>
      <c r="S175"/>
      <c r="T175" t="s">
        <v>396</v>
      </c>
      <c r="U175"/>
      <c r="V175"/>
      <c r="W175"/>
    </row>
    <row r="176" spans="1:23" ht="15" hidden="1" x14ac:dyDescent="0.25">
      <c r="A176" s="24" t="str">
        <f>IFERROR(VLOOKUP(M176,'Broker lookup'!$A$1:$B$497,2,0),"other")</f>
        <v>other</v>
      </c>
      <c r="B176" s="453">
        <f t="shared" si="9"/>
        <v>45689</v>
      </c>
      <c r="C176" s="464">
        <v>45701</v>
      </c>
      <c r="D176" s="464">
        <v>45701</v>
      </c>
      <c r="E176">
        <v>168847757</v>
      </c>
      <c r="F176" t="s">
        <v>641</v>
      </c>
      <c r="G176" s="20">
        <f t="shared" si="8"/>
        <v>-1</v>
      </c>
      <c r="H176" s="449">
        <v>1</v>
      </c>
      <c r="I176" s="449">
        <v>0</v>
      </c>
      <c r="J176" s="20">
        <v>555104.24</v>
      </c>
      <c r="K176" s="20" t="s">
        <v>64</v>
      </c>
      <c r="L176" s="20" t="s">
        <v>65</v>
      </c>
      <c r="M176" s="439" t="s">
        <v>582</v>
      </c>
      <c r="N176" s="440">
        <f t="shared" si="7"/>
        <v>45689</v>
      </c>
      <c r="O176" s="488" t="str">
        <f>IF(H176&lt;&gt;0,VLOOKUP(M176,[6]Cashflow!$A$91:$A$212,1,0),VLOOKUP([6]Bank!M176,[6]Cashflow!$A$5:$A$88,1,0))</f>
        <v>Bank Charges</v>
      </c>
      <c r="P176" t="s">
        <v>74</v>
      </c>
      <c r="Q176" s="18">
        <f>INDEX([5]Accounts!$A:$A,MATCH(P176,[5]Accounts!$F:$F,0))</f>
        <v>5430</v>
      </c>
      <c r="R176" t="s">
        <v>118</v>
      </c>
      <c r="S176"/>
      <c r="T176" s="464" t="s">
        <v>74</v>
      </c>
      <c r="U176"/>
      <c r="V176"/>
      <c r="W176"/>
    </row>
    <row r="177" spans="1:23" ht="15" hidden="1" x14ac:dyDescent="0.25">
      <c r="A177" s="24" t="str">
        <f>IFERROR(VLOOKUP(M177,'Broker lookup'!$A$1:$B$497,2,0),"other")</f>
        <v>other</v>
      </c>
      <c r="B177" s="453">
        <f t="shared" si="9"/>
        <v>45689</v>
      </c>
      <c r="C177" s="464">
        <v>45701</v>
      </c>
      <c r="D177" s="464">
        <v>45701</v>
      </c>
      <c r="E177">
        <v>168847757</v>
      </c>
      <c r="F177" t="s">
        <v>642</v>
      </c>
      <c r="G177" s="20">
        <f t="shared" si="8"/>
        <v>-3941.05</v>
      </c>
      <c r="H177" s="449">
        <v>3941.05</v>
      </c>
      <c r="I177" s="449">
        <v>0</v>
      </c>
      <c r="J177" s="20">
        <v>551163.18999999994</v>
      </c>
      <c r="K177" s="20" t="s">
        <v>64</v>
      </c>
      <c r="L177" s="20" t="s">
        <v>65</v>
      </c>
      <c r="M177" s="439" t="s">
        <v>69</v>
      </c>
      <c r="N177" s="440">
        <f t="shared" si="7"/>
        <v>45689</v>
      </c>
      <c r="O177" s="488" t="str">
        <f>IF(H177&lt;&gt;0,VLOOKUP(M177,[6]Cashflow!$A$91:$A$212,1,0),VLOOKUP([6]Bank!M177,[6]Cashflow!$A$5:$A$88,1,0))</f>
        <v>Employment Costs</v>
      </c>
      <c r="P177" s="488" t="s">
        <v>297</v>
      </c>
      <c r="Q177" s="18">
        <f>INDEX([5]Accounts!$A:$A,MATCH(P177,[5]Accounts!$F:$F,0))</f>
        <v>8020</v>
      </c>
      <c r="R177" t="s">
        <v>118</v>
      </c>
      <c r="S177"/>
      <c r="T177" t="s">
        <v>643</v>
      </c>
      <c r="U177"/>
      <c r="V177"/>
      <c r="W177"/>
    </row>
    <row r="178" spans="1:23" ht="15" hidden="1" x14ac:dyDescent="0.25">
      <c r="A178" s="24" t="str">
        <f>IFERROR(VLOOKUP(M178,'Broker lookup'!$A$1:$B$497,2,0),"other")</f>
        <v>other</v>
      </c>
      <c r="B178" s="453">
        <f t="shared" si="9"/>
        <v>45689</v>
      </c>
      <c r="C178" s="464">
        <v>45701</v>
      </c>
      <c r="D178" s="464">
        <v>45701</v>
      </c>
      <c r="E178">
        <v>168847758</v>
      </c>
      <c r="F178" t="s">
        <v>644</v>
      </c>
      <c r="G178" s="20">
        <f t="shared" si="8"/>
        <v>-1</v>
      </c>
      <c r="H178" s="449">
        <v>1</v>
      </c>
      <c r="I178" s="449">
        <v>0</v>
      </c>
      <c r="J178" s="20">
        <v>551162.18999999994</v>
      </c>
      <c r="K178" s="20" t="s">
        <v>64</v>
      </c>
      <c r="L178" s="20" t="s">
        <v>65</v>
      </c>
      <c r="M178" s="439" t="s">
        <v>582</v>
      </c>
      <c r="N178" s="440">
        <f t="shared" si="7"/>
        <v>45689</v>
      </c>
      <c r="O178" s="488" t="str">
        <f>IF(H178&lt;&gt;0,VLOOKUP(M178,[6]Cashflow!$A$91:$A$212,1,0),VLOOKUP([6]Bank!M178,[6]Cashflow!$A$5:$A$88,1,0))</f>
        <v>Bank Charges</v>
      </c>
      <c r="P178" t="s">
        <v>74</v>
      </c>
      <c r="Q178" s="18">
        <f>INDEX([5]Accounts!$A:$A,MATCH(P178,[5]Accounts!$F:$F,0))</f>
        <v>5430</v>
      </c>
      <c r="R178" t="s">
        <v>118</v>
      </c>
      <c r="S178"/>
      <c r="T178" s="464" t="s">
        <v>74</v>
      </c>
      <c r="U178"/>
      <c r="V178"/>
      <c r="W178"/>
    </row>
    <row r="179" spans="1:23" ht="15" hidden="1" x14ac:dyDescent="0.25">
      <c r="A179" s="24" t="str">
        <f>IFERROR(VLOOKUP(M179,'Broker lookup'!$A$1:$B$497,2,0),"other")</f>
        <v>other</v>
      </c>
      <c r="B179" s="453">
        <f t="shared" si="9"/>
        <v>45689</v>
      </c>
      <c r="C179" s="464">
        <v>45701</v>
      </c>
      <c r="D179" s="464">
        <v>45701</v>
      </c>
      <c r="E179">
        <v>168847758</v>
      </c>
      <c r="F179" t="s">
        <v>645</v>
      </c>
      <c r="G179" s="20">
        <f t="shared" si="8"/>
        <v>-10400</v>
      </c>
      <c r="H179" s="449">
        <v>10400</v>
      </c>
      <c r="I179" s="449">
        <v>0</v>
      </c>
      <c r="J179" s="20">
        <v>540762.18999999994</v>
      </c>
      <c r="K179" s="20" t="s">
        <v>64</v>
      </c>
      <c r="L179" s="20" t="s">
        <v>65</v>
      </c>
      <c r="M179" s="439" t="s">
        <v>303</v>
      </c>
      <c r="N179" s="440">
        <f t="shared" si="7"/>
        <v>45689</v>
      </c>
      <c r="O179" s="488" t="str">
        <f>IF(H179&lt;&gt;0,VLOOKUP(M179,[6]Cashflow!$A$91:$A$212,1,0),VLOOKUP([6]Bank!M179,[6]Cashflow!$A$5:$A$88,1,0))</f>
        <v xml:space="preserve">Financial Ombudsman Services </v>
      </c>
      <c r="P179" s="488" t="s">
        <v>67</v>
      </c>
      <c r="Q179" s="18">
        <f>INDEX([5]Accounts!$A:$A,MATCH(P179,[5]Accounts!$F:$F,0))</f>
        <v>5402</v>
      </c>
      <c r="R179" t="s">
        <v>118</v>
      </c>
      <c r="S179"/>
      <c r="T179" t="s">
        <v>646</v>
      </c>
      <c r="U179"/>
      <c r="V179"/>
      <c r="W179"/>
    </row>
    <row r="180" spans="1:23" ht="15" hidden="1" x14ac:dyDescent="0.25">
      <c r="A180" s="24" t="str">
        <f>IFERROR(VLOOKUP(M180,'Broker lookup'!$A$1:$B$497,2,0),"other")</f>
        <v>other</v>
      </c>
      <c r="B180" s="453">
        <f t="shared" si="9"/>
        <v>45689</v>
      </c>
      <c r="C180" s="464">
        <v>45701</v>
      </c>
      <c r="D180" s="464">
        <v>45701</v>
      </c>
      <c r="E180">
        <v>168847759</v>
      </c>
      <c r="F180" t="s">
        <v>647</v>
      </c>
      <c r="G180" s="20">
        <f t="shared" si="8"/>
        <v>-1</v>
      </c>
      <c r="H180" s="449">
        <v>1</v>
      </c>
      <c r="I180" s="449">
        <v>0</v>
      </c>
      <c r="J180" s="20">
        <v>540761.18999999994</v>
      </c>
      <c r="K180" s="20" t="s">
        <v>64</v>
      </c>
      <c r="L180" s="20" t="s">
        <v>65</v>
      </c>
      <c r="M180" s="439" t="s">
        <v>582</v>
      </c>
      <c r="N180" s="440">
        <f t="shared" si="7"/>
        <v>45689</v>
      </c>
      <c r="O180" s="488" t="str">
        <f>IF(H180&lt;&gt;0,VLOOKUP(M180,[6]Cashflow!$A$91:$A$212,1,0),VLOOKUP([6]Bank!M180,[6]Cashflow!$A$5:$A$88,1,0))</f>
        <v>Bank Charges</v>
      </c>
      <c r="P180" t="s">
        <v>74</v>
      </c>
      <c r="Q180" s="18">
        <f>INDEX([5]Accounts!$A:$A,MATCH(P180,[5]Accounts!$F:$F,0))</f>
        <v>5430</v>
      </c>
      <c r="R180" t="s">
        <v>118</v>
      </c>
      <c r="S180"/>
      <c r="T180" s="464" t="s">
        <v>74</v>
      </c>
      <c r="U180"/>
      <c r="V180"/>
      <c r="W180"/>
    </row>
    <row r="181" spans="1:23" ht="15" hidden="1" x14ac:dyDescent="0.25">
      <c r="A181" s="24" t="str">
        <f>IFERROR(VLOOKUP(M181,'Broker lookup'!$A$1:$B$497,2,0),"other")</f>
        <v>other</v>
      </c>
      <c r="B181" s="453">
        <f t="shared" si="9"/>
        <v>45689</v>
      </c>
      <c r="C181" s="464">
        <v>45701</v>
      </c>
      <c r="D181" s="464">
        <v>45701</v>
      </c>
      <c r="E181">
        <v>168847759</v>
      </c>
      <c r="F181" t="s">
        <v>648</v>
      </c>
      <c r="G181" s="20">
        <f t="shared" si="8"/>
        <v>-540</v>
      </c>
      <c r="H181" s="449">
        <v>540</v>
      </c>
      <c r="I181" s="449">
        <v>0</v>
      </c>
      <c r="J181" s="20">
        <v>540221.18999999994</v>
      </c>
      <c r="K181" s="20" t="s">
        <v>64</v>
      </c>
      <c r="L181" s="20" t="s">
        <v>65</v>
      </c>
      <c r="M181" s="439" t="s">
        <v>649</v>
      </c>
      <c r="N181" s="440">
        <f t="shared" si="7"/>
        <v>45689</v>
      </c>
      <c r="O181" s="488" t="str">
        <f>IF(H181&lt;&gt;0,VLOOKUP(M181,[6]Cashflow!$A$91:$A$212,1,0),VLOOKUP([6]Bank!M181,[6]Cashflow!$A$5:$A$88,1,0))</f>
        <v>Hill Dickinson</v>
      </c>
      <c r="P181" s="488" t="s">
        <v>88</v>
      </c>
      <c r="Q181" s="18">
        <f>INDEX([5]Accounts!$A:$A,MATCH(P181,[5]Accounts!$F:$F,0))</f>
        <v>5434</v>
      </c>
      <c r="R181" t="s">
        <v>118</v>
      </c>
      <c r="S181"/>
      <c r="T181" t="s">
        <v>650</v>
      </c>
      <c r="U181"/>
      <c r="V181"/>
      <c r="W181"/>
    </row>
    <row r="182" spans="1:23" ht="15" hidden="1" x14ac:dyDescent="0.25">
      <c r="A182" s="24" t="str">
        <f>IFERROR(VLOOKUP(M182,'Broker lookup'!$A$1:$B$497,2,0),"other")</f>
        <v>other</v>
      </c>
      <c r="B182" s="453">
        <f t="shared" si="9"/>
        <v>45689</v>
      </c>
      <c r="C182" s="464">
        <v>45701</v>
      </c>
      <c r="D182" s="464">
        <v>45701</v>
      </c>
      <c r="E182">
        <v>168847760</v>
      </c>
      <c r="F182" t="s">
        <v>651</v>
      </c>
      <c r="G182" s="20">
        <f t="shared" si="8"/>
        <v>-1</v>
      </c>
      <c r="H182" s="449">
        <v>1</v>
      </c>
      <c r="I182" s="449">
        <v>0</v>
      </c>
      <c r="J182" s="20">
        <v>540220.18999999994</v>
      </c>
      <c r="K182" s="20" t="s">
        <v>64</v>
      </c>
      <c r="L182" s="20" t="s">
        <v>65</v>
      </c>
      <c r="M182" s="439" t="s">
        <v>582</v>
      </c>
      <c r="N182" s="440">
        <f t="shared" si="7"/>
        <v>45689</v>
      </c>
      <c r="O182" s="488" t="str">
        <f>IF(H182&lt;&gt;0,VLOOKUP(M182,[6]Cashflow!$A$91:$A$212,1,0),VLOOKUP([6]Bank!M182,[6]Cashflow!$A$5:$A$88,1,0))</f>
        <v>Bank Charges</v>
      </c>
      <c r="P182" t="s">
        <v>74</v>
      </c>
      <c r="Q182" s="18">
        <f>INDEX([5]Accounts!$A:$A,MATCH(P182,[5]Accounts!$F:$F,0))</f>
        <v>5430</v>
      </c>
      <c r="R182" t="s">
        <v>118</v>
      </c>
      <c r="S182"/>
      <c r="T182" s="464" t="s">
        <v>74</v>
      </c>
      <c r="U182"/>
      <c r="V182"/>
      <c r="W182"/>
    </row>
    <row r="183" spans="1:23" ht="15" hidden="1" x14ac:dyDescent="0.25">
      <c r="A183" s="24" t="str">
        <f>IFERROR(VLOOKUP(M183,'Broker lookup'!$A$1:$B$497,2,0),"other")</f>
        <v>other</v>
      </c>
      <c r="B183" s="453">
        <f t="shared" si="9"/>
        <v>45689</v>
      </c>
      <c r="C183" s="464">
        <v>45701</v>
      </c>
      <c r="D183" s="464">
        <v>45701</v>
      </c>
      <c r="E183">
        <v>168847760</v>
      </c>
      <c r="F183" t="s">
        <v>652</v>
      </c>
      <c r="G183" s="20">
        <f t="shared" si="8"/>
        <v>-369502.28</v>
      </c>
      <c r="H183" s="449">
        <v>369502.28</v>
      </c>
      <c r="I183" s="449">
        <v>0</v>
      </c>
      <c r="J183" s="20">
        <v>170717.91</v>
      </c>
      <c r="K183" s="20" t="s">
        <v>64</v>
      </c>
      <c r="L183" s="20" t="s">
        <v>65</v>
      </c>
      <c r="M183" s="439" t="s">
        <v>653</v>
      </c>
      <c r="N183" s="440">
        <f t="shared" si="7"/>
        <v>45689</v>
      </c>
      <c r="O183" s="488" t="str">
        <f>IF(H183&lt;&gt;0,VLOOKUP(M183,[6]Cashflow!$A$91:$A$212,1,0),VLOOKUP([6]Bank!M183,[6]Cashflow!$A$5:$A$88,1,0))</f>
        <v>AON</v>
      </c>
      <c r="P183" t="s">
        <v>119</v>
      </c>
      <c r="Q183" s="18">
        <f>INDEX([5]Accounts!$A:$A,MATCH(P183,[5]Accounts!$F:$F,0))</f>
        <v>4081</v>
      </c>
      <c r="R183" t="s">
        <v>654</v>
      </c>
      <c r="S183"/>
      <c r="T183" t="s">
        <v>655</v>
      </c>
      <c r="U183"/>
      <c r="V183"/>
      <c r="W183"/>
    </row>
    <row r="184" spans="1:23" ht="15" hidden="1" x14ac:dyDescent="0.25">
      <c r="A184" s="24" t="str">
        <f>IFERROR(VLOOKUP(M184,'Broker lookup'!$A$1:$B$497,2,0),"other")</f>
        <v>other</v>
      </c>
      <c r="B184" s="453">
        <f t="shared" si="9"/>
        <v>45689</v>
      </c>
      <c r="C184" s="464">
        <v>45701</v>
      </c>
      <c r="D184" s="464">
        <v>45701</v>
      </c>
      <c r="E184">
        <v>168847761</v>
      </c>
      <c r="F184" t="s">
        <v>656</v>
      </c>
      <c r="G184" s="20">
        <f t="shared" si="8"/>
        <v>-1</v>
      </c>
      <c r="H184" s="449">
        <v>1</v>
      </c>
      <c r="I184" s="449">
        <v>0</v>
      </c>
      <c r="J184" s="20">
        <v>170716.91</v>
      </c>
      <c r="K184" s="20" t="s">
        <v>64</v>
      </c>
      <c r="L184" s="20" t="s">
        <v>65</v>
      </c>
      <c r="M184" s="439" t="s">
        <v>582</v>
      </c>
      <c r="N184" s="440">
        <f t="shared" si="7"/>
        <v>45689</v>
      </c>
      <c r="O184" s="488" t="str">
        <f>IF(H184&lt;&gt;0,VLOOKUP(M184,[6]Cashflow!$A$91:$A$212,1,0),VLOOKUP([6]Bank!M184,[6]Cashflow!$A$5:$A$88,1,0))</f>
        <v>Bank Charges</v>
      </c>
      <c r="P184" t="s">
        <v>74</v>
      </c>
      <c r="Q184" s="18">
        <f>INDEX([5]Accounts!$A:$A,MATCH(P184,[5]Accounts!$F:$F,0))</f>
        <v>5430</v>
      </c>
      <c r="R184" t="s">
        <v>118</v>
      </c>
      <c r="S184"/>
      <c r="T184" s="464" t="s">
        <v>74</v>
      </c>
      <c r="U184"/>
      <c r="V184"/>
      <c r="W184"/>
    </row>
    <row r="185" spans="1:23" ht="15" hidden="1" x14ac:dyDescent="0.25">
      <c r="A185" s="24" t="str">
        <f>IFERROR(VLOOKUP(M185,'Broker lookup'!$A$1:$B$497,2,0),"other")</f>
        <v>other</v>
      </c>
      <c r="B185" s="453">
        <f t="shared" si="9"/>
        <v>45689</v>
      </c>
      <c r="C185" s="464">
        <v>45701</v>
      </c>
      <c r="D185" s="464">
        <v>45701</v>
      </c>
      <c r="E185">
        <v>168847761</v>
      </c>
      <c r="F185" t="s">
        <v>657</v>
      </c>
      <c r="G185" s="20">
        <f t="shared" si="8"/>
        <v>-28000</v>
      </c>
      <c r="H185" s="449">
        <v>28000</v>
      </c>
      <c r="I185" s="449">
        <v>0</v>
      </c>
      <c r="J185" s="20">
        <v>142716.91</v>
      </c>
      <c r="K185" s="20" t="s">
        <v>64</v>
      </c>
      <c r="L185" s="20" t="s">
        <v>65</v>
      </c>
      <c r="M185" s="439" t="s">
        <v>658</v>
      </c>
      <c r="N185" s="440">
        <f t="shared" si="7"/>
        <v>45689</v>
      </c>
      <c r="O185" s="488" t="str">
        <f>IF(H185&lt;&gt;0,VLOOKUP(M185,[6]Cashflow!$A$91:$A$212,1,0),VLOOKUP([6]Bank!M185,[6]Cashflow!$A$5:$A$88,1,0))</f>
        <v>Audit fees</v>
      </c>
      <c r="P185" s="488" t="s">
        <v>640</v>
      </c>
      <c r="Q185" s="18">
        <f>INDEX([5]Accounts!$A:$A,MATCH(P185,[5]Accounts!$F:$F,0))</f>
        <v>4232</v>
      </c>
      <c r="R185" t="s">
        <v>118</v>
      </c>
      <c r="S185"/>
      <c r="T185" s="464" t="s">
        <v>659</v>
      </c>
      <c r="U185"/>
      <c r="V185"/>
      <c r="W185"/>
    </row>
    <row r="186" spans="1:23" ht="15" hidden="1" x14ac:dyDescent="0.25">
      <c r="A186" s="24" t="str">
        <f>IFERROR(VLOOKUP(M186,'Broker lookup'!$A$1:$B$497,2,0),"other")</f>
        <v>other</v>
      </c>
      <c r="B186" s="453">
        <f t="shared" si="9"/>
        <v>45689</v>
      </c>
      <c r="C186" s="464">
        <v>45701</v>
      </c>
      <c r="D186" s="464">
        <v>45701</v>
      </c>
      <c r="E186">
        <v>168847762</v>
      </c>
      <c r="F186" t="s">
        <v>660</v>
      </c>
      <c r="G186" s="20">
        <f t="shared" si="8"/>
        <v>-1</v>
      </c>
      <c r="H186" s="449">
        <v>1</v>
      </c>
      <c r="I186" s="449">
        <v>0</v>
      </c>
      <c r="J186" s="20">
        <v>142715.91</v>
      </c>
      <c r="K186" s="20" t="s">
        <v>64</v>
      </c>
      <c r="L186" s="20" t="s">
        <v>65</v>
      </c>
      <c r="M186" s="439" t="s">
        <v>582</v>
      </c>
      <c r="N186" s="440">
        <f t="shared" si="7"/>
        <v>45689</v>
      </c>
      <c r="O186" s="488" t="str">
        <f>IF(H186&lt;&gt;0,VLOOKUP(M186,[6]Cashflow!$A$91:$A$212,1,0),VLOOKUP([6]Bank!M186,[6]Cashflow!$A$5:$A$88,1,0))</f>
        <v>Bank Charges</v>
      </c>
      <c r="P186" t="s">
        <v>74</v>
      </c>
      <c r="Q186" s="18">
        <f>INDEX([5]Accounts!$A:$A,MATCH(P186,[5]Accounts!$F:$F,0))</f>
        <v>5430</v>
      </c>
      <c r="R186" t="s">
        <v>118</v>
      </c>
      <c r="S186"/>
      <c r="T186" s="464" t="s">
        <v>74</v>
      </c>
      <c r="U186"/>
      <c r="V186"/>
      <c r="W186"/>
    </row>
    <row r="187" spans="1:23" ht="15" hidden="1" x14ac:dyDescent="0.25">
      <c r="A187" s="24" t="str">
        <f>IFERROR(VLOOKUP(M187,'Broker lookup'!$A$1:$B$497,2,0),"other")</f>
        <v>other</v>
      </c>
      <c r="B187" s="453">
        <f t="shared" si="9"/>
        <v>45689</v>
      </c>
      <c r="C187" s="464">
        <v>45701</v>
      </c>
      <c r="D187" s="464">
        <v>45701</v>
      </c>
      <c r="E187">
        <v>168847762</v>
      </c>
      <c r="F187" t="s">
        <v>661</v>
      </c>
      <c r="G187" s="20">
        <f t="shared" si="8"/>
        <v>-23250</v>
      </c>
      <c r="H187" s="449">
        <v>23250</v>
      </c>
      <c r="I187" s="449">
        <v>0</v>
      </c>
      <c r="J187" s="20">
        <v>119465.91</v>
      </c>
      <c r="K187" s="20" t="s">
        <v>64</v>
      </c>
      <c r="L187" s="20" t="s">
        <v>65</v>
      </c>
      <c r="M187" s="439" t="s">
        <v>136</v>
      </c>
      <c r="N187" s="440">
        <f t="shared" si="7"/>
        <v>45689</v>
      </c>
      <c r="O187" s="488" t="str">
        <f>IF(H187&lt;&gt;0,VLOOKUP(M187,[6]Cashflow!$A$91:$A$212,1,0),VLOOKUP([6]Bank!M187,[6]Cashflow!$A$5:$A$88,1,0))</f>
        <v>Upstix</v>
      </c>
      <c r="P187" t="s">
        <v>137</v>
      </c>
      <c r="Q187" s="18">
        <f>INDEX([5]Accounts!$A:$A,MATCH(P187,[5]Accounts!$F:$F,0))</f>
        <v>3537</v>
      </c>
      <c r="R187" t="s">
        <v>118</v>
      </c>
      <c r="S187"/>
      <c r="T187" t="s">
        <v>662</v>
      </c>
      <c r="U187"/>
      <c r="V187"/>
      <c r="W187"/>
    </row>
    <row r="188" spans="1:23" ht="15" hidden="1" x14ac:dyDescent="0.25">
      <c r="A188" s="24" t="str">
        <f>IFERROR(VLOOKUP(M188,'Broker lookup'!$A$1:$B$497,2,0),"other")</f>
        <v>other</v>
      </c>
      <c r="B188" s="453">
        <f t="shared" si="9"/>
        <v>45689</v>
      </c>
      <c r="C188" s="464">
        <v>45701</v>
      </c>
      <c r="D188" s="464">
        <v>45701</v>
      </c>
      <c r="E188">
        <v>168847764</v>
      </c>
      <c r="F188" t="s">
        <v>663</v>
      </c>
      <c r="G188" s="20">
        <f t="shared" si="8"/>
        <v>-1</v>
      </c>
      <c r="H188" s="449">
        <v>1</v>
      </c>
      <c r="I188" s="449">
        <v>0</v>
      </c>
      <c r="J188" s="20">
        <v>119464.91</v>
      </c>
      <c r="K188" s="20" t="s">
        <v>64</v>
      </c>
      <c r="L188" s="20" t="s">
        <v>65</v>
      </c>
      <c r="M188" s="439" t="s">
        <v>582</v>
      </c>
      <c r="N188" s="440">
        <f t="shared" si="7"/>
        <v>45689</v>
      </c>
      <c r="O188" s="488" t="str">
        <f>IF(H188&lt;&gt;0,VLOOKUP(M188,[6]Cashflow!$A$91:$A$212,1,0),VLOOKUP([6]Bank!M188,[6]Cashflow!$A$5:$A$88,1,0))</f>
        <v>Bank Charges</v>
      </c>
      <c r="P188" t="s">
        <v>74</v>
      </c>
      <c r="Q188" s="18">
        <f>INDEX([5]Accounts!$A:$A,MATCH(P188,[5]Accounts!$F:$F,0))</f>
        <v>5430</v>
      </c>
      <c r="R188" t="s">
        <v>118</v>
      </c>
      <c r="S188"/>
      <c r="T188" s="464" t="s">
        <v>74</v>
      </c>
      <c r="U188"/>
      <c r="V188"/>
      <c r="W188"/>
    </row>
    <row r="189" spans="1:23" ht="15" hidden="1" x14ac:dyDescent="0.25">
      <c r="A189" s="24" t="str">
        <f>IFERROR(VLOOKUP(M189,'Broker lookup'!$A$1:$B$497,2,0),"other")</f>
        <v>other</v>
      </c>
      <c r="B189" s="453">
        <f t="shared" si="9"/>
        <v>45689</v>
      </c>
      <c r="C189" s="464">
        <v>45701</v>
      </c>
      <c r="D189" s="464">
        <v>45701</v>
      </c>
      <c r="E189">
        <v>168847764</v>
      </c>
      <c r="F189" t="s">
        <v>664</v>
      </c>
      <c r="G189" s="20">
        <f t="shared" si="8"/>
        <v>-3540</v>
      </c>
      <c r="H189" s="449">
        <v>3540</v>
      </c>
      <c r="I189" s="449">
        <v>0</v>
      </c>
      <c r="J189" s="20">
        <v>115924.91</v>
      </c>
      <c r="K189" s="20" t="s">
        <v>64</v>
      </c>
      <c r="L189" s="20" t="s">
        <v>65</v>
      </c>
      <c r="M189" s="439" t="s">
        <v>665</v>
      </c>
      <c r="N189" s="440">
        <f t="shared" si="7"/>
        <v>45689</v>
      </c>
      <c r="O189" s="488" t="str">
        <f>IF(H189&lt;&gt;0,VLOOKUP(M189,[6]Cashflow!$A$91:$A$212,1,0),VLOOKUP([6]Bank!M189,[6]Cashflow!$A$5:$A$88,1,0))</f>
        <v>360 Globalnet</v>
      </c>
      <c r="P189" s="488" t="s">
        <v>640</v>
      </c>
      <c r="Q189" s="18">
        <f>INDEX([5]Accounts!$A:$A,MATCH(P189,[5]Accounts!$F:$F,0))</f>
        <v>4232</v>
      </c>
      <c r="R189" t="s">
        <v>118</v>
      </c>
      <c r="S189"/>
      <c r="T189" t="s">
        <v>666</v>
      </c>
      <c r="U189"/>
      <c r="V189"/>
      <c r="W189"/>
    </row>
    <row r="190" spans="1:23" ht="15" hidden="1" x14ac:dyDescent="0.25">
      <c r="A190" s="24" t="str">
        <f>IFERROR(VLOOKUP(M190,'Broker lookup'!$A$1:$B$497,2,0),"other")</f>
        <v>other</v>
      </c>
      <c r="B190" s="453">
        <f t="shared" si="9"/>
        <v>45689</v>
      </c>
      <c r="C190" s="464">
        <v>45701</v>
      </c>
      <c r="D190" s="464">
        <v>45701</v>
      </c>
      <c r="E190">
        <v>168847765</v>
      </c>
      <c r="F190" t="s">
        <v>667</v>
      </c>
      <c r="G190" s="20">
        <f t="shared" si="8"/>
        <v>-1</v>
      </c>
      <c r="H190" s="449">
        <v>1</v>
      </c>
      <c r="I190" s="449">
        <v>0</v>
      </c>
      <c r="J190" s="20">
        <v>115923.91</v>
      </c>
      <c r="K190" s="20" t="s">
        <v>64</v>
      </c>
      <c r="L190" s="20" t="s">
        <v>65</v>
      </c>
      <c r="M190" s="439" t="s">
        <v>582</v>
      </c>
      <c r="N190" s="440">
        <f t="shared" si="7"/>
        <v>45689</v>
      </c>
      <c r="O190" s="488" t="str">
        <f>IF(H190&lt;&gt;0,VLOOKUP(M190,[6]Cashflow!$A$91:$A$212,1,0),VLOOKUP([6]Bank!M190,[6]Cashflow!$A$5:$A$88,1,0))</f>
        <v>Bank Charges</v>
      </c>
      <c r="P190" t="s">
        <v>74</v>
      </c>
      <c r="Q190" s="18">
        <f>INDEX([5]Accounts!$A:$A,MATCH(P190,[5]Accounts!$F:$F,0))</f>
        <v>5430</v>
      </c>
      <c r="R190" t="s">
        <v>118</v>
      </c>
      <c r="S190"/>
      <c r="T190" s="464" t="s">
        <v>74</v>
      </c>
      <c r="U190"/>
      <c r="V190"/>
      <c r="W190"/>
    </row>
    <row r="191" spans="1:23" ht="15" hidden="1" x14ac:dyDescent="0.25">
      <c r="A191" s="24" t="str">
        <f>IFERROR(VLOOKUP(M191,'Broker lookup'!$A$1:$B$497,2,0),"other")</f>
        <v>Abacai</v>
      </c>
      <c r="B191" s="453">
        <f t="shared" si="9"/>
        <v>45689</v>
      </c>
      <c r="C191" s="464">
        <v>45701</v>
      </c>
      <c r="D191" s="464">
        <v>45701</v>
      </c>
      <c r="E191">
        <v>168847765</v>
      </c>
      <c r="F191" t="s">
        <v>668</v>
      </c>
      <c r="G191" s="20">
        <f t="shared" si="8"/>
        <v>-5126.8900000000003</v>
      </c>
      <c r="H191" s="449">
        <v>5126.8900000000003</v>
      </c>
      <c r="I191" s="449">
        <v>0</v>
      </c>
      <c r="J191" s="20">
        <v>110797.02</v>
      </c>
      <c r="K191" s="20" t="s">
        <v>64</v>
      </c>
      <c r="L191" s="20" t="s">
        <v>65</v>
      </c>
      <c r="M191" s="439" t="s">
        <v>112</v>
      </c>
      <c r="N191" s="440">
        <f t="shared" si="7"/>
        <v>45689</v>
      </c>
      <c r="O191" s="488" t="str">
        <f>IF(H191&lt;&gt;0,VLOOKUP(M191,[6]Cashflow!$A$91:$A$212,1,0),VLOOKUP([6]Bank!M191,[6]Cashflow!$A$5:$A$88,1,0))</f>
        <v>Abacai</v>
      </c>
      <c r="P191" s="488" t="s">
        <v>78</v>
      </c>
      <c r="Q191" s="18">
        <f>INDEX([5]Accounts!$A:$A,MATCH(P191,[5]Accounts!$F:$F,0))</f>
        <v>5425</v>
      </c>
      <c r="R191" t="s">
        <v>118</v>
      </c>
      <c r="S191"/>
      <c r="T191" t="s">
        <v>669</v>
      </c>
      <c r="U191"/>
      <c r="V191"/>
      <c r="W191"/>
    </row>
    <row r="192" spans="1:23" ht="15" hidden="1" x14ac:dyDescent="0.25">
      <c r="A192" s="24" t="str">
        <f>IFERROR(VLOOKUP(M192,'Broker lookup'!$A$1:$B$497,2,0),"other")</f>
        <v>other</v>
      </c>
      <c r="B192" s="453">
        <f t="shared" si="9"/>
        <v>45689</v>
      </c>
      <c r="C192" s="464">
        <v>45701</v>
      </c>
      <c r="D192" s="464">
        <v>45701</v>
      </c>
      <c r="E192">
        <v>168847766</v>
      </c>
      <c r="F192" t="s">
        <v>670</v>
      </c>
      <c r="G192" s="20">
        <f t="shared" si="8"/>
        <v>-60000</v>
      </c>
      <c r="H192" s="449">
        <v>60000</v>
      </c>
      <c r="I192" s="449">
        <v>0</v>
      </c>
      <c r="J192" s="20">
        <v>50797.02</v>
      </c>
      <c r="K192" s="20" t="s">
        <v>64</v>
      </c>
      <c r="L192" s="20" t="s">
        <v>65</v>
      </c>
      <c r="M192" s="439" t="s">
        <v>658</v>
      </c>
      <c r="N192" s="440">
        <f t="shared" si="7"/>
        <v>45689</v>
      </c>
      <c r="O192" s="488" t="str">
        <f>IF(H192&lt;&gt;0,VLOOKUP(M192,[6]Cashflow!$A$91:$A$212,1,0),VLOOKUP([6]Bank!M192,[6]Cashflow!$A$5:$A$88,1,0))</f>
        <v>Audit fees</v>
      </c>
      <c r="P192" s="488" t="s">
        <v>640</v>
      </c>
      <c r="Q192" s="18">
        <f>INDEX([5]Accounts!$A:$A,MATCH(P192,[5]Accounts!$F:$F,0))</f>
        <v>4232</v>
      </c>
      <c r="R192" t="s">
        <v>118</v>
      </c>
      <c r="S192"/>
      <c r="T192" t="s">
        <v>671</v>
      </c>
      <c r="U192"/>
      <c r="V192"/>
      <c r="W192"/>
    </row>
    <row r="193" spans="1:23" ht="15" hidden="1" x14ac:dyDescent="0.25">
      <c r="A193" s="24" t="str">
        <f>IFERROR(VLOOKUP(M193,'Broker lookup'!$A$1:$B$497,2,0),"other")</f>
        <v>other</v>
      </c>
      <c r="B193" s="453">
        <f t="shared" si="9"/>
        <v>45689</v>
      </c>
      <c r="C193" s="464">
        <v>45701</v>
      </c>
      <c r="D193" s="464">
        <v>45701</v>
      </c>
      <c r="E193">
        <v>168847767</v>
      </c>
      <c r="F193" t="s">
        <v>672</v>
      </c>
      <c r="G193" s="20">
        <f t="shared" si="8"/>
        <v>-1</v>
      </c>
      <c r="H193" s="449">
        <v>1</v>
      </c>
      <c r="I193" s="449">
        <v>0</v>
      </c>
      <c r="J193" s="20">
        <v>50796.02</v>
      </c>
      <c r="K193" s="20" t="s">
        <v>64</v>
      </c>
      <c r="L193" s="20" t="s">
        <v>65</v>
      </c>
      <c r="M193" s="439" t="s">
        <v>582</v>
      </c>
      <c r="N193" s="440">
        <f t="shared" si="7"/>
        <v>45689</v>
      </c>
      <c r="O193" s="488" t="str">
        <f>IF(H193&lt;&gt;0,VLOOKUP(M193,[6]Cashflow!$A$91:$A$212,1,0),VLOOKUP([6]Bank!M193,[6]Cashflow!$A$5:$A$88,1,0))</f>
        <v>Bank Charges</v>
      </c>
      <c r="P193" t="s">
        <v>74</v>
      </c>
      <c r="Q193" s="18">
        <f>INDEX([5]Accounts!$A:$A,MATCH(P193,[5]Accounts!$F:$F,0))</f>
        <v>5430</v>
      </c>
      <c r="R193" t="s">
        <v>118</v>
      </c>
      <c r="S193"/>
      <c r="T193" s="464" t="s">
        <v>74</v>
      </c>
      <c r="U193"/>
      <c r="V193"/>
      <c r="W193"/>
    </row>
    <row r="194" spans="1:23" ht="15" hidden="1" x14ac:dyDescent="0.25">
      <c r="A194" s="24" t="str">
        <f>IFERROR(VLOOKUP(M194,'Broker lookup'!$A$1:$B$497,2,0),"other")</f>
        <v>other</v>
      </c>
      <c r="B194" s="453">
        <f t="shared" si="9"/>
        <v>45689</v>
      </c>
      <c r="C194" s="464">
        <v>45701</v>
      </c>
      <c r="D194" s="464">
        <v>45701</v>
      </c>
      <c r="E194">
        <v>168847767</v>
      </c>
      <c r="F194" t="s">
        <v>673</v>
      </c>
      <c r="G194" s="20">
        <f t="shared" si="8"/>
        <v>-6821.92</v>
      </c>
      <c r="H194" s="449">
        <v>6821.92</v>
      </c>
      <c r="I194" s="449">
        <v>0</v>
      </c>
      <c r="J194" s="20">
        <v>43974.1</v>
      </c>
      <c r="K194" s="20" t="s">
        <v>64</v>
      </c>
      <c r="L194" s="20" t="s">
        <v>65</v>
      </c>
      <c r="M194" s="439" t="s">
        <v>674</v>
      </c>
      <c r="N194" s="440">
        <f t="shared" si="7"/>
        <v>45689</v>
      </c>
      <c r="O194" s="488" t="str">
        <f>IF(H194&lt;&gt;0,VLOOKUP(M194,[6]Cashflow!$A$91:$A$212,1,0),VLOOKUP([6]Bank!M194,[6]Cashflow!$A$5:$A$88,1,0))</f>
        <v>Synectics</v>
      </c>
      <c r="P194" s="488" t="s">
        <v>628</v>
      </c>
      <c r="Q194" s="18">
        <f>INDEX([5]Accounts!$A:$A,MATCH(P194,[5]Accounts!$F:$F,0))</f>
        <v>3120</v>
      </c>
      <c r="R194" t="s">
        <v>118</v>
      </c>
      <c r="S194"/>
      <c r="T194" t="s">
        <v>675</v>
      </c>
      <c r="U194"/>
      <c r="V194"/>
      <c r="W194"/>
    </row>
    <row r="195" spans="1:23" ht="15" hidden="1" x14ac:dyDescent="0.25">
      <c r="A195" s="24" t="str">
        <f>IFERROR(VLOOKUP(M195,'Broker lookup'!$A$1:$B$497,2,0),"other")</f>
        <v>other</v>
      </c>
      <c r="B195" s="453">
        <f t="shared" si="9"/>
        <v>45689</v>
      </c>
      <c r="C195" s="464">
        <v>45701</v>
      </c>
      <c r="D195" s="464">
        <v>45701</v>
      </c>
      <c r="E195">
        <v>168851365</v>
      </c>
      <c r="F195" t="s">
        <v>676</v>
      </c>
      <c r="G195" s="20">
        <f t="shared" si="8"/>
        <v>369502.28</v>
      </c>
      <c r="H195" s="449">
        <v>0</v>
      </c>
      <c r="I195" s="449">
        <v>369502.28</v>
      </c>
      <c r="J195" s="20">
        <v>413476.38</v>
      </c>
      <c r="K195" s="20" t="s">
        <v>64</v>
      </c>
      <c r="L195" s="20" t="s">
        <v>65</v>
      </c>
      <c r="M195" s="439" t="s">
        <v>653</v>
      </c>
      <c r="N195" s="440">
        <f t="shared" si="7"/>
        <v>45689</v>
      </c>
      <c r="O195" s="488" t="e">
        <f>IF(H195&lt;&gt;0,VLOOKUP(M195,[6]Cashflow!$A$91:$A$212,1,0),VLOOKUP([6]Bank!M195,[6]Cashflow!$A$5:$A$88,1,0))</f>
        <v>#N/A</v>
      </c>
      <c r="P195" t="s">
        <v>119</v>
      </c>
      <c r="Q195" s="18">
        <f>INDEX([5]Accounts!$A:$A,MATCH(P195,[5]Accounts!$F:$F,0))</f>
        <v>4081</v>
      </c>
      <c r="R195" t="s">
        <v>654</v>
      </c>
      <c r="S195"/>
      <c r="T195" t="s">
        <v>677</v>
      </c>
      <c r="U195"/>
      <c r="V195"/>
      <c r="W195"/>
    </row>
    <row r="196" spans="1:23" ht="15" hidden="1" x14ac:dyDescent="0.25">
      <c r="A196" s="24" t="str">
        <f>IFERROR(VLOOKUP(M196,'Broker lookup'!$A$1:$B$497,2,0),"other")</f>
        <v>Hiyacar</v>
      </c>
      <c r="B196" s="453">
        <f t="shared" si="9"/>
        <v>45689</v>
      </c>
      <c r="C196" s="464">
        <v>45702</v>
      </c>
      <c r="D196" s="464">
        <v>45702</v>
      </c>
      <c r="E196">
        <v>168858854</v>
      </c>
      <c r="F196" t="s">
        <v>319</v>
      </c>
      <c r="G196" s="449">
        <f t="shared" si="8"/>
        <v>4000</v>
      </c>
      <c r="H196" s="449">
        <v>0</v>
      </c>
      <c r="I196" s="497">
        <v>4000</v>
      </c>
      <c r="J196" s="20">
        <v>417476.38</v>
      </c>
      <c r="K196" s="20" t="s">
        <v>64</v>
      </c>
      <c r="L196" s="20" t="s">
        <v>65</v>
      </c>
      <c r="M196" s="439" t="s">
        <v>292</v>
      </c>
      <c r="N196" s="440">
        <f t="shared" ref="N196:N259" si="10">EOMONTH(C196,-1)+1</f>
        <v>45689</v>
      </c>
      <c r="O196" s="488" t="e">
        <f>IF(H196&lt;&gt;0,VLOOKUP(M196,[6]Cashflow!$A$91:$A$212,1,0),VLOOKUP([6]Bank!M196,[6]Cashflow!$A$5:$A$88,1,0))</f>
        <v>#N/A</v>
      </c>
      <c r="P196" t="s">
        <v>72</v>
      </c>
      <c r="Q196" s="18">
        <f>INDEX([5]Accounts!$A:$A,MATCH(P196,[5]Accounts!$F:$F,0))</f>
        <v>3435</v>
      </c>
      <c r="R196" t="s">
        <v>229</v>
      </c>
      <c r="S196"/>
      <c r="T196" s="464" t="s">
        <v>392</v>
      </c>
      <c r="U196"/>
      <c r="V196"/>
      <c r="W196"/>
    </row>
    <row r="197" spans="1:23" ht="15" hidden="1" x14ac:dyDescent="0.25">
      <c r="A197" s="24" t="str">
        <f>IFERROR(VLOOKUP(M197,'Broker lookup'!$A$1:$B$497,2,0),"other")</f>
        <v>Boom</v>
      </c>
      <c r="B197" s="453">
        <f t="shared" si="9"/>
        <v>45689</v>
      </c>
      <c r="C197" s="464">
        <v>45706</v>
      </c>
      <c r="D197" s="464">
        <v>45706</v>
      </c>
      <c r="E197">
        <v>168901513</v>
      </c>
      <c r="F197" t="s">
        <v>55</v>
      </c>
      <c r="G197" s="499">
        <f t="shared" ref="G197:G260" si="11">IF(H197&gt;0,-H197,I197)</f>
        <v>3360852.62</v>
      </c>
      <c r="H197" s="449">
        <v>0</v>
      </c>
      <c r="I197" s="497">
        <v>3360852.62</v>
      </c>
      <c r="J197" s="20">
        <v>3778329</v>
      </c>
      <c r="K197" s="20" t="s">
        <v>64</v>
      </c>
      <c r="L197" s="20" t="s">
        <v>65</v>
      </c>
      <c r="M197" s="439" t="s">
        <v>39</v>
      </c>
      <c r="N197" s="440">
        <f t="shared" si="10"/>
        <v>45689</v>
      </c>
      <c r="O197" s="488" t="e">
        <f>IF(H197&lt;&gt;0,VLOOKUP(M197,[6]Cashflow!$A$91:$A$212,1,0),VLOOKUP([6]Bank!M197,[6]Cashflow!$A$5:$A$88,1,0))</f>
        <v>#N/A</v>
      </c>
      <c r="P197" t="s">
        <v>72</v>
      </c>
      <c r="Q197" s="18">
        <f>INDEX([5]Accounts!$A:$A,MATCH(P197,[5]Accounts!$F:$F,0))</f>
        <v>3435</v>
      </c>
      <c r="R197" t="s">
        <v>217</v>
      </c>
      <c r="S197"/>
      <c r="T197" t="s">
        <v>39</v>
      </c>
      <c r="U197"/>
      <c r="V197"/>
      <c r="W197"/>
    </row>
    <row r="198" spans="1:23" ht="15" hidden="1" x14ac:dyDescent="0.25">
      <c r="A198" s="24" t="str">
        <f>IFERROR(VLOOKUP(M198,'Broker lookup'!$A$1:$B$497,2,0),"other")</f>
        <v>other</v>
      </c>
      <c r="B198" s="453">
        <f t="shared" si="9"/>
        <v>45689</v>
      </c>
      <c r="C198" s="464">
        <v>45706</v>
      </c>
      <c r="D198" s="464">
        <v>45706</v>
      </c>
      <c r="E198">
        <v>168908124</v>
      </c>
      <c r="F198" t="s">
        <v>678</v>
      </c>
      <c r="G198" s="20">
        <f t="shared" si="11"/>
        <v>28500</v>
      </c>
      <c r="H198" s="449">
        <v>0</v>
      </c>
      <c r="I198" s="449">
        <v>28500</v>
      </c>
      <c r="J198" s="20">
        <v>3806829</v>
      </c>
      <c r="K198" s="20" t="s">
        <v>64</v>
      </c>
      <c r="L198" s="20" t="s">
        <v>65</v>
      </c>
      <c r="M198" s="439" t="s">
        <v>136</v>
      </c>
      <c r="N198" s="440">
        <f t="shared" si="10"/>
        <v>45689</v>
      </c>
      <c r="O198" s="488" t="e">
        <f>IF(H198&lt;&gt;0,VLOOKUP(M198,[6]Cashflow!$A$91:$A$212,1,0),VLOOKUP([6]Bank!M198,[6]Cashflow!$A$5:$A$88,1,0))</f>
        <v>#N/A</v>
      </c>
      <c r="P198" t="s">
        <v>137</v>
      </c>
      <c r="Q198" s="18">
        <f>INDEX([5]Accounts!$A:$A,MATCH(P198,[5]Accounts!$F:$F,0))</f>
        <v>3537</v>
      </c>
      <c r="R198" t="s">
        <v>118</v>
      </c>
      <c r="S198"/>
      <c r="T198" t="s">
        <v>679</v>
      </c>
      <c r="U198"/>
      <c r="V198"/>
      <c r="W198"/>
    </row>
    <row r="199" spans="1:23" ht="15" hidden="1" x14ac:dyDescent="0.25">
      <c r="A199" s="24" t="str">
        <f>IFERROR(VLOOKUP(M199,'Broker lookup'!$A$1:$B$497,2,0),"other")</f>
        <v>other</v>
      </c>
      <c r="B199" s="453">
        <f t="shared" si="9"/>
        <v>45689</v>
      </c>
      <c r="C199" s="464">
        <v>45707</v>
      </c>
      <c r="D199" s="464">
        <v>45707</v>
      </c>
      <c r="E199">
        <v>168914170</v>
      </c>
      <c r="F199" t="s">
        <v>680</v>
      </c>
      <c r="G199" s="20">
        <f t="shared" si="11"/>
        <v>-15</v>
      </c>
      <c r="H199" s="449">
        <v>15</v>
      </c>
      <c r="I199" s="449">
        <v>0</v>
      </c>
      <c r="J199" s="20">
        <v>3806814</v>
      </c>
      <c r="K199" s="20" t="s">
        <v>64</v>
      </c>
      <c r="L199" s="20" t="s">
        <v>65</v>
      </c>
      <c r="M199" s="439" t="s">
        <v>582</v>
      </c>
      <c r="N199" s="440">
        <f t="shared" si="10"/>
        <v>45689</v>
      </c>
      <c r="O199" s="488" t="str">
        <f>IF(H199&lt;&gt;0,VLOOKUP(M199,[6]Cashflow!$A$91:$A$212,1,0),VLOOKUP([6]Bank!M199,[6]Cashflow!$A$5:$A$88,1,0))</f>
        <v>Bank Charges</v>
      </c>
      <c r="P199" t="s">
        <v>74</v>
      </c>
      <c r="Q199" s="18">
        <f>INDEX([5]Accounts!$A:$A,MATCH(P199,[5]Accounts!$F:$F,0))</f>
        <v>5430</v>
      </c>
      <c r="R199" t="s">
        <v>118</v>
      </c>
      <c r="S199"/>
      <c r="T199" s="464" t="s">
        <v>74</v>
      </c>
      <c r="U199"/>
      <c r="V199"/>
      <c r="W199"/>
    </row>
    <row r="200" spans="1:23" ht="15" hidden="1" x14ac:dyDescent="0.25">
      <c r="A200" s="24" t="str">
        <f>IFERROR(VLOOKUP(M200,'Broker lookup'!$A$1:$B$497,2,0),"other")</f>
        <v>other</v>
      </c>
      <c r="B200" s="453">
        <f t="shared" si="9"/>
        <v>45689</v>
      </c>
      <c r="C200" s="464">
        <v>45707</v>
      </c>
      <c r="D200" s="464">
        <v>45707</v>
      </c>
      <c r="E200">
        <v>168914170</v>
      </c>
      <c r="F200" t="s">
        <v>681</v>
      </c>
      <c r="G200" s="20">
        <f t="shared" si="11"/>
        <v>-2160000</v>
      </c>
      <c r="H200" s="449">
        <v>2160000</v>
      </c>
      <c r="I200" s="449">
        <v>0</v>
      </c>
      <c r="J200" s="20">
        <v>1646814</v>
      </c>
      <c r="K200" s="20" t="s">
        <v>64</v>
      </c>
      <c r="L200" s="20" t="s">
        <v>65</v>
      </c>
      <c r="M200" s="439" t="s">
        <v>309</v>
      </c>
      <c r="N200" s="440">
        <f t="shared" si="10"/>
        <v>45689</v>
      </c>
      <c r="O200" s="488" t="str">
        <f>IF(H200&lt;&gt;0,VLOOKUP(M200,[6]Cashflow!$A$91:$A$212,1,0),VLOOKUP([6]Bank!M200,[6]Cashflow!$A$5:$A$88,1,0))</f>
        <v>Cachematrix</v>
      </c>
      <c r="P200" t="s">
        <v>309</v>
      </c>
      <c r="Q200" s="18">
        <f>INDEX([5]Accounts!$A:$A,MATCH(P200,[5]Accounts!$F:$F,0))</f>
        <v>2765</v>
      </c>
      <c r="R200" t="s">
        <v>118</v>
      </c>
      <c r="S200"/>
      <c r="T200" s="464" t="s">
        <v>390</v>
      </c>
      <c r="U200"/>
      <c r="V200"/>
      <c r="W200"/>
    </row>
    <row r="201" spans="1:23" ht="15" hidden="1" x14ac:dyDescent="0.25">
      <c r="A201" s="24" t="str">
        <f>IFERROR(VLOOKUP(M201,'Broker lookup'!$A$1:$B$497,2,0),"other")</f>
        <v>other</v>
      </c>
      <c r="B201" s="453">
        <f t="shared" si="9"/>
        <v>45689</v>
      </c>
      <c r="C201" s="464">
        <v>45707</v>
      </c>
      <c r="D201" s="464">
        <v>45707</v>
      </c>
      <c r="E201">
        <v>168926530</v>
      </c>
      <c r="F201" t="s">
        <v>682</v>
      </c>
      <c r="G201" s="20">
        <f t="shared" si="11"/>
        <v>369502.28</v>
      </c>
      <c r="H201" s="449">
        <v>0</v>
      </c>
      <c r="I201" s="449">
        <v>369502.28</v>
      </c>
      <c r="J201" s="20">
        <v>2016316.28</v>
      </c>
      <c r="K201" s="20" t="s">
        <v>64</v>
      </c>
      <c r="L201" s="20" t="s">
        <v>65</v>
      </c>
      <c r="M201" s="439" t="s">
        <v>653</v>
      </c>
      <c r="N201" s="440">
        <f t="shared" si="10"/>
        <v>45689</v>
      </c>
      <c r="O201" s="488" t="e">
        <f>IF(H201&lt;&gt;0,VLOOKUP(M201,[6]Cashflow!$A$91:$A$212,1,0),VLOOKUP([6]Bank!M201,[6]Cashflow!$A$5:$A$88,1,0))</f>
        <v>#N/A</v>
      </c>
      <c r="P201" t="s">
        <v>119</v>
      </c>
      <c r="Q201" s="18">
        <f>INDEX([5]Accounts!$A:$A,MATCH(P201,[5]Accounts!$F:$F,0))</f>
        <v>4081</v>
      </c>
      <c r="R201" t="s">
        <v>654</v>
      </c>
      <c r="S201"/>
      <c r="T201" s="464" t="s">
        <v>390</v>
      </c>
      <c r="U201"/>
      <c r="V201"/>
      <c r="W201"/>
    </row>
    <row r="202" spans="1:23" ht="15" hidden="1" x14ac:dyDescent="0.25">
      <c r="A202" s="24" t="str">
        <f>IFERROR(VLOOKUP(M202,'Broker lookup'!$A$1:$B$497,2,0),"other")</f>
        <v>other</v>
      </c>
      <c r="B202" s="453">
        <f t="shared" si="9"/>
        <v>45689</v>
      </c>
      <c r="C202" s="464">
        <v>45707</v>
      </c>
      <c r="D202" s="464">
        <v>45707</v>
      </c>
      <c r="E202">
        <v>168926799</v>
      </c>
      <c r="F202" t="s">
        <v>53</v>
      </c>
      <c r="G202" s="20">
        <f t="shared" si="11"/>
        <v>-15</v>
      </c>
      <c r="H202" s="449">
        <v>15</v>
      </c>
      <c r="I202" s="449">
        <v>0</v>
      </c>
      <c r="J202" s="20">
        <v>2016301.28</v>
      </c>
      <c r="K202" s="20" t="s">
        <v>64</v>
      </c>
      <c r="L202" s="20" t="s">
        <v>65</v>
      </c>
      <c r="M202" s="439" t="s">
        <v>582</v>
      </c>
      <c r="N202" s="440">
        <f t="shared" si="10"/>
        <v>45689</v>
      </c>
      <c r="O202" s="488" t="str">
        <f>IF(H202&lt;&gt;0,VLOOKUP(M202,[6]Cashflow!$A$91:$A$212,1,0),VLOOKUP([6]Bank!M202,[6]Cashflow!$A$5:$A$88,1,0))</f>
        <v>Bank Charges</v>
      </c>
      <c r="P202" t="s">
        <v>74</v>
      </c>
      <c r="Q202" s="18">
        <f>INDEX([5]Accounts!$A:$A,MATCH(P202,[5]Accounts!$F:$F,0))</f>
        <v>5430</v>
      </c>
      <c r="R202" t="s">
        <v>118</v>
      </c>
      <c r="S202"/>
      <c r="T202" s="464" t="s">
        <v>74</v>
      </c>
      <c r="U202"/>
      <c r="V202"/>
      <c r="W202"/>
    </row>
    <row r="203" spans="1:23" ht="15" hidden="1" x14ac:dyDescent="0.25">
      <c r="A203" s="24" t="str">
        <f>IFERROR(VLOOKUP(M203,'Broker lookup'!$A$1:$B$497,2,0),"other")</f>
        <v>other</v>
      </c>
      <c r="B203" s="453">
        <f t="shared" si="9"/>
        <v>45689</v>
      </c>
      <c r="C203" s="464">
        <v>45707</v>
      </c>
      <c r="D203" s="464">
        <v>45707</v>
      </c>
      <c r="E203">
        <v>168926799</v>
      </c>
      <c r="F203" t="s">
        <v>54</v>
      </c>
      <c r="G203" s="20">
        <f t="shared" si="11"/>
        <v>-1400000</v>
      </c>
      <c r="H203" s="449">
        <v>1400000</v>
      </c>
      <c r="I203" s="449">
        <v>0</v>
      </c>
      <c r="J203" s="20">
        <v>616301.28</v>
      </c>
      <c r="K203" s="20" t="s">
        <v>64</v>
      </c>
      <c r="L203" s="20" t="s">
        <v>65</v>
      </c>
      <c r="M203" s="439" t="s">
        <v>85</v>
      </c>
      <c r="N203" s="440">
        <f t="shared" si="10"/>
        <v>45689</v>
      </c>
      <c r="O203" s="488" t="str">
        <f>IF(H203&lt;&gt;0,VLOOKUP(M203,[6]Cashflow!$A$91:$A$212,1,0),VLOOKUP([6]Bank!M203,[6]Cashflow!$A$5:$A$88,1,0))</f>
        <v>KCASL Top up</v>
      </c>
      <c r="P203" t="s">
        <v>84</v>
      </c>
      <c r="Q203" s="18">
        <f>INDEX([5]Accounts!$A:$A,MATCH(P203,[5]Accounts!$F:$F,0))</f>
        <v>2761</v>
      </c>
      <c r="R203" t="s">
        <v>118</v>
      </c>
      <c r="S203"/>
      <c r="T203" t="s">
        <v>85</v>
      </c>
      <c r="U203"/>
      <c r="V203"/>
      <c r="W203"/>
    </row>
    <row r="204" spans="1:23" ht="15" hidden="1" x14ac:dyDescent="0.25">
      <c r="A204" s="24" t="str">
        <f>IFERROR(VLOOKUP(M204,'Broker lookup'!$A$1:$B$497,2,0),"other")</f>
        <v>other</v>
      </c>
      <c r="B204" s="453">
        <f t="shared" si="9"/>
        <v>45689</v>
      </c>
      <c r="C204" s="464">
        <v>45708</v>
      </c>
      <c r="D204" s="464">
        <v>45708</v>
      </c>
      <c r="E204">
        <v>168940023</v>
      </c>
      <c r="F204" t="s">
        <v>683</v>
      </c>
      <c r="G204" s="20">
        <f t="shared" si="11"/>
        <v>-1</v>
      </c>
      <c r="H204" s="449">
        <v>1</v>
      </c>
      <c r="I204" s="449">
        <v>0</v>
      </c>
      <c r="J204" s="20">
        <v>616300.28</v>
      </c>
      <c r="K204" s="20" t="s">
        <v>64</v>
      </c>
      <c r="L204" s="20" t="s">
        <v>65</v>
      </c>
      <c r="M204" s="439" t="s">
        <v>582</v>
      </c>
      <c r="N204" s="440">
        <f t="shared" si="10"/>
        <v>45689</v>
      </c>
      <c r="O204" s="488" t="str">
        <f>IF(H204&lt;&gt;0,VLOOKUP(M204,[6]Cashflow!$A$91:$A$212,1,0),VLOOKUP([6]Bank!M204,[6]Cashflow!$A$5:$A$88,1,0))</f>
        <v>Bank Charges</v>
      </c>
      <c r="P204" t="s">
        <v>74</v>
      </c>
      <c r="Q204" s="18">
        <f>INDEX([5]Accounts!$A:$A,MATCH(P204,[5]Accounts!$F:$F,0))</f>
        <v>5430</v>
      </c>
      <c r="R204" t="s">
        <v>118</v>
      </c>
      <c r="S204"/>
      <c r="T204" s="464" t="s">
        <v>74</v>
      </c>
      <c r="U204"/>
      <c r="V204"/>
      <c r="W204"/>
    </row>
    <row r="205" spans="1:23" ht="15" hidden="1" x14ac:dyDescent="0.25">
      <c r="A205" s="24" t="str">
        <f>IFERROR(VLOOKUP(M205,'Broker lookup'!$A$1:$B$497,2,0),"other")</f>
        <v>other</v>
      </c>
      <c r="B205" s="453">
        <f t="shared" si="9"/>
        <v>45689</v>
      </c>
      <c r="C205" s="464">
        <v>45708</v>
      </c>
      <c r="D205" s="464">
        <v>45708</v>
      </c>
      <c r="E205">
        <v>168940023</v>
      </c>
      <c r="F205" t="s">
        <v>684</v>
      </c>
      <c r="G205" s="20">
        <f t="shared" si="11"/>
        <v>-33000</v>
      </c>
      <c r="H205" s="449">
        <v>33000</v>
      </c>
      <c r="I205" s="449">
        <v>0</v>
      </c>
      <c r="J205" s="20">
        <v>583300.28</v>
      </c>
      <c r="K205" s="20" t="s">
        <v>64</v>
      </c>
      <c r="L205" s="20" t="s">
        <v>65</v>
      </c>
      <c r="M205" s="439" t="s">
        <v>136</v>
      </c>
      <c r="N205" s="440">
        <f t="shared" si="10"/>
        <v>45689</v>
      </c>
      <c r="O205" s="488" t="str">
        <f>IF(H205&lt;&gt;0,VLOOKUP(M205,[6]Cashflow!$A$91:$A$212,1,0),VLOOKUP([6]Bank!M205,[6]Cashflow!$A$5:$A$88,1,0))</f>
        <v>Upstix</v>
      </c>
      <c r="P205" t="s">
        <v>137</v>
      </c>
      <c r="Q205" s="18">
        <f>INDEX([5]Accounts!$A:$A,MATCH(P205,[5]Accounts!$F:$F,0))</f>
        <v>3537</v>
      </c>
      <c r="R205" t="s">
        <v>118</v>
      </c>
      <c r="S205"/>
      <c r="T205" t="s">
        <v>685</v>
      </c>
      <c r="U205"/>
      <c r="V205"/>
      <c r="W205"/>
    </row>
    <row r="206" spans="1:23" ht="15" hidden="1" x14ac:dyDescent="0.25">
      <c r="A206" s="24" t="str">
        <f>IFERROR(VLOOKUP(M206,'Broker lookup'!$A$1:$B$497,2,0),"other")</f>
        <v>other</v>
      </c>
      <c r="B206" s="453">
        <f t="shared" si="9"/>
        <v>45689</v>
      </c>
      <c r="C206" s="464">
        <v>45708</v>
      </c>
      <c r="D206" s="464">
        <v>45708</v>
      </c>
      <c r="E206">
        <v>168940027</v>
      </c>
      <c r="F206" t="s">
        <v>686</v>
      </c>
      <c r="G206" s="20">
        <f t="shared" si="11"/>
        <v>-1</v>
      </c>
      <c r="H206" s="449">
        <v>1</v>
      </c>
      <c r="I206" s="449">
        <v>0</v>
      </c>
      <c r="J206" s="20">
        <v>583299.28</v>
      </c>
      <c r="K206" s="20" t="s">
        <v>64</v>
      </c>
      <c r="L206" s="20" t="s">
        <v>65</v>
      </c>
      <c r="M206" s="439" t="s">
        <v>582</v>
      </c>
      <c r="N206" s="440">
        <f t="shared" si="10"/>
        <v>45689</v>
      </c>
      <c r="O206" s="488" t="str">
        <f>IF(H206&lt;&gt;0,VLOOKUP(M206,[6]Cashflow!$A$91:$A$212,1,0),VLOOKUP([6]Bank!M206,[6]Cashflow!$A$5:$A$88,1,0))</f>
        <v>Bank Charges</v>
      </c>
      <c r="P206" t="s">
        <v>74</v>
      </c>
      <c r="Q206" s="18">
        <f>INDEX([5]Accounts!$A:$A,MATCH(P206,[5]Accounts!$F:$F,0))</f>
        <v>5430</v>
      </c>
      <c r="R206" t="s">
        <v>118</v>
      </c>
      <c r="S206"/>
      <c r="T206" s="464" t="s">
        <v>74</v>
      </c>
      <c r="U206"/>
      <c r="V206"/>
      <c r="W206"/>
    </row>
    <row r="207" spans="1:23" ht="15" hidden="1" x14ac:dyDescent="0.25">
      <c r="A207" s="24" t="str">
        <f>IFERROR(VLOOKUP(M207,'Broker lookup'!$A$1:$B$497,2,0),"other")</f>
        <v>other</v>
      </c>
      <c r="B207" s="453">
        <f t="shared" si="9"/>
        <v>45689</v>
      </c>
      <c r="C207" s="464">
        <v>45708</v>
      </c>
      <c r="D207" s="464">
        <v>45708</v>
      </c>
      <c r="E207">
        <v>168940027</v>
      </c>
      <c r="F207" t="s">
        <v>687</v>
      </c>
      <c r="G207" s="20">
        <f t="shared" si="11"/>
        <v>-60100</v>
      </c>
      <c r="H207" s="449">
        <v>60100</v>
      </c>
      <c r="I207" s="449">
        <v>0</v>
      </c>
      <c r="J207" s="20">
        <v>523199.28</v>
      </c>
      <c r="K207" s="20" t="s">
        <v>64</v>
      </c>
      <c r="L207" s="20" t="s">
        <v>65</v>
      </c>
      <c r="M207" s="439" t="s">
        <v>136</v>
      </c>
      <c r="N207" s="440">
        <f t="shared" si="10"/>
        <v>45689</v>
      </c>
      <c r="O207" s="488" t="str">
        <f>IF(H207&lt;&gt;0,VLOOKUP(M207,[6]Cashflow!$A$91:$A$212,1,0),VLOOKUP([6]Bank!M207,[6]Cashflow!$A$5:$A$88,1,0))</f>
        <v>Upstix</v>
      </c>
      <c r="P207" t="s">
        <v>137</v>
      </c>
      <c r="Q207" s="18">
        <f>INDEX([5]Accounts!$A:$A,MATCH(P207,[5]Accounts!$F:$F,0))</f>
        <v>3537</v>
      </c>
      <c r="R207" t="s">
        <v>118</v>
      </c>
      <c r="S207"/>
      <c r="T207" t="s">
        <v>688</v>
      </c>
      <c r="U207"/>
      <c r="V207"/>
      <c r="W207"/>
    </row>
    <row r="208" spans="1:23" ht="15" hidden="1" x14ac:dyDescent="0.25">
      <c r="A208" s="24" t="str">
        <f>IFERROR(VLOOKUP(M208,'Broker lookup'!$A$1:$B$497,2,0),"other")</f>
        <v>other</v>
      </c>
      <c r="B208" s="453">
        <f t="shared" si="9"/>
        <v>45689</v>
      </c>
      <c r="C208" s="464">
        <v>45708</v>
      </c>
      <c r="D208" s="464">
        <v>45708</v>
      </c>
      <c r="E208">
        <v>168940030</v>
      </c>
      <c r="F208" t="s">
        <v>689</v>
      </c>
      <c r="G208" s="20">
        <f t="shared" si="11"/>
        <v>-1</v>
      </c>
      <c r="H208" s="449">
        <v>1</v>
      </c>
      <c r="I208" s="449">
        <v>0</v>
      </c>
      <c r="J208" s="20">
        <v>523198.28</v>
      </c>
      <c r="K208" s="20" t="s">
        <v>64</v>
      </c>
      <c r="L208" s="20" t="s">
        <v>65</v>
      </c>
      <c r="M208" s="439" t="s">
        <v>582</v>
      </c>
      <c r="N208" s="440">
        <f t="shared" si="10"/>
        <v>45689</v>
      </c>
      <c r="O208" s="488" t="str">
        <f>IF(H208&lt;&gt;0,VLOOKUP(M208,[6]Cashflow!$A$91:$A$212,1,0),VLOOKUP([6]Bank!M208,[6]Cashflow!$A$5:$A$88,1,0))</f>
        <v>Bank Charges</v>
      </c>
      <c r="P208" t="s">
        <v>74</v>
      </c>
      <c r="Q208" s="18">
        <f>INDEX([5]Accounts!$A:$A,MATCH(P208,[5]Accounts!$F:$F,0))</f>
        <v>5430</v>
      </c>
      <c r="R208" t="s">
        <v>118</v>
      </c>
      <c r="S208"/>
      <c r="T208" s="464" t="s">
        <v>74</v>
      </c>
      <c r="U208"/>
      <c r="V208"/>
      <c r="W208"/>
    </row>
    <row r="209" spans="1:23" ht="15" hidden="1" x14ac:dyDescent="0.25">
      <c r="A209" s="24" t="str">
        <f>IFERROR(VLOOKUP(M209,'Broker lookup'!$A$1:$B$497,2,0),"other")</f>
        <v>other</v>
      </c>
      <c r="B209" s="453">
        <f t="shared" ref="B209:B272" si="12">EOMONTH(C209,-1)+1</f>
        <v>45689</v>
      </c>
      <c r="C209" s="464">
        <v>45708</v>
      </c>
      <c r="D209" s="464">
        <v>45708</v>
      </c>
      <c r="E209">
        <v>168940030</v>
      </c>
      <c r="F209" t="s">
        <v>690</v>
      </c>
      <c r="G209" s="20">
        <f t="shared" si="11"/>
        <v>-120.83</v>
      </c>
      <c r="H209" s="449">
        <v>120.83</v>
      </c>
      <c r="I209" s="449">
        <v>0</v>
      </c>
      <c r="J209" s="20">
        <v>523077.45</v>
      </c>
      <c r="K209" s="20" t="s">
        <v>64</v>
      </c>
      <c r="L209" s="20" t="s">
        <v>65</v>
      </c>
      <c r="M209" s="439" t="s">
        <v>691</v>
      </c>
      <c r="N209" s="440">
        <f t="shared" si="10"/>
        <v>45689</v>
      </c>
      <c r="O209" s="488" t="str">
        <f>IF(H209&lt;&gt;0,VLOOKUP(M209,[6]Cashflow!$A$91:$A$212,1,0),VLOOKUP([6]Bank!M209,[6]Cashflow!$A$5:$A$88,1,0))</f>
        <v>Call Assist Claims</v>
      </c>
      <c r="P209" s="488" t="s">
        <v>299</v>
      </c>
      <c r="Q209" s="18">
        <f>INDEX([5]Accounts!$A:$A,MATCH(P209,[5]Accounts!$F:$F,0))</f>
        <v>4252</v>
      </c>
      <c r="R209" t="s">
        <v>118</v>
      </c>
      <c r="S209"/>
      <c r="T209" t="s">
        <v>692</v>
      </c>
      <c r="U209"/>
      <c r="V209"/>
      <c r="W209"/>
    </row>
    <row r="210" spans="1:23" ht="15" hidden="1" x14ac:dyDescent="0.25">
      <c r="A210" s="24" t="str">
        <f>IFERROR(VLOOKUP(M210,'Broker lookup'!$A$1:$B$497,2,0),"other")</f>
        <v>other</v>
      </c>
      <c r="B210" s="453">
        <f t="shared" si="12"/>
        <v>45689</v>
      </c>
      <c r="C210" s="464">
        <v>45708</v>
      </c>
      <c r="D210" s="464">
        <v>45708</v>
      </c>
      <c r="E210">
        <v>168940031</v>
      </c>
      <c r="F210" t="s">
        <v>693</v>
      </c>
      <c r="G210" s="20">
        <f t="shared" si="11"/>
        <v>-1</v>
      </c>
      <c r="H210" s="449">
        <v>1</v>
      </c>
      <c r="I210" s="449">
        <v>0</v>
      </c>
      <c r="J210" s="20">
        <v>523076.45</v>
      </c>
      <c r="K210" s="20" t="s">
        <v>64</v>
      </c>
      <c r="L210" s="20" t="s">
        <v>65</v>
      </c>
      <c r="M210" s="439" t="s">
        <v>582</v>
      </c>
      <c r="N210" s="440">
        <f t="shared" si="10"/>
        <v>45689</v>
      </c>
      <c r="O210" s="488" t="str">
        <f>IF(H210&lt;&gt;0,VLOOKUP(M210,[6]Cashflow!$A$91:$A$212,1,0),VLOOKUP([6]Bank!M210,[6]Cashflow!$A$5:$A$88,1,0))</f>
        <v>Bank Charges</v>
      </c>
      <c r="P210" s="488" t="s">
        <v>74</v>
      </c>
      <c r="Q210" s="18">
        <f>INDEX([5]Accounts!$A:$A,MATCH(P210,[5]Accounts!$F:$F,0))</f>
        <v>5430</v>
      </c>
      <c r="R210" t="s">
        <v>118</v>
      </c>
      <c r="S210"/>
      <c r="T210" t="s">
        <v>74</v>
      </c>
      <c r="U210"/>
      <c r="V210"/>
      <c r="W210"/>
    </row>
    <row r="211" spans="1:23" ht="15" hidden="1" x14ac:dyDescent="0.25">
      <c r="A211" s="24" t="str">
        <f>IFERROR(VLOOKUP(M211,'Broker lookup'!$A$1:$B$497,2,0),"other")</f>
        <v>other</v>
      </c>
      <c r="B211" s="453">
        <f t="shared" si="12"/>
        <v>45689</v>
      </c>
      <c r="C211" s="464">
        <v>45708</v>
      </c>
      <c r="D211" s="464">
        <v>45708</v>
      </c>
      <c r="E211">
        <v>168940031</v>
      </c>
      <c r="F211" t="s">
        <v>694</v>
      </c>
      <c r="G211" s="20">
        <f t="shared" si="11"/>
        <v>-102541.85</v>
      </c>
      <c r="H211" s="449">
        <v>102541.85</v>
      </c>
      <c r="I211" s="449">
        <v>0</v>
      </c>
      <c r="J211" s="20">
        <v>420534.6</v>
      </c>
      <c r="K211" s="20" t="s">
        <v>64</v>
      </c>
      <c r="L211" s="20" t="s">
        <v>65</v>
      </c>
      <c r="M211" s="439" t="s">
        <v>69</v>
      </c>
      <c r="N211" s="440">
        <f t="shared" si="10"/>
        <v>45689</v>
      </c>
      <c r="O211" s="488" t="str">
        <f>IF(H211&lt;&gt;0,VLOOKUP(M211,[6]Cashflow!$A$91:$A$212,1,0),VLOOKUP([6]Bank!M211,[6]Cashflow!$A$5:$A$88,1,0))</f>
        <v>Employment Costs</v>
      </c>
      <c r="P211" t="s">
        <v>70</v>
      </c>
      <c r="Q211" s="18">
        <f>INDEX([5]Accounts!$A:$A,MATCH(P211,[5]Accounts!$F:$F,0))</f>
        <v>5433</v>
      </c>
      <c r="R211" t="s">
        <v>118</v>
      </c>
      <c r="S211"/>
      <c r="T211" t="s">
        <v>695</v>
      </c>
      <c r="U211"/>
      <c r="V211"/>
      <c r="W211"/>
    </row>
    <row r="212" spans="1:23" ht="15" hidden="1" x14ac:dyDescent="0.25">
      <c r="A212" s="24" t="str">
        <f>IFERROR(VLOOKUP(M212,'Broker lookup'!$A$1:$B$497,2,0),"other")</f>
        <v>other</v>
      </c>
      <c r="B212" s="453">
        <f t="shared" si="12"/>
        <v>45689</v>
      </c>
      <c r="C212" s="464">
        <v>45708</v>
      </c>
      <c r="D212" s="464">
        <v>45708</v>
      </c>
      <c r="E212">
        <v>168940032</v>
      </c>
      <c r="F212" t="s">
        <v>696</v>
      </c>
      <c r="G212" s="20">
        <f t="shared" si="11"/>
        <v>-916</v>
      </c>
      <c r="H212" s="449">
        <v>916</v>
      </c>
      <c r="I212" s="449">
        <v>0</v>
      </c>
      <c r="J212" s="20">
        <v>419618.6</v>
      </c>
      <c r="K212" s="20" t="s">
        <v>64</v>
      </c>
      <c r="L212" s="20" t="s">
        <v>65</v>
      </c>
      <c r="M212" s="439" t="s">
        <v>636</v>
      </c>
      <c r="N212" s="440">
        <f t="shared" si="10"/>
        <v>45689</v>
      </c>
      <c r="O212" s="488" t="str">
        <f>IF(H212&lt;&gt;0,VLOOKUP(M212,[6]Cashflow!$A$91:$A$212,1,0),VLOOKUP([6]Bank!M212,[6]Cashflow!$A$5:$A$88,1,0))</f>
        <v>SRS</v>
      </c>
      <c r="P212" t="s">
        <v>311</v>
      </c>
      <c r="Q212" s="18">
        <f>INDEX([5]Accounts!$A:$A,MATCH(P212,[5]Accounts!$F:$F,0))</f>
        <v>5432</v>
      </c>
      <c r="R212" t="s">
        <v>118</v>
      </c>
      <c r="S212"/>
      <c r="T212" t="s">
        <v>697</v>
      </c>
      <c r="U212"/>
      <c r="V212"/>
      <c r="W212"/>
    </row>
    <row r="213" spans="1:23" ht="15" hidden="1" x14ac:dyDescent="0.25">
      <c r="A213" s="24" t="str">
        <f>IFERROR(VLOOKUP(M213,'Broker lookup'!$A$1:$B$497,2,0),"other")</f>
        <v>other</v>
      </c>
      <c r="B213" s="453">
        <f t="shared" si="12"/>
        <v>45689</v>
      </c>
      <c r="C213" s="464">
        <v>45708</v>
      </c>
      <c r="D213" s="464">
        <v>45708</v>
      </c>
      <c r="E213">
        <v>168940033</v>
      </c>
      <c r="F213" t="s">
        <v>698</v>
      </c>
      <c r="G213" s="20">
        <f t="shared" si="11"/>
        <v>-1</v>
      </c>
      <c r="H213" s="449">
        <v>1</v>
      </c>
      <c r="I213" s="449">
        <v>0</v>
      </c>
      <c r="J213" s="20">
        <v>419617.6</v>
      </c>
      <c r="K213" s="20" t="s">
        <v>64</v>
      </c>
      <c r="L213" s="20" t="s">
        <v>65</v>
      </c>
      <c r="M213" s="439" t="s">
        <v>582</v>
      </c>
      <c r="N213" s="440">
        <f t="shared" si="10"/>
        <v>45689</v>
      </c>
      <c r="O213" s="488" t="str">
        <f>IF(H213&lt;&gt;0,VLOOKUP(M213,[6]Cashflow!$A$91:$A$212,1,0),VLOOKUP([6]Bank!M213,[6]Cashflow!$A$5:$A$88,1,0))</f>
        <v>Bank Charges</v>
      </c>
      <c r="P213" t="s">
        <v>74</v>
      </c>
      <c r="Q213" s="18">
        <f>INDEX([5]Accounts!$A:$A,MATCH(P213,[5]Accounts!$F:$F,0))</f>
        <v>5430</v>
      </c>
      <c r="R213" t="s">
        <v>118</v>
      </c>
      <c r="S213"/>
      <c r="T213" s="464" t="s">
        <v>74</v>
      </c>
      <c r="U213"/>
      <c r="V213"/>
      <c r="W213"/>
    </row>
    <row r="214" spans="1:23" ht="15" hidden="1" x14ac:dyDescent="0.25">
      <c r="A214" s="24" t="str">
        <f>IFERROR(VLOOKUP(M214,'Broker lookup'!$A$1:$B$497,2,0),"other")</f>
        <v>other</v>
      </c>
      <c r="B214" s="453">
        <f t="shared" si="12"/>
        <v>45689</v>
      </c>
      <c r="C214" s="464">
        <v>45708</v>
      </c>
      <c r="D214" s="464">
        <v>45708</v>
      </c>
      <c r="E214">
        <v>168940033</v>
      </c>
      <c r="F214" t="s">
        <v>699</v>
      </c>
      <c r="G214" s="20">
        <f t="shared" si="11"/>
        <v>-3158.07</v>
      </c>
      <c r="H214" s="449">
        <v>3158.07</v>
      </c>
      <c r="I214" s="449">
        <v>0</v>
      </c>
      <c r="J214" s="20">
        <v>416459.53</v>
      </c>
      <c r="K214" s="20" t="s">
        <v>64</v>
      </c>
      <c r="L214" s="20" t="s">
        <v>65</v>
      </c>
      <c r="M214" s="439" t="s">
        <v>69</v>
      </c>
      <c r="N214" s="440">
        <f t="shared" si="10"/>
        <v>45689</v>
      </c>
      <c r="O214" s="488" t="str">
        <f>IF(H214&lt;&gt;0,VLOOKUP(M214,[6]Cashflow!$A$91:$A$212,1,0),VLOOKUP([6]Bank!M214,[6]Cashflow!$A$5:$A$88,1,0))</f>
        <v>Employment Costs</v>
      </c>
      <c r="P214" s="488" t="s">
        <v>297</v>
      </c>
      <c r="Q214" s="18">
        <f>INDEX([5]Accounts!$A:$A,MATCH(P214,[5]Accounts!$F:$F,0))</f>
        <v>8020</v>
      </c>
      <c r="R214" t="s">
        <v>118</v>
      </c>
      <c r="S214"/>
      <c r="T214" t="s">
        <v>700</v>
      </c>
      <c r="U214"/>
      <c r="V214"/>
      <c r="W214"/>
    </row>
    <row r="215" spans="1:23" ht="15" hidden="1" x14ac:dyDescent="0.25">
      <c r="A215" s="24" t="str">
        <f>IFERROR(VLOOKUP(M215,'Broker lookup'!$A$1:$B$497,2,0),"other")</f>
        <v>other</v>
      </c>
      <c r="B215" s="453">
        <f t="shared" si="12"/>
        <v>45689</v>
      </c>
      <c r="C215" s="464">
        <v>45708</v>
      </c>
      <c r="D215" s="464">
        <v>45708</v>
      </c>
      <c r="E215">
        <v>168940034</v>
      </c>
      <c r="F215" t="s">
        <v>701</v>
      </c>
      <c r="G215" s="20">
        <f t="shared" si="11"/>
        <v>-1</v>
      </c>
      <c r="H215" s="449">
        <v>1</v>
      </c>
      <c r="I215" s="449">
        <v>0</v>
      </c>
      <c r="J215" s="20">
        <v>416458.53</v>
      </c>
      <c r="K215" s="20" t="s">
        <v>64</v>
      </c>
      <c r="L215" s="20" t="s">
        <v>65</v>
      </c>
      <c r="M215" s="439" t="s">
        <v>582</v>
      </c>
      <c r="N215" s="440">
        <f t="shared" si="10"/>
        <v>45689</v>
      </c>
      <c r="O215" s="488" t="str">
        <f>IF(H215&lt;&gt;0,VLOOKUP(M215,[6]Cashflow!$A$91:$A$212,1,0),VLOOKUP([6]Bank!M215,[6]Cashflow!$A$5:$A$88,1,0))</f>
        <v>Bank Charges</v>
      </c>
      <c r="P215" t="s">
        <v>74</v>
      </c>
      <c r="Q215" s="18">
        <f>INDEX([5]Accounts!$A:$A,MATCH(P215,[5]Accounts!$F:$F,0))</f>
        <v>5430</v>
      </c>
      <c r="R215" t="s">
        <v>118</v>
      </c>
      <c r="S215"/>
      <c r="T215" s="464" t="s">
        <v>74</v>
      </c>
      <c r="U215"/>
      <c r="V215"/>
      <c r="W215"/>
    </row>
    <row r="216" spans="1:23" ht="15" hidden="1" x14ac:dyDescent="0.25">
      <c r="A216" s="24" t="str">
        <f>IFERROR(VLOOKUP(M216,'Broker lookup'!$A$1:$B$497,2,0),"other")</f>
        <v>other</v>
      </c>
      <c r="B216" s="453">
        <f t="shared" si="12"/>
        <v>45689</v>
      </c>
      <c r="C216" s="464">
        <v>45708</v>
      </c>
      <c r="D216" s="464">
        <v>45708</v>
      </c>
      <c r="E216">
        <v>168940034</v>
      </c>
      <c r="F216" t="s">
        <v>702</v>
      </c>
      <c r="G216" s="20">
        <f t="shared" si="11"/>
        <v>-782.7</v>
      </c>
      <c r="H216" s="449">
        <v>782.7</v>
      </c>
      <c r="I216" s="449">
        <v>0</v>
      </c>
      <c r="J216" s="20">
        <v>415675.83</v>
      </c>
      <c r="K216" s="20" t="s">
        <v>64</v>
      </c>
      <c r="L216" s="20" t="s">
        <v>65</v>
      </c>
      <c r="M216" s="439" t="s">
        <v>703</v>
      </c>
      <c r="N216" s="440">
        <f t="shared" si="10"/>
        <v>45689</v>
      </c>
      <c r="O216" s="488" t="str">
        <f>IF(H216&lt;&gt;0,VLOOKUP(M216,[6]Cashflow!$A$91:$A$212,1,0),VLOOKUP([6]Bank!M216,[6]Cashflow!$A$5:$A$88,1,0))</f>
        <v>Redpalm</v>
      </c>
      <c r="P216" s="488" t="s">
        <v>78</v>
      </c>
      <c r="Q216" s="18">
        <f>INDEX([5]Accounts!$A:$A,MATCH(P216,[5]Accounts!$F:$F,0))</f>
        <v>5425</v>
      </c>
      <c r="R216" t="s">
        <v>118</v>
      </c>
      <c r="S216"/>
      <c r="T216" t="s">
        <v>704</v>
      </c>
      <c r="U216"/>
      <c r="V216"/>
      <c r="W216"/>
    </row>
    <row r="217" spans="1:23" ht="15" hidden="1" x14ac:dyDescent="0.25">
      <c r="A217" s="24" t="str">
        <f>IFERROR(VLOOKUP(M217,'Broker lookup'!$A$1:$B$497,2,0),"other")</f>
        <v>other</v>
      </c>
      <c r="B217" s="453">
        <f t="shared" si="12"/>
        <v>45689</v>
      </c>
      <c r="C217" s="464">
        <v>45708</v>
      </c>
      <c r="D217" s="464">
        <v>45708</v>
      </c>
      <c r="E217">
        <v>168940035</v>
      </c>
      <c r="F217" t="s">
        <v>705</v>
      </c>
      <c r="G217" s="20">
        <f t="shared" si="11"/>
        <v>-1</v>
      </c>
      <c r="H217" s="449">
        <v>1</v>
      </c>
      <c r="I217" s="449">
        <v>0</v>
      </c>
      <c r="J217" s="20">
        <v>415674.83</v>
      </c>
      <c r="K217" s="20" t="s">
        <v>64</v>
      </c>
      <c r="L217" s="20" t="s">
        <v>65</v>
      </c>
      <c r="M217" s="439" t="s">
        <v>582</v>
      </c>
      <c r="N217" s="440">
        <f t="shared" si="10"/>
        <v>45689</v>
      </c>
      <c r="O217" s="488" t="str">
        <f>IF(H217&lt;&gt;0,VLOOKUP(M217,[6]Cashflow!$A$91:$A$212,1,0),VLOOKUP([6]Bank!M217,[6]Cashflow!$A$5:$A$88,1,0))</f>
        <v>Bank Charges</v>
      </c>
      <c r="P217" t="s">
        <v>74</v>
      </c>
      <c r="Q217" s="18">
        <f>INDEX([5]Accounts!$A:$A,MATCH(P217,[5]Accounts!$F:$F,0))</f>
        <v>5430</v>
      </c>
      <c r="R217" t="s">
        <v>118</v>
      </c>
      <c r="S217"/>
      <c r="T217" s="464" t="s">
        <v>74</v>
      </c>
      <c r="U217"/>
      <c r="V217"/>
      <c r="W217"/>
    </row>
    <row r="218" spans="1:23" ht="15" hidden="1" x14ac:dyDescent="0.25">
      <c r="A218" s="24" t="str">
        <f>IFERROR(VLOOKUP(M218,'Broker lookup'!$A$1:$B$497,2,0),"other")</f>
        <v>other</v>
      </c>
      <c r="B218" s="453">
        <f t="shared" si="12"/>
        <v>45689</v>
      </c>
      <c r="C218" s="464">
        <v>45708</v>
      </c>
      <c r="D218" s="464">
        <v>45708</v>
      </c>
      <c r="E218">
        <v>168940035</v>
      </c>
      <c r="F218" t="s">
        <v>706</v>
      </c>
      <c r="G218" s="20">
        <f t="shared" si="11"/>
        <v>-30900</v>
      </c>
      <c r="H218" s="449">
        <v>30900</v>
      </c>
      <c r="I218" s="449">
        <v>0</v>
      </c>
      <c r="J218" s="20">
        <v>384774.83</v>
      </c>
      <c r="K218" s="20" t="s">
        <v>64</v>
      </c>
      <c r="L218" s="20" t="s">
        <v>65</v>
      </c>
      <c r="M218" s="439" t="s">
        <v>136</v>
      </c>
      <c r="N218" s="440">
        <f t="shared" si="10"/>
        <v>45689</v>
      </c>
      <c r="O218" s="488" t="str">
        <f>IF(H218&lt;&gt;0,VLOOKUP(M218,[6]Cashflow!$A$91:$A$212,1,0),VLOOKUP([6]Bank!M218,[6]Cashflow!$A$5:$A$88,1,0))</f>
        <v>Upstix</v>
      </c>
      <c r="P218" t="s">
        <v>137</v>
      </c>
      <c r="Q218" s="18">
        <f>INDEX([5]Accounts!$A:$A,MATCH(P218,[5]Accounts!$F:$F,0))</f>
        <v>3537</v>
      </c>
      <c r="R218" t="s">
        <v>118</v>
      </c>
      <c r="S218"/>
      <c r="T218" t="s">
        <v>707</v>
      </c>
      <c r="U218"/>
      <c r="V218"/>
      <c r="W218"/>
    </row>
    <row r="219" spans="1:23" ht="15" hidden="1" x14ac:dyDescent="0.25">
      <c r="A219" s="24" t="str">
        <f>IFERROR(VLOOKUP(M219,'Broker lookup'!$A$1:$B$497,2,0),"other")</f>
        <v>other</v>
      </c>
      <c r="B219" s="453">
        <f t="shared" si="12"/>
        <v>45689</v>
      </c>
      <c r="C219" s="464">
        <v>45708</v>
      </c>
      <c r="D219" s="464">
        <v>45708</v>
      </c>
      <c r="E219">
        <v>168940036</v>
      </c>
      <c r="F219" t="s">
        <v>440</v>
      </c>
      <c r="G219" s="20">
        <f t="shared" si="11"/>
        <v>-1</v>
      </c>
      <c r="H219" s="449">
        <v>1</v>
      </c>
      <c r="I219" s="449">
        <v>0</v>
      </c>
      <c r="J219" s="20">
        <v>384773.83</v>
      </c>
      <c r="K219" s="20" t="s">
        <v>64</v>
      </c>
      <c r="L219" s="20" t="s">
        <v>65</v>
      </c>
      <c r="M219" s="439" t="s">
        <v>582</v>
      </c>
      <c r="N219" s="440">
        <f t="shared" si="10"/>
        <v>45689</v>
      </c>
      <c r="O219" s="488" t="str">
        <f>IF(H219&lt;&gt;0,VLOOKUP(M219,[6]Cashflow!$A$91:$A$212,1,0),VLOOKUP([6]Bank!M219,[6]Cashflow!$A$5:$A$88,1,0))</f>
        <v>Bank Charges</v>
      </c>
      <c r="P219" t="s">
        <v>74</v>
      </c>
      <c r="Q219" s="18">
        <f>INDEX([5]Accounts!$A:$A,MATCH(P219,[5]Accounts!$F:$F,0))</f>
        <v>5430</v>
      </c>
      <c r="R219" t="s">
        <v>118</v>
      </c>
      <c r="S219"/>
      <c r="T219" s="464" t="s">
        <v>74</v>
      </c>
      <c r="U219"/>
      <c r="V219"/>
      <c r="W219"/>
    </row>
    <row r="220" spans="1:23" ht="15" hidden="1" x14ac:dyDescent="0.25">
      <c r="A220" s="24" t="s">
        <v>576</v>
      </c>
      <c r="B220" s="453">
        <f t="shared" si="12"/>
        <v>45689</v>
      </c>
      <c r="C220" s="464">
        <v>45708</v>
      </c>
      <c r="D220" s="464">
        <v>45708</v>
      </c>
      <c r="E220">
        <v>168940036</v>
      </c>
      <c r="F220" t="s">
        <v>441</v>
      </c>
      <c r="G220" s="449">
        <f t="shared" si="11"/>
        <v>-784.09</v>
      </c>
      <c r="H220" s="449">
        <v>784.09</v>
      </c>
      <c r="I220" s="449">
        <v>0</v>
      </c>
      <c r="J220" s="20">
        <v>383989.74</v>
      </c>
      <c r="K220" s="20" t="s">
        <v>64</v>
      </c>
      <c r="L220" s="20" t="s">
        <v>65</v>
      </c>
      <c r="M220" s="439" t="s">
        <v>613</v>
      </c>
      <c r="N220" s="440">
        <f t="shared" si="10"/>
        <v>45689</v>
      </c>
      <c r="O220" s="488" t="str">
        <f>IF(H220&lt;&gt;0,VLOOKUP(M220,[6]Cashflow!$A$91:$A$212,1,0),VLOOKUP([6]Bank!M220,[6]Cashflow!$A$5:$A$88,1,0))</f>
        <v>Dayinsure</v>
      </c>
      <c r="P220" s="488" t="s">
        <v>708</v>
      </c>
      <c r="Q220" s="18">
        <f>INDEX([5]Accounts!$A:$A,MATCH(P220,[5]Accounts!$F:$F,0))</f>
        <v>8012</v>
      </c>
      <c r="R220" t="s">
        <v>118</v>
      </c>
      <c r="S220"/>
      <c r="T220" t="s">
        <v>709</v>
      </c>
      <c r="U220"/>
      <c r="V220"/>
      <c r="W220"/>
    </row>
    <row r="221" spans="1:23" ht="15" hidden="1" x14ac:dyDescent="0.25">
      <c r="A221" s="24" t="s">
        <v>576</v>
      </c>
      <c r="B221" s="453">
        <f t="shared" si="12"/>
        <v>45689</v>
      </c>
      <c r="C221" s="464">
        <v>45709</v>
      </c>
      <c r="D221" s="464">
        <v>45709</v>
      </c>
      <c r="E221">
        <v>168955220</v>
      </c>
      <c r="F221" t="s">
        <v>319</v>
      </c>
      <c r="G221" s="449">
        <f t="shared" si="11"/>
        <v>90000</v>
      </c>
      <c r="H221" s="449">
        <v>0</v>
      </c>
      <c r="I221" s="449">
        <v>90000</v>
      </c>
      <c r="J221" s="20">
        <v>473989.74</v>
      </c>
      <c r="K221" s="439" t="s">
        <v>64</v>
      </c>
      <c r="L221" s="440" t="s">
        <v>65</v>
      </c>
      <c r="M221" s="439" t="s">
        <v>292</v>
      </c>
      <c r="N221" s="440">
        <f t="shared" si="10"/>
        <v>45689</v>
      </c>
      <c r="O221" s="18" t="e">
        <f>IF(H221&lt;&gt;0,VLOOKUP(M221,[6]Cashflow!$A$91:$A$212,1,0),VLOOKUP([6]Bank!M221,[6]Cashflow!$A$5:$A$88,1,0))</f>
        <v>#N/A</v>
      </c>
      <c r="P221" t="s">
        <v>18</v>
      </c>
      <c r="Q221" s="18">
        <f>INDEX([5]Accounts!$A:$A,MATCH(P221,[5]Accounts!$F:$F,0))</f>
        <v>3603</v>
      </c>
      <c r="R221" s="464" t="s">
        <v>229</v>
      </c>
      <c r="S221"/>
      <c r="T221" t="s">
        <v>392</v>
      </c>
      <c r="U221"/>
      <c r="V221"/>
      <c r="W221"/>
    </row>
    <row r="222" spans="1:23" ht="15" hidden="1" x14ac:dyDescent="0.25">
      <c r="A222" s="24" t="str">
        <f>IFERROR(VLOOKUP(M222,'Broker lookup'!$A$1:$B$497,2,0),"other")</f>
        <v>other</v>
      </c>
      <c r="B222" s="453">
        <f t="shared" si="12"/>
        <v>45689</v>
      </c>
      <c r="C222" s="464">
        <v>45709</v>
      </c>
      <c r="D222" s="464">
        <v>45709</v>
      </c>
      <c r="E222">
        <v>168965264</v>
      </c>
      <c r="F222" t="s">
        <v>710</v>
      </c>
      <c r="G222" s="20">
        <f t="shared" si="11"/>
        <v>200000</v>
      </c>
      <c r="H222" s="449">
        <v>0</v>
      </c>
      <c r="I222" s="449">
        <v>200000</v>
      </c>
      <c r="J222" s="20">
        <v>673989.74</v>
      </c>
      <c r="K222" s="20" t="s">
        <v>64</v>
      </c>
      <c r="L222" s="20" t="s">
        <v>65</v>
      </c>
      <c r="M222" s="439" t="s">
        <v>711</v>
      </c>
      <c r="N222" s="440">
        <f t="shared" si="10"/>
        <v>45689</v>
      </c>
      <c r="O222" s="488" t="e">
        <f>IF(H222&lt;&gt;0,VLOOKUP(M222,[6]Cashflow!$A$91:$A$212,1,0),VLOOKUP([6]Bank!M222,[6]Cashflow!$A$5:$A$88,1,0))</f>
        <v>#N/A</v>
      </c>
      <c r="P222" s="488" t="s">
        <v>712</v>
      </c>
      <c r="Q222" s="18">
        <f>INDEX([5]Accounts!$A:$A,MATCH(P222,[5]Accounts!$F:$F,0))</f>
        <v>3528</v>
      </c>
      <c r="R222" t="s">
        <v>118</v>
      </c>
      <c r="S222"/>
      <c r="T222" t="s">
        <v>713</v>
      </c>
      <c r="U222"/>
      <c r="V222"/>
      <c r="W222"/>
    </row>
    <row r="223" spans="1:23" ht="15" hidden="1" x14ac:dyDescent="0.25">
      <c r="A223" s="24" t="str">
        <f>IFERROR(VLOOKUP(M223,'Broker lookup'!$A$1:$B$497,2,0),"other")</f>
        <v>other</v>
      </c>
      <c r="B223" s="453">
        <f t="shared" si="12"/>
        <v>45689</v>
      </c>
      <c r="C223" s="464">
        <v>45712</v>
      </c>
      <c r="D223" s="464">
        <v>45712</v>
      </c>
      <c r="E223">
        <v>168972214</v>
      </c>
      <c r="F223" t="s">
        <v>714</v>
      </c>
      <c r="G223" s="20">
        <f t="shared" si="11"/>
        <v>-15</v>
      </c>
      <c r="H223" s="449">
        <v>15</v>
      </c>
      <c r="I223" s="449">
        <v>0</v>
      </c>
      <c r="J223" s="20">
        <v>673974.74</v>
      </c>
      <c r="K223" s="20" t="s">
        <v>64</v>
      </c>
      <c r="L223" s="20" t="s">
        <v>65</v>
      </c>
      <c r="M223" s="439" t="s">
        <v>582</v>
      </c>
      <c r="N223" s="440">
        <f t="shared" si="10"/>
        <v>45689</v>
      </c>
      <c r="O223" s="488" t="str">
        <f>IF(H223&lt;&gt;0,VLOOKUP(M223,[6]Cashflow!$A$91:$A$212,1,0),VLOOKUP([6]Bank!M223,[6]Cashflow!$A$5:$A$88,1,0))</f>
        <v>Bank Charges</v>
      </c>
      <c r="P223" t="s">
        <v>74</v>
      </c>
      <c r="Q223" s="18">
        <f>INDEX([5]Accounts!$A:$A,MATCH(P223,[5]Accounts!$F:$F,0))</f>
        <v>5430</v>
      </c>
      <c r="R223" t="s">
        <v>118</v>
      </c>
      <c r="S223"/>
      <c r="T223" s="464" t="s">
        <v>74</v>
      </c>
      <c r="U223"/>
      <c r="V223"/>
      <c r="W223"/>
    </row>
    <row r="224" spans="1:23" ht="15" hidden="1" x14ac:dyDescent="0.25">
      <c r="A224" s="24" t="str">
        <f>IFERROR(VLOOKUP(M224,'Broker lookup'!$A$1:$B$497,2,0),"other")</f>
        <v>other</v>
      </c>
      <c r="B224" s="453">
        <f t="shared" si="12"/>
        <v>45689</v>
      </c>
      <c r="C224" s="464">
        <v>45712</v>
      </c>
      <c r="D224" s="464">
        <v>45712</v>
      </c>
      <c r="E224">
        <v>168972214</v>
      </c>
      <c r="F224" t="s">
        <v>715</v>
      </c>
      <c r="G224" s="20">
        <f t="shared" si="11"/>
        <v>-620000</v>
      </c>
      <c r="H224" s="449">
        <v>620000</v>
      </c>
      <c r="I224" s="449">
        <v>0</v>
      </c>
      <c r="J224" s="20">
        <v>53974.74</v>
      </c>
      <c r="K224" s="20" t="s">
        <v>64</v>
      </c>
      <c r="L224" s="20" t="s">
        <v>65</v>
      </c>
      <c r="M224" s="439" t="s">
        <v>309</v>
      </c>
      <c r="N224" s="440">
        <f t="shared" si="10"/>
        <v>45689</v>
      </c>
      <c r="O224" s="488" t="str">
        <f>IF(H224&lt;&gt;0,VLOOKUP(M224,[6]Cashflow!$A$91:$A$212,1,0),VLOOKUP([6]Bank!M224,[6]Cashflow!$A$5:$A$88,1,0))</f>
        <v>Cachematrix</v>
      </c>
      <c r="P224" t="s">
        <v>309</v>
      </c>
      <c r="Q224" s="18">
        <f>INDEX([5]Accounts!$A:$A,MATCH(P224,[5]Accounts!$F:$F,0))</f>
        <v>2765</v>
      </c>
      <c r="R224" t="s">
        <v>118</v>
      </c>
      <c r="S224"/>
      <c r="T224" s="464" t="s">
        <v>390</v>
      </c>
      <c r="U224"/>
      <c r="V224"/>
      <c r="W224"/>
    </row>
    <row r="225" spans="1:23" ht="15" hidden="1" x14ac:dyDescent="0.25">
      <c r="A225" s="24" t="s">
        <v>576</v>
      </c>
      <c r="B225" s="453">
        <f t="shared" si="12"/>
        <v>45689</v>
      </c>
      <c r="C225" s="464">
        <v>45712</v>
      </c>
      <c r="D225" s="464">
        <v>45712</v>
      </c>
      <c r="E225">
        <v>168972258</v>
      </c>
      <c r="F225" t="s">
        <v>319</v>
      </c>
      <c r="G225" s="449">
        <f t="shared" si="11"/>
        <v>30000</v>
      </c>
      <c r="H225" s="449">
        <v>0</v>
      </c>
      <c r="I225" s="449">
        <v>30000</v>
      </c>
      <c r="J225" s="20">
        <v>83974.74</v>
      </c>
      <c r="K225" s="488" t="s">
        <v>64</v>
      </c>
      <c r="L225" t="s">
        <v>65</v>
      </c>
      <c r="M225" s="439" t="s">
        <v>292</v>
      </c>
      <c r="N225" s="440">
        <f t="shared" si="10"/>
        <v>45689</v>
      </c>
      <c r="O225" t="e">
        <f>IF(H225&lt;&gt;0,VLOOKUP(M225,[6]Cashflow!$A$91:$A$212,1,0),VLOOKUP([6]Bank!M225,[6]Cashflow!$A$5:$A$88,1,0))</f>
        <v>#N/A</v>
      </c>
      <c r="P225" s="464" t="s">
        <v>18</v>
      </c>
      <c r="Q225" s="18">
        <f>INDEX([5]Accounts!$A:$A,MATCH(P225,[5]Accounts!$F:$F,0))</f>
        <v>3603</v>
      </c>
      <c r="R225" t="s">
        <v>229</v>
      </c>
      <c r="S225"/>
      <c r="T225" t="s">
        <v>392</v>
      </c>
      <c r="U225"/>
      <c r="V225"/>
      <c r="W225"/>
    </row>
    <row r="226" spans="1:23" ht="15" hidden="1" x14ac:dyDescent="0.25">
      <c r="A226" s="24" t="str">
        <f>IFERROR(VLOOKUP(M226,'Broker lookup'!$A$1:$B$497,2,0),"other")</f>
        <v>other</v>
      </c>
      <c r="B226" s="453">
        <f t="shared" si="12"/>
        <v>45689</v>
      </c>
      <c r="C226" s="464">
        <v>45712</v>
      </c>
      <c r="D226" s="464">
        <v>45712</v>
      </c>
      <c r="E226">
        <v>168981050</v>
      </c>
      <c r="F226" t="s">
        <v>716</v>
      </c>
      <c r="G226" s="20">
        <f t="shared" si="11"/>
        <v>1000000</v>
      </c>
      <c r="H226" s="449">
        <v>0</v>
      </c>
      <c r="I226" s="449">
        <v>1000000</v>
      </c>
      <c r="J226" s="20">
        <v>1083974.74</v>
      </c>
      <c r="K226" s="20" t="s">
        <v>64</v>
      </c>
      <c r="L226" s="20" t="s">
        <v>65</v>
      </c>
      <c r="M226" s="439" t="s">
        <v>309</v>
      </c>
      <c r="N226" s="440">
        <f t="shared" si="10"/>
        <v>45689</v>
      </c>
      <c r="O226" s="488" t="e">
        <f>IF(H226&lt;&gt;0,VLOOKUP(M226,[6]Cashflow!$A$91:$A$212,1,0),VLOOKUP([6]Bank!M226,[6]Cashflow!$A$5:$A$88,1,0))</f>
        <v>#N/A</v>
      </c>
      <c r="P226" t="s">
        <v>309</v>
      </c>
      <c r="Q226" s="18">
        <f>INDEX([5]Accounts!$A:$A,MATCH(P226,[5]Accounts!$F:$F,0))</f>
        <v>2765</v>
      </c>
      <c r="R226" t="s">
        <v>118</v>
      </c>
      <c r="S226"/>
      <c r="T226" s="464" t="s">
        <v>390</v>
      </c>
      <c r="U226"/>
      <c r="V226"/>
      <c r="W226"/>
    </row>
    <row r="227" spans="1:23" ht="15" hidden="1" x14ac:dyDescent="0.25">
      <c r="A227" s="24" t="str">
        <f>IFERROR(VLOOKUP(M227,'Broker lookup'!$A$1:$B$497,2,0),"other")</f>
        <v>other</v>
      </c>
      <c r="B227" s="453">
        <f t="shared" si="12"/>
        <v>45689</v>
      </c>
      <c r="C227" s="464">
        <v>45712</v>
      </c>
      <c r="D227" s="464">
        <v>45712</v>
      </c>
      <c r="E227">
        <v>168986925</v>
      </c>
      <c r="F227" t="s">
        <v>717</v>
      </c>
      <c r="G227" s="20">
        <f t="shared" si="11"/>
        <v>36750</v>
      </c>
      <c r="H227" s="449">
        <v>0</v>
      </c>
      <c r="I227" s="449">
        <v>36750</v>
      </c>
      <c r="J227" s="20">
        <v>1120724.74</v>
      </c>
      <c r="K227" s="20" t="s">
        <v>64</v>
      </c>
      <c r="L227" s="20" t="s">
        <v>65</v>
      </c>
      <c r="M227" s="439" t="s">
        <v>136</v>
      </c>
      <c r="N227" s="440">
        <f t="shared" si="10"/>
        <v>45689</v>
      </c>
      <c r="O227" s="488" t="e">
        <f>IF(H227&lt;&gt;0,VLOOKUP(M227,[6]Cashflow!$A$91:$A$212,1,0),VLOOKUP([6]Bank!M227,[6]Cashflow!$A$5:$A$88,1,0))</f>
        <v>#N/A</v>
      </c>
      <c r="P227" t="s">
        <v>137</v>
      </c>
      <c r="Q227" s="18">
        <f>INDEX([5]Accounts!$A:$A,MATCH(P227,[5]Accounts!$F:$F,0))</f>
        <v>3537</v>
      </c>
      <c r="R227" t="s">
        <v>118</v>
      </c>
      <c r="S227"/>
      <c r="T227" t="s">
        <v>718</v>
      </c>
      <c r="U227"/>
      <c r="V227"/>
      <c r="W227"/>
    </row>
    <row r="228" spans="1:23" ht="15" hidden="1" x14ac:dyDescent="0.25">
      <c r="A228" s="24" t="str">
        <f>IFERROR(VLOOKUP(M228,'Broker lookup'!$A$1:$B$497,2,0),"other")</f>
        <v>other</v>
      </c>
      <c r="B228" s="453">
        <f t="shared" si="12"/>
        <v>45689</v>
      </c>
      <c r="C228" s="464">
        <v>45712</v>
      </c>
      <c r="D228" s="464">
        <v>45712</v>
      </c>
      <c r="E228">
        <v>168986959</v>
      </c>
      <c r="F228" t="s">
        <v>719</v>
      </c>
      <c r="G228" s="20">
        <f t="shared" si="11"/>
        <v>22875</v>
      </c>
      <c r="H228" s="449">
        <v>0</v>
      </c>
      <c r="I228" s="449">
        <v>22875</v>
      </c>
      <c r="J228" s="20">
        <v>1143599.74</v>
      </c>
      <c r="K228" s="20" t="s">
        <v>64</v>
      </c>
      <c r="L228" s="20" t="s">
        <v>65</v>
      </c>
      <c r="M228" s="439" t="s">
        <v>136</v>
      </c>
      <c r="N228" s="440">
        <f t="shared" si="10"/>
        <v>45689</v>
      </c>
      <c r="O228" s="488" t="e">
        <f>IF(H228&lt;&gt;0,VLOOKUP(M228,[6]Cashflow!$A$91:$A$212,1,0),VLOOKUP([6]Bank!M228,[6]Cashflow!$A$5:$A$88,1,0))</f>
        <v>#N/A</v>
      </c>
      <c r="P228" t="s">
        <v>137</v>
      </c>
      <c r="Q228" s="18">
        <f>INDEX([5]Accounts!$A:$A,MATCH(P228,[5]Accounts!$F:$F,0))</f>
        <v>3537</v>
      </c>
      <c r="R228" t="s">
        <v>118</v>
      </c>
      <c r="S228"/>
      <c r="T228" t="s">
        <v>720</v>
      </c>
      <c r="U228"/>
      <c r="V228"/>
      <c r="W228"/>
    </row>
    <row r="229" spans="1:23" ht="15" hidden="1" x14ac:dyDescent="0.25">
      <c r="A229" s="24" t="str">
        <f>IFERROR(VLOOKUP(M229,'Broker lookup'!$A$1:$B$497,2,0),"other")</f>
        <v>other</v>
      </c>
      <c r="B229" s="453">
        <f t="shared" si="12"/>
        <v>45689</v>
      </c>
      <c r="C229" s="464">
        <v>45713</v>
      </c>
      <c r="D229" s="464">
        <v>45713</v>
      </c>
      <c r="E229">
        <v>168940024</v>
      </c>
      <c r="F229" t="s">
        <v>223</v>
      </c>
      <c r="G229" s="20">
        <f t="shared" si="11"/>
        <v>-5</v>
      </c>
      <c r="H229" s="449">
        <v>5</v>
      </c>
      <c r="I229" s="449">
        <v>0</v>
      </c>
      <c r="J229" s="20">
        <v>1143594.74</v>
      </c>
      <c r="K229" s="20" t="s">
        <v>64</v>
      </c>
      <c r="L229" s="20" t="s">
        <v>65</v>
      </c>
      <c r="M229" s="439" t="s">
        <v>582</v>
      </c>
      <c r="N229" s="440">
        <f t="shared" si="10"/>
        <v>45689</v>
      </c>
      <c r="O229" s="488" t="str">
        <f>IF(H229&lt;&gt;0,VLOOKUP(M229,[6]Cashflow!$A$91:$A$212,1,0),VLOOKUP([6]Bank!M229,[6]Cashflow!$A$5:$A$88,1,0))</f>
        <v>Bank Charges</v>
      </c>
      <c r="P229" t="s">
        <v>74</v>
      </c>
      <c r="Q229" s="18">
        <f>INDEX([5]Accounts!$A:$A,MATCH(P229,[5]Accounts!$F:$F,0))</f>
        <v>5430</v>
      </c>
      <c r="R229" t="s">
        <v>118</v>
      </c>
      <c r="S229"/>
      <c r="T229" s="464" t="s">
        <v>74</v>
      </c>
      <c r="U229"/>
      <c r="V229"/>
      <c r="W229"/>
    </row>
    <row r="230" spans="1:23" ht="15" hidden="1" x14ac:dyDescent="0.25">
      <c r="A230" s="24" t="str">
        <f>IFERROR(VLOOKUP(M230,'Broker lookup'!$A$1:$B$497,2,0),"other")</f>
        <v>other</v>
      </c>
      <c r="B230" s="453">
        <f t="shared" si="12"/>
        <v>45689</v>
      </c>
      <c r="C230" s="464">
        <v>45713</v>
      </c>
      <c r="D230" s="464">
        <v>45713</v>
      </c>
      <c r="E230">
        <v>168940024</v>
      </c>
      <c r="F230" t="s">
        <v>224</v>
      </c>
      <c r="G230" s="20">
        <f t="shared" si="11"/>
        <v>-20096.59</v>
      </c>
      <c r="H230" s="449">
        <v>20096.59</v>
      </c>
      <c r="I230" s="449">
        <v>0</v>
      </c>
      <c r="J230" s="20">
        <v>1123498.1499999999</v>
      </c>
      <c r="K230" s="20" t="s">
        <v>64</v>
      </c>
      <c r="L230" s="20" t="s">
        <v>65</v>
      </c>
      <c r="M230" s="439" t="s">
        <v>69</v>
      </c>
      <c r="N230" s="440">
        <f t="shared" si="10"/>
        <v>45689</v>
      </c>
      <c r="O230" s="488" t="str">
        <f>IF(H230&lt;&gt;0,VLOOKUP(M230,[6]Cashflow!$A$91:$A$212,1,0),VLOOKUP([6]Bank!M230,[6]Cashflow!$A$5:$A$88,1,0))</f>
        <v>Employment Costs</v>
      </c>
      <c r="P230" t="s">
        <v>721</v>
      </c>
      <c r="Q230" s="18">
        <f>INDEX([5]Accounts!$A:$A,MATCH(P230,[5]Accounts!$F:$F,0))</f>
        <v>4152</v>
      </c>
      <c r="R230" t="s">
        <v>118</v>
      </c>
      <c r="S230"/>
      <c r="T230" t="s">
        <v>722</v>
      </c>
      <c r="U230"/>
      <c r="V230"/>
      <c r="W230"/>
    </row>
    <row r="231" spans="1:23" ht="15" hidden="1" x14ac:dyDescent="0.25">
      <c r="A231" s="24" t="str">
        <f>IFERROR(VLOOKUP(M231,'Broker lookup'!$A$1:$B$497,2,0),"other")</f>
        <v>other</v>
      </c>
      <c r="B231" s="453">
        <f t="shared" si="12"/>
        <v>45689</v>
      </c>
      <c r="C231" s="464">
        <v>45714</v>
      </c>
      <c r="D231" s="464">
        <v>45714</v>
      </c>
      <c r="E231">
        <v>169028363</v>
      </c>
      <c r="F231" t="s">
        <v>723</v>
      </c>
      <c r="G231" s="20">
        <f t="shared" si="11"/>
        <v>1450000</v>
      </c>
      <c r="H231" s="449">
        <v>0</v>
      </c>
      <c r="I231" s="449">
        <v>1450000</v>
      </c>
      <c r="J231" s="20">
        <v>2573498.15</v>
      </c>
      <c r="K231" s="20" t="s">
        <v>64</v>
      </c>
      <c r="L231" s="20" t="s">
        <v>65</v>
      </c>
      <c r="M231" s="439" t="s">
        <v>309</v>
      </c>
      <c r="N231" s="440">
        <f t="shared" si="10"/>
        <v>45689</v>
      </c>
      <c r="O231" s="488" t="e">
        <f>IF(H231&lt;&gt;0,VLOOKUP(M231,[6]Cashflow!$A$91:$A$212,1,0),VLOOKUP([6]Bank!M231,[6]Cashflow!$A$5:$A$88,1,0))</f>
        <v>#N/A</v>
      </c>
      <c r="P231" t="s">
        <v>309</v>
      </c>
      <c r="Q231" s="18">
        <f>INDEX([5]Accounts!$A:$A,MATCH(P231,[5]Accounts!$F:$F,0))</f>
        <v>2765</v>
      </c>
      <c r="R231" t="s">
        <v>118</v>
      </c>
      <c r="S231"/>
      <c r="T231" s="464" t="s">
        <v>390</v>
      </c>
      <c r="U231"/>
      <c r="V231"/>
      <c r="W231"/>
    </row>
    <row r="232" spans="1:23" ht="15" hidden="1" x14ac:dyDescent="0.25">
      <c r="A232" s="24" t="str">
        <f>IFERROR(VLOOKUP(M232,'Broker lookup'!$A$1:$B$497,2,0),"other")</f>
        <v>other</v>
      </c>
      <c r="B232" s="453">
        <f t="shared" si="12"/>
        <v>45689</v>
      </c>
      <c r="C232" s="464">
        <v>45714</v>
      </c>
      <c r="D232" s="464">
        <v>45714</v>
      </c>
      <c r="E232">
        <v>169029999</v>
      </c>
      <c r="F232" t="s">
        <v>724</v>
      </c>
      <c r="G232" s="20">
        <f t="shared" si="11"/>
        <v>-131.25</v>
      </c>
      <c r="H232" s="449">
        <v>131.25</v>
      </c>
      <c r="I232" s="449">
        <v>0</v>
      </c>
      <c r="J232" s="20">
        <v>2573366.9</v>
      </c>
      <c r="K232" s="20" t="s">
        <v>64</v>
      </c>
      <c r="L232" s="20" t="s">
        <v>65</v>
      </c>
      <c r="M232" s="439" t="s">
        <v>76</v>
      </c>
      <c r="N232" s="440">
        <f t="shared" si="10"/>
        <v>45689</v>
      </c>
      <c r="O232" s="488" t="str">
        <f>IF(H232&lt;&gt;0,VLOOKUP(M232,[6]Cashflow!$A$91:$A$212,1,0),VLOOKUP([6]Bank!M232,[6]Cashflow!$A$5:$A$88,1,0))</f>
        <v>GFSC</v>
      </c>
      <c r="P232" s="488" t="s">
        <v>640</v>
      </c>
      <c r="Q232" s="18">
        <f>INDEX([5]Accounts!$A:$A,MATCH(P232,[5]Accounts!$F:$F,0))</f>
        <v>4232</v>
      </c>
      <c r="R232" t="s">
        <v>118</v>
      </c>
      <c r="S232"/>
      <c r="T232" t="s">
        <v>725</v>
      </c>
      <c r="U232"/>
      <c r="V232"/>
      <c r="W232"/>
    </row>
    <row r="233" spans="1:23" ht="15" hidden="1" x14ac:dyDescent="0.25">
      <c r="A233" s="24" t="str">
        <f>IFERROR(VLOOKUP(M233,'Broker lookup'!$A$1:$B$497,2,0),"other")</f>
        <v>other</v>
      </c>
      <c r="B233" s="453">
        <f t="shared" si="12"/>
        <v>45689</v>
      </c>
      <c r="C233" s="464">
        <v>45714</v>
      </c>
      <c r="D233" s="464">
        <v>45714</v>
      </c>
      <c r="E233">
        <v>169030000</v>
      </c>
      <c r="F233" t="s">
        <v>726</v>
      </c>
      <c r="G233" s="20">
        <f t="shared" si="11"/>
        <v>-1</v>
      </c>
      <c r="H233" s="449">
        <v>1</v>
      </c>
      <c r="I233" s="449">
        <v>0</v>
      </c>
      <c r="J233" s="20">
        <v>2573365.9</v>
      </c>
      <c r="K233" s="20" t="s">
        <v>64</v>
      </c>
      <c r="L233" s="20" t="s">
        <v>65</v>
      </c>
      <c r="M233" s="439" t="s">
        <v>582</v>
      </c>
      <c r="N233" s="440">
        <f t="shared" si="10"/>
        <v>45689</v>
      </c>
      <c r="O233" s="488" t="str">
        <f>IF(H233&lt;&gt;0,VLOOKUP(M233,[6]Cashflow!$A$91:$A$212,1,0),VLOOKUP([6]Bank!M233,[6]Cashflow!$A$5:$A$88,1,0))</f>
        <v>Bank Charges</v>
      </c>
      <c r="P233" t="s">
        <v>74</v>
      </c>
      <c r="Q233" s="18">
        <f>INDEX([5]Accounts!$A:$A,MATCH(P233,[5]Accounts!$F:$F,0))</f>
        <v>5430</v>
      </c>
      <c r="R233" t="s">
        <v>118</v>
      </c>
      <c r="S233"/>
      <c r="T233" s="464" t="s">
        <v>74</v>
      </c>
      <c r="U233"/>
      <c r="V233"/>
      <c r="W233"/>
    </row>
    <row r="234" spans="1:23" ht="15" hidden="1" x14ac:dyDescent="0.25">
      <c r="A234" s="24" t="str">
        <f>IFERROR(VLOOKUP(M234,'Broker lookup'!$A$1:$B$497,2,0),"other")</f>
        <v>other</v>
      </c>
      <c r="B234" s="453">
        <f t="shared" si="12"/>
        <v>45689</v>
      </c>
      <c r="C234" s="464">
        <v>45714</v>
      </c>
      <c r="D234" s="464">
        <v>45714</v>
      </c>
      <c r="E234">
        <v>169030000</v>
      </c>
      <c r="F234" t="s">
        <v>727</v>
      </c>
      <c r="G234" s="20">
        <f t="shared" si="11"/>
        <v>-48000</v>
      </c>
      <c r="H234" s="449">
        <v>48000</v>
      </c>
      <c r="I234" s="449">
        <v>0</v>
      </c>
      <c r="J234" s="20">
        <v>2525365.9</v>
      </c>
      <c r="K234" s="20" t="s">
        <v>64</v>
      </c>
      <c r="L234" s="20" t="s">
        <v>65</v>
      </c>
      <c r="M234" s="439" t="s">
        <v>136</v>
      </c>
      <c r="N234" s="440">
        <f t="shared" si="10"/>
        <v>45689</v>
      </c>
      <c r="O234" s="488" t="str">
        <f>IF(H234&lt;&gt;0,VLOOKUP(M234,[6]Cashflow!$A$91:$A$212,1,0),VLOOKUP([6]Bank!M234,[6]Cashflow!$A$5:$A$88,1,0))</f>
        <v>Upstix</v>
      </c>
      <c r="P234" t="s">
        <v>137</v>
      </c>
      <c r="Q234" s="18">
        <f>INDEX([5]Accounts!$A:$A,MATCH(P234,[5]Accounts!$F:$F,0))</f>
        <v>3537</v>
      </c>
      <c r="R234" t="s">
        <v>118</v>
      </c>
      <c r="S234"/>
      <c r="T234" t="s">
        <v>728</v>
      </c>
      <c r="U234"/>
      <c r="V234"/>
      <c r="W234"/>
    </row>
    <row r="235" spans="1:23" ht="15" hidden="1" x14ac:dyDescent="0.25">
      <c r="A235" s="24" t="str">
        <f>IFERROR(VLOOKUP(M235,'Broker lookup'!$A$1:$B$497,2,0),"other")</f>
        <v>other</v>
      </c>
      <c r="B235" s="453">
        <f t="shared" si="12"/>
        <v>45689</v>
      </c>
      <c r="C235" s="464">
        <v>45714</v>
      </c>
      <c r="D235" s="464">
        <v>45714</v>
      </c>
      <c r="E235">
        <v>169030001</v>
      </c>
      <c r="F235" t="s">
        <v>729</v>
      </c>
      <c r="G235" s="20">
        <f t="shared" si="11"/>
        <v>-1</v>
      </c>
      <c r="H235" s="449">
        <v>1</v>
      </c>
      <c r="I235" s="449">
        <v>0</v>
      </c>
      <c r="J235" s="20">
        <v>2525364.9</v>
      </c>
      <c r="K235" s="20" t="s">
        <v>64</v>
      </c>
      <c r="L235" s="20" t="s">
        <v>65</v>
      </c>
      <c r="M235" s="439" t="s">
        <v>582</v>
      </c>
      <c r="N235" s="440">
        <f t="shared" si="10"/>
        <v>45689</v>
      </c>
      <c r="O235" s="488" t="str">
        <f>IF(H235&lt;&gt;0,VLOOKUP(M235,[6]Cashflow!$A$91:$A$212,1,0),VLOOKUP([6]Bank!M235,[6]Cashflow!$A$5:$A$88,1,0))</f>
        <v>Bank Charges</v>
      </c>
      <c r="P235" t="s">
        <v>74</v>
      </c>
      <c r="Q235" s="18">
        <f>INDEX([5]Accounts!$A:$A,MATCH(P235,[5]Accounts!$F:$F,0))</f>
        <v>5430</v>
      </c>
      <c r="R235" t="s">
        <v>118</v>
      </c>
      <c r="S235"/>
      <c r="T235" s="464" t="s">
        <v>74</v>
      </c>
      <c r="U235"/>
      <c r="V235"/>
      <c r="W235"/>
    </row>
    <row r="236" spans="1:23" ht="15" hidden="1" x14ac:dyDescent="0.25">
      <c r="A236" s="24" t="str">
        <f>IFERROR(VLOOKUP(M236,'Broker lookup'!$A$1:$B$497,2,0),"other")</f>
        <v>other</v>
      </c>
      <c r="B236" s="453">
        <f t="shared" si="12"/>
        <v>45689</v>
      </c>
      <c r="C236" s="464">
        <v>45714</v>
      </c>
      <c r="D236" s="464">
        <v>45714</v>
      </c>
      <c r="E236">
        <v>169030001</v>
      </c>
      <c r="F236" t="s">
        <v>730</v>
      </c>
      <c r="G236" s="20">
        <f t="shared" si="11"/>
        <v>-26625</v>
      </c>
      <c r="H236" s="449">
        <v>26625</v>
      </c>
      <c r="I236" s="449">
        <v>0</v>
      </c>
      <c r="J236" s="20">
        <v>2498739.9</v>
      </c>
      <c r="K236" s="20" t="s">
        <v>64</v>
      </c>
      <c r="L236" s="20" t="s">
        <v>65</v>
      </c>
      <c r="M236" s="439" t="s">
        <v>136</v>
      </c>
      <c r="N236" s="440">
        <f t="shared" si="10"/>
        <v>45689</v>
      </c>
      <c r="O236" s="488" t="str">
        <f>IF(H236&lt;&gt;0,VLOOKUP(M236,[6]Cashflow!$A$91:$A$212,1,0),VLOOKUP([6]Bank!M236,[6]Cashflow!$A$5:$A$88,1,0))</f>
        <v>Upstix</v>
      </c>
      <c r="P236" t="s">
        <v>137</v>
      </c>
      <c r="Q236" s="18">
        <f>INDEX([5]Accounts!$A:$A,MATCH(P236,[5]Accounts!$F:$F,0))</f>
        <v>3537</v>
      </c>
      <c r="R236" t="s">
        <v>118</v>
      </c>
      <c r="S236"/>
      <c r="T236" s="464" t="s">
        <v>731</v>
      </c>
      <c r="U236"/>
      <c r="V236"/>
      <c r="W236"/>
    </row>
    <row r="237" spans="1:23" ht="15" hidden="1" x14ac:dyDescent="0.25">
      <c r="A237" s="24" t="str">
        <f>IFERROR(VLOOKUP(M237,'Broker lookup'!$A$1:$B$497,2,0),"other")</f>
        <v>other</v>
      </c>
      <c r="B237" s="453">
        <f t="shared" si="12"/>
        <v>45689</v>
      </c>
      <c r="C237" s="464">
        <v>45714</v>
      </c>
      <c r="D237" s="464">
        <v>45714</v>
      </c>
      <c r="E237">
        <v>169030002</v>
      </c>
      <c r="F237" t="s">
        <v>732</v>
      </c>
      <c r="G237" s="20">
        <f t="shared" si="11"/>
        <v>-1</v>
      </c>
      <c r="H237" s="449">
        <v>1</v>
      </c>
      <c r="I237" s="449">
        <v>0</v>
      </c>
      <c r="J237" s="20">
        <v>2498738.9</v>
      </c>
      <c r="K237" s="20" t="s">
        <v>64</v>
      </c>
      <c r="L237" s="20" t="s">
        <v>65</v>
      </c>
      <c r="M237" s="439" t="s">
        <v>582</v>
      </c>
      <c r="N237" s="440">
        <f t="shared" si="10"/>
        <v>45689</v>
      </c>
      <c r="O237" s="488" t="str">
        <f>IF(H237&lt;&gt;0,VLOOKUP(M237,[6]Cashflow!$A$91:$A$212,1,0),VLOOKUP([6]Bank!M237,[6]Cashflow!$A$5:$A$88,1,0))</f>
        <v>Bank Charges</v>
      </c>
      <c r="P237" t="s">
        <v>74</v>
      </c>
      <c r="Q237" s="18">
        <f>INDEX([5]Accounts!$A:$A,MATCH(P237,[5]Accounts!$F:$F,0))</f>
        <v>5430</v>
      </c>
      <c r="R237" t="s">
        <v>118</v>
      </c>
      <c r="S237"/>
      <c r="T237" s="464" t="s">
        <v>74</v>
      </c>
      <c r="U237"/>
      <c r="V237"/>
      <c r="W237"/>
    </row>
    <row r="238" spans="1:23" ht="15" hidden="1" x14ac:dyDescent="0.25">
      <c r="A238" s="24" t="str">
        <f>IFERROR(VLOOKUP(M238,'Broker lookup'!$A$1:$B$497,2,0),"other")</f>
        <v>other</v>
      </c>
      <c r="B238" s="453">
        <f t="shared" si="12"/>
        <v>45689</v>
      </c>
      <c r="C238" s="464">
        <v>45714</v>
      </c>
      <c r="D238" s="464">
        <v>45714</v>
      </c>
      <c r="E238">
        <v>169030002</v>
      </c>
      <c r="F238" t="s">
        <v>733</v>
      </c>
      <c r="G238" s="20">
        <f t="shared" si="11"/>
        <v>-2170</v>
      </c>
      <c r="H238" s="449">
        <v>2170</v>
      </c>
      <c r="I238" s="449">
        <v>0</v>
      </c>
      <c r="J238" s="20">
        <v>2496568.9</v>
      </c>
      <c r="K238" s="20" t="s">
        <v>64</v>
      </c>
      <c r="L238" s="20" t="s">
        <v>65</v>
      </c>
      <c r="M238" s="439" t="s">
        <v>658</v>
      </c>
      <c r="N238" s="440">
        <f t="shared" si="10"/>
        <v>45689</v>
      </c>
      <c r="O238" s="488" t="str">
        <f>IF(H238&lt;&gt;0,VLOOKUP(M238,[6]Cashflow!$A$91:$A$212,1,0),VLOOKUP([6]Bank!M238,[6]Cashflow!$A$5:$A$88,1,0))</f>
        <v>Audit fees</v>
      </c>
      <c r="P238" s="488" t="s">
        <v>120</v>
      </c>
      <c r="Q238" s="18">
        <f>INDEX([5]Accounts!$A:$A,MATCH(P238,[5]Accounts!$F:$F,0))</f>
        <v>5020</v>
      </c>
      <c r="R238" t="s">
        <v>118</v>
      </c>
      <c r="S238"/>
      <c r="T238" s="464" t="s">
        <v>734</v>
      </c>
      <c r="U238"/>
      <c r="V238"/>
      <c r="W238"/>
    </row>
    <row r="239" spans="1:23" ht="15" hidden="1" x14ac:dyDescent="0.25">
      <c r="A239" s="24" t="str">
        <f>IFERROR(VLOOKUP(M239,'Broker lookup'!$A$1:$B$497,2,0),"other")</f>
        <v>other</v>
      </c>
      <c r="B239" s="453">
        <f t="shared" si="12"/>
        <v>45689</v>
      </c>
      <c r="C239" s="464">
        <v>45714</v>
      </c>
      <c r="D239" s="464">
        <v>45714</v>
      </c>
      <c r="E239">
        <v>169030003</v>
      </c>
      <c r="F239" t="s">
        <v>397</v>
      </c>
      <c r="G239" s="20">
        <f t="shared" si="11"/>
        <v>-1</v>
      </c>
      <c r="H239" s="449">
        <v>1</v>
      </c>
      <c r="I239" s="449">
        <v>0</v>
      </c>
      <c r="J239" s="20">
        <v>2496567.9</v>
      </c>
      <c r="K239" s="20" t="s">
        <v>64</v>
      </c>
      <c r="L239" s="20" t="s">
        <v>65</v>
      </c>
      <c r="M239" s="439" t="s">
        <v>582</v>
      </c>
      <c r="N239" s="440">
        <f t="shared" si="10"/>
        <v>45689</v>
      </c>
      <c r="O239" s="488" t="str">
        <f>IF(H239&lt;&gt;0,VLOOKUP(M239,[6]Cashflow!$A$91:$A$212,1,0),VLOOKUP([6]Bank!M239,[6]Cashflow!$A$5:$A$88,1,0))</f>
        <v>Bank Charges</v>
      </c>
      <c r="P239" t="s">
        <v>74</v>
      </c>
      <c r="Q239" s="18">
        <f>INDEX([5]Accounts!$A:$A,MATCH(P239,[5]Accounts!$F:$F,0))</f>
        <v>5430</v>
      </c>
      <c r="R239" t="s">
        <v>118</v>
      </c>
      <c r="S239"/>
      <c r="T239" s="464" t="s">
        <v>74</v>
      </c>
      <c r="U239"/>
      <c r="V239"/>
      <c r="W239"/>
    </row>
    <row r="240" spans="1:23" ht="15" hidden="1" x14ac:dyDescent="0.25">
      <c r="A240" s="24" t="str">
        <f>IFERROR(VLOOKUP(M240,'Broker lookup'!$A$1:$B$497,2,0),"other")</f>
        <v>other</v>
      </c>
      <c r="B240" s="453">
        <f t="shared" si="12"/>
        <v>45689</v>
      </c>
      <c r="C240" s="464">
        <v>45714</v>
      </c>
      <c r="D240" s="464">
        <v>45714</v>
      </c>
      <c r="E240">
        <v>169030003</v>
      </c>
      <c r="F240" t="s">
        <v>398</v>
      </c>
      <c r="G240" s="20">
        <f t="shared" si="11"/>
        <v>-500000</v>
      </c>
      <c r="H240" s="449">
        <v>500000</v>
      </c>
      <c r="I240" s="449">
        <v>0</v>
      </c>
      <c r="J240" s="20">
        <v>1996567.9</v>
      </c>
      <c r="K240" s="20" t="s">
        <v>64</v>
      </c>
      <c r="L240" s="20" t="s">
        <v>65</v>
      </c>
      <c r="M240" s="439" t="s">
        <v>337</v>
      </c>
      <c r="N240" s="440">
        <f t="shared" si="10"/>
        <v>45689</v>
      </c>
      <c r="O240" s="488" t="str">
        <f>IF(H240&lt;&gt;0,VLOOKUP(M240,[6]Cashflow!$A$91:$A$212,1,0),VLOOKUP([6]Bank!M240,[6]Cashflow!$A$5:$A$88,1,0))</f>
        <v>Horwich Farrelly</v>
      </c>
      <c r="P240" t="s">
        <v>83</v>
      </c>
      <c r="Q240" s="18">
        <f>INDEX([5]Accounts!$A:$A,MATCH(P240,[5]Accounts!$F:$F,0))</f>
        <v>2763</v>
      </c>
      <c r="R240" t="s">
        <v>118</v>
      </c>
      <c r="S240"/>
      <c r="T240" s="464" t="s">
        <v>617</v>
      </c>
      <c r="U240"/>
      <c r="V240"/>
      <c r="W240"/>
    </row>
    <row r="241" spans="1:23" ht="15" hidden="1" x14ac:dyDescent="0.25">
      <c r="A241" s="24" t="str">
        <f>IFERROR(VLOOKUP(M241,'Broker lookup'!$A$1:$B$497,2,0),"other")</f>
        <v>other</v>
      </c>
      <c r="B241" s="453">
        <f t="shared" si="12"/>
        <v>45689</v>
      </c>
      <c r="C241" s="464">
        <v>45714</v>
      </c>
      <c r="D241" s="464">
        <v>45714</v>
      </c>
      <c r="E241">
        <v>169030004</v>
      </c>
      <c r="F241" t="s">
        <v>735</v>
      </c>
      <c r="G241" s="20">
        <f t="shared" si="11"/>
        <v>-1</v>
      </c>
      <c r="H241" s="449">
        <v>1</v>
      </c>
      <c r="I241" s="449">
        <v>0</v>
      </c>
      <c r="J241" s="20">
        <v>1996566.9</v>
      </c>
      <c r="K241" s="20" t="s">
        <v>64</v>
      </c>
      <c r="L241" s="20" t="s">
        <v>65</v>
      </c>
      <c r="M241" s="439" t="s">
        <v>582</v>
      </c>
      <c r="N241" s="440">
        <f t="shared" si="10"/>
        <v>45689</v>
      </c>
      <c r="O241" s="488" t="str">
        <f>IF(H241&lt;&gt;0,VLOOKUP(M241,[6]Cashflow!$A$91:$A$212,1,0),VLOOKUP([6]Bank!M241,[6]Cashflow!$A$5:$A$88,1,0))</f>
        <v>Bank Charges</v>
      </c>
      <c r="P241" t="s">
        <v>74</v>
      </c>
      <c r="Q241" s="18">
        <f>INDEX([5]Accounts!$A:$A,MATCH(P241,[5]Accounts!$F:$F,0))</f>
        <v>5430</v>
      </c>
      <c r="R241" t="s">
        <v>118</v>
      </c>
      <c r="S241"/>
      <c r="T241" s="464" t="s">
        <v>74</v>
      </c>
      <c r="U241"/>
      <c r="V241"/>
      <c r="W241"/>
    </row>
    <row r="242" spans="1:23" ht="15" hidden="1" x14ac:dyDescent="0.25">
      <c r="A242" s="24" t="str">
        <f>IFERROR(VLOOKUP(M242,'Broker lookup'!$A$1:$B$497,2,0),"other")</f>
        <v>other</v>
      </c>
      <c r="B242" s="453">
        <f t="shared" si="12"/>
        <v>45689</v>
      </c>
      <c r="C242" s="464">
        <v>45714</v>
      </c>
      <c r="D242" s="464">
        <v>45714</v>
      </c>
      <c r="E242">
        <v>169030004</v>
      </c>
      <c r="F242" t="s">
        <v>736</v>
      </c>
      <c r="G242" s="20">
        <f t="shared" si="11"/>
        <v>-42600</v>
      </c>
      <c r="H242" s="449">
        <v>42600</v>
      </c>
      <c r="I242" s="449">
        <v>0</v>
      </c>
      <c r="J242" s="20">
        <v>1953966.9</v>
      </c>
      <c r="K242" s="20" t="s">
        <v>64</v>
      </c>
      <c r="L242" s="20" t="s">
        <v>65</v>
      </c>
      <c r="M242" s="439" t="s">
        <v>136</v>
      </c>
      <c r="N242" s="440">
        <f t="shared" si="10"/>
        <v>45689</v>
      </c>
      <c r="O242" s="488" t="str">
        <f>IF(H242&lt;&gt;0,VLOOKUP(M242,[6]Cashflow!$A$91:$A$212,1,0),VLOOKUP([6]Bank!M242,[6]Cashflow!$A$5:$A$88,1,0))</f>
        <v>Upstix</v>
      </c>
      <c r="P242" t="s">
        <v>137</v>
      </c>
      <c r="Q242" s="18">
        <f>INDEX([5]Accounts!$A:$A,MATCH(P242,[5]Accounts!$F:$F,0))</f>
        <v>3537</v>
      </c>
      <c r="R242" t="s">
        <v>118</v>
      </c>
      <c r="S242"/>
      <c r="T242" t="s">
        <v>737</v>
      </c>
      <c r="U242"/>
      <c r="V242"/>
      <c r="W242"/>
    </row>
    <row r="243" spans="1:23" ht="15" hidden="1" x14ac:dyDescent="0.25">
      <c r="A243" s="24" t="str">
        <f>IFERROR(VLOOKUP(M243,'Broker lookup'!$A$1:$B$497,2,0),"other")</f>
        <v>other</v>
      </c>
      <c r="B243" s="453">
        <f t="shared" si="12"/>
        <v>45689</v>
      </c>
      <c r="C243" s="464">
        <v>45714</v>
      </c>
      <c r="D243" s="464">
        <v>45714</v>
      </c>
      <c r="E243">
        <v>169030005</v>
      </c>
      <c r="F243" t="s">
        <v>738</v>
      </c>
      <c r="G243" s="20">
        <f t="shared" si="11"/>
        <v>-1</v>
      </c>
      <c r="H243" s="449">
        <v>1</v>
      </c>
      <c r="I243" s="449">
        <v>0</v>
      </c>
      <c r="J243" s="20">
        <v>1953965.9</v>
      </c>
      <c r="K243" s="20" t="s">
        <v>64</v>
      </c>
      <c r="L243" s="20" t="s">
        <v>65</v>
      </c>
      <c r="M243" s="439" t="s">
        <v>582</v>
      </c>
      <c r="N243" s="440">
        <f t="shared" si="10"/>
        <v>45689</v>
      </c>
      <c r="O243" s="488" t="str">
        <f>IF(H243&lt;&gt;0,VLOOKUP(M243,[6]Cashflow!$A$91:$A$212,1,0),VLOOKUP([6]Bank!M243,[6]Cashflow!$A$5:$A$88,1,0))</f>
        <v>Bank Charges</v>
      </c>
      <c r="P243" t="s">
        <v>74</v>
      </c>
      <c r="Q243" s="18">
        <f>INDEX([5]Accounts!$A:$A,MATCH(P243,[5]Accounts!$F:$F,0))</f>
        <v>5430</v>
      </c>
      <c r="R243" t="s">
        <v>118</v>
      </c>
      <c r="S243"/>
      <c r="T243" s="464" t="s">
        <v>74</v>
      </c>
      <c r="U243"/>
      <c r="V243"/>
      <c r="W243"/>
    </row>
    <row r="244" spans="1:23" ht="15" hidden="1" x14ac:dyDescent="0.25">
      <c r="A244" s="24" t="str">
        <f>IFERROR(VLOOKUP(M244,'Broker lookup'!$A$1:$B$497,2,0),"other")</f>
        <v>other</v>
      </c>
      <c r="B244" s="453">
        <f t="shared" si="12"/>
        <v>45689</v>
      </c>
      <c r="C244" s="464">
        <v>45714</v>
      </c>
      <c r="D244" s="464">
        <v>45714</v>
      </c>
      <c r="E244">
        <v>169030005</v>
      </c>
      <c r="F244" t="s">
        <v>739</v>
      </c>
      <c r="G244" s="20">
        <f t="shared" si="11"/>
        <v>-495</v>
      </c>
      <c r="H244" s="449">
        <v>495</v>
      </c>
      <c r="I244" s="449">
        <v>0</v>
      </c>
      <c r="J244" s="20">
        <v>1953470.9</v>
      </c>
      <c r="K244" s="20" t="s">
        <v>64</v>
      </c>
      <c r="L244" s="20" t="s">
        <v>65</v>
      </c>
      <c r="M244" s="439" t="s">
        <v>658</v>
      </c>
      <c r="N244" s="440">
        <f t="shared" si="10"/>
        <v>45689</v>
      </c>
      <c r="O244" s="488" t="str">
        <f>IF(H244&lt;&gt;0,VLOOKUP(M244,[6]Cashflow!$A$91:$A$212,1,0),VLOOKUP([6]Bank!M244,[6]Cashflow!$A$5:$A$88,1,0))</f>
        <v>Audit fees</v>
      </c>
      <c r="P244" s="488" t="s">
        <v>120</v>
      </c>
      <c r="Q244" s="18">
        <f>INDEX([5]Accounts!$A:$A,MATCH(P244,[5]Accounts!$F:$F,0))</f>
        <v>5020</v>
      </c>
      <c r="R244" t="s">
        <v>118</v>
      </c>
      <c r="S244"/>
      <c r="T244" s="464" t="s">
        <v>734</v>
      </c>
      <c r="U244"/>
      <c r="V244"/>
      <c r="W244"/>
    </row>
    <row r="245" spans="1:23" ht="15" hidden="1" x14ac:dyDescent="0.25">
      <c r="A245" s="24" t="str">
        <f>IFERROR(VLOOKUP(M245,'Broker lookup'!$A$1:$B$497,2,0),"other")</f>
        <v>other</v>
      </c>
      <c r="B245" s="453">
        <f t="shared" si="12"/>
        <v>45689</v>
      </c>
      <c r="C245" s="464">
        <v>45714</v>
      </c>
      <c r="D245" s="464">
        <v>45714</v>
      </c>
      <c r="E245">
        <v>169030006</v>
      </c>
      <c r="F245" t="s">
        <v>53</v>
      </c>
      <c r="G245" s="20">
        <f t="shared" si="11"/>
        <v>-15</v>
      </c>
      <c r="H245" s="449">
        <v>15</v>
      </c>
      <c r="I245" s="449">
        <v>0</v>
      </c>
      <c r="J245" s="20">
        <v>1953455.9</v>
      </c>
      <c r="K245" s="20" t="s">
        <v>64</v>
      </c>
      <c r="L245" s="20" t="s">
        <v>65</v>
      </c>
      <c r="M245" s="439" t="s">
        <v>582</v>
      </c>
      <c r="N245" s="440">
        <f t="shared" si="10"/>
        <v>45689</v>
      </c>
      <c r="O245" s="488" t="str">
        <f>IF(H245&lt;&gt;0,VLOOKUP(M245,[6]Cashflow!$A$91:$A$212,1,0),VLOOKUP([6]Bank!M245,[6]Cashflow!$A$5:$A$88,1,0))</f>
        <v>Bank Charges</v>
      </c>
      <c r="P245" t="s">
        <v>74</v>
      </c>
      <c r="Q245" s="18">
        <f>INDEX([5]Accounts!$A:$A,MATCH(P245,[5]Accounts!$F:$F,0))</f>
        <v>5430</v>
      </c>
      <c r="R245" t="s">
        <v>118</v>
      </c>
      <c r="S245"/>
      <c r="T245" s="464" t="s">
        <v>74</v>
      </c>
      <c r="U245"/>
      <c r="V245"/>
      <c r="W245"/>
    </row>
    <row r="246" spans="1:23" ht="15" hidden="1" x14ac:dyDescent="0.25">
      <c r="A246" s="24" t="str">
        <f>IFERROR(VLOOKUP(M246,'Broker lookup'!$A$1:$B$497,2,0),"other")</f>
        <v>other</v>
      </c>
      <c r="B246" s="453">
        <f t="shared" si="12"/>
        <v>45689</v>
      </c>
      <c r="C246" s="464">
        <v>45714</v>
      </c>
      <c r="D246" s="464">
        <v>45714</v>
      </c>
      <c r="E246">
        <v>169030006</v>
      </c>
      <c r="F246" t="s">
        <v>54</v>
      </c>
      <c r="G246" s="20">
        <f t="shared" si="11"/>
        <v>-900000</v>
      </c>
      <c r="H246" s="449">
        <v>900000</v>
      </c>
      <c r="I246" s="449">
        <v>0</v>
      </c>
      <c r="J246" s="20">
        <v>1053455.8999999999</v>
      </c>
      <c r="K246" s="20" t="s">
        <v>64</v>
      </c>
      <c r="L246" s="20" t="s">
        <v>65</v>
      </c>
      <c r="M246" s="439" t="s">
        <v>85</v>
      </c>
      <c r="N246" s="440">
        <f t="shared" si="10"/>
        <v>45689</v>
      </c>
      <c r="O246" s="488" t="str">
        <f>IF(H246&lt;&gt;0,VLOOKUP(M246,[6]Cashflow!$A$91:$A$212,1,0),VLOOKUP([6]Bank!M246,[6]Cashflow!$A$5:$A$88,1,0))</f>
        <v>KCASL Top up</v>
      </c>
      <c r="P246" t="s">
        <v>84</v>
      </c>
      <c r="Q246" s="18">
        <f>INDEX([5]Accounts!$A:$A,MATCH(P246,[5]Accounts!$F:$F,0))</f>
        <v>2761</v>
      </c>
      <c r="R246" t="s">
        <v>118</v>
      </c>
      <c r="S246"/>
      <c r="T246" t="s">
        <v>85</v>
      </c>
      <c r="U246"/>
      <c r="V246"/>
      <c r="W246"/>
    </row>
    <row r="247" spans="1:23" ht="15" hidden="1" x14ac:dyDescent="0.25">
      <c r="A247" s="24" t="str">
        <f>IFERROR(VLOOKUP(M247,'Broker lookup'!$A$1:$B$497,2,0),"other")</f>
        <v>other</v>
      </c>
      <c r="B247" s="453">
        <f t="shared" si="12"/>
        <v>45689</v>
      </c>
      <c r="C247" s="464">
        <v>45714</v>
      </c>
      <c r="D247" s="464">
        <v>45714</v>
      </c>
      <c r="E247">
        <v>169030091</v>
      </c>
      <c r="F247" t="s">
        <v>740</v>
      </c>
      <c r="G247" s="20">
        <f t="shared" si="11"/>
        <v>-1</v>
      </c>
      <c r="H247" s="449">
        <v>1</v>
      </c>
      <c r="I247" s="449">
        <v>0</v>
      </c>
      <c r="J247" s="20">
        <v>1053454.8999999999</v>
      </c>
      <c r="K247" s="20" t="s">
        <v>64</v>
      </c>
      <c r="L247" s="20" t="s">
        <v>65</v>
      </c>
      <c r="M247" s="439" t="s">
        <v>582</v>
      </c>
      <c r="N247" s="440">
        <f t="shared" si="10"/>
        <v>45689</v>
      </c>
      <c r="O247" s="488" t="str">
        <f>IF(H247&lt;&gt;0,VLOOKUP(M247,[6]Cashflow!$A$91:$A$212,1,0),VLOOKUP([6]Bank!M247,[6]Cashflow!$A$5:$A$88,1,0))</f>
        <v>Bank Charges</v>
      </c>
      <c r="P247" t="s">
        <v>74</v>
      </c>
      <c r="Q247" s="18">
        <f>INDEX([5]Accounts!$A:$A,MATCH(P247,[5]Accounts!$F:$F,0))</f>
        <v>5430</v>
      </c>
      <c r="R247" t="s">
        <v>118</v>
      </c>
      <c r="S247"/>
      <c r="T247" s="464" t="s">
        <v>74</v>
      </c>
      <c r="U247"/>
      <c r="V247"/>
      <c r="W247"/>
    </row>
    <row r="248" spans="1:23" ht="15" hidden="1" x14ac:dyDescent="0.25">
      <c r="A248" s="24" t="str">
        <f>IFERROR(VLOOKUP(M248,'Broker lookup'!$A$1:$B$497,2,0),"other")</f>
        <v>other</v>
      </c>
      <c r="B248" s="453">
        <f t="shared" si="12"/>
        <v>45689</v>
      </c>
      <c r="C248" s="464">
        <v>45714</v>
      </c>
      <c r="D248" s="464">
        <v>45714</v>
      </c>
      <c r="E248">
        <v>169030091</v>
      </c>
      <c r="F248" t="s">
        <v>741</v>
      </c>
      <c r="G248" s="20">
        <f t="shared" si="11"/>
        <v>-1000000</v>
      </c>
      <c r="H248" s="449">
        <v>1000000</v>
      </c>
      <c r="I248" s="449">
        <v>0</v>
      </c>
      <c r="J248" s="20">
        <v>53454.9</v>
      </c>
      <c r="K248" s="20" t="s">
        <v>64</v>
      </c>
      <c r="L248" s="20" t="s">
        <v>65</v>
      </c>
      <c r="M248" s="439" t="s">
        <v>107</v>
      </c>
      <c r="N248" s="440">
        <f t="shared" si="10"/>
        <v>45689</v>
      </c>
      <c r="O248" s="488" t="str">
        <f>IF(H248&lt;&gt;0,VLOOKUP(M248,[6]Cashflow!$A$91:$A$212,1,0),VLOOKUP([6]Bank!M248,[6]Cashflow!$A$5:$A$88,1,0))</f>
        <v>Pukka IPT &amp; Commission</v>
      </c>
      <c r="P248" s="488" t="s">
        <v>742</v>
      </c>
      <c r="Q248" s="18">
        <f>INDEX([5]Accounts!$A:$A,MATCH(P248,[5]Accounts!$F:$F,0))</f>
        <v>2768</v>
      </c>
      <c r="R248" t="s">
        <v>118</v>
      </c>
      <c r="S248"/>
      <c r="T248" t="s">
        <v>743</v>
      </c>
      <c r="U248"/>
      <c r="V248"/>
      <c r="W248"/>
    </row>
    <row r="249" spans="1:23" ht="15" hidden="1" x14ac:dyDescent="0.25">
      <c r="A249" s="24" t="str">
        <f>IFERROR(VLOOKUP(M249,'Broker lookup'!$A$1:$B$497,2,0),"other")</f>
        <v>U Drive Cover</v>
      </c>
      <c r="B249" s="453">
        <f t="shared" si="12"/>
        <v>45689</v>
      </c>
      <c r="C249" s="464">
        <v>45716</v>
      </c>
      <c r="D249" s="464">
        <v>45716</v>
      </c>
      <c r="E249">
        <v>169085215</v>
      </c>
      <c r="F249" t="s">
        <v>400</v>
      </c>
      <c r="G249" s="499">
        <f t="shared" si="11"/>
        <v>1423954.9</v>
      </c>
      <c r="H249" s="449">
        <v>0</v>
      </c>
      <c r="I249" s="497">
        <v>1423954.9</v>
      </c>
      <c r="J249" s="20">
        <v>1477409.8</v>
      </c>
      <c r="K249" s="20" t="s">
        <v>64</v>
      </c>
      <c r="L249" s="20" t="s">
        <v>65</v>
      </c>
      <c r="M249" s="439" t="s">
        <v>34</v>
      </c>
      <c r="N249" s="440">
        <f t="shared" si="10"/>
        <v>45689</v>
      </c>
      <c r="O249" s="488" t="e">
        <f>IF(H249&lt;&gt;0,VLOOKUP(M249,[6]Cashflow!$A$91:$A$212,1,0),VLOOKUP([6]Bank!M249,[6]Cashflow!$A$5:$A$88,1,0))</f>
        <v>#N/A</v>
      </c>
      <c r="P249" t="s">
        <v>72</v>
      </c>
      <c r="Q249" s="18">
        <f>INDEX([5]Accounts!$A:$A,MATCH(P249,[5]Accounts!$F:$F,0))</f>
        <v>3435</v>
      </c>
      <c r="R249" t="s">
        <v>228</v>
      </c>
      <c r="S249"/>
      <c r="T249" t="s">
        <v>34</v>
      </c>
      <c r="U249"/>
      <c r="V249"/>
      <c r="W249"/>
    </row>
    <row r="250" spans="1:23" ht="15" hidden="1" x14ac:dyDescent="0.25">
      <c r="A250" s="24" t="str">
        <f>IFERROR(VLOOKUP(M250,'Broker lookup'!$A$1:$B$497,2,0),"other")</f>
        <v>other</v>
      </c>
      <c r="B250" s="453">
        <f t="shared" si="12"/>
        <v>45717</v>
      </c>
      <c r="C250" s="464">
        <v>45719</v>
      </c>
      <c r="D250" s="464">
        <v>45719</v>
      </c>
      <c r="E250">
        <v>169107793</v>
      </c>
      <c r="F250" t="s">
        <v>744</v>
      </c>
      <c r="G250" s="20">
        <f t="shared" si="11"/>
        <v>-217384.64</v>
      </c>
      <c r="H250" s="449">
        <v>217384.64</v>
      </c>
      <c r="I250" s="449">
        <v>0</v>
      </c>
      <c r="J250" s="20">
        <f>J248+I250-H250</f>
        <v>-163929.74000000002</v>
      </c>
      <c r="K250" t="s">
        <v>64</v>
      </c>
      <c r="L250" t="s">
        <v>65</v>
      </c>
      <c r="M250" s="439" t="s">
        <v>66</v>
      </c>
      <c r="N250" s="440">
        <f t="shared" si="10"/>
        <v>45717</v>
      </c>
      <c r="O250" s="488" t="str">
        <f>IF(H250&lt;&gt;0,VLOOKUP(M250,[4]Cashflow!$A$91:$A$212,1,0),VLOOKUP([4]Bank!M250,[4]Cashflow!$A$5:$A$88,1,0))</f>
        <v>MIB Fees</v>
      </c>
      <c r="P250" s="488" t="s">
        <v>296</v>
      </c>
      <c r="Q250" s="18">
        <f>INDEX([5]Accounts!$A:$A,MATCH(P250,[5]Accounts!$F:$F,0))</f>
        <v>4231</v>
      </c>
      <c r="R250" t="s">
        <v>118</v>
      </c>
      <c r="S250"/>
      <c r="T250" s="464" t="s">
        <v>388</v>
      </c>
      <c r="U250"/>
      <c r="V250"/>
      <c r="W250"/>
    </row>
    <row r="251" spans="1:23" ht="15" hidden="1" x14ac:dyDescent="0.25">
      <c r="A251" s="24" t="str">
        <f>IFERROR(VLOOKUP(M251,'Broker lookup'!$A$1:$B$497,2,0),"other")</f>
        <v>other</v>
      </c>
      <c r="B251" s="453">
        <f t="shared" si="12"/>
        <v>45717</v>
      </c>
      <c r="C251" s="464">
        <v>45719</v>
      </c>
      <c r="D251" s="464">
        <v>45719</v>
      </c>
      <c r="E251">
        <v>169107795</v>
      </c>
      <c r="F251" t="s">
        <v>745</v>
      </c>
      <c r="G251" s="20">
        <f t="shared" si="11"/>
        <v>-40.520000000000003</v>
      </c>
      <c r="H251" s="449">
        <v>40.520000000000003</v>
      </c>
      <c r="I251" s="449">
        <v>0</v>
      </c>
      <c r="J251" s="20">
        <f>J250+I251-H251</f>
        <v>-163970.26</v>
      </c>
      <c r="K251" t="s">
        <v>64</v>
      </c>
      <c r="L251" t="s">
        <v>65</v>
      </c>
      <c r="M251" s="439" t="s">
        <v>69</v>
      </c>
      <c r="N251" s="440">
        <f t="shared" si="10"/>
        <v>45717</v>
      </c>
      <c r="O251" s="488" t="str">
        <f>IF(H251&lt;&gt;0,VLOOKUP(M251,[4]Cashflow!$A$91:$A$212,1,0),VLOOKUP([4]Bank!M251,[4]Cashflow!$A$5:$A$88,1,0))</f>
        <v>Employment Costs</v>
      </c>
      <c r="P251" t="s">
        <v>297</v>
      </c>
      <c r="Q251" s="18">
        <f>INDEX([5]Accounts!$A:$A,MATCH(P251,[5]Accounts!$F:$F,0))</f>
        <v>8020</v>
      </c>
      <c r="R251" t="s">
        <v>118</v>
      </c>
      <c r="S251"/>
      <c r="T251" s="464" t="s">
        <v>389</v>
      </c>
      <c r="U251"/>
      <c r="V251"/>
      <c r="W251"/>
    </row>
    <row r="252" spans="1:23" ht="15" hidden="1" x14ac:dyDescent="0.25">
      <c r="A252" s="24" t="str">
        <f>IFERROR(VLOOKUP(M252,'Broker lookup'!$A$1:$B$497,2,0),"other")</f>
        <v>other</v>
      </c>
      <c r="B252" s="453">
        <f t="shared" si="12"/>
        <v>45717</v>
      </c>
      <c r="C252" s="464">
        <v>45719</v>
      </c>
      <c r="D252" s="464">
        <v>45719</v>
      </c>
      <c r="E252">
        <v>169114845</v>
      </c>
      <c r="F252" t="s">
        <v>746</v>
      </c>
      <c r="G252" s="20">
        <f t="shared" si="11"/>
        <v>62946.83</v>
      </c>
      <c r="H252" s="449">
        <v>0</v>
      </c>
      <c r="I252" s="449">
        <v>62946.83</v>
      </c>
      <c r="J252" s="20">
        <f>J251+I252-H252</f>
        <v>-101023.43000000001</v>
      </c>
      <c r="K252" t="s">
        <v>64</v>
      </c>
      <c r="L252" t="s">
        <v>65</v>
      </c>
      <c r="M252" s="439" t="s">
        <v>309</v>
      </c>
      <c r="N252" s="440">
        <f t="shared" si="10"/>
        <v>45717</v>
      </c>
      <c r="O252" s="488" t="e">
        <f>IF(H252&lt;&gt;0,VLOOKUP(M252,[4]Cashflow!$A$91:$A$212,1,0),VLOOKUP([4]Bank!M252,[4]Cashflow!$A$5:$A$88,1,0))</f>
        <v>#N/A</v>
      </c>
      <c r="P252" t="s">
        <v>579</v>
      </c>
      <c r="Q252" s="18">
        <f>INDEX([5]Accounts!$A:$A,MATCH(P252,[5]Accounts!$F:$F,0))</f>
        <v>3426</v>
      </c>
      <c r="R252" t="s">
        <v>118</v>
      </c>
      <c r="S252"/>
      <c r="T252" t="s">
        <v>580</v>
      </c>
      <c r="U252"/>
      <c r="V252"/>
      <c r="W252"/>
    </row>
    <row r="253" spans="1:23" ht="15" hidden="1" x14ac:dyDescent="0.25">
      <c r="A253" s="24" t="str">
        <f>IFERROR(VLOOKUP(M253,'Broker lookup'!$A$1:$B$497,2,0),"other")</f>
        <v>other</v>
      </c>
      <c r="B253" s="453">
        <f t="shared" si="12"/>
        <v>45717</v>
      </c>
      <c r="C253" s="464">
        <v>45719</v>
      </c>
      <c r="D253" s="464">
        <v>45719</v>
      </c>
      <c r="E253">
        <v>169119478</v>
      </c>
      <c r="F253" t="s">
        <v>747</v>
      </c>
      <c r="G253" s="20">
        <f t="shared" si="11"/>
        <v>37500</v>
      </c>
      <c r="H253" s="449">
        <v>0</v>
      </c>
      <c r="I253" s="449">
        <v>37500</v>
      </c>
      <c r="J253" s="20">
        <f>J252+I253-H253</f>
        <v>-63523.430000000008</v>
      </c>
      <c r="K253" t="s">
        <v>64</v>
      </c>
      <c r="L253" t="s">
        <v>65</v>
      </c>
      <c r="M253" s="439" t="s">
        <v>136</v>
      </c>
      <c r="N253" s="440">
        <f t="shared" si="10"/>
        <v>45717</v>
      </c>
      <c r="O253" s="488" t="e">
        <f>IF(H253&lt;&gt;0,VLOOKUP(M253,[4]Cashflow!$A$91:$A$212,1,0),VLOOKUP([4]Bank!M253,[4]Cashflow!$A$5:$A$88,1,0))</f>
        <v>#N/A</v>
      </c>
      <c r="P253" t="s">
        <v>137</v>
      </c>
      <c r="Q253" s="18">
        <f>INDEX([5]Accounts!$A:$A,MATCH(P253,[5]Accounts!$F:$F,0))</f>
        <v>3537</v>
      </c>
      <c r="R253" t="s">
        <v>118</v>
      </c>
      <c r="S253"/>
      <c r="T253" t="s">
        <v>748</v>
      </c>
      <c r="U253"/>
      <c r="V253"/>
      <c r="W253"/>
    </row>
    <row r="254" spans="1:23" ht="15" hidden="1" x14ac:dyDescent="0.25">
      <c r="A254" s="24" t="str">
        <f>IFERROR(VLOOKUP(M254,'Broker lookup'!$A$1:$B$497,2,0),"other")</f>
        <v>other</v>
      </c>
      <c r="B254" s="453">
        <f t="shared" si="12"/>
        <v>45717</v>
      </c>
      <c r="C254" s="464">
        <v>45719</v>
      </c>
      <c r="D254" s="464">
        <v>45719</v>
      </c>
      <c r="E254">
        <v>169119479</v>
      </c>
      <c r="F254" t="s">
        <v>747</v>
      </c>
      <c r="G254" s="20">
        <f t="shared" si="11"/>
        <v>19500</v>
      </c>
      <c r="H254" s="449">
        <v>0</v>
      </c>
      <c r="I254" s="449">
        <v>19500</v>
      </c>
      <c r="J254" s="20">
        <f>J253+I254-H254</f>
        <v>-44023.430000000008</v>
      </c>
      <c r="K254" t="s">
        <v>64</v>
      </c>
      <c r="L254" t="s">
        <v>65</v>
      </c>
      <c r="M254" s="439" t="s">
        <v>136</v>
      </c>
      <c r="N254" s="440">
        <f t="shared" si="10"/>
        <v>45717</v>
      </c>
      <c r="O254" s="488" t="e">
        <f>IF(H254&lt;&gt;0,VLOOKUP(M254,[4]Cashflow!$A$91:$A$212,1,0),VLOOKUP([4]Bank!M254,[4]Cashflow!$A$5:$A$88,1,0))</f>
        <v>#N/A</v>
      </c>
      <c r="P254" t="s">
        <v>137</v>
      </c>
      <c r="Q254" s="18">
        <f>INDEX([5]Accounts!$A:$A,MATCH(P254,[5]Accounts!$F:$F,0))</f>
        <v>3537</v>
      </c>
      <c r="R254" t="s">
        <v>118</v>
      </c>
      <c r="S254"/>
      <c r="T254" t="s">
        <v>749</v>
      </c>
      <c r="U254"/>
      <c r="V254"/>
      <c r="W254"/>
    </row>
    <row r="255" spans="1:23" ht="15" hidden="1" x14ac:dyDescent="0.25">
      <c r="A255" s="24" t="str">
        <f>IFERROR(VLOOKUP(M255,'Broker lookup'!$A$1:$B$497,2,0),"other")</f>
        <v>other</v>
      </c>
      <c r="B255" s="453">
        <f t="shared" si="12"/>
        <v>45717</v>
      </c>
      <c r="C255" s="464">
        <v>45719</v>
      </c>
      <c r="D255" s="464">
        <v>45719</v>
      </c>
      <c r="E255">
        <v>169127135</v>
      </c>
      <c r="F255" t="s">
        <v>740</v>
      </c>
      <c r="G255" s="20">
        <f t="shared" si="11"/>
        <v>-1</v>
      </c>
      <c r="H255" s="449">
        <v>1</v>
      </c>
      <c r="I255" s="449">
        <v>0</v>
      </c>
      <c r="J255" s="20">
        <v>1379930.47</v>
      </c>
      <c r="K255" s="20" t="s">
        <v>64</v>
      </c>
      <c r="L255" s="20" t="s">
        <v>65</v>
      </c>
      <c r="M255" s="439" t="s">
        <v>582</v>
      </c>
      <c r="N255" s="440">
        <f t="shared" si="10"/>
        <v>45717</v>
      </c>
      <c r="O255" s="488" t="str">
        <f>IF(H255&lt;&gt;0,VLOOKUP(M255,[4]Cashflow!$A$91:$A$212,1,0),VLOOKUP([4]Bank!M255,[4]Cashflow!$A$5:$A$88,1,0))</f>
        <v>Bank Charges</v>
      </c>
      <c r="P255" t="s">
        <v>74</v>
      </c>
      <c r="Q255" s="18">
        <f>INDEX([5]Accounts!$A:$A,MATCH(P255,[5]Accounts!$F:$F,0))</f>
        <v>5430</v>
      </c>
      <c r="R255" t="s">
        <v>118</v>
      </c>
      <c r="S255"/>
      <c r="T255" s="464" t="s">
        <v>74</v>
      </c>
      <c r="U255"/>
      <c r="V255"/>
      <c r="W255"/>
    </row>
    <row r="256" spans="1:23" ht="15" hidden="1" x14ac:dyDescent="0.25">
      <c r="A256" s="24" t="str">
        <f>IFERROR(VLOOKUP(M256,'Broker lookup'!$A$1:$B$497,2,0),"other")</f>
        <v>other</v>
      </c>
      <c r="B256" s="453">
        <f t="shared" si="12"/>
        <v>45717</v>
      </c>
      <c r="C256" s="464">
        <v>45719</v>
      </c>
      <c r="D256" s="464">
        <v>45719</v>
      </c>
      <c r="E256">
        <v>169127135</v>
      </c>
      <c r="F256" t="s">
        <v>741</v>
      </c>
      <c r="G256" s="20">
        <f t="shared" si="11"/>
        <v>-1000000</v>
      </c>
      <c r="H256" s="449">
        <v>1000000</v>
      </c>
      <c r="I256" s="449">
        <v>0</v>
      </c>
      <c r="J256" s="20">
        <v>379930.47</v>
      </c>
      <c r="K256" s="20" t="s">
        <v>64</v>
      </c>
      <c r="L256" s="20" t="s">
        <v>65</v>
      </c>
      <c r="M256" s="439" t="s">
        <v>107</v>
      </c>
      <c r="N256" s="440">
        <f t="shared" si="10"/>
        <v>45717</v>
      </c>
      <c r="O256" s="488" t="str">
        <f>IF(H256&lt;&gt;0,VLOOKUP(M256,[4]Cashflow!$A$91:$A$212,1,0),VLOOKUP([4]Bank!M256,[4]Cashflow!$A$5:$A$88,1,0))</f>
        <v>Pukka IPT &amp; Commission</v>
      </c>
      <c r="P256" s="488" t="s">
        <v>742</v>
      </c>
      <c r="Q256" s="18">
        <f>INDEX([5]Accounts!$A:$A,MATCH(P256,[5]Accounts!$F:$F,0))</f>
        <v>2768</v>
      </c>
      <c r="R256" t="s">
        <v>118</v>
      </c>
      <c r="S256"/>
      <c r="T256" t="s">
        <v>743</v>
      </c>
      <c r="U256"/>
      <c r="V256"/>
      <c r="W256"/>
    </row>
    <row r="257" spans="1:23" ht="15" hidden="1" x14ac:dyDescent="0.25">
      <c r="A257" s="24" t="str">
        <f>IFERROR(VLOOKUP(M257,'Broker lookup'!$A$1:$B$497,2,0),"other")</f>
        <v>other</v>
      </c>
      <c r="B257" s="453">
        <f t="shared" si="12"/>
        <v>45717</v>
      </c>
      <c r="C257" s="464">
        <v>45721</v>
      </c>
      <c r="D257" s="464">
        <v>45721</v>
      </c>
      <c r="E257">
        <v>169152097</v>
      </c>
      <c r="F257" t="s">
        <v>747</v>
      </c>
      <c r="G257" s="20">
        <f t="shared" si="11"/>
        <v>26625</v>
      </c>
      <c r="H257" s="449">
        <v>0</v>
      </c>
      <c r="I257" s="449">
        <v>26625</v>
      </c>
      <c r="J257" s="20">
        <f>J256+I257-H257</f>
        <v>406555.47</v>
      </c>
      <c r="K257" s="20" t="s">
        <v>64</v>
      </c>
      <c r="L257" s="20" t="s">
        <v>65</v>
      </c>
      <c r="M257" s="439" t="s">
        <v>136</v>
      </c>
      <c r="N257" s="440">
        <f t="shared" si="10"/>
        <v>45717</v>
      </c>
      <c r="O257" s="488" t="e">
        <f>IF(H257&lt;&gt;0,VLOOKUP(M257,[4]Cashflow!$A$91:$A$212,1,0),VLOOKUP([4]Bank!M257,[4]Cashflow!$A$5:$A$88,1,0))</f>
        <v>#N/A</v>
      </c>
      <c r="P257" t="s">
        <v>137</v>
      </c>
      <c r="Q257" s="18">
        <f>INDEX([5]Accounts!$A:$A,MATCH(P257,[5]Accounts!$F:$F,0))</f>
        <v>3537</v>
      </c>
      <c r="R257" t="s">
        <v>118</v>
      </c>
      <c r="S257"/>
      <c r="T257" t="s">
        <v>750</v>
      </c>
      <c r="U257"/>
      <c r="V257"/>
      <c r="W257"/>
    </row>
    <row r="258" spans="1:23" ht="15" hidden="1" x14ac:dyDescent="0.25">
      <c r="A258" s="24" t="str">
        <f>IFERROR(VLOOKUP(M258,'Broker lookup'!$A$1:$B$497,2,0),"other")</f>
        <v>other</v>
      </c>
      <c r="B258" s="453">
        <f t="shared" si="12"/>
        <v>45717</v>
      </c>
      <c r="C258" s="464">
        <v>45721</v>
      </c>
      <c r="D258" s="464">
        <v>45721</v>
      </c>
      <c r="E258">
        <v>169160213</v>
      </c>
      <c r="F258" t="s">
        <v>751</v>
      </c>
      <c r="G258" s="20">
        <f t="shared" si="11"/>
        <v>800000</v>
      </c>
      <c r="H258" s="449">
        <v>0</v>
      </c>
      <c r="I258" s="449">
        <v>800000</v>
      </c>
      <c r="J258" s="20">
        <v>1206555.47</v>
      </c>
      <c r="K258" s="20" t="s">
        <v>64</v>
      </c>
      <c r="L258" s="20" t="s">
        <v>65</v>
      </c>
      <c r="M258" s="439" t="s">
        <v>309</v>
      </c>
      <c r="N258" s="440">
        <f t="shared" si="10"/>
        <v>45717</v>
      </c>
      <c r="O258" s="488" t="e">
        <f>IF(H258&lt;&gt;0,VLOOKUP(M258,[4]Cashflow!$A$91:$A$212,1,0),VLOOKUP([4]Bank!M258,[4]Cashflow!$A$5:$A$88,1,0))</f>
        <v>#N/A</v>
      </c>
      <c r="P258" t="s">
        <v>309</v>
      </c>
      <c r="Q258" s="18">
        <f>INDEX([5]Accounts!$A:$A,MATCH(P258,[5]Accounts!$F:$F,0))</f>
        <v>2765</v>
      </c>
      <c r="R258" t="s">
        <v>118</v>
      </c>
      <c r="S258"/>
      <c r="T258" t="s">
        <v>390</v>
      </c>
      <c r="U258"/>
      <c r="V258"/>
      <c r="W258"/>
    </row>
    <row r="259" spans="1:23" ht="15" hidden="1" x14ac:dyDescent="0.25">
      <c r="A259" s="24" t="str">
        <f>IFERROR(VLOOKUP(M259,'Broker lookup'!$A$1:$B$497,2,0),"other")</f>
        <v>other</v>
      </c>
      <c r="B259" s="453">
        <f t="shared" si="12"/>
        <v>45717</v>
      </c>
      <c r="C259" s="464">
        <v>45721</v>
      </c>
      <c r="D259" s="464">
        <v>45721</v>
      </c>
      <c r="E259">
        <v>169163508</v>
      </c>
      <c r="F259" t="s">
        <v>752</v>
      </c>
      <c r="G259" s="20">
        <f t="shared" si="11"/>
        <v>-1</v>
      </c>
      <c r="H259" s="449">
        <v>1</v>
      </c>
      <c r="I259" s="449">
        <v>0</v>
      </c>
      <c r="J259" s="20">
        <v>1206554.47</v>
      </c>
      <c r="K259" s="20" t="s">
        <v>64</v>
      </c>
      <c r="L259" s="20" t="s">
        <v>65</v>
      </c>
      <c r="M259" s="439" t="s">
        <v>582</v>
      </c>
      <c r="N259" s="440">
        <f t="shared" si="10"/>
        <v>45717</v>
      </c>
      <c r="O259" s="488" t="str">
        <f>IF(H259&lt;&gt;0,VLOOKUP(M259,[4]Cashflow!$A$91:$A$212,1,0),VLOOKUP([4]Bank!M259,[4]Cashflow!$A$5:$A$88,1,0))</f>
        <v>Bank Charges</v>
      </c>
      <c r="P259" t="s">
        <v>74</v>
      </c>
      <c r="Q259" s="18">
        <f>INDEX([5]Accounts!$A:$A,MATCH(P259,[5]Accounts!$F:$F,0))</f>
        <v>5430</v>
      </c>
      <c r="R259" t="s">
        <v>118</v>
      </c>
      <c r="S259"/>
      <c r="T259" t="s">
        <v>74</v>
      </c>
      <c r="U259"/>
      <c r="V259"/>
      <c r="W259"/>
    </row>
    <row r="260" spans="1:23" ht="15" hidden="1" x14ac:dyDescent="0.25">
      <c r="A260" s="24" t="str">
        <f>IFERROR(VLOOKUP(M260,'Broker lookup'!$A$1:$B$497,2,0),"other")</f>
        <v>other</v>
      </c>
      <c r="B260" s="453">
        <f t="shared" si="12"/>
        <v>45717</v>
      </c>
      <c r="C260" s="464">
        <v>45721</v>
      </c>
      <c r="D260" s="464">
        <v>45721</v>
      </c>
      <c r="E260">
        <v>169163508</v>
      </c>
      <c r="F260" t="s">
        <v>753</v>
      </c>
      <c r="G260" s="20">
        <f t="shared" si="11"/>
        <v>-6500</v>
      </c>
      <c r="H260" s="449">
        <v>6500</v>
      </c>
      <c r="I260" s="449">
        <v>0</v>
      </c>
      <c r="J260" s="20">
        <v>1200054.47</v>
      </c>
      <c r="K260" s="20" t="s">
        <v>64</v>
      </c>
      <c r="L260" s="20" t="s">
        <v>65</v>
      </c>
      <c r="M260" s="439" t="s">
        <v>303</v>
      </c>
      <c r="N260" s="440">
        <f t="shared" ref="N260:N323" si="13">EOMONTH(C260,-1)+1</f>
        <v>45717</v>
      </c>
      <c r="O260" s="488" t="str">
        <f>IF(H260&lt;&gt;0,VLOOKUP(M260,[4]Cashflow!$A$91:$A$212,1,0),VLOOKUP([4]Bank!M260,[4]Cashflow!$A$5:$A$88,1,0))</f>
        <v xml:space="preserve">Financial Ombudsman Services </v>
      </c>
      <c r="P260" s="488" t="s">
        <v>67</v>
      </c>
      <c r="Q260" s="18">
        <f>INDEX([5]Accounts!$A:$A,MATCH(P260,[5]Accounts!$F:$F,0))</f>
        <v>5402</v>
      </c>
      <c r="R260" t="s">
        <v>118</v>
      </c>
      <c r="S260"/>
      <c r="T260" t="s">
        <v>754</v>
      </c>
      <c r="U260"/>
      <c r="V260"/>
      <c r="W260"/>
    </row>
    <row r="261" spans="1:23" ht="15" hidden="1" x14ac:dyDescent="0.25">
      <c r="A261" s="24" t="str">
        <f>IFERROR(VLOOKUP(M261,'Broker lookup'!$A$1:$B$497,2,0),"other")</f>
        <v>other</v>
      </c>
      <c r="B261" s="453">
        <f t="shared" si="12"/>
        <v>45717</v>
      </c>
      <c r="C261" s="464">
        <v>45721</v>
      </c>
      <c r="D261" s="464">
        <v>45721</v>
      </c>
      <c r="E261">
        <v>169163509</v>
      </c>
      <c r="F261" t="s">
        <v>755</v>
      </c>
      <c r="G261" s="20">
        <f t="shared" ref="G261:G310" si="14">IF(H261&gt;0,-H261,I261)</f>
        <v>-1</v>
      </c>
      <c r="H261" s="449">
        <v>1</v>
      </c>
      <c r="I261" s="449">
        <v>0</v>
      </c>
      <c r="J261" s="20">
        <v>1200053.47</v>
      </c>
      <c r="K261" s="20" t="s">
        <v>64</v>
      </c>
      <c r="L261" s="20" t="s">
        <v>65</v>
      </c>
      <c r="M261" s="439" t="s">
        <v>582</v>
      </c>
      <c r="N261" s="440">
        <f t="shared" si="13"/>
        <v>45717</v>
      </c>
      <c r="O261" s="488" t="str">
        <f>IF(H261&lt;&gt;0,VLOOKUP(M261,[4]Cashflow!$A$91:$A$212,1,0),VLOOKUP([4]Bank!M261,[4]Cashflow!$A$5:$A$88,1,0))</f>
        <v>Bank Charges</v>
      </c>
      <c r="P261" t="s">
        <v>74</v>
      </c>
      <c r="Q261" s="18">
        <f>INDEX([5]Accounts!$A:$A,MATCH(P261,[5]Accounts!$F:$F,0))</f>
        <v>5430</v>
      </c>
      <c r="R261" t="s">
        <v>118</v>
      </c>
      <c r="S261"/>
      <c r="T261" t="s">
        <v>74</v>
      </c>
      <c r="U261"/>
      <c r="V261"/>
      <c r="W261"/>
    </row>
    <row r="262" spans="1:23" ht="15" hidden="1" x14ac:dyDescent="0.25">
      <c r="A262" s="24" t="str">
        <f>IFERROR(VLOOKUP(M262,'Broker lookup'!$A$1:$B$497,2,0),"other")</f>
        <v>other</v>
      </c>
      <c r="B262" s="453">
        <f t="shared" si="12"/>
        <v>45717</v>
      </c>
      <c r="C262" s="464">
        <v>45721</v>
      </c>
      <c r="D262" s="464">
        <v>45721</v>
      </c>
      <c r="E262">
        <v>169163509</v>
      </c>
      <c r="F262" t="s">
        <v>756</v>
      </c>
      <c r="G262" s="20">
        <f t="shared" si="14"/>
        <v>-33500</v>
      </c>
      <c r="H262" s="449">
        <v>33500</v>
      </c>
      <c r="I262" s="449">
        <v>0</v>
      </c>
      <c r="J262" s="20">
        <v>1166553.47</v>
      </c>
      <c r="K262" s="20" t="s">
        <v>64</v>
      </c>
      <c r="L262" s="20" t="s">
        <v>65</v>
      </c>
      <c r="M262" s="439" t="s">
        <v>136</v>
      </c>
      <c r="N262" s="440">
        <f t="shared" si="13"/>
        <v>45717</v>
      </c>
      <c r="O262" s="488" t="str">
        <f>IF(H262&lt;&gt;0,VLOOKUP(M262,[4]Cashflow!$A$91:$A$212,1,0),VLOOKUP([4]Bank!M262,[4]Cashflow!$A$5:$A$88,1,0))</f>
        <v>Upstix</v>
      </c>
      <c r="P262" t="s">
        <v>137</v>
      </c>
      <c r="Q262" s="18">
        <f>INDEX([5]Accounts!$A:$A,MATCH(P262,[5]Accounts!$F:$F,0))</f>
        <v>3537</v>
      </c>
      <c r="R262" t="s">
        <v>118</v>
      </c>
      <c r="S262"/>
      <c r="T262" t="s">
        <v>757</v>
      </c>
      <c r="U262"/>
      <c r="V262"/>
      <c r="W262"/>
    </row>
    <row r="263" spans="1:23" ht="15" hidden="1" x14ac:dyDescent="0.25">
      <c r="A263" s="24" t="str">
        <f>IFERROR(VLOOKUP(M263,'Broker lookup'!$A$1:$B$497,2,0),"other")</f>
        <v>other</v>
      </c>
      <c r="B263" s="453">
        <f t="shared" si="12"/>
        <v>45717</v>
      </c>
      <c r="C263" s="464">
        <v>45721</v>
      </c>
      <c r="D263" s="464">
        <v>45721</v>
      </c>
      <c r="E263">
        <v>169163510</v>
      </c>
      <c r="F263" t="s">
        <v>438</v>
      </c>
      <c r="G263" s="20">
        <f t="shared" si="14"/>
        <v>-15</v>
      </c>
      <c r="H263" s="449">
        <v>15</v>
      </c>
      <c r="I263" s="449">
        <v>0</v>
      </c>
      <c r="J263" s="20">
        <v>1166538.47</v>
      </c>
      <c r="K263" s="20" t="s">
        <v>64</v>
      </c>
      <c r="L263" s="20" t="s">
        <v>65</v>
      </c>
      <c r="M263" s="439" t="s">
        <v>582</v>
      </c>
      <c r="N263" s="440">
        <f t="shared" si="13"/>
        <v>45717</v>
      </c>
      <c r="O263" s="488" t="str">
        <f>IF(H263&lt;&gt;0,VLOOKUP(M263,[4]Cashflow!$A$91:$A$212,1,0),VLOOKUP([4]Bank!M263,[4]Cashflow!$A$5:$A$88,1,0))</f>
        <v>Bank Charges</v>
      </c>
      <c r="P263" t="s">
        <v>74</v>
      </c>
      <c r="Q263" s="18">
        <f>INDEX([5]Accounts!$A:$A,MATCH(P263,[5]Accounts!$F:$F,0))</f>
        <v>5430</v>
      </c>
      <c r="R263" t="s">
        <v>118</v>
      </c>
      <c r="S263"/>
      <c r="T263" t="s">
        <v>74</v>
      </c>
      <c r="U263"/>
      <c r="V263"/>
      <c r="W263"/>
    </row>
    <row r="264" spans="1:23" ht="15" hidden="1" x14ac:dyDescent="0.25">
      <c r="A264" s="24" t="str">
        <f>IFERROR(VLOOKUP(M264,'Broker lookup'!$A$1:$B$497,2,0),"other")</f>
        <v>other</v>
      </c>
      <c r="B264" s="453">
        <f t="shared" si="12"/>
        <v>45717</v>
      </c>
      <c r="C264" s="464">
        <v>45721</v>
      </c>
      <c r="D264" s="464">
        <v>45721</v>
      </c>
      <c r="E264">
        <v>169163510</v>
      </c>
      <c r="F264" t="s">
        <v>439</v>
      </c>
      <c r="G264" s="20">
        <f t="shared" si="14"/>
        <v>-553600.56999999995</v>
      </c>
      <c r="H264" s="449">
        <v>553600.56999999995</v>
      </c>
      <c r="I264" s="449">
        <v>0</v>
      </c>
      <c r="J264" s="20">
        <v>612937.9</v>
      </c>
      <c r="K264" s="20" t="s">
        <v>64</v>
      </c>
      <c r="L264" s="20" t="s">
        <v>65</v>
      </c>
      <c r="M264" s="439" t="s">
        <v>618</v>
      </c>
      <c r="N264" s="440">
        <f t="shared" si="13"/>
        <v>45717</v>
      </c>
      <c r="O264" s="488" t="str">
        <f>IF(H264&lt;&gt;0,VLOOKUP(M264,[4]Cashflow!$A$91:$A$212,1,0),VLOOKUP([4]Bank!M264,[4]Cashflow!$A$5:$A$88,1,0))</f>
        <v>Hedgehog Claims</v>
      </c>
      <c r="P264" t="s">
        <v>80</v>
      </c>
      <c r="Q264" s="18">
        <f>INDEX([5]Accounts!$A:$A,MATCH(P264,[5]Accounts!$F:$F,0))</f>
        <v>2764</v>
      </c>
      <c r="R264" t="s">
        <v>118</v>
      </c>
      <c r="S264"/>
      <c r="T264" s="464" t="s">
        <v>395</v>
      </c>
      <c r="U264"/>
      <c r="V264"/>
      <c r="W264"/>
    </row>
    <row r="265" spans="1:23" ht="15" hidden="1" x14ac:dyDescent="0.25">
      <c r="A265" s="24" t="str">
        <f>IFERROR(VLOOKUP(M265,'Broker lookup'!$A$1:$B$497,2,0),"other")</f>
        <v>other</v>
      </c>
      <c r="B265" s="453">
        <f t="shared" si="12"/>
        <v>45717</v>
      </c>
      <c r="C265" s="464">
        <v>45721</v>
      </c>
      <c r="D265" s="464">
        <v>45721</v>
      </c>
      <c r="E265">
        <v>169163511</v>
      </c>
      <c r="F265" t="s">
        <v>53</v>
      </c>
      <c r="G265" s="20">
        <f t="shared" si="14"/>
        <v>-15</v>
      </c>
      <c r="H265" s="449">
        <v>15</v>
      </c>
      <c r="I265" s="449">
        <v>0</v>
      </c>
      <c r="J265" s="20">
        <v>612922.9</v>
      </c>
      <c r="K265" s="20" t="s">
        <v>64</v>
      </c>
      <c r="L265" s="20" t="s">
        <v>65</v>
      </c>
      <c r="M265" s="439" t="s">
        <v>582</v>
      </c>
      <c r="N265" s="440">
        <f t="shared" si="13"/>
        <v>45717</v>
      </c>
      <c r="O265" s="488" t="str">
        <f>IF(H265&lt;&gt;0,VLOOKUP(M265,[4]Cashflow!$A$91:$A$212,1,0),VLOOKUP([4]Bank!M265,[4]Cashflow!$A$5:$A$88,1,0))</f>
        <v>Bank Charges</v>
      </c>
      <c r="P265" t="s">
        <v>74</v>
      </c>
      <c r="Q265" s="18">
        <f>INDEX([5]Accounts!$A:$A,MATCH(P265,[5]Accounts!$F:$F,0))</f>
        <v>5430</v>
      </c>
      <c r="R265" t="s">
        <v>118</v>
      </c>
      <c r="S265"/>
      <c r="T265" t="s">
        <v>74</v>
      </c>
      <c r="U265"/>
      <c r="V265"/>
      <c r="W265"/>
    </row>
    <row r="266" spans="1:23" ht="15" hidden="1" x14ac:dyDescent="0.25">
      <c r="A266" s="24" t="str">
        <f>IFERROR(VLOOKUP(M266,'Broker lookup'!$A$1:$B$497,2,0),"other")</f>
        <v>other</v>
      </c>
      <c r="B266" s="453">
        <f t="shared" si="12"/>
        <v>45717</v>
      </c>
      <c r="C266" s="464">
        <v>45721</v>
      </c>
      <c r="D266" s="464">
        <v>45721</v>
      </c>
      <c r="E266">
        <v>169163511</v>
      </c>
      <c r="F266" t="s">
        <v>54</v>
      </c>
      <c r="G266" s="20">
        <f t="shared" si="14"/>
        <v>-600000</v>
      </c>
      <c r="H266" s="449">
        <v>600000</v>
      </c>
      <c r="I266" s="449">
        <v>0</v>
      </c>
      <c r="J266" s="20">
        <v>12922.9</v>
      </c>
      <c r="K266" s="20" t="s">
        <v>64</v>
      </c>
      <c r="L266" s="20" t="s">
        <v>65</v>
      </c>
      <c r="M266" s="439" t="s">
        <v>85</v>
      </c>
      <c r="N266" s="440">
        <f t="shared" si="13"/>
        <v>45717</v>
      </c>
      <c r="O266" s="488" t="str">
        <f>IF(H266&lt;&gt;0,VLOOKUP(M266,[4]Cashflow!$A$91:$A$212,1,0),VLOOKUP([4]Bank!M266,[4]Cashflow!$A$5:$A$88,1,0))</f>
        <v>KCASL Top up</v>
      </c>
      <c r="P266" t="s">
        <v>84</v>
      </c>
      <c r="Q266" s="18">
        <f>INDEX([5]Accounts!$A:$A,MATCH(P266,[5]Accounts!$F:$F,0))</f>
        <v>2761</v>
      </c>
      <c r="R266" t="s">
        <v>118</v>
      </c>
      <c r="S266"/>
      <c r="T266" t="s">
        <v>85</v>
      </c>
      <c r="U266"/>
      <c r="V266"/>
      <c r="W266"/>
    </row>
    <row r="267" spans="1:23" ht="15" hidden="1" x14ac:dyDescent="0.25">
      <c r="A267" s="24" t="str">
        <f>IFERROR(VLOOKUP(M267,'Broker lookup'!$A$1:$B$497,2,0),"other")</f>
        <v>other</v>
      </c>
      <c r="B267" s="453">
        <f t="shared" si="12"/>
        <v>45717</v>
      </c>
      <c r="C267" s="464">
        <v>45722</v>
      </c>
      <c r="D267" s="464">
        <v>45722</v>
      </c>
      <c r="E267">
        <v>169179538</v>
      </c>
      <c r="F267" t="s">
        <v>758</v>
      </c>
      <c r="G267" s="20">
        <f t="shared" si="14"/>
        <v>50000</v>
      </c>
      <c r="H267" s="449">
        <v>0</v>
      </c>
      <c r="I267" s="449">
        <v>50000</v>
      </c>
      <c r="J267" s="20">
        <v>62922.9</v>
      </c>
      <c r="K267" s="20" t="s">
        <v>64</v>
      </c>
      <c r="L267" s="20" t="s">
        <v>65</v>
      </c>
      <c r="M267" s="439" t="s">
        <v>309</v>
      </c>
      <c r="N267" s="440">
        <f t="shared" si="13"/>
        <v>45717</v>
      </c>
      <c r="O267" s="488" t="e">
        <f>IF(H267&lt;&gt;0,VLOOKUP(M267,[4]Cashflow!$A$91:$A$212,1,0),VLOOKUP([4]Bank!M267,[4]Cashflow!$A$5:$A$88,1,0))</f>
        <v>#N/A</v>
      </c>
      <c r="P267" t="s">
        <v>309</v>
      </c>
      <c r="Q267" s="18">
        <f>INDEX([5]Accounts!$A:$A,MATCH(P267,[5]Accounts!$F:$F,0))</f>
        <v>2765</v>
      </c>
      <c r="R267" t="s">
        <v>118</v>
      </c>
      <c r="S267"/>
      <c r="T267" t="s">
        <v>390</v>
      </c>
      <c r="U267"/>
      <c r="V267"/>
      <c r="W267"/>
    </row>
    <row r="268" spans="1:23" ht="15" hidden="1" x14ac:dyDescent="0.25">
      <c r="A268" s="24" t="str">
        <f>IFERROR(VLOOKUP(M268,'Broker lookup'!$A$1:$B$497,2,0),"other")</f>
        <v>other</v>
      </c>
      <c r="B268" s="453">
        <f t="shared" si="12"/>
        <v>45717</v>
      </c>
      <c r="C268" s="464">
        <v>45722</v>
      </c>
      <c r="D268" s="464">
        <v>45722</v>
      </c>
      <c r="E268">
        <v>169184030</v>
      </c>
      <c r="F268" t="s">
        <v>759</v>
      </c>
      <c r="G268" s="20">
        <f t="shared" si="14"/>
        <v>-1</v>
      </c>
      <c r="H268" s="449">
        <v>1</v>
      </c>
      <c r="I268" s="449">
        <v>0</v>
      </c>
      <c r="J268" s="20">
        <v>62921.9</v>
      </c>
      <c r="K268" s="20" t="s">
        <v>64</v>
      </c>
      <c r="L268" s="20" t="s">
        <v>65</v>
      </c>
      <c r="M268" s="439" t="s">
        <v>582</v>
      </c>
      <c r="N268" s="440">
        <f t="shared" si="13"/>
        <v>45717</v>
      </c>
      <c r="O268" s="488" t="str">
        <f>IF(H268&lt;&gt;0,VLOOKUP(M268,[4]Cashflow!$A$91:$A$212,1,0),VLOOKUP([4]Bank!M268,[4]Cashflow!$A$5:$A$88,1,0))</f>
        <v>Bank Charges</v>
      </c>
      <c r="P268" t="s">
        <v>74</v>
      </c>
      <c r="Q268" s="18">
        <f>INDEX([5]Accounts!$A:$A,MATCH(P268,[5]Accounts!$F:$F,0))</f>
        <v>5430</v>
      </c>
      <c r="R268" t="s">
        <v>118</v>
      </c>
      <c r="S268"/>
      <c r="T268" t="s">
        <v>74</v>
      </c>
      <c r="U268"/>
      <c r="V268"/>
      <c r="W268"/>
    </row>
    <row r="269" spans="1:23" ht="15" hidden="1" x14ac:dyDescent="0.25">
      <c r="A269" s="24" t="str">
        <f>IFERROR(VLOOKUP(M269,'Broker lookup'!$A$1:$B$497,2,0),"other")</f>
        <v>other</v>
      </c>
      <c r="B269" s="453">
        <f t="shared" si="12"/>
        <v>45717</v>
      </c>
      <c r="C269" s="464">
        <v>45722</v>
      </c>
      <c r="D269" s="464">
        <v>45722</v>
      </c>
      <c r="E269">
        <v>169184030</v>
      </c>
      <c r="F269" t="s">
        <v>760</v>
      </c>
      <c r="G269" s="20">
        <f t="shared" si="14"/>
        <v>-51750</v>
      </c>
      <c r="H269" s="449">
        <v>51750</v>
      </c>
      <c r="I269" s="449">
        <v>0</v>
      </c>
      <c r="J269" s="20">
        <v>11171.9</v>
      </c>
      <c r="K269" s="20" t="s">
        <v>64</v>
      </c>
      <c r="L269" s="20" t="s">
        <v>65</v>
      </c>
      <c r="M269" s="439" t="s">
        <v>136</v>
      </c>
      <c r="N269" s="440">
        <f t="shared" si="13"/>
        <v>45717</v>
      </c>
      <c r="O269" s="488" t="str">
        <f>IF(H269&lt;&gt;0,VLOOKUP(M269,[4]Cashflow!$A$91:$A$212,1,0),VLOOKUP([4]Bank!M269,[4]Cashflow!$A$5:$A$88,1,0))</f>
        <v>Upstix</v>
      </c>
      <c r="P269" t="s">
        <v>137</v>
      </c>
      <c r="Q269" s="18">
        <f>INDEX([5]Accounts!$A:$A,MATCH(P269,[5]Accounts!$F:$F,0))</f>
        <v>3537</v>
      </c>
      <c r="R269" t="s">
        <v>118</v>
      </c>
      <c r="S269"/>
      <c r="T269" t="s">
        <v>761</v>
      </c>
      <c r="U269"/>
      <c r="V269"/>
      <c r="W269"/>
    </row>
    <row r="270" spans="1:23" ht="15" hidden="1" x14ac:dyDescent="0.25">
      <c r="A270" s="24" t="str">
        <f>IFERROR(VLOOKUP(M270,'Broker lookup'!$A$1:$B$497,2,0),"other")</f>
        <v>other</v>
      </c>
      <c r="B270" s="453">
        <f t="shared" si="12"/>
        <v>45717</v>
      </c>
      <c r="C270" s="464">
        <v>45723</v>
      </c>
      <c r="D270" s="464">
        <v>45723</v>
      </c>
      <c r="E270">
        <v>169189241</v>
      </c>
      <c r="F270" t="s">
        <v>762</v>
      </c>
      <c r="G270" s="20">
        <f t="shared" si="14"/>
        <v>1000000</v>
      </c>
      <c r="H270" s="449">
        <v>0</v>
      </c>
      <c r="I270" s="449">
        <v>1000000</v>
      </c>
      <c r="J270" s="20">
        <f>J269+I270-H270</f>
        <v>1011171.9</v>
      </c>
      <c r="K270" s="20" t="s">
        <v>64</v>
      </c>
      <c r="L270" s="20" t="s">
        <v>65</v>
      </c>
      <c r="M270" s="439" t="s">
        <v>309</v>
      </c>
      <c r="N270" s="440">
        <f t="shared" si="13"/>
        <v>45717</v>
      </c>
      <c r="O270" s="488" t="e">
        <f>IF(H270&lt;&gt;0,VLOOKUP(M270,[4]Cashflow!$A$91:$A$212,1,0),VLOOKUP([4]Bank!M270,[4]Cashflow!$A$5:$A$88,1,0))</f>
        <v>#N/A</v>
      </c>
      <c r="P270" t="s">
        <v>309</v>
      </c>
      <c r="Q270" s="18">
        <f>INDEX([5]Accounts!$A:$A,MATCH(P270,[5]Accounts!$F:$F,0))</f>
        <v>2765</v>
      </c>
      <c r="R270" t="s">
        <v>118</v>
      </c>
      <c r="S270"/>
      <c r="T270" t="s">
        <v>390</v>
      </c>
      <c r="U270"/>
      <c r="V270"/>
      <c r="W270"/>
    </row>
    <row r="271" spans="1:23" ht="15" hidden="1" x14ac:dyDescent="0.25">
      <c r="A271" s="24" t="str">
        <f>IFERROR(VLOOKUP(M271,'Broker lookup'!$A$1:$B$497,2,0),"other")</f>
        <v>other</v>
      </c>
      <c r="B271" s="453">
        <f t="shared" si="12"/>
        <v>45717</v>
      </c>
      <c r="C271" s="464">
        <v>45723</v>
      </c>
      <c r="D271" s="464">
        <v>45723</v>
      </c>
      <c r="E271">
        <v>169194639</v>
      </c>
      <c r="F271" t="s">
        <v>740</v>
      </c>
      <c r="G271" s="20">
        <f t="shared" si="14"/>
        <v>-1</v>
      </c>
      <c r="H271" s="449">
        <v>1</v>
      </c>
      <c r="I271" s="449">
        <v>0</v>
      </c>
      <c r="J271" s="20">
        <v>1011170.9</v>
      </c>
      <c r="K271" s="20" t="s">
        <v>64</v>
      </c>
      <c r="L271" s="20" t="s">
        <v>65</v>
      </c>
      <c r="M271" s="439" t="s">
        <v>582</v>
      </c>
      <c r="N271" s="440">
        <f t="shared" si="13"/>
        <v>45717</v>
      </c>
      <c r="O271" s="488" t="str">
        <f>IF(H271&lt;&gt;0,VLOOKUP(M271,[4]Cashflow!$A$91:$A$212,1,0),VLOOKUP([4]Bank!M271,[4]Cashflow!$A$5:$A$88,1,0))</f>
        <v>Bank Charges</v>
      </c>
      <c r="P271" t="s">
        <v>74</v>
      </c>
      <c r="Q271" s="18">
        <f>INDEX([5]Accounts!$A:$A,MATCH(P271,[5]Accounts!$F:$F,0))</f>
        <v>5430</v>
      </c>
      <c r="R271" t="s">
        <v>118</v>
      </c>
      <c r="S271"/>
      <c r="T271" t="s">
        <v>74</v>
      </c>
      <c r="U271"/>
      <c r="V271"/>
      <c r="W271"/>
    </row>
    <row r="272" spans="1:23" ht="15" hidden="1" x14ac:dyDescent="0.25">
      <c r="A272" s="24" t="str">
        <f>IFERROR(VLOOKUP(M272,'Broker lookup'!$A$1:$B$497,2,0),"other")</f>
        <v>other</v>
      </c>
      <c r="B272" s="453">
        <f t="shared" si="12"/>
        <v>45717</v>
      </c>
      <c r="C272" s="464">
        <v>45723</v>
      </c>
      <c r="D272" s="464">
        <v>45723</v>
      </c>
      <c r="E272">
        <v>169194639</v>
      </c>
      <c r="F272" t="s">
        <v>741</v>
      </c>
      <c r="G272" s="20">
        <f t="shared" si="14"/>
        <v>-1000000</v>
      </c>
      <c r="H272" s="449">
        <v>1000000</v>
      </c>
      <c r="I272" s="449">
        <v>0</v>
      </c>
      <c r="J272" s="20">
        <v>11170.9</v>
      </c>
      <c r="K272" s="20" t="s">
        <v>64</v>
      </c>
      <c r="L272" s="20" t="s">
        <v>65</v>
      </c>
      <c r="M272" s="439" t="s">
        <v>107</v>
      </c>
      <c r="N272" s="440">
        <f t="shared" si="13"/>
        <v>45717</v>
      </c>
      <c r="O272" s="488" t="str">
        <f>IF(H272&lt;&gt;0,VLOOKUP(M272,[4]Cashflow!$A$91:$A$212,1,0),VLOOKUP([4]Bank!M272,[4]Cashflow!$A$5:$A$88,1,0))</f>
        <v>Pukka IPT &amp; Commission</v>
      </c>
      <c r="P272" t="s">
        <v>742</v>
      </c>
      <c r="Q272" s="18">
        <f>INDEX([5]Accounts!$A:$A,MATCH(P272,[5]Accounts!$F:$F,0))</f>
        <v>2768</v>
      </c>
      <c r="R272" t="s">
        <v>118</v>
      </c>
      <c r="S272"/>
      <c r="T272" t="s">
        <v>743</v>
      </c>
      <c r="U272"/>
      <c r="V272"/>
      <c r="W272"/>
    </row>
    <row r="273" spans="1:23" ht="15" hidden="1" x14ac:dyDescent="0.25">
      <c r="A273" s="24" t="str">
        <f>IFERROR(VLOOKUP(M273,'Broker lookup'!$A$1:$B$497,2,0),"other")</f>
        <v>other</v>
      </c>
      <c r="B273" s="453">
        <f t="shared" ref="B273:B336" si="15">EOMONTH(C273,-1)+1</f>
        <v>45717</v>
      </c>
      <c r="C273" s="464">
        <v>45723</v>
      </c>
      <c r="D273" s="464">
        <v>45723</v>
      </c>
      <c r="E273">
        <v>169199271</v>
      </c>
      <c r="F273" t="s">
        <v>763</v>
      </c>
      <c r="G273" s="20">
        <f t="shared" si="14"/>
        <v>40500</v>
      </c>
      <c r="H273" s="449">
        <v>0</v>
      </c>
      <c r="I273" s="449">
        <v>40500</v>
      </c>
      <c r="J273" s="20">
        <v>51670.9</v>
      </c>
      <c r="K273" s="20" t="s">
        <v>64</v>
      </c>
      <c r="L273" s="20" t="s">
        <v>65</v>
      </c>
      <c r="M273" s="439" t="s">
        <v>136</v>
      </c>
      <c r="N273" s="440">
        <f t="shared" si="13"/>
        <v>45717</v>
      </c>
      <c r="O273" s="488" t="e">
        <f>IF(H273&lt;&gt;0,VLOOKUP(M273,[4]Cashflow!$A$91:$A$212,1,0),VLOOKUP([4]Bank!M273,[4]Cashflow!$A$5:$A$88,1,0))</f>
        <v>#N/A</v>
      </c>
      <c r="P273" t="s">
        <v>137</v>
      </c>
      <c r="Q273" s="18">
        <f>INDEX([5]Accounts!$A:$A,MATCH(P273,[5]Accounts!$F:$F,0))</f>
        <v>3537</v>
      </c>
      <c r="R273" t="s">
        <v>118</v>
      </c>
      <c r="S273"/>
      <c r="T273" t="s">
        <v>764</v>
      </c>
      <c r="U273"/>
      <c r="V273"/>
      <c r="W273"/>
    </row>
    <row r="274" spans="1:23" ht="15" hidden="1" x14ac:dyDescent="0.25">
      <c r="A274" s="24" t="str">
        <f>IFERROR(VLOOKUP(M274,'Broker lookup'!$A$1:$B$497,2,0),"other")</f>
        <v>other</v>
      </c>
      <c r="B274" s="453">
        <f t="shared" si="15"/>
        <v>45717</v>
      </c>
      <c r="C274" s="464">
        <v>45723</v>
      </c>
      <c r="D274" s="464">
        <v>45723</v>
      </c>
      <c r="E274">
        <v>169199272</v>
      </c>
      <c r="F274" t="s">
        <v>765</v>
      </c>
      <c r="G274" s="20">
        <f t="shared" si="14"/>
        <v>33000</v>
      </c>
      <c r="H274" s="449">
        <v>0</v>
      </c>
      <c r="I274" s="449">
        <v>33000</v>
      </c>
      <c r="J274" s="20">
        <v>84670.9</v>
      </c>
      <c r="K274" s="20" t="s">
        <v>64</v>
      </c>
      <c r="L274" s="20" t="s">
        <v>65</v>
      </c>
      <c r="M274" s="439" t="s">
        <v>136</v>
      </c>
      <c r="N274" s="440">
        <f t="shared" si="13"/>
        <v>45717</v>
      </c>
      <c r="O274" s="488" t="e">
        <f>IF(H274&lt;&gt;0,VLOOKUP(M274,[4]Cashflow!$A$91:$A$212,1,0),VLOOKUP([4]Bank!M274,[4]Cashflow!$A$5:$A$88,1,0))</f>
        <v>#N/A</v>
      </c>
      <c r="P274" t="s">
        <v>137</v>
      </c>
      <c r="Q274" s="18">
        <f>INDEX([5]Accounts!$A:$A,MATCH(P274,[5]Accounts!$F:$F,0))</f>
        <v>3537</v>
      </c>
      <c r="R274" t="s">
        <v>118</v>
      </c>
      <c r="S274"/>
      <c r="T274" t="s">
        <v>766</v>
      </c>
      <c r="U274"/>
      <c r="V274"/>
      <c r="W274"/>
    </row>
    <row r="275" spans="1:23" ht="15" hidden="1" x14ac:dyDescent="0.25">
      <c r="A275" s="24" t="str">
        <f>IFERROR(VLOOKUP(M275,'Broker lookup'!$A$1:$B$497,2,0),"other")</f>
        <v>other</v>
      </c>
      <c r="B275" s="453">
        <f t="shared" si="15"/>
        <v>45717</v>
      </c>
      <c r="C275" s="464">
        <v>45723</v>
      </c>
      <c r="D275" s="464">
        <v>45723</v>
      </c>
      <c r="E275">
        <v>169199273</v>
      </c>
      <c r="F275" t="s">
        <v>767</v>
      </c>
      <c r="G275" s="20">
        <f t="shared" si="14"/>
        <v>35250</v>
      </c>
      <c r="H275" s="449">
        <v>0</v>
      </c>
      <c r="I275" s="449">
        <v>35250</v>
      </c>
      <c r="J275" s="20">
        <v>119920.9</v>
      </c>
      <c r="K275" s="20" t="s">
        <v>64</v>
      </c>
      <c r="L275" s="20" t="s">
        <v>65</v>
      </c>
      <c r="M275" s="439" t="s">
        <v>136</v>
      </c>
      <c r="N275" s="440">
        <f t="shared" si="13"/>
        <v>45717</v>
      </c>
      <c r="O275" s="488" t="e">
        <f>IF(H275&lt;&gt;0,VLOOKUP(M275,[4]Cashflow!$A$91:$A$212,1,0),VLOOKUP([4]Bank!M275,[4]Cashflow!$A$5:$A$88,1,0))</f>
        <v>#N/A</v>
      </c>
      <c r="P275" t="s">
        <v>137</v>
      </c>
      <c r="Q275" s="18">
        <f>INDEX([5]Accounts!$A:$A,MATCH(P275,[5]Accounts!$F:$F,0))</f>
        <v>3537</v>
      </c>
      <c r="R275" t="s">
        <v>118</v>
      </c>
      <c r="S275"/>
      <c r="T275" t="s">
        <v>768</v>
      </c>
      <c r="U275"/>
      <c r="V275"/>
      <c r="W275"/>
    </row>
    <row r="276" spans="1:23" ht="15" hidden="1" x14ac:dyDescent="0.25">
      <c r="A276" s="24" t="str">
        <f>IFERROR(VLOOKUP(M276,'Broker lookup'!$A$1:$B$497,2,0),"other")</f>
        <v>other</v>
      </c>
      <c r="B276" s="453">
        <f t="shared" si="15"/>
        <v>45717</v>
      </c>
      <c r="C276" s="464">
        <v>45723</v>
      </c>
      <c r="D276" s="464">
        <v>45723</v>
      </c>
      <c r="E276">
        <v>169199274</v>
      </c>
      <c r="F276" t="s">
        <v>769</v>
      </c>
      <c r="G276" s="20">
        <f t="shared" si="14"/>
        <v>30900</v>
      </c>
      <c r="H276" s="449">
        <v>0</v>
      </c>
      <c r="I276" s="449">
        <v>30900</v>
      </c>
      <c r="J276" s="20">
        <v>150820.9</v>
      </c>
      <c r="K276" s="20" t="s">
        <v>64</v>
      </c>
      <c r="L276" s="20" t="s">
        <v>65</v>
      </c>
      <c r="M276" s="439" t="s">
        <v>136</v>
      </c>
      <c r="N276" s="440">
        <f t="shared" si="13"/>
        <v>45717</v>
      </c>
      <c r="O276" s="488" t="e">
        <f>IF(H276&lt;&gt;0,VLOOKUP(M276,[4]Cashflow!$A$91:$A$212,1,0),VLOOKUP([4]Bank!M276,[4]Cashflow!$A$5:$A$88,1,0))</f>
        <v>#N/A</v>
      </c>
      <c r="P276" t="s">
        <v>137</v>
      </c>
      <c r="Q276" s="18">
        <f>INDEX([5]Accounts!$A:$A,MATCH(P276,[5]Accounts!$F:$F,0))</f>
        <v>3537</v>
      </c>
      <c r="R276" t="s">
        <v>118</v>
      </c>
      <c r="S276"/>
      <c r="T276" t="s">
        <v>770</v>
      </c>
      <c r="U276"/>
      <c r="V276"/>
      <c r="W276"/>
    </row>
    <row r="277" spans="1:23" ht="15" x14ac:dyDescent="0.25">
      <c r="A277" s="24" t="str">
        <f>IFERROR(VLOOKUP(M277,'Broker lookup'!$A$1:$B$497,2,0),"other")</f>
        <v>CCG ex IYM</v>
      </c>
      <c r="B277" s="453">
        <f t="shared" si="15"/>
        <v>45717</v>
      </c>
      <c r="C277" s="464">
        <v>45726</v>
      </c>
      <c r="D277" s="464">
        <v>45726</v>
      </c>
      <c r="E277">
        <v>169205619</v>
      </c>
      <c r="F277" t="s">
        <v>771</v>
      </c>
      <c r="G277" s="20">
        <f t="shared" si="14"/>
        <v>785.29</v>
      </c>
      <c r="H277" s="449">
        <v>0</v>
      </c>
      <c r="I277" s="497">
        <v>785.29</v>
      </c>
      <c r="J277" s="20">
        <v>151606.19</v>
      </c>
      <c r="K277" s="20" t="s">
        <v>64</v>
      </c>
      <c r="L277" s="20" t="s">
        <v>65</v>
      </c>
      <c r="M277" s="439" t="s">
        <v>104</v>
      </c>
      <c r="N277" s="440">
        <f t="shared" si="13"/>
        <v>45717</v>
      </c>
      <c r="O277" s="488" t="e">
        <f>IF(H277&lt;&gt;0,VLOOKUP(M277,[4]Cashflow!$A$91:$A$212,1,0),VLOOKUP([4]Bank!M277,[4]Cashflow!$A$5:$A$88,1,0))</f>
        <v>#N/A</v>
      </c>
      <c r="P277" t="s">
        <v>72</v>
      </c>
      <c r="Q277" s="18">
        <f>INDEX([5]Accounts!$A:$A,MATCH(P277,[5]Accounts!$F:$F,0))</f>
        <v>3435</v>
      </c>
      <c r="R277" t="s">
        <v>226</v>
      </c>
      <c r="S277"/>
      <c r="T277" t="s">
        <v>104</v>
      </c>
      <c r="U277"/>
      <c r="V277"/>
      <c r="W277"/>
    </row>
    <row r="278" spans="1:23" ht="15" hidden="1" x14ac:dyDescent="0.25">
      <c r="A278" s="24" t="str">
        <f>IFERROR(VLOOKUP(M278,'Broker lookup'!$A$1:$B$497,2,0),"other")</f>
        <v>other</v>
      </c>
      <c r="B278" s="453">
        <f t="shared" si="15"/>
        <v>45717</v>
      </c>
      <c r="C278" s="464">
        <v>45727</v>
      </c>
      <c r="D278" s="464">
        <v>45727</v>
      </c>
      <c r="E278">
        <v>169216924</v>
      </c>
      <c r="F278" t="s">
        <v>772</v>
      </c>
      <c r="G278" s="20">
        <f t="shared" si="14"/>
        <v>45000</v>
      </c>
      <c r="H278" s="449">
        <v>0</v>
      </c>
      <c r="I278" s="449">
        <v>45000</v>
      </c>
      <c r="J278" s="20">
        <v>196606.19</v>
      </c>
      <c r="K278" s="20" t="s">
        <v>64</v>
      </c>
      <c r="L278" s="20" t="s">
        <v>65</v>
      </c>
      <c r="M278" s="439" t="s">
        <v>136</v>
      </c>
      <c r="N278" s="440">
        <f t="shared" si="13"/>
        <v>45717</v>
      </c>
      <c r="O278" s="488" t="e">
        <f>IF(H278&lt;&gt;0,VLOOKUP(M278,[4]Cashflow!$A$91:$A$212,1,0),VLOOKUP([4]Bank!M278,[4]Cashflow!$A$5:$A$88,1,0))</f>
        <v>#N/A</v>
      </c>
      <c r="P278" t="s">
        <v>137</v>
      </c>
      <c r="Q278" s="18">
        <f>INDEX([5]Accounts!$A:$A,MATCH(P278,[5]Accounts!$F:$F,0))</f>
        <v>3537</v>
      </c>
      <c r="R278" t="s">
        <v>118</v>
      </c>
      <c r="S278"/>
      <c r="T278" t="s">
        <v>773</v>
      </c>
      <c r="U278"/>
      <c r="V278"/>
      <c r="W278"/>
    </row>
    <row r="279" spans="1:23" ht="15" hidden="1" x14ac:dyDescent="0.25">
      <c r="A279" s="24" t="str">
        <f>IFERROR(VLOOKUP(M279,'Broker lookup'!$A$1:$B$497,2,0),"other")</f>
        <v>other</v>
      </c>
      <c r="B279" s="453">
        <f t="shared" si="15"/>
        <v>45717</v>
      </c>
      <c r="C279" s="464">
        <v>45727</v>
      </c>
      <c r="D279" s="464">
        <v>45727</v>
      </c>
      <c r="E279">
        <v>169216925</v>
      </c>
      <c r="F279" t="s">
        <v>774</v>
      </c>
      <c r="G279" s="20">
        <f t="shared" si="14"/>
        <v>38250</v>
      </c>
      <c r="H279" s="449">
        <v>0</v>
      </c>
      <c r="I279" s="449">
        <v>38250</v>
      </c>
      <c r="J279" s="20">
        <v>234856.19</v>
      </c>
      <c r="K279" s="20" t="s">
        <v>64</v>
      </c>
      <c r="L279" s="20" t="s">
        <v>65</v>
      </c>
      <c r="M279" s="439" t="s">
        <v>136</v>
      </c>
      <c r="N279" s="440">
        <f t="shared" si="13"/>
        <v>45717</v>
      </c>
      <c r="O279" s="488" t="e">
        <f>IF(H279&lt;&gt;0,VLOOKUP(M279,[4]Cashflow!$A$91:$A$212,1,0),VLOOKUP([4]Bank!M279,[4]Cashflow!$A$5:$A$88,1,0))</f>
        <v>#N/A</v>
      </c>
      <c r="P279" t="s">
        <v>137</v>
      </c>
      <c r="Q279" s="18">
        <f>INDEX([5]Accounts!$A:$A,MATCH(P279,[5]Accounts!$F:$F,0))</f>
        <v>3537</v>
      </c>
      <c r="R279" t="s">
        <v>118</v>
      </c>
      <c r="S279"/>
      <c r="T279" t="s">
        <v>775</v>
      </c>
      <c r="U279"/>
      <c r="V279"/>
      <c r="W279"/>
    </row>
    <row r="280" spans="1:23" ht="15" hidden="1" x14ac:dyDescent="0.25">
      <c r="A280" s="24" t="str">
        <f>IFERROR(VLOOKUP(M280,'Broker lookup'!$A$1:$B$497,2,0),"other")</f>
        <v>other</v>
      </c>
      <c r="B280" s="453">
        <f t="shared" si="15"/>
        <v>45717</v>
      </c>
      <c r="C280" s="464">
        <v>45728</v>
      </c>
      <c r="D280" s="464">
        <v>45728</v>
      </c>
      <c r="E280">
        <v>169245252</v>
      </c>
      <c r="F280" t="s">
        <v>776</v>
      </c>
      <c r="G280" s="20">
        <f t="shared" si="14"/>
        <v>7635000</v>
      </c>
      <c r="H280" s="449">
        <v>0</v>
      </c>
      <c r="I280" s="449">
        <v>7635000</v>
      </c>
      <c r="J280" s="20">
        <v>7869856.1900000004</v>
      </c>
      <c r="K280" s="20" t="s">
        <v>64</v>
      </c>
      <c r="L280" s="20" t="s">
        <v>65</v>
      </c>
      <c r="M280" s="439" t="s">
        <v>309</v>
      </c>
      <c r="N280" s="440">
        <f t="shared" si="13"/>
        <v>45717</v>
      </c>
      <c r="O280" s="488" t="e">
        <f>IF(H280&lt;&gt;0,VLOOKUP(M280,[4]Cashflow!$A$91:$A$212,1,0),VLOOKUP([4]Bank!M280,[4]Cashflow!$A$5:$A$88,1,0))</f>
        <v>#N/A</v>
      </c>
      <c r="P280" t="s">
        <v>309</v>
      </c>
      <c r="Q280" s="18">
        <f>INDEX([5]Accounts!$A:$A,MATCH(P280,[5]Accounts!$F:$F,0))</f>
        <v>2765</v>
      </c>
      <c r="R280" t="s">
        <v>118</v>
      </c>
      <c r="S280"/>
      <c r="T280" t="s">
        <v>390</v>
      </c>
      <c r="U280"/>
      <c r="V280"/>
      <c r="W280"/>
    </row>
    <row r="281" spans="1:23" ht="15" hidden="1" x14ac:dyDescent="0.25">
      <c r="A281" s="24" t="str">
        <f>IFERROR(VLOOKUP(M281,'Broker lookup'!$A$1:$B$497,2,0),"other")</f>
        <v>other</v>
      </c>
      <c r="B281" s="453">
        <f t="shared" si="15"/>
        <v>45717</v>
      </c>
      <c r="C281" s="464">
        <v>45728</v>
      </c>
      <c r="D281" s="464">
        <v>45728</v>
      </c>
      <c r="E281">
        <v>169254482</v>
      </c>
      <c r="F281" t="s">
        <v>777</v>
      </c>
      <c r="G281" s="20">
        <f t="shared" si="14"/>
        <v>-35</v>
      </c>
      <c r="H281" s="449">
        <v>35</v>
      </c>
      <c r="I281" s="449">
        <v>0</v>
      </c>
      <c r="J281" s="20">
        <v>7869821.1900000004</v>
      </c>
      <c r="K281" s="20" t="s">
        <v>64</v>
      </c>
      <c r="L281" s="20" t="s">
        <v>65</v>
      </c>
      <c r="M281" s="439" t="s">
        <v>582</v>
      </c>
      <c r="N281" s="440">
        <f t="shared" si="13"/>
        <v>45717</v>
      </c>
      <c r="O281" s="488" t="str">
        <f>IF(H281&lt;&gt;0,VLOOKUP(M281,[4]Cashflow!$A$91:$A$212,1,0),VLOOKUP([4]Bank!M281,[4]Cashflow!$A$5:$A$88,1,0))</f>
        <v>Bank Charges</v>
      </c>
      <c r="P281" t="s">
        <v>74</v>
      </c>
      <c r="Q281" s="18">
        <f>INDEX([5]Accounts!$A:$A,MATCH(P281,[5]Accounts!$F:$F,0))</f>
        <v>5430</v>
      </c>
      <c r="R281" t="s">
        <v>118</v>
      </c>
      <c r="S281"/>
      <c r="T281" t="s">
        <v>778</v>
      </c>
      <c r="U281"/>
      <c r="V281"/>
      <c r="W281"/>
    </row>
    <row r="282" spans="1:23" ht="15" hidden="1" x14ac:dyDescent="0.25">
      <c r="A282" s="24" t="str">
        <f>IFERROR(VLOOKUP(M282,'Broker lookup'!$A$1:$B$497,2,0),"other")</f>
        <v>other</v>
      </c>
      <c r="B282" s="453">
        <f t="shared" si="15"/>
        <v>45717</v>
      </c>
      <c r="C282" s="464">
        <v>45728</v>
      </c>
      <c r="D282" s="464">
        <v>45728</v>
      </c>
      <c r="E282">
        <v>169256368</v>
      </c>
      <c r="F282" t="s">
        <v>779</v>
      </c>
      <c r="G282" s="20">
        <f t="shared" si="14"/>
        <v>-1</v>
      </c>
      <c r="H282" s="449">
        <v>1</v>
      </c>
      <c r="I282" s="449">
        <v>0</v>
      </c>
      <c r="J282" s="20">
        <v>7869820.1900000004</v>
      </c>
      <c r="K282" s="20" t="s">
        <v>64</v>
      </c>
      <c r="L282" s="20" t="s">
        <v>65</v>
      </c>
      <c r="M282" s="439" t="s">
        <v>582</v>
      </c>
      <c r="N282" s="440">
        <f t="shared" si="13"/>
        <v>45717</v>
      </c>
      <c r="O282" s="488" t="str">
        <f>IF(H282&lt;&gt;0,VLOOKUP(M282,[4]Cashflow!$A$91:$A$212,1,0),VLOOKUP([4]Bank!M282,[4]Cashflow!$A$5:$A$88,1,0))</f>
        <v>Bank Charges</v>
      </c>
      <c r="P282" t="s">
        <v>74</v>
      </c>
      <c r="Q282" s="18">
        <f>INDEX([5]Accounts!$A:$A,MATCH(P282,[5]Accounts!$F:$F,0))</f>
        <v>5430</v>
      </c>
      <c r="R282" t="s">
        <v>118</v>
      </c>
      <c r="S282"/>
      <c r="T282" t="s">
        <v>74</v>
      </c>
      <c r="U282"/>
      <c r="V282"/>
      <c r="W282"/>
    </row>
    <row r="283" spans="1:23" ht="15" hidden="1" x14ac:dyDescent="0.25">
      <c r="A283" s="24" t="str">
        <f>IFERROR(VLOOKUP(M283,'Broker lookup'!$A$1:$B$497,2,0),"other")</f>
        <v>other</v>
      </c>
      <c r="B283" s="453">
        <f t="shared" si="15"/>
        <v>45717</v>
      </c>
      <c r="C283" s="464">
        <v>45728</v>
      </c>
      <c r="D283" s="464">
        <v>45728</v>
      </c>
      <c r="E283">
        <v>169256368</v>
      </c>
      <c r="F283" t="s">
        <v>780</v>
      </c>
      <c r="G283" s="20">
        <f t="shared" si="14"/>
        <v>-64.2</v>
      </c>
      <c r="H283" s="449">
        <v>64.2</v>
      </c>
      <c r="I283" s="449">
        <v>0</v>
      </c>
      <c r="J283" s="20">
        <v>7869755.9900000002</v>
      </c>
      <c r="K283" s="20" t="s">
        <v>64</v>
      </c>
      <c r="L283" s="20" t="s">
        <v>65</v>
      </c>
      <c r="M283" s="439" t="s">
        <v>691</v>
      </c>
      <c r="N283" s="440">
        <f t="shared" si="13"/>
        <v>45717</v>
      </c>
      <c r="O283" s="488" t="str">
        <f>IF(H283&lt;&gt;0,VLOOKUP(M283,[4]Cashflow!$A$91:$A$212,1,0),VLOOKUP([4]Bank!M283,[4]Cashflow!$A$5:$A$88,1,0))</f>
        <v>Call Assist Claims</v>
      </c>
      <c r="P283" t="s">
        <v>299</v>
      </c>
      <c r="Q283" s="18">
        <f>INDEX([5]Accounts!$A:$A,MATCH(P283,[5]Accounts!$F:$F,0))</f>
        <v>4252</v>
      </c>
      <c r="R283" t="s">
        <v>300</v>
      </c>
      <c r="S283"/>
      <c r="T283" t="s">
        <v>781</v>
      </c>
      <c r="U283"/>
      <c r="V283"/>
      <c r="W283"/>
    </row>
    <row r="284" spans="1:23" ht="15" hidden="1" x14ac:dyDescent="0.25">
      <c r="A284" s="24" t="str">
        <f>IFERROR(VLOOKUP(M284,'Broker lookup'!$A$1:$B$497,2,0),"other")</f>
        <v>other</v>
      </c>
      <c r="B284" s="453">
        <f t="shared" si="15"/>
        <v>45717</v>
      </c>
      <c r="C284" s="464">
        <v>45728</v>
      </c>
      <c r="D284" s="464">
        <v>45728</v>
      </c>
      <c r="E284">
        <v>169256369</v>
      </c>
      <c r="F284" t="s">
        <v>782</v>
      </c>
      <c r="G284" s="20">
        <f t="shared" si="14"/>
        <v>-45</v>
      </c>
      <c r="H284" s="449">
        <v>45</v>
      </c>
      <c r="I284" s="449">
        <v>0</v>
      </c>
      <c r="J284" s="20">
        <v>7869710.9900000002</v>
      </c>
      <c r="K284" s="20" t="s">
        <v>64</v>
      </c>
      <c r="L284" s="20" t="s">
        <v>65</v>
      </c>
      <c r="M284" s="439" t="s">
        <v>783</v>
      </c>
      <c r="N284" s="440">
        <f t="shared" si="13"/>
        <v>45717</v>
      </c>
      <c r="O284" s="488" t="str">
        <f>IF(H284&lt;&gt;0,VLOOKUP(M284,[4]Cashflow!$A$91:$A$212,1,0),VLOOKUP([4]Bank!M284,[4]Cashflow!$A$5:$A$88,1,0))</f>
        <v>GII Membership</v>
      </c>
      <c r="P284" t="s">
        <v>784</v>
      </c>
      <c r="Q284" s="18">
        <f>INDEX([5]Accounts!$A:$A,MATCH(P284,[5]Accounts!$F:$F,0))</f>
        <v>5428</v>
      </c>
      <c r="R284" t="s">
        <v>118</v>
      </c>
      <c r="S284"/>
      <c r="T284" t="s">
        <v>785</v>
      </c>
      <c r="U284"/>
      <c r="V284"/>
      <c r="W284"/>
    </row>
    <row r="285" spans="1:23" ht="15" hidden="1" x14ac:dyDescent="0.25">
      <c r="A285" s="24" t="str">
        <f>IFERROR(VLOOKUP(M285,'Broker lookup'!$A$1:$B$497,2,0),"other")</f>
        <v>other</v>
      </c>
      <c r="B285" s="453">
        <f t="shared" si="15"/>
        <v>45717</v>
      </c>
      <c r="C285" s="464">
        <v>45728</v>
      </c>
      <c r="D285" s="464">
        <v>45728</v>
      </c>
      <c r="E285">
        <v>169256370</v>
      </c>
      <c r="F285" t="s">
        <v>786</v>
      </c>
      <c r="G285" s="20">
        <f t="shared" si="14"/>
        <v>-1</v>
      </c>
      <c r="H285" s="449">
        <v>1</v>
      </c>
      <c r="I285" s="449">
        <v>0</v>
      </c>
      <c r="J285" s="20">
        <v>7869709.9900000002</v>
      </c>
      <c r="K285" s="20" t="s">
        <v>64</v>
      </c>
      <c r="L285" s="20" t="s">
        <v>65</v>
      </c>
      <c r="M285" s="439" t="s">
        <v>582</v>
      </c>
      <c r="N285" s="440">
        <f t="shared" si="13"/>
        <v>45717</v>
      </c>
      <c r="O285" s="488" t="str">
        <f>IF(H285&lt;&gt;0,VLOOKUP(M285,[4]Cashflow!$A$91:$A$212,1,0),VLOOKUP([4]Bank!M285,[4]Cashflow!$A$5:$A$88,1,0))</f>
        <v>Bank Charges</v>
      </c>
      <c r="P285" t="s">
        <v>74</v>
      </c>
      <c r="Q285" s="18">
        <f>INDEX([5]Accounts!$A:$A,MATCH(P285,[5]Accounts!$F:$F,0))</f>
        <v>5430</v>
      </c>
      <c r="R285" t="s">
        <v>118</v>
      </c>
      <c r="S285"/>
      <c r="T285" t="s">
        <v>74</v>
      </c>
      <c r="U285"/>
      <c r="V285"/>
      <c r="W285"/>
    </row>
    <row r="286" spans="1:23" ht="15" hidden="1" x14ac:dyDescent="0.25">
      <c r="A286" s="24" t="str">
        <f>IFERROR(VLOOKUP(M286,'Broker lookup'!$A$1:$B$497,2,0),"other")</f>
        <v>other</v>
      </c>
      <c r="B286" s="453">
        <f t="shared" si="15"/>
        <v>45717</v>
      </c>
      <c r="C286" s="464">
        <v>45728</v>
      </c>
      <c r="D286" s="464">
        <v>45728</v>
      </c>
      <c r="E286">
        <v>169256370</v>
      </c>
      <c r="F286" t="s">
        <v>787</v>
      </c>
      <c r="G286" s="20">
        <f t="shared" si="14"/>
        <v>-37500</v>
      </c>
      <c r="H286" s="449">
        <v>37500</v>
      </c>
      <c r="I286" s="449">
        <v>0</v>
      </c>
      <c r="J286" s="20">
        <v>7832209.9900000002</v>
      </c>
      <c r="K286" s="20" t="s">
        <v>64</v>
      </c>
      <c r="L286" s="20" t="s">
        <v>65</v>
      </c>
      <c r="M286" s="439" t="s">
        <v>658</v>
      </c>
      <c r="N286" s="440">
        <f t="shared" si="13"/>
        <v>45717</v>
      </c>
      <c r="O286" s="488" t="str">
        <f>IF(H286&lt;&gt;0,VLOOKUP(M286,[4]Cashflow!$A$91:$A$212,1,0),VLOOKUP([4]Bank!M286,[4]Cashflow!$A$5:$A$88,1,0))</f>
        <v>Audit fees</v>
      </c>
      <c r="P286" t="s">
        <v>640</v>
      </c>
      <c r="Q286" s="18">
        <f>INDEX([5]Accounts!$A:$A,MATCH(P286,[5]Accounts!$F:$F,0))</f>
        <v>4232</v>
      </c>
      <c r="R286" t="s">
        <v>118</v>
      </c>
      <c r="S286"/>
      <c r="T286" t="s">
        <v>788</v>
      </c>
      <c r="U286"/>
      <c r="V286"/>
      <c r="W286"/>
    </row>
    <row r="287" spans="1:23" ht="15" hidden="1" x14ac:dyDescent="0.25">
      <c r="A287" s="24" t="str">
        <f>IFERROR(VLOOKUP(M287,'Broker lookup'!$A$1:$B$497,2,0),"other")</f>
        <v>other</v>
      </c>
      <c r="B287" s="453">
        <f t="shared" si="15"/>
        <v>45717</v>
      </c>
      <c r="C287" s="464">
        <v>45728</v>
      </c>
      <c r="D287" s="464">
        <v>45728</v>
      </c>
      <c r="E287">
        <v>169256371</v>
      </c>
      <c r="F287" t="s">
        <v>789</v>
      </c>
      <c r="G287" s="20">
        <f t="shared" si="14"/>
        <v>-15</v>
      </c>
      <c r="H287" s="449">
        <v>15</v>
      </c>
      <c r="I287" s="449">
        <v>0</v>
      </c>
      <c r="J287" s="20">
        <v>7832194.9900000002</v>
      </c>
      <c r="K287" s="20" t="s">
        <v>64</v>
      </c>
      <c r="L287" s="20" t="s">
        <v>65</v>
      </c>
      <c r="M287" s="439" t="s">
        <v>582</v>
      </c>
      <c r="N287" s="440">
        <f t="shared" si="13"/>
        <v>45717</v>
      </c>
      <c r="O287" s="488" t="str">
        <f>IF(H287&lt;&gt;0,VLOOKUP(M287,[4]Cashflow!$A$91:$A$212,1,0),VLOOKUP([4]Bank!M287,[4]Cashflow!$A$5:$A$88,1,0))</f>
        <v>Bank Charges</v>
      </c>
      <c r="P287" t="s">
        <v>74</v>
      </c>
      <c r="Q287" s="18">
        <f>INDEX([5]Accounts!$A:$A,MATCH(P287,[5]Accounts!$F:$F,0))</f>
        <v>5430</v>
      </c>
      <c r="R287" t="s">
        <v>118</v>
      </c>
      <c r="S287"/>
      <c r="T287" t="s">
        <v>74</v>
      </c>
      <c r="U287"/>
      <c r="V287"/>
      <c r="W287"/>
    </row>
    <row r="288" spans="1:23" ht="15" hidden="1" x14ac:dyDescent="0.25">
      <c r="A288" s="24" t="str">
        <f>IFERROR(VLOOKUP(M288,'Broker lookup'!$A$1:$B$497,2,0),"other")</f>
        <v>other</v>
      </c>
      <c r="B288" s="453">
        <f t="shared" si="15"/>
        <v>45717</v>
      </c>
      <c r="C288" s="464">
        <v>45728</v>
      </c>
      <c r="D288" s="464">
        <v>45728</v>
      </c>
      <c r="E288">
        <v>169256371</v>
      </c>
      <c r="F288" t="s">
        <v>790</v>
      </c>
      <c r="G288" s="20">
        <f t="shared" si="14"/>
        <v>-6151057.3399999999</v>
      </c>
      <c r="H288" s="449">
        <v>6151057.3399999999</v>
      </c>
      <c r="I288" s="449">
        <v>0</v>
      </c>
      <c r="J288" s="20">
        <v>1681137.65</v>
      </c>
      <c r="K288" s="20" t="s">
        <v>64</v>
      </c>
      <c r="L288" s="20" t="s">
        <v>65</v>
      </c>
      <c r="M288" s="439" t="s">
        <v>545</v>
      </c>
      <c r="N288" s="440">
        <f t="shared" si="13"/>
        <v>45717</v>
      </c>
      <c r="O288" s="488" t="str">
        <f>IF(H288&lt;&gt;0,VLOOKUP(M288,[4]Cashflow!$A$91:$A$212,1,0),VLOOKUP([4]Bank!M288,[4]Cashflow!$A$5:$A$88,1,0))</f>
        <v>XOL Guy Carpenter</v>
      </c>
      <c r="P288" t="s">
        <v>134</v>
      </c>
      <c r="Q288" s="18">
        <f>INDEX([5]Accounts!$A:$A,MATCH(P288,[5]Accounts!$F:$F,0))</f>
        <v>4115</v>
      </c>
      <c r="R288" t="s">
        <v>118</v>
      </c>
      <c r="S288"/>
      <c r="T288" t="s">
        <v>791</v>
      </c>
      <c r="U288"/>
      <c r="V288"/>
      <c r="W288"/>
    </row>
    <row r="289" spans="1:23" ht="15" hidden="1" x14ac:dyDescent="0.25">
      <c r="A289" s="24" t="str">
        <f>IFERROR(VLOOKUP(M289,'Broker lookup'!$A$1:$B$497,2,0),"other")</f>
        <v>other</v>
      </c>
      <c r="B289" s="453">
        <f t="shared" si="15"/>
        <v>45717</v>
      </c>
      <c r="C289" s="464">
        <v>45728</v>
      </c>
      <c r="D289" s="464">
        <v>45728</v>
      </c>
      <c r="E289">
        <v>169256372</v>
      </c>
      <c r="F289" t="s">
        <v>792</v>
      </c>
      <c r="G289" s="20">
        <f t="shared" si="14"/>
        <v>-1</v>
      </c>
      <c r="H289" s="449">
        <v>1</v>
      </c>
      <c r="I289" s="449">
        <v>0</v>
      </c>
      <c r="J289" s="20">
        <v>1681136.65</v>
      </c>
      <c r="K289" s="20" t="s">
        <v>64</v>
      </c>
      <c r="L289" s="20" t="s">
        <v>65</v>
      </c>
      <c r="M289" s="439" t="s">
        <v>582</v>
      </c>
      <c r="N289" s="440">
        <f t="shared" si="13"/>
        <v>45717</v>
      </c>
      <c r="O289" s="488" t="str">
        <f>IF(H289&lt;&gt;0,VLOOKUP(M289,[4]Cashflow!$A$91:$A$212,1,0),VLOOKUP([4]Bank!M289,[4]Cashflow!$A$5:$A$88,1,0))</f>
        <v>Bank Charges</v>
      </c>
      <c r="P289" t="s">
        <v>74</v>
      </c>
      <c r="Q289" s="18">
        <f>INDEX([5]Accounts!$A:$A,MATCH(P289,[5]Accounts!$F:$F,0))</f>
        <v>5430</v>
      </c>
      <c r="R289" t="s">
        <v>118</v>
      </c>
      <c r="S289"/>
      <c r="T289" t="s">
        <v>74</v>
      </c>
      <c r="U289"/>
      <c r="V289"/>
      <c r="W289"/>
    </row>
    <row r="290" spans="1:23" ht="15" hidden="1" x14ac:dyDescent="0.25">
      <c r="A290" s="24" t="str">
        <f>IFERROR(VLOOKUP(M290,'Broker lookup'!$A$1:$B$497,2,0),"other")</f>
        <v>other</v>
      </c>
      <c r="B290" s="453">
        <f t="shared" si="15"/>
        <v>45717</v>
      </c>
      <c r="C290" s="464">
        <v>45728</v>
      </c>
      <c r="D290" s="464">
        <v>45728</v>
      </c>
      <c r="E290">
        <v>169256372</v>
      </c>
      <c r="F290" t="s">
        <v>793</v>
      </c>
      <c r="G290" s="20">
        <f t="shared" si="14"/>
        <v>-73224.22</v>
      </c>
      <c r="H290" s="449">
        <v>73224.22</v>
      </c>
      <c r="I290" s="449">
        <v>0</v>
      </c>
      <c r="J290" s="20">
        <v>1607912.43</v>
      </c>
      <c r="K290" s="20" t="s">
        <v>64</v>
      </c>
      <c r="L290" s="20" t="s">
        <v>65</v>
      </c>
      <c r="M290" s="439" t="s">
        <v>794</v>
      </c>
      <c r="N290" s="440">
        <f t="shared" si="13"/>
        <v>45717</v>
      </c>
      <c r="O290" s="488" t="str">
        <f>IF(H290&lt;&gt;0,VLOOKUP(M290,[4]Cashflow!$A$91:$A$212,1,0),VLOOKUP([4]Bank!M290,[4]Cashflow!$A$5:$A$88,1,0))</f>
        <v>RDT</v>
      </c>
      <c r="P290" s="18" t="s">
        <v>628</v>
      </c>
      <c r="Q290" s="18">
        <f>INDEX([5]Accounts!$A:$A,MATCH(P290,[5]Accounts!$F:$F,0))</f>
        <v>3120</v>
      </c>
      <c r="R290" t="s">
        <v>118</v>
      </c>
      <c r="S290"/>
      <c r="T290" t="s">
        <v>795</v>
      </c>
      <c r="U290"/>
      <c r="V290"/>
      <c r="W290"/>
    </row>
    <row r="291" spans="1:23" ht="15" hidden="1" x14ac:dyDescent="0.25">
      <c r="A291" s="24" t="str">
        <f>IFERROR(VLOOKUP(M291,'Broker lookup'!$A$1:$B$497,2,0),"other")</f>
        <v>other</v>
      </c>
      <c r="B291" s="453">
        <f t="shared" si="15"/>
        <v>45717</v>
      </c>
      <c r="C291" s="464">
        <v>45728</v>
      </c>
      <c r="D291" s="464">
        <v>45728</v>
      </c>
      <c r="E291">
        <v>169256373</v>
      </c>
      <c r="F291" t="s">
        <v>446</v>
      </c>
      <c r="G291" s="20">
        <f t="shared" si="14"/>
        <v>-1</v>
      </c>
      <c r="H291" s="449">
        <v>1</v>
      </c>
      <c r="I291" s="449">
        <v>0</v>
      </c>
      <c r="J291" s="20">
        <v>1607911.43</v>
      </c>
      <c r="K291" s="20" t="s">
        <v>64</v>
      </c>
      <c r="L291" s="20" t="s">
        <v>65</v>
      </c>
      <c r="M291" s="439" t="s">
        <v>582</v>
      </c>
      <c r="N291" s="440">
        <f t="shared" si="13"/>
        <v>45717</v>
      </c>
      <c r="O291" s="488" t="str">
        <f>IF(H291&lt;&gt;0,VLOOKUP(M291,[4]Cashflow!$A$91:$A$212,1,0),VLOOKUP([4]Bank!M291,[4]Cashflow!$A$5:$A$88,1,0))</f>
        <v>Bank Charges</v>
      </c>
      <c r="P291" t="s">
        <v>74</v>
      </c>
      <c r="Q291" s="18">
        <f>INDEX([5]Accounts!$A:$A,MATCH(P291,[5]Accounts!$F:$F,0))</f>
        <v>5430</v>
      </c>
      <c r="R291" t="s">
        <v>118</v>
      </c>
      <c r="S291"/>
      <c r="T291" t="s">
        <v>74</v>
      </c>
      <c r="U291"/>
      <c r="V291"/>
      <c r="W291"/>
    </row>
    <row r="292" spans="1:23" ht="15" hidden="1" x14ac:dyDescent="0.25">
      <c r="A292" s="24" t="str">
        <f>IFERROR(VLOOKUP(M292,'Broker lookup'!$A$1:$B$497,2,0),"other")</f>
        <v>Right Choice</v>
      </c>
      <c r="B292" s="453">
        <f t="shared" si="15"/>
        <v>45717</v>
      </c>
      <c r="C292" s="464">
        <v>45728</v>
      </c>
      <c r="D292" s="464">
        <v>45728</v>
      </c>
      <c r="E292">
        <v>169256373</v>
      </c>
      <c r="F292" t="s">
        <v>447</v>
      </c>
      <c r="G292" s="20">
        <f t="shared" si="14"/>
        <v>-1559.28</v>
      </c>
      <c r="H292" s="497">
        <v>1559.28</v>
      </c>
      <c r="I292" s="449">
        <v>0</v>
      </c>
      <c r="J292" s="20">
        <v>1606352.15</v>
      </c>
      <c r="K292" s="20" t="s">
        <v>64</v>
      </c>
      <c r="L292" s="20" t="s">
        <v>65</v>
      </c>
      <c r="M292" s="439" t="s">
        <v>561</v>
      </c>
      <c r="N292" s="440">
        <f t="shared" si="13"/>
        <v>45717</v>
      </c>
      <c r="O292" s="488" t="str">
        <f>IF(H292&lt;&gt;0,VLOOKUP(M292,[4]Cashflow!$A$91:$A$212,1,0),VLOOKUP([4]Bank!M292,[4]Cashflow!$A$5:$A$88,1,0))</f>
        <v>Right Choice</v>
      </c>
      <c r="P292" t="s">
        <v>72</v>
      </c>
      <c r="Q292" s="18">
        <f>INDEX([5]Accounts!$A:$A,MATCH(P292,[5]Accounts!$F:$F,0))</f>
        <v>3435</v>
      </c>
      <c r="R292" t="s">
        <v>367</v>
      </c>
      <c r="S292"/>
      <c r="T292" t="s">
        <v>426</v>
      </c>
      <c r="U292"/>
      <c r="V292"/>
      <c r="W292"/>
    </row>
    <row r="293" spans="1:23" ht="15" hidden="1" x14ac:dyDescent="0.25">
      <c r="A293" s="24" t="str">
        <f>IFERROR(VLOOKUP(M293,'Broker lookup'!$A$1:$B$497,2,0),"other")</f>
        <v>other</v>
      </c>
      <c r="B293" s="453">
        <f t="shared" si="15"/>
        <v>45717</v>
      </c>
      <c r="C293" s="464">
        <v>45728</v>
      </c>
      <c r="D293" s="464">
        <v>45728</v>
      </c>
      <c r="E293">
        <v>169256374</v>
      </c>
      <c r="F293" t="s">
        <v>53</v>
      </c>
      <c r="G293" s="20">
        <f t="shared" si="14"/>
        <v>-15</v>
      </c>
      <c r="H293" s="449">
        <v>15</v>
      </c>
      <c r="I293" s="449">
        <v>0</v>
      </c>
      <c r="J293" s="20">
        <v>1606337.15</v>
      </c>
      <c r="K293" s="20" t="s">
        <v>64</v>
      </c>
      <c r="L293" s="20" t="s">
        <v>65</v>
      </c>
      <c r="M293" s="439" t="s">
        <v>582</v>
      </c>
      <c r="N293" s="440">
        <f t="shared" si="13"/>
        <v>45717</v>
      </c>
      <c r="O293" s="488" t="str">
        <f>IF(H293&lt;&gt;0,VLOOKUP(M293,[4]Cashflow!$A$91:$A$212,1,0),VLOOKUP([4]Bank!M293,[4]Cashflow!$A$5:$A$88,1,0))</f>
        <v>Bank Charges</v>
      </c>
      <c r="P293" t="s">
        <v>74</v>
      </c>
      <c r="Q293" s="18">
        <f>INDEX([5]Accounts!$A:$A,MATCH(P293,[5]Accounts!$F:$F,0))</f>
        <v>5430</v>
      </c>
      <c r="R293" t="s">
        <v>118</v>
      </c>
      <c r="S293"/>
      <c r="T293" t="s">
        <v>74</v>
      </c>
      <c r="U293"/>
      <c r="V293"/>
      <c r="W293"/>
    </row>
    <row r="294" spans="1:23" ht="15" hidden="1" x14ac:dyDescent="0.25">
      <c r="A294" s="24" t="str">
        <f>IFERROR(VLOOKUP(M294,'Broker lookup'!$A$1:$B$497,2,0),"other")</f>
        <v>other</v>
      </c>
      <c r="B294" s="453">
        <f t="shared" si="15"/>
        <v>45717</v>
      </c>
      <c r="C294" s="464">
        <v>45728</v>
      </c>
      <c r="D294" s="464">
        <v>45728</v>
      </c>
      <c r="E294">
        <v>169256374</v>
      </c>
      <c r="F294" t="s">
        <v>54</v>
      </c>
      <c r="G294" s="20">
        <f t="shared" si="14"/>
        <v>-800000</v>
      </c>
      <c r="H294" s="449">
        <v>800000</v>
      </c>
      <c r="I294" s="449">
        <v>0</v>
      </c>
      <c r="J294" s="20">
        <v>806337.15</v>
      </c>
      <c r="K294" s="20" t="s">
        <v>64</v>
      </c>
      <c r="L294" s="20" t="s">
        <v>65</v>
      </c>
      <c r="M294" s="439" t="s">
        <v>85</v>
      </c>
      <c r="N294" s="440">
        <f t="shared" si="13"/>
        <v>45717</v>
      </c>
      <c r="O294" s="488" t="str">
        <f>IF(H294&lt;&gt;0,VLOOKUP(M294,[4]Cashflow!$A$91:$A$212,1,0),VLOOKUP([4]Bank!M294,[4]Cashflow!$A$5:$A$88,1,0))</f>
        <v>KCASL Top up</v>
      </c>
      <c r="P294" t="s">
        <v>84</v>
      </c>
      <c r="Q294" s="18">
        <f>INDEX([5]Accounts!$A:$A,MATCH(P294,[5]Accounts!$F:$F,0))</f>
        <v>2761</v>
      </c>
      <c r="R294" t="s">
        <v>118</v>
      </c>
      <c r="S294"/>
      <c r="T294" t="s">
        <v>85</v>
      </c>
      <c r="U294"/>
      <c r="V294"/>
      <c r="W294"/>
    </row>
    <row r="295" spans="1:23" ht="15" hidden="1" x14ac:dyDescent="0.25">
      <c r="A295" s="24" t="str">
        <f>IFERROR(VLOOKUP(M295,'Broker lookup'!$A$1:$B$497,2,0),"other")</f>
        <v>other</v>
      </c>
      <c r="B295" s="453">
        <f t="shared" si="15"/>
        <v>45717</v>
      </c>
      <c r="C295" s="464">
        <v>45728</v>
      </c>
      <c r="D295" s="464">
        <v>45728</v>
      </c>
      <c r="E295">
        <v>169256375</v>
      </c>
      <c r="F295" t="s">
        <v>796</v>
      </c>
      <c r="G295" s="20">
        <f t="shared" si="14"/>
        <v>-1</v>
      </c>
      <c r="H295" s="449">
        <v>1</v>
      </c>
      <c r="I295" s="449">
        <v>0</v>
      </c>
      <c r="J295" s="20">
        <v>806336.15</v>
      </c>
      <c r="K295" s="20" t="s">
        <v>64</v>
      </c>
      <c r="L295" s="20" t="s">
        <v>65</v>
      </c>
      <c r="M295" s="439" t="s">
        <v>582</v>
      </c>
      <c r="N295" s="440">
        <f t="shared" si="13"/>
        <v>45717</v>
      </c>
      <c r="O295" s="488" t="str">
        <f>IF(H295&lt;&gt;0,VLOOKUP(M295,[4]Cashflow!$A$91:$A$212,1,0),VLOOKUP([4]Bank!M295,[4]Cashflow!$A$5:$A$88,1,0))</f>
        <v>Bank Charges</v>
      </c>
      <c r="P295" t="s">
        <v>74</v>
      </c>
      <c r="Q295" s="18">
        <f>INDEX([5]Accounts!$A:$A,MATCH(P295,[5]Accounts!$F:$F,0))</f>
        <v>5430</v>
      </c>
      <c r="R295" t="s">
        <v>118</v>
      </c>
      <c r="S295"/>
      <c r="T295" t="s">
        <v>74</v>
      </c>
      <c r="U295"/>
      <c r="V295"/>
      <c r="W295"/>
    </row>
    <row r="296" spans="1:23" ht="15" hidden="1" x14ac:dyDescent="0.25">
      <c r="A296" s="24" t="str">
        <f>IFERROR(VLOOKUP(M296,'Broker lookup'!$A$1:$B$497,2,0),"other")</f>
        <v>other</v>
      </c>
      <c r="B296" s="453">
        <f t="shared" si="15"/>
        <v>45717</v>
      </c>
      <c r="C296" s="464">
        <v>45728</v>
      </c>
      <c r="D296" s="464">
        <v>45728</v>
      </c>
      <c r="E296">
        <v>169256375</v>
      </c>
      <c r="F296" t="s">
        <v>797</v>
      </c>
      <c r="G296" s="20">
        <f t="shared" si="14"/>
        <v>-414.17</v>
      </c>
      <c r="H296" s="449">
        <v>414.17</v>
      </c>
      <c r="I296" s="449">
        <v>0</v>
      </c>
      <c r="J296" s="20">
        <v>805921.98</v>
      </c>
      <c r="K296" s="20" t="s">
        <v>64</v>
      </c>
      <c r="L296" s="20" t="s">
        <v>65</v>
      </c>
      <c r="M296" s="439" t="s">
        <v>320</v>
      </c>
      <c r="N296" s="440">
        <f t="shared" si="13"/>
        <v>45717</v>
      </c>
      <c r="O296" s="488" t="str">
        <f>IF(H296&lt;&gt;0,VLOOKUP(M296,[4]Cashflow!$A$91:$A$212,1,0),VLOOKUP([4]Bank!M296,[4]Cashflow!$A$5:$A$88,1,0))</f>
        <v>VSL</v>
      </c>
      <c r="P296" t="s">
        <v>640</v>
      </c>
      <c r="Q296" s="18">
        <f>INDEX([5]Accounts!$A:$A,MATCH(P296,[5]Accounts!$F:$F,0))</f>
        <v>4232</v>
      </c>
      <c r="R296" t="s">
        <v>118</v>
      </c>
      <c r="S296"/>
      <c r="T296" t="s">
        <v>396</v>
      </c>
      <c r="U296"/>
      <c r="V296"/>
      <c r="W296"/>
    </row>
    <row r="297" spans="1:23" ht="15" hidden="1" x14ac:dyDescent="0.25">
      <c r="A297" s="24" t="str">
        <f>IFERROR(VLOOKUP(M297,'Broker lookup'!$A$1:$B$497,2,0),"other")</f>
        <v>other</v>
      </c>
      <c r="B297" s="453">
        <f t="shared" si="15"/>
        <v>45717</v>
      </c>
      <c r="C297" s="464">
        <v>45728</v>
      </c>
      <c r="D297" s="464">
        <v>45728</v>
      </c>
      <c r="E297">
        <v>169256376</v>
      </c>
      <c r="F297" t="s">
        <v>397</v>
      </c>
      <c r="G297" s="20">
        <f t="shared" si="14"/>
        <v>-1</v>
      </c>
      <c r="H297" s="449">
        <v>1</v>
      </c>
      <c r="I297" s="449">
        <v>0</v>
      </c>
      <c r="J297" s="20">
        <v>805920.98</v>
      </c>
      <c r="K297" s="20" t="s">
        <v>64</v>
      </c>
      <c r="L297" s="20" t="s">
        <v>65</v>
      </c>
      <c r="M297" s="439" t="s">
        <v>582</v>
      </c>
      <c r="N297" s="440">
        <f t="shared" si="13"/>
        <v>45717</v>
      </c>
      <c r="O297" s="488" t="str">
        <f>IF(H297&lt;&gt;0,VLOOKUP(M297,[4]Cashflow!$A$91:$A$212,1,0),VLOOKUP([4]Bank!M297,[4]Cashflow!$A$5:$A$88,1,0))</f>
        <v>Bank Charges</v>
      </c>
      <c r="P297" t="s">
        <v>74</v>
      </c>
      <c r="Q297" s="18">
        <f>INDEX([5]Accounts!$A:$A,MATCH(P297,[5]Accounts!$F:$F,0))</f>
        <v>5430</v>
      </c>
      <c r="R297" t="s">
        <v>118</v>
      </c>
      <c r="S297"/>
      <c r="T297" t="s">
        <v>74</v>
      </c>
      <c r="U297"/>
      <c r="V297"/>
      <c r="W297"/>
    </row>
    <row r="298" spans="1:23" ht="15" hidden="1" x14ac:dyDescent="0.25">
      <c r="A298" s="24" t="str">
        <f>IFERROR(VLOOKUP(M298,'Broker lookup'!$A$1:$B$497,2,0),"other")</f>
        <v>other</v>
      </c>
      <c r="B298" s="453">
        <f t="shared" si="15"/>
        <v>45717</v>
      </c>
      <c r="C298" s="464">
        <v>45728</v>
      </c>
      <c r="D298" s="464">
        <v>45728</v>
      </c>
      <c r="E298">
        <v>169256376</v>
      </c>
      <c r="F298" t="s">
        <v>398</v>
      </c>
      <c r="G298" s="20">
        <f t="shared" si="14"/>
        <v>-500000</v>
      </c>
      <c r="H298" s="449">
        <v>500000</v>
      </c>
      <c r="I298" s="449">
        <v>0</v>
      </c>
      <c r="J298" s="20">
        <v>305920.98</v>
      </c>
      <c r="K298" s="20" t="s">
        <v>64</v>
      </c>
      <c r="L298" s="20" t="s">
        <v>65</v>
      </c>
      <c r="M298" s="439" t="s">
        <v>337</v>
      </c>
      <c r="N298" s="440">
        <f t="shared" si="13"/>
        <v>45717</v>
      </c>
      <c r="O298" s="488" t="str">
        <f>IF(H298&lt;&gt;0,VLOOKUP(M298,[4]Cashflow!$A$91:$A$212,1,0),VLOOKUP([4]Bank!M298,[4]Cashflow!$A$5:$A$88,1,0))</f>
        <v>Horwich Farrelly</v>
      </c>
      <c r="P298" t="s">
        <v>83</v>
      </c>
      <c r="Q298" s="18">
        <f>INDEX([5]Accounts!$A:$A,MATCH(P298,[5]Accounts!$F:$F,0))</f>
        <v>2763</v>
      </c>
      <c r="R298" t="s">
        <v>118</v>
      </c>
      <c r="S298"/>
      <c r="T298" s="464" t="s">
        <v>617</v>
      </c>
      <c r="U298"/>
      <c r="V298"/>
      <c r="W298"/>
    </row>
    <row r="299" spans="1:23" ht="15" hidden="1" x14ac:dyDescent="0.25">
      <c r="A299" s="24" t="str">
        <f>IFERROR(VLOOKUP(M299,'Broker lookup'!$A$1:$B$497,2,0),"other")</f>
        <v>other</v>
      </c>
      <c r="B299" s="453">
        <f t="shared" si="15"/>
        <v>45717</v>
      </c>
      <c r="C299" s="464">
        <v>45728</v>
      </c>
      <c r="D299" s="464">
        <v>45728</v>
      </c>
      <c r="E299">
        <v>169256377</v>
      </c>
      <c r="F299" t="s">
        <v>567</v>
      </c>
      <c r="G299" s="20">
        <f t="shared" si="14"/>
        <v>-1</v>
      </c>
      <c r="H299" s="449">
        <v>1</v>
      </c>
      <c r="I299" s="449">
        <v>0</v>
      </c>
      <c r="J299" s="20">
        <v>305919.98</v>
      </c>
      <c r="K299" s="20" t="s">
        <v>64</v>
      </c>
      <c r="L299" s="20" t="s">
        <v>65</v>
      </c>
      <c r="M299" s="439" t="s">
        <v>582</v>
      </c>
      <c r="N299" s="440">
        <f t="shared" si="13"/>
        <v>45717</v>
      </c>
      <c r="O299" s="488" t="str">
        <f>IF(H299&lt;&gt;0,VLOOKUP(M299,[4]Cashflow!$A$91:$A$212,1,0),VLOOKUP([4]Bank!M299,[4]Cashflow!$A$5:$A$88,1,0))</f>
        <v>Bank Charges</v>
      </c>
      <c r="P299" t="s">
        <v>74</v>
      </c>
      <c r="Q299" s="18">
        <f>INDEX([5]Accounts!$A:$A,MATCH(P299,[5]Accounts!$F:$F,0))</f>
        <v>5430</v>
      </c>
      <c r="R299" t="s">
        <v>118</v>
      </c>
      <c r="S299"/>
      <c r="T299" t="s">
        <v>74</v>
      </c>
      <c r="U299"/>
      <c r="V299"/>
      <c r="W299"/>
    </row>
    <row r="300" spans="1:23" ht="15" hidden="1" x14ac:dyDescent="0.25">
      <c r="A300" s="24" t="str">
        <f>IFERROR(VLOOKUP(M300,'Broker lookup'!$A$1:$B$497,2,0),"other")</f>
        <v>Got You Covered</v>
      </c>
      <c r="B300" s="453">
        <f t="shared" si="15"/>
        <v>45717</v>
      </c>
      <c r="C300" s="464">
        <v>45728</v>
      </c>
      <c r="D300" s="464">
        <v>45728</v>
      </c>
      <c r="E300">
        <v>169256377</v>
      </c>
      <c r="F300" t="s">
        <v>568</v>
      </c>
      <c r="G300" s="20">
        <f t="shared" si="14"/>
        <v>-9594.84</v>
      </c>
      <c r="H300" s="497">
        <v>9594.84</v>
      </c>
      <c r="I300" s="449">
        <v>0</v>
      </c>
      <c r="J300" s="20">
        <v>296325.14</v>
      </c>
      <c r="K300" s="20" t="s">
        <v>64</v>
      </c>
      <c r="L300" s="20" t="s">
        <v>65</v>
      </c>
      <c r="M300" s="439" t="s">
        <v>99</v>
      </c>
      <c r="N300" s="440">
        <f t="shared" si="13"/>
        <v>45717</v>
      </c>
      <c r="O300" s="488" t="str">
        <f>IF(H300&lt;&gt;0,VLOOKUP(M300,[4]Cashflow!$A$91:$A$212,1,0),VLOOKUP([4]Bank!M300,[4]Cashflow!$A$5:$A$88,1,0))</f>
        <v>Got you covered</v>
      </c>
      <c r="P300" t="s">
        <v>72</v>
      </c>
      <c r="Q300" s="18">
        <f>INDEX([5]Accounts!$A:$A,MATCH(P300,[5]Accounts!$F:$F,0))</f>
        <v>3435</v>
      </c>
      <c r="R300" t="s">
        <v>227</v>
      </c>
      <c r="S300"/>
      <c r="T300" t="s">
        <v>399</v>
      </c>
      <c r="U300"/>
      <c r="V300"/>
      <c r="W300"/>
    </row>
    <row r="301" spans="1:23" ht="15" hidden="1" x14ac:dyDescent="0.25">
      <c r="A301" s="24" t="str">
        <f>IFERROR(VLOOKUP(M301,'Broker lookup'!$A$1:$B$497,2,0),"other")</f>
        <v>other</v>
      </c>
      <c r="B301" s="453">
        <f t="shared" si="15"/>
        <v>45717</v>
      </c>
      <c r="C301" s="464">
        <v>45728</v>
      </c>
      <c r="D301" s="464">
        <v>45728</v>
      </c>
      <c r="E301">
        <v>169256378</v>
      </c>
      <c r="F301" t="s">
        <v>798</v>
      </c>
      <c r="G301" s="20">
        <f t="shared" si="14"/>
        <v>-1</v>
      </c>
      <c r="H301" s="449">
        <v>1</v>
      </c>
      <c r="I301" s="449">
        <v>0</v>
      </c>
      <c r="J301" s="20">
        <v>296324.14</v>
      </c>
      <c r="K301" s="20" t="s">
        <v>64</v>
      </c>
      <c r="L301" s="20" t="s">
        <v>65</v>
      </c>
      <c r="M301" s="439" t="s">
        <v>582</v>
      </c>
      <c r="N301" s="440">
        <f t="shared" si="13"/>
        <v>45717</v>
      </c>
      <c r="O301" s="488" t="str">
        <f>IF(H301&lt;&gt;0,VLOOKUP(M301,[4]Cashflow!$A$91:$A$212,1,0),VLOOKUP([4]Bank!M301,[4]Cashflow!$A$5:$A$88,1,0))</f>
        <v>Bank Charges</v>
      </c>
      <c r="P301" t="s">
        <v>74</v>
      </c>
      <c r="Q301" s="18">
        <f>INDEX([5]Accounts!$A:$A,MATCH(P301,[5]Accounts!$F:$F,0))</f>
        <v>5430</v>
      </c>
      <c r="R301" t="s">
        <v>118</v>
      </c>
      <c r="S301"/>
      <c r="T301" t="s">
        <v>74</v>
      </c>
      <c r="U301"/>
      <c r="V301"/>
      <c r="W301"/>
    </row>
    <row r="302" spans="1:23" ht="15" hidden="1" x14ac:dyDescent="0.25">
      <c r="A302" s="24" t="str">
        <f>IFERROR(VLOOKUP(M302,'Broker lookup'!$A$1:$B$497,2,0),"other")</f>
        <v>other</v>
      </c>
      <c r="B302" s="453">
        <f t="shared" si="15"/>
        <v>45717</v>
      </c>
      <c r="C302" s="464">
        <v>45728</v>
      </c>
      <c r="D302" s="464">
        <v>45728</v>
      </c>
      <c r="E302">
        <v>169256378</v>
      </c>
      <c r="F302" t="s">
        <v>799</v>
      </c>
      <c r="G302" s="20">
        <f t="shared" si="14"/>
        <v>-5384.6</v>
      </c>
      <c r="H302" s="449">
        <v>5384.6</v>
      </c>
      <c r="I302" s="449">
        <v>0</v>
      </c>
      <c r="J302" s="20">
        <v>290939.53999999998</v>
      </c>
      <c r="K302" s="20" t="s">
        <v>64</v>
      </c>
      <c r="L302" s="20" t="s">
        <v>65</v>
      </c>
      <c r="M302" s="439" t="s">
        <v>627</v>
      </c>
      <c r="N302" s="440">
        <f t="shared" si="13"/>
        <v>45717</v>
      </c>
      <c r="O302" s="488" t="str">
        <f>IF(H302&lt;&gt;0,VLOOKUP(M302,[4]Cashflow!$A$91:$A$212,1,0),VLOOKUP([4]Bank!M302,[4]Cashflow!$A$5:$A$88,1,0))</f>
        <v>Lexisnexis</v>
      </c>
      <c r="P302" t="s">
        <v>640</v>
      </c>
      <c r="Q302" s="18">
        <f>INDEX([5]Accounts!$A:$A,MATCH(P302,[5]Accounts!$F:$F,0))</f>
        <v>4232</v>
      </c>
      <c r="R302" t="s">
        <v>118</v>
      </c>
      <c r="S302"/>
      <c r="T302" t="s">
        <v>800</v>
      </c>
      <c r="U302"/>
      <c r="V302"/>
      <c r="W302"/>
    </row>
    <row r="303" spans="1:23" ht="15" hidden="1" x14ac:dyDescent="0.25">
      <c r="A303" s="24" t="str">
        <f>IFERROR(VLOOKUP(M303,'Broker lookup'!$A$1:$B$497,2,0),"other")</f>
        <v>other</v>
      </c>
      <c r="B303" s="453">
        <f t="shared" si="15"/>
        <v>45717</v>
      </c>
      <c r="C303" s="464">
        <v>45728</v>
      </c>
      <c r="D303" s="464">
        <v>45728</v>
      </c>
      <c r="E303">
        <v>169256379</v>
      </c>
      <c r="F303" t="s">
        <v>801</v>
      </c>
      <c r="G303" s="20">
        <f t="shared" si="14"/>
        <v>-1</v>
      </c>
      <c r="H303" s="449">
        <v>1</v>
      </c>
      <c r="I303" s="449">
        <v>0</v>
      </c>
      <c r="J303" s="20">
        <v>290938.53999999998</v>
      </c>
      <c r="K303" s="20" t="s">
        <v>64</v>
      </c>
      <c r="L303" s="20" t="s">
        <v>65</v>
      </c>
      <c r="M303" s="439" t="s">
        <v>582</v>
      </c>
      <c r="N303" s="440">
        <f t="shared" si="13"/>
        <v>45717</v>
      </c>
      <c r="O303" s="488" t="str">
        <f>IF(H303&lt;&gt;0,VLOOKUP(M303,[4]Cashflow!$A$91:$A$212,1,0),VLOOKUP([4]Bank!M303,[4]Cashflow!$A$5:$A$88,1,0))</f>
        <v>Bank Charges</v>
      </c>
      <c r="P303" t="s">
        <v>74</v>
      </c>
      <c r="Q303" s="18">
        <f>INDEX([5]Accounts!$A:$A,MATCH(P303,[5]Accounts!$F:$F,0))</f>
        <v>5430</v>
      </c>
      <c r="R303" t="s">
        <v>118</v>
      </c>
      <c r="S303"/>
      <c r="T303" t="s">
        <v>74</v>
      </c>
      <c r="U303"/>
      <c r="V303"/>
      <c r="W303"/>
    </row>
    <row r="304" spans="1:23" ht="15" hidden="1" x14ac:dyDescent="0.25">
      <c r="A304" s="24" t="str">
        <f>IFERROR(VLOOKUP(M304,'Broker lookup'!$A$1:$B$497,2,0),"other")</f>
        <v>other</v>
      </c>
      <c r="B304" s="453">
        <f t="shared" si="15"/>
        <v>45717</v>
      </c>
      <c r="C304" s="464">
        <v>45728</v>
      </c>
      <c r="D304" s="464">
        <v>45728</v>
      </c>
      <c r="E304">
        <v>169256379</v>
      </c>
      <c r="F304" t="s">
        <v>802</v>
      </c>
      <c r="G304" s="20">
        <f t="shared" si="14"/>
        <v>-1029.27</v>
      </c>
      <c r="H304" s="449">
        <v>1029.27</v>
      </c>
      <c r="I304" s="449">
        <v>0</v>
      </c>
      <c r="J304" s="20">
        <v>289909.27</v>
      </c>
      <c r="K304" s="20" t="s">
        <v>64</v>
      </c>
      <c r="L304" s="20" t="s">
        <v>65</v>
      </c>
      <c r="M304" s="439" t="s">
        <v>307</v>
      </c>
      <c r="N304" s="440">
        <f t="shared" si="13"/>
        <v>45717</v>
      </c>
      <c r="O304" s="488" t="str">
        <f>IF(H304&lt;&gt;0,VLOOKUP(M304,[4]Cashflow!$A$91:$A$212,1,0),VLOOKUP([4]Bank!M304,[4]Cashflow!$A$5:$A$88,1,0))</f>
        <v>ABI Levy</v>
      </c>
      <c r="P304" t="s">
        <v>628</v>
      </c>
      <c r="Q304" s="18">
        <f>INDEX([5]Accounts!$A:$A,MATCH(P304,[5]Accounts!$F:$F,0))</f>
        <v>3120</v>
      </c>
      <c r="R304" t="s">
        <v>118</v>
      </c>
      <c r="S304"/>
      <c r="T304" t="s">
        <v>803</v>
      </c>
      <c r="U304"/>
      <c r="V304"/>
      <c r="W304"/>
    </row>
    <row r="305" spans="1:23" ht="15" hidden="1" x14ac:dyDescent="0.25">
      <c r="A305" s="24" t="str">
        <f>IFERROR(VLOOKUP(M305,'Broker lookup'!$A$1:$B$497,2,0),"other")</f>
        <v>other</v>
      </c>
      <c r="B305" s="453">
        <f t="shared" si="15"/>
        <v>45717</v>
      </c>
      <c r="C305" s="464">
        <v>45728</v>
      </c>
      <c r="D305" s="464">
        <v>45728</v>
      </c>
      <c r="E305">
        <v>169256380</v>
      </c>
      <c r="F305" t="s">
        <v>478</v>
      </c>
      <c r="G305" s="20">
        <f t="shared" si="14"/>
        <v>-1</v>
      </c>
      <c r="H305" s="449">
        <v>1</v>
      </c>
      <c r="I305" s="449">
        <v>0</v>
      </c>
      <c r="J305" s="20">
        <v>289908.27</v>
      </c>
      <c r="K305" s="20" t="s">
        <v>64</v>
      </c>
      <c r="L305" s="20" t="s">
        <v>65</v>
      </c>
      <c r="M305" s="439" t="s">
        <v>582</v>
      </c>
      <c r="N305" s="440">
        <f t="shared" si="13"/>
        <v>45717</v>
      </c>
      <c r="O305" s="488" t="str">
        <f>IF(H305&lt;&gt;0,VLOOKUP(M305,[4]Cashflow!$A$91:$A$212,1,0),VLOOKUP([4]Bank!M305,[4]Cashflow!$A$5:$A$88,1,0))</f>
        <v>Bank Charges</v>
      </c>
      <c r="P305" t="s">
        <v>74</v>
      </c>
      <c r="Q305" s="18">
        <f>INDEX([5]Accounts!$A:$A,MATCH(P305,[5]Accounts!$F:$F,0))</f>
        <v>5430</v>
      </c>
      <c r="R305" t="s">
        <v>118</v>
      </c>
      <c r="S305"/>
      <c r="T305" t="s">
        <v>74</v>
      </c>
      <c r="U305"/>
      <c r="V305"/>
      <c r="W305"/>
    </row>
    <row r="306" spans="1:23" ht="15" hidden="1" x14ac:dyDescent="0.25">
      <c r="A306" s="24" t="str">
        <f>IFERROR(VLOOKUP(M306,'Broker lookup'!$A$1:$B$497,2,0),"other")</f>
        <v>other</v>
      </c>
      <c r="B306" s="453">
        <f t="shared" si="15"/>
        <v>45717</v>
      </c>
      <c r="C306" s="464">
        <v>45728</v>
      </c>
      <c r="D306" s="464">
        <v>45728</v>
      </c>
      <c r="E306">
        <v>169256380</v>
      </c>
      <c r="F306" t="s">
        <v>479</v>
      </c>
      <c r="G306" s="20">
        <f t="shared" si="14"/>
        <v>-239730.26</v>
      </c>
      <c r="H306" s="449">
        <v>239730.26</v>
      </c>
      <c r="I306" s="449">
        <v>0</v>
      </c>
      <c r="J306" s="466">
        <v>50178.01</v>
      </c>
      <c r="K306" s="466" t="s">
        <v>64</v>
      </c>
      <c r="L306" s="20" t="s">
        <v>65</v>
      </c>
      <c r="M306" s="439" t="s">
        <v>301</v>
      </c>
      <c r="N306" s="440">
        <f t="shared" si="13"/>
        <v>45717</v>
      </c>
      <c r="O306" s="488" t="str">
        <f>IF(H306&lt;&gt;0,VLOOKUP(M306,[4]Cashflow!$A$91:$A$212,1,0),VLOOKUP([4]Bank!M306,[4]Cashflow!$A$5:$A$88,1,0))</f>
        <v>KCASL Fees</v>
      </c>
      <c r="P306" t="s">
        <v>302</v>
      </c>
      <c r="Q306" s="18">
        <f>INDEX([5]Accounts!$A:$A,MATCH(P306,[5]Accounts!$F:$F,0))</f>
        <v>3299</v>
      </c>
      <c r="R306" t="s">
        <v>118</v>
      </c>
      <c r="S306"/>
      <c r="T306" s="464" t="s">
        <v>394</v>
      </c>
      <c r="U306"/>
      <c r="V306"/>
      <c r="W306"/>
    </row>
    <row r="307" spans="1:23" ht="15" hidden="1" x14ac:dyDescent="0.25">
      <c r="A307" s="24" t="str">
        <f>IFERROR(VLOOKUP(M307,'Broker lookup'!$A$1:$B$497,2,0),"other")</f>
        <v>Dayinsure</v>
      </c>
      <c r="B307" s="453">
        <f t="shared" si="15"/>
        <v>45717</v>
      </c>
      <c r="C307" s="464">
        <v>45729</v>
      </c>
      <c r="D307" s="464">
        <v>45729</v>
      </c>
      <c r="E307">
        <v>169259974</v>
      </c>
      <c r="F307" t="s">
        <v>48</v>
      </c>
      <c r="G307" s="20">
        <f t="shared" si="14"/>
        <v>38776.54</v>
      </c>
      <c r="H307" s="449">
        <v>0</v>
      </c>
      <c r="I307" s="497">
        <v>38776.54</v>
      </c>
      <c r="J307" s="20">
        <f>J306+I307-H307</f>
        <v>88954.55</v>
      </c>
      <c r="K307" s="20" t="s">
        <v>64</v>
      </c>
      <c r="L307" s="20" t="s">
        <v>65</v>
      </c>
      <c r="M307" s="439" t="s">
        <v>613</v>
      </c>
      <c r="N307" s="440">
        <f t="shared" si="13"/>
        <v>45717</v>
      </c>
      <c r="O307" s="488" t="e">
        <f>IF(H307&lt;&gt;0,VLOOKUP(M307,[4]Cashflow!$A$91:$A$212,1,0),VLOOKUP([4]Bank!M307,[4]Cashflow!$A$5:$A$88,1,0))</f>
        <v>#N/A</v>
      </c>
      <c r="P307" t="s">
        <v>72</v>
      </c>
      <c r="Q307" s="18">
        <f>INDEX([5]Accounts!$A:$A,MATCH(P307,[5]Accounts!$F:$F,0))</f>
        <v>3435</v>
      </c>
      <c r="R307" t="s">
        <v>218</v>
      </c>
      <c r="S307"/>
      <c r="T307" s="464" t="s">
        <v>391</v>
      </c>
      <c r="U307"/>
      <c r="V307"/>
      <c r="W307"/>
    </row>
    <row r="308" spans="1:23" ht="15" hidden="1" x14ac:dyDescent="0.25">
      <c r="A308" s="24" t="str">
        <f>IFERROR(VLOOKUP(M308,'Broker lookup'!$A$1:$B$497,2,0),"other")</f>
        <v>other</v>
      </c>
      <c r="B308" s="453">
        <f t="shared" si="15"/>
        <v>45717</v>
      </c>
      <c r="C308" s="464">
        <v>45730</v>
      </c>
      <c r="D308" s="464">
        <v>45730</v>
      </c>
      <c r="E308">
        <v>169293827</v>
      </c>
      <c r="F308" t="s">
        <v>804</v>
      </c>
      <c r="G308" s="20">
        <f t="shared" si="14"/>
        <v>43200</v>
      </c>
      <c r="H308" s="449">
        <v>0</v>
      </c>
      <c r="I308" s="449">
        <v>43200</v>
      </c>
      <c r="J308" s="20">
        <v>132154.54999999999</v>
      </c>
      <c r="K308" s="20" t="s">
        <v>64</v>
      </c>
      <c r="L308" s="20" t="s">
        <v>65</v>
      </c>
      <c r="M308" s="439" t="s">
        <v>136</v>
      </c>
      <c r="N308" s="440">
        <f t="shared" si="13"/>
        <v>45717</v>
      </c>
      <c r="O308" s="488" t="e">
        <f>IF(H308&lt;&gt;0,VLOOKUP(M308,[4]Cashflow!$A$91:$A$212,1,0),VLOOKUP([4]Bank!M308,[4]Cashflow!$A$5:$A$88,1,0))</f>
        <v>#N/A</v>
      </c>
      <c r="P308" t="s">
        <v>137</v>
      </c>
      <c r="Q308" s="18">
        <f>INDEX([5]Accounts!$A:$A,MATCH(P308,[5]Accounts!$F:$F,0))</f>
        <v>3537</v>
      </c>
      <c r="R308" t="s">
        <v>118</v>
      </c>
      <c r="S308"/>
      <c r="T308" t="s">
        <v>805</v>
      </c>
      <c r="U308"/>
      <c r="V308"/>
      <c r="W308"/>
    </row>
    <row r="309" spans="1:23" ht="15" hidden="1" x14ac:dyDescent="0.25">
      <c r="A309" s="24" t="str">
        <f>IFERROR(VLOOKUP(M309,'Broker lookup'!$A$1:$B$497,2,0),"other")</f>
        <v>other</v>
      </c>
      <c r="B309" s="453">
        <f t="shared" si="15"/>
        <v>45717</v>
      </c>
      <c r="C309" s="464">
        <v>45730</v>
      </c>
      <c r="D309" s="464">
        <v>45730</v>
      </c>
      <c r="E309">
        <v>169293829</v>
      </c>
      <c r="F309" t="s">
        <v>806</v>
      </c>
      <c r="G309" s="20">
        <f t="shared" si="14"/>
        <v>21750</v>
      </c>
      <c r="H309" s="449">
        <v>0</v>
      </c>
      <c r="I309" s="449">
        <v>21750</v>
      </c>
      <c r="J309" s="20">
        <v>153904.54999999999</v>
      </c>
      <c r="K309" s="20" t="s">
        <v>64</v>
      </c>
      <c r="L309" s="20" t="s">
        <v>65</v>
      </c>
      <c r="M309" s="439" t="s">
        <v>136</v>
      </c>
      <c r="N309" s="440">
        <f t="shared" si="13"/>
        <v>45717</v>
      </c>
      <c r="O309" s="488" t="e">
        <f>IF(H309&lt;&gt;0,VLOOKUP(M309,[4]Cashflow!$A$91:$A$212,1,0),VLOOKUP([4]Bank!M309,[4]Cashflow!$A$5:$A$88,1,0))</f>
        <v>#N/A</v>
      </c>
      <c r="P309" t="s">
        <v>137</v>
      </c>
      <c r="Q309" s="18">
        <f>INDEX([5]Accounts!$A:$A,MATCH(P309,[5]Accounts!$F:$F,0))</f>
        <v>3537</v>
      </c>
      <c r="R309" t="s">
        <v>118</v>
      </c>
      <c r="S309"/>
      <c r="T309" t="s">
        <v>807</v>
      </c>
      <c r="U309"/>
      <c r="V309"/>
      <c r="W309"/>
    </row>
    <row r="310" spans="1:23" ht="15" hidden="1" x14ac:dyDescent="0.25">
      <c r="A310" s="24" t="str">
        <f>IFERROR(VLOOKUP(M310,'Broker lookup'!$A$1:$B$497,2,0),"other")</f>
        <v>other</v>
      </c>
      <c r="B310" s="453">
        <f t="shared" si="15"/>
        <v>45717</v>
      </c>
      <c r="C310" s="464">
        <v>45734</v>
      </c>
      <c r="D310" s="464">
        <v>45734</v>
      </c>
      <c r="E310">
        <v>169330245</v>
      </c>
      <c r="F310" t="s">
        <v>808</v>
      </c>
      <c r="G310" s="20">
        <f t="shared" si="14"/>
        <v>36000</v>
      </c>
      <c r="H310" s="449">
        <v>0</v>
      </c>
      <c r="I310" s="449">
        <v>36000</v>
      </c>
      <c r="J310" s="20">
        <v>189904.55</v>
      </c>
      <c r="K310" s="20"/>
      <c r="L310" s="20"/>
      <c r="M310" s="439" t="s">
        <v>136</v>
      </c>
      <c r="N310" s="440">
        <f t="shared" si="13"/>
        <v>45717</v>
      </c>
      <c r="O310" s="488" t="e">
        <f>IF(H310&lt;&gt;0,VLOOKUP(M310,[4]Cashflow!$A$91:$A$212,1,0),VLOOKUP([4]Bank!M310,[4]Cashflow!$A$5:$A$88,1,0))</f>
        <v>#N/A</v>
      </c>
      <c r="P310" t="s">
        <v>137</v>
      </c>
      <c r="Q310" s="18">
        <f>INDEX([5]Accounts!$A:$A,MATCH(P310,[5]Accounts!$F:$F,0))</f>
        <v>3537</v>
      </c>
      <c r="R310" t="s">
        <v>118</v>
      </c>
      <c r="S310"/>
      <c r="T310" t="s">
        <v>809</v>
      </c>
      <c r="U310"/>
      <c r="V310"/>
      <c r="W310"/>
    </row>
    <row r="311" spans="1:23" ht="15" hidden="1" x14ac:dyDescent="0.25">
      <c r="A311" s="24" t="str">
        <f>IFERROR(VLOOKUP(M311,'Broker lookup'!$A$1:$B$497,2,0),"other")</f>
        <v>other</v>
      </c>
      <c r="B311" s="453">
        <f t="shared" si="15"/>
        <v>45717</v>
      </c>
      <c r="C311" s="464">
        <v>45734</v>
      </c>
      <c r="D311" s="464">
        <v>45734</v>
      </c>
      <c r="E311">
        <v>169335947</v>
      </c>
      <c r="F311" t="s">
        <v>810</v>
      </c>
      <c r="G311" s="20"/>
      <c r="H311" s="449">
        <v>0</v>
      </c>
      <c r="I311" s="449">
        <v>61208.29</v>
      </c>
      <c r="J311" s="20">
        <v>251112.84</v>
      </c>
      <c r="K311" s="20"/>
      <c r="L311" s="20"/>
      <c r="M311" s="439"/>
      <c r="N311" s="440">
        <f t="shared" si="13"/>
        <v>45717</v>
      </c>
      <c r="O311" s="488"/>
      <c r="P311" t="s">
        <v>811</v>
      </c>
      <c r="Q311" s="18" t="e">
        <f>INDEX([5]Accounts!$A:$A,MATCH(P311,[5]Accounts!$F:$F,0))</f>
        <v>#N/A</v>
      </c>
      <c r="R311"/>
      <c r="S311"/>
      <c r="T311"/>
      <c r="U311"/>
      <c r="V311"/>
      <c r="W311"/>
    </row>
    <row r="312" spans="1:23" ht="15" hidden="1" x14ac:dyDescent="0.25">
      <c r="A312" s="24" t="str">
        <f>IFERROR(VLOOKUP(M312,'Broker lookup'!$A$1:$B$497,2,0),"other")</f>
        <v>other</v>
      </c>
      <c r="B312" s="453">
        <f t="shared" si="15"/>
        <v>45717</v>
      </c>
      <c r="C312" s="464">
        <v>45734</v>
      </c>
      <c r="D312" s="464">
        <v>45734</v>
      </c>
      <c r="E312"/>
      <c r="F312" t="s">
        <v>812</v>
      </c>
      <c r="G312" s="20">
        <v>-205052</v>
      </c>
      <c r="H312" s="449">
        <v>0</v>
      </c>
      <c r="I312" s="449"/>
      <c r="J312" s="20"/>
      <c r="K312" s="20"/>
      <c r="L312" s="20"/>
      <c r="M312" s="439" t="s">
        <v>813</v>
      </c>
      <c r="N312" s="440">
        <f t="shared" si="13"/>
        <v>45717</v>
      </c>
      <c r="O312" s="488" t="e">
        <f>IF(H312&lt;&gt;0,VLOOKUP(M312,[4]Cashflow!$A$91:$A$212,1,0),VLOOKUP([4]Bank!M312,[4]Cashflow!$A$5:$A$88,1,0))</f>
        <v>#N/A</v>
      </c>
      <c r="P312" t="s">
        <v>119</v>
      </c>
      <c r="Q312" s="18">
        <f>INDEX([5]Accounts!$A:$A,MATCH(P312,[5]Accounts!$F:$F,0))</f>
        <v>4081</v>
      </c>
      <c r="R312" t="s">
        <v>814</v>
      </c>
      <c r="S312"/>
      <c r="T312" t="s">
        <v>812</v>
      </c>
      <c r="U312"/>
      <c r="V312"/>
      <c r="W312"/>
    </row>
    <row r="313" spans="1:23" ht="15" hidden="1" x14ac:dyDescent="0.25">
      <c r="A313" s="24" t="str">
        <f>IFERROR(VLOOKUP(M313,'Broker lookup'!$A$1:$B$497,2,0),"other")</f>
        <v>other</v>
      </c>
      <c r="B313" s="453">
        <f t="shared" si="15"/>
        <v>45717</v>
      </c>
      <c r="C313" s="464">
        <v>45734</v>
      </c>
      <c r="D313" s="464">
        <v>45734</v>
      </c>
      <c r="E313"/>
      <c r="F313" t="s">
        <v>815</v>
      </c>
      <c r="G313" s="20">
        <v>809927</v>
      </c>
      <c r="H313" s="449">
        <v>0</v>
      </c>
      <c r="I313" s="449"/>
      <c r="J313" s="20"/>
      <c r="K313" s="20"/>
      <c r="L313" s="20"/>
      <c r="M313" s="439" t="s">
        <v>816</v>
      </c>
      <c r="N313" s="440">
        <f t="shared" si="13"/>
        <v>45717</v>
      </c>
      <c r="O313" s="488" t="e">
        <f>IF(H313&lt;&gt;0,VLOOKUP(M313,[4]Cashflow!$A$91:$A$212,1,0),VLOOKUP([4]Bank!M313,[4]Cashflow!$A$5:$A$88,1,0))</f>
        <v>#N/A</v>
      </c>
      <c r="P313" t="s">
        <v>119</v>
      </c>
      <c r="Q313" s="18">
        <f>INDEX([5]Accounts!$A:$A,MATCH(P313,[5]Accounts!$F:$F,0))</f>
        <v>4081</v>
      </c>
      <c r="R313" t="s">
        <v>654</v>
      </c>
      <c r="S313"/>
      <c r="T313" t="s">
        <v>815</v>
      </c>
      <c r="U313"/>
      <c r="V313"/>
      <c r="W313"/>
    </row>
    <row r="314" spans="1:23" ht="15" hidden="1" x14ac:dyDescent="0.25">
      <c r="A314" s="24" t="str">
        <f>IFERROR(VLOOKUP(M314,'Broker lookup'!$A$1:$B$497,2,0),"other")</f>
        <v>other</v>
      </c>
      <c r="B314" s="453">
        <f t="shared" si="15"/>
        <v>45717</v>
      </c>
      <c r="C314" s="464">
        <v>45734</v>
      </c>
      <c r="D314" s="464">
        <v>45734</v>
      </c>
      <c r="E314"/>
      <c r="F314" t="s">
        <v>817</v>
      </c>
      <c r="G314" s="20">
        <v>-543667</v>
      </c>
      <c r="H314" s="449">
        <v>0</v>
      </c>
      <c r="I314" s="449"/>
      <c r="J314" s="20"/>
      <c r="K314" s="20"/>
      <c r="L314" s="20"/>
      <c r="M314" s="439" t="s">
        <v>818</v>
      </c>
      <c r="N314" s="440">
        <f t="shared" si="13"/>
        <v>45717</v>
      </c>
      <c r="O314" s="488" t="e">
        <f>IF(H314&lt;&gt;0,VLOOKUP(M314,[4]Cashflow!$A$91:$A$212,1,0),VLOOKUP([4]Bank!M314,[4]Cashflow!$A$5:$A$88,1,0))</f>
        <v>#N/A</v>
      </c>
      <c r="P314" t="s">
        <v>119</v>
      </c>
      <c r="Q314" s="18">
        <f>INDEX([5]Accounts!$A:$A,MATCH(P314,[5]Accounts!$F:$F,0))</f>
        <v>4081</v>
      </c>
      <c r="R314" t="s">
        <v>819</v>
      </c>
      <c r="S314"/>
      <c r="T314" t="s">
        <v>817</v>
      </c>
      <c r="U314"/>
      <c r="V314"/>
      <c r="W314"/>
    </row>
    <row r="315" spans="1:23" ht="15" hidden="1" x14ac:dyDescent="0.25">
      <c r="A315" s="24" t="str">
        <f>IFERROR(VLOOKUP(M315,'Broker lookup'!$A$1:$B$497,2,0),"other")</f>
        <v>other</v>
      </c>
      <c r="B315" s="453">
        <f t="shared" si="15"/>
        <v>45717</v>
      </c>
      <c r="C315" s="464">
        <v>45734</v>
      </c>
      <c r="D315" s="464">
        <v>45734</v>
      </c>
      <c r="E315">
        <v>169336498</v>
      </c>
      <c r="F315" t="s">
        <v>820</v>
      </c>
      <c r="G315" s="20">
        <f t="shared" ref="G315:G380" si="16">IF(H315&gt;0,-H315,I315)</f>
        <v>1000000</v>
      </c>
      <c r="H315" s="449">
        <v>0</v>
      </c>
      <c r="I315" s="449">
        <v>1000000</v>
      </c>
      <c r="J315" s="20">
        <v>1251112.8400000001</v>
      </c>
      <c r="K315" s="20"/>
      <c r="L315" s="20"/>
      <c r="M315" s="439" t="s">
        <v>711</v>
      </c>
      <c r="N315" s="440">
        <f t="shared" si="13"/>
        <v>45717</v>
      </c>
      <c r="O315" s="488" t="e">
        <f>IF(H315&lt;&gt;0,VLOOKUP(M315,[4]Cashflow!$A$91:$A$212,1,0),VLOOKUP([4]Bank!M315,[4]Cashflow!$A$5:$A$88,1,0))</f>
        <v>#N/A</v>
      </c>
      <c r="P315" t="s">
        <v>712</v>
      </c>
      <c r="Q315" s="18">
        <f>INDEX([5]Accounts!$A:$A,MATCH(P315,[5]Accounts!$F:$F,0))</f>
        <v>3528</v>
      </c>
      <c r="R315" t="s">
        <v>118</v>
      </c>
      <c r="S315"/>
      <c r="T315" t="s">
        <v>821</v>
      </c>
      <c r="U315"/>
      <c r="V315"/>
      <c r="W315"/>
    </row>
    <row r="316" spans="1:23" ht="15" hidden="1" x14ac:dyDescent="0.25">
      <c r="A316" s="24" t="str">
        <f>IFERROR(VLOOKUP(M316,'Broker lookup'!$A$1:$B$497,2,0),"other")</f>
        <v>other</v>
      </c>
      <c r="B316" s="453">
        <f t="shared" si="15"/>
        <v>45717</v>
      </c>
      <c r="C316" s="464">
        <v>45735</v>
      </c>
      <c r="D316" s="464">
        <v>45735</v>
      </c>
      <c r="E316">
        <v>169348106</v>
      </c>
      <c r="F316" t="s">
        <v>822</v>
      </c>
      <c r="G316" s="20">
        <f t="shared" si="16"/>
        <v>170000</v>
      </c>
      <c r="H316" s="449">
        <v>0</v>
      </c>
      <c r="I316" s="449">
        <v>170000</v>
      </c>
      <c r="J316" s="20">
        <v>1421112.84</v>
      </c>
      <c r="K316" s="20" t="s">
        <v>64</v>
      </c>
      <c r="L316" s="20" t="s">
        <v>65</v>
      </c>
      <c r="M316" s="439" t="s">
        <v>309</v>
      </c>
      <c r="N316" s="440">
        <f t="shared" si="13"/>
        <v>45717</v>
      </c>
      <c r="O316" s="488" t="e">
        <f>IF(H316&lt;&gt;0,VLOOKUP(M316,[4]Cashflow!$A$91:$A$212,1,0),VLOOKUP([4]Bank!M316,[4]Cashflow!$A$5:$A$88,1,0))</f>
        <v>#N/A</v>
      </c>
      <c r="P316" t="s">
        <v>309</v>
      </c>
      <c r="Q316" s="18">
        <f>INDEX([5]Accounts!$A:$A,MATCH(P316,[5]Accounts!$F:$F,0))</f>
        <v>2765</v>
      </c>
      <c r="R316" t="s">
        <v>118</v>
      </c>
      <c r="S316"/>
      <c r="T316" t="s">
        <v>390</v>
      </c>
      <c r="U316"/>
      <c r="V316"/>
      <c r="W316"/>
    </row>
    <row r="317" spans="1:23" ht="15" hidden="1" x14ac:dyDescent="0.25">
      <c r="A317" s="24" t="str">
        <f>IFERROR(VLOOKUP(M317,'Broker lookup'!$A$1:$B$497,2,0),"other")</f>
        <v>other</v>
      </c>
      <c r="B317" s="453">
        <f t="shared" si="15"/>
        <v>45717</v>
      </c>
      <c r="C317" s="464">
        <v>45735</v>
      </c>
      <c r="D317" s="464">
        <v>45735</v>
      </c>
      <c r="E317">
        <v>169350539</v>
      </c>
      <c r="F317" t="s">
        <v>705</v>
      </c>
      <c r="G317" s="20">
        <f t="shared" si="16"/>
        <v>-1</v>
      </c>
      <c r="H317" s="449">
        <v>1</v>
      </c>
      <c r="I317" s="449">
        <v>0</v>
      </c>
      <c r="J317" s="20">
        <v>1421111.84</v>
      </c>
      <c r="K317" s="20" t="s">
        <v>64</v>
      </c>
      <c r="L317" s="20" t="s">
        <v>65</v>
      </c>
      <c r="M317" s="439" t="s">
        <v>582</v>
      </c>
      <c r="N317" s="440">
        <f t="shared" si="13"/>
        <v>45717</v>
      </c>
      <c r="O317" s="488" t="str">
        <f>IF(H317&lt;&gt;0,VLOOKUP(M317,[4]Cashflow!$A$91:$A$212,1,0),VLOOKUP([4]Bank!M317,[4]Cashflow!$A$5:$A$88,1,0))</f>
        <v>Bank Charges</v>
      </c>
      <c r="P317" t="s">
        <v>74</v>
      </c>
      <c r="Q317" s="18">
        <f>INDEX([5]Accounts!$A:$A,MATCH(P317,[5]Accounts!$F:$F,0))</f>
        <v>5430</v>
      </c>
      <c r="R317" t="s">
        <v>118</v>
      </c>
      <c r="S317"/>
      <c r="T317" t="s">
        <v>74</v>
      </c>
      <c r="U317"/>
      <c r="V317"/>
      <c r="W317"/>
    </row>
    <row r="318" spans="1:23" ht="15" hidden="1" x14ac:dyDescent="0.25">
      <c r="A318" s="24" t="str">
        <f>IFERROR(VLOOKUP(M318,'Broker lookup'!$A$1:$B$497,2,0),"other")</f>
        <v>other</v>
      </c>
      <c r="B318" s="453">
        <f t="shared" si="15"/>
        <v>45717</v>
      </c>
      <c r="C318" s="464">
        <v>45735</v>
      </c>
      <c r="D318" s="464">
        <v>45735</v>
      </c>
      <c r="E318">
        <v>169350539</v>
      </c>
      <c r="F318" t="s">
        <v>706</v>
      </c>
      <c r="G318" s="20">
        <f t="shared" si="16"/>
        <v>-30900</v>
      </c>
      <c r="H318" s="449">
        <v>30900</v>
      </c>
      <c r="I318" s="449">
        <v>0</v>
      </c>
      <c r="J318" s="20">
        <v>1390211.84</v>
      </c>
      <c r="K318" s="20" t="s">
        <v>64</v>
      </c>
      <c r="L318" s="20" t="s">
        <v>65</v>
      </c>
      <c r="M318" s="439" t="s">
        <v>136</v>
      </c>
      <c r="N318" s="440">
        <f t="shared" si="13"/>
        <v>45717</v>
      </c>
      <c r="O318" s="488" t="str">
        <f>IF(H318&lt;&gt;0,VLOOKUP(M318,[4]Cashflow!$A$91:$A$212,1,0),VLOOKUP([4]Bank!M318,[4]Cashflow!$A$5:$A$88,1,0))</f>
        <v>Upstix</v>
      </c>
      <c r="P318" t="s">
        <v>137</v>
      </c>
      <c r="Q318" s="18">
        <f>INDEX([5]Accounts!$A:$A,MATCH(P318,[5]Accounts!$F:$F,0))</f>
        <v>3537</v>
      </c>
      <c r="R318" t="s">
        <v>118</v>
      </c>
      <c r="S318"/>
      <c r="T318" t="s">
        <v>707</v>
      </c>
      <c r="U318"/>
      <c r="V318"/>
      <c r="W318"/>
    </row>
    <row r="319" spans="1:23" ht="15" hidden="1" x14ac:dyDescent="0.25">
      <c r="A319" s="24" t="str">
        <f>IFERROR(VLOOKUP(M319,'Broker lookup'!$A$1:$B$497,2,0),"other")</f>
        <v>other</v>
      </c>
      <c r="B319" s="453">
        <f t="shared" si="15"/>
        <v>45717</v>
      </c>
      <c r="C319" s="464">
        <v>45735</v>
      </c>
      <c r="D319" s="464">
        <v>45735</v>
      </c>
      <c r="E319">
        <v>169350540</v>
      </c>
      <c r="F319" t="s">
        <v>823</v>
      </c>
      <c r="G319" s="20">
        <f t="shared" si="16"/>
        <v>-1</v>
      </c>
      <c r="H319" s="449">
        <v>1</v>
      </c>
      <c r="I319" s="449">
        <v>0</v>
      </c>
      <c r="J319" s="20">
        <v>1390210.84</v>
      </c>
      <c r="K319" s="20" t="s">
        <v>64</v>
      </c>
      <c r="L319" s="20" t="s">
        <v>65</v>
      </c>
      <c r="M319" s="439" t="s">
        <v>582</v>
      </c>
      <c r="N319" s="440">
        <f t="shared" si="13"/>
        <v>45717</v>
      </c>
      <c r="O319" s="488" t="str">
        <f>IF(H319&lt;&gt;0,VLOOKUP(M319,[4]Cashflow!$A$91:$A$212,1,0),VLOOKUP([4]Bank!M319,[4]Cashflow!$A$5:$A$88,1,0))</f>
        <v>Bank Charges</v>
      </c>
      <c r="P319" t="s">
        <v>74</v>
      </c>
      <c r="Q319" s="18">
        <f>INDEX([5]Accounts!$A:$A,MATCH(P319,[5]Accounts!$F:$F,0))</f>
        <v>5430</v>
      </c>
      <c r="R319" t="s">
        <v>118</v>
      </c>
      <c r="S319"/>
      <c r="T319" t="s">
        <v>74</v>
      </c>
      <c r="U319"/>
      <c r="V319"/>
      <c r="W319"/>
    </row>
    <row r="320" spans="1:23" ht="15" hidden="1" x14ac:dyDescent="0.25">
      <c r="A320" s="24" t="str">
        <f>IFERROR(VLOOKUP(M320,'Broker lookup'!$A$1:$B$497,2,0),"other")</f>
        <v>other</v>
      </c>
      <c r="B320" s="453">
        <f t="shared" si="15"/>
        <v>45717</v>
      </c>
      <c r="C320" s="464">
        <v>45735</v>
      </c>
      <c r="D320" s="464">
        <v>45735</v>
      </c>
      <c r="E320">
        <v>169350540</v>
      </c>
      <c r="F320" t="s">
        <v>824</v>
      </c>
      <c r="G320" s="20">
        <f t="shared" si="16"/>
        <v>-11280</v>
      </c>
      <c r="H320" s="449">
        <v>11280</v>
      </c>
      <c r="I320" s="449">
        <v>0</v>
      </c>
      <c r="J320" s="20">
        <v>1378930.84</v>
      </c>
      <c r="K320" s="20" t="s">
        <v>64</v>
      </c>
      <c r="L320" s="20" t="s">
        <v>65</v>
      </c>
      <c r="M320" s="439" t="s">
        <v>301</v>
      </c>
      <c r="N320" s="440">
        <f t="shared" si="13"/>
        <v>45717</v>
      </c>
      <c r="O320" s="488" t="str">
        <f>IF(H320&lt;&gt;0,VLOOKUP(M320,[4]Cashflow!$A$91:$A$212,1,0),VLOOKUP([4]Bank!M320,[4]Cashflow!$A$5:$A$88,1,0))</f>
        <v>KCASL Fees</v>
      </c>
      <c r="P320" t="s">
        <v>302</v>
      </c>
      <c r="Q320" s="18">
        <f>INDEX([5]Accounts!$A:$A,MATCH(P320,[5]Accounts!$F:$F,0))</f>
        <v>3299</v>
      </c>
      <c r="R320" t="s">
        <v>118</v>
      </c>
      <c r="S320"/>
      <c r="T320" s="464" t="s">
        <v>825</v>
      </c>
      <c r="U320"/>
      <c r="V320"/>
      <c r="W320"/>
    </row>
    <row r="321" spans="1:23" ht="15" hidden="1" x14ac:dyDescent="0.25">
      <c r="A321" s="24" t="str">
        <f>IFERROR(VLOOKUP(M321,'Broker lookup'!$A$1:$B$497,2,0),"other")</f>
        <v>other</v>
      </c>
      <c r="B321" s="453">
        <f t="shared" si="15"/>
        <v>45717</v>
      </c>
      <c r="C321" s="464">
        <v>45735</v>
      </c>
      <c r="D321" s="464">
        <v>45735</v>
      </c>
      <c r="E321">
        <v>169350545</v>
      </c>
      <c r="F321" t="s">
        <v>397</v>
      </c>
      <c r="G321" s="20">
        <f t="shared" si="16"/>
        <v>-1</v>
      </c>
      <c r="H321" s="449">
        <v>1</v>
      </c>
      <c r="I321" s="449">
        <v>0</v>
      </c>
      <c r="J321" s="20">
        <v>1378929.84</v>
      </c>
      <c r="K321" s="20" t="s">
        <v>64</v>
      </c>
      <c r="L321" s="20" t="s">
        <v>65</v>
      </c>
      <c r="M321" s="439" t="s">
        <v>582</v>
      </c>
      <c r="N321" s="440">
        <f t="shared" si="13"/>
        <v>45717</v>
      </c>
      <c r="O321" s="488" t="str">
        <f>IF(H321&lt;&gt;0,VLOOKUP(M321,[4]Cashflow!$A$91:$A$212,1,0),VLOOKUP([4]Bank!M321,[4]Cashflow!$A$5:$A$88,1,0))</f>
        <v>Bank Charges</v>
      </c>
      <c r="P321" t="s">
        <v>74</v>
      </c>
      <c r="Q321" s="18">
        <f>INDEX([5]Accounts!$A:$A,MATCH(P321,[5]Accounts!$F:$F,0))</f>
        <v>5430</v>
      </c>
      <c r="R321" t="s">
        <v>118</v>
      </c>
      <c r="S321"/>
      <c r="T321" t="s">
        <v>74</v>
      </c>
      <c r="U321"/>
      <c r="V321"/>
      <c r="W321"/>
    </row>
    <row r="322" spans="1:23" ht="15" hidden="1" x14ac:dyDescent="0.25">
      <c r="A322" s="24" t="str">
        <f>IFERROR(VLOOKUP(M322,'Broker lookup'!$A$1:$B$497,2,0),"other")</f>
        <v>other</v>
      </c>
      <c r="B322" s="453">
        <f t="shared" si="15"/>
        <v>45717</v>
      </c>
      <c r="C322" s="464">
        <v>45735</v>
      </c>
      <c r="D322" s="464">
        <v>45735</v>
      </c>
      <c r="E322">
        <v>169350545</v>
      </c>
      <c r="F322" t="s">
        <v>398</v>
      </c>
      <c r="G322" s="20">
        <f t="shared" si="16"/>
        <v>-500000</v>
      </c>
      <c r="H322" s="449">
        <v>500000</v>
      </c>
      <c r="I322" s="449">
        <v>0</v>
      </c>
      <c r="J322" s="20">
        <v>878929.84</v>
      </c>
      <c r="K322" s="20" t="s">
        <v>64</v>
      </c>
      <c r="L322" s="20" t="s">
        <v>65</v>
      </c>
      <c r="M322" s="439" t="s">
        <v>337</v>
      </c>
      <c r="N322" s="440">
        <f t="shared" si="13"/>
        <v>45717</v>
      </c>
      <c r="O322" s="488" t="str">
        <f>IF(H322&lt;&gt;0,VLOOKUP(M322,[4]Cashflow!$A$91:$A$212,1,0),VLOOKUP([4]Bank!M322,[4]Cashflow!$A$5:$A$88,1,0))</f>
        <v>Horwich Farrelly</v>
      </c>
      <c r="P322" t="s">
        <v>83</v>
      </c>
      <c r="Q322" s="18">
        <f>INDEX([5]Accounts!$A:$A,MATCH(P322,[5]Accounts!$F:$F,0))</f>
        <v>2763</v>
      </c>
      <c r="R322" t="s">
        <v>118</v>
      </c>
      <c r="S322"/>
      <c r="T322" s="464" t="s">
        <v>617</v>
      </c>
      <c r="U322"/>
      <c r="V322"/>
      <c r="W322"/>
    </row>
    <row r="323" spans="1:23" ht="15" hidden="1" x14ac:dyDescent="0.25">
      <c r="A323" s="24" t="str">
        <f>IFERROR(VLOOKUP(M323,'Broker lookup'!$A$1:$B$497,2,0),"other")</f>
        <v>other</v>
      </c>
      <c r="B323" s="453">
        <f t="shared" si="15"/>
        <v>45717</v>
      </c>
      <c r="C323" s="464">
        <v>45735</v>
      </c>
      <c r="D323" s="464">
        <v>45735</v>
      </c>
      <c r="E323">
        <v>169350548</v>
      </c>
      <c r="F323" t="s">
        <v>446</v>
      </c>
      <c r="G323" s="20">
        <f t="shared" si="16"/>
        <v>-1</v>
      </c>
      <c r="H323" s="449">
        <v>1</v>
      </c>
      <c r="I323" s="449">
        <v>0</v>
      </c>
      <c r="J323" s="20">
        <v>878928.84</v>
      </c>
      <c r="K323" s="20" t="s">
        <v>64</v>
      </c>
      <c r="L323" s="20" t="s">
        <v>65</v>
      </c>
      <c r="M323" s="439" t="s">
        <v>582</v>
      </c>
      <c r="N323" s="440">
        <f t="shared" si="13"/>
        <v>45717</v>
      </c>
      <c r="O323" s="488" t="str">
        <f>IF(H323&lt;&gt;0,VLOOKUP(M323,[4]Cashflow!$A$91:$A$212,1,0),VLOOKUP([4]Bank!M323,[4]Cashflow!$A$5:$A$88,1,0))</f>
        <v>Bank Charges</v>
      </c>
      <c r="P323" t="s">
        <v>74</v>
      </c>
      <c r="Q323" s="18">
        <f>INDEX([5]Accounts!$A:$A,MATCH(P323,[5]Accounts!$F:$F,0))</f>
        <v>5430</v>
      </c>
      <c r="R323" t="s">
        <v>118</v>
      </c>
      <c r="S323"/>
      <c r="T323" t="s">
        <v>74</v>
      </c>
      <c r="U323"/>
      <c r="V323"/>
      <c r="W323"/>
    </row>
    <row r="324" spans="1:23" ht="15" hidden="1" x14ac:dyDescent="0.25">
      <c r="A324" s="24" t="str">
        <f>IFERROR(VLOOKUP(M324,'Broker lookup'!$A$1:$B$497,2,0),"other")</f>
        <v>Right Choice</v>
      </c>
      <c r="B324" s="453">
        <f t="shared" si="15"/>
        <v>45717</v>
      </c>
      <c r="C324" s="464">
        <v>45735</v>
      </c>
      <c r="D324" s="464">
        <v>45735</v>
      </c>
      <c r="E324">
        <v>169350548</v>
      </c>
      <c r="F324" t="s">
        <v>447</v>
      </c>
      <c r="G324" s="20">
        <f t="shared" si="16"/>
        <v>-290.14999999999998</v>
      </c>
      <c r="H324" s="497">
        <v>290.14999999999998</v>
      </c>
      <c r="I324" s="449">
        <v>0</v>
      </c>
      <c r="J324" s="20">
        <v>878638.69</v>
      </c>
      <c r="K324" s="20" t="s">
        <v>64</v>
      </c>
      <c r="L324" s="20" t="s">
        <v>65</v>
      </c>
      <c r="M324" s="439" t="s">
        <v>561</v>
      </c>
      <c r="N324" s="440">
        <f t="shared" ref="N324:N388" si="17">EOMONTH(C324,-1)+1</f>
        <v>45717</v>
      </c>
      <c r="O324" s="488" t="str">
        <f>IF(H324&lt;&gt;0,VLOOKUP(M324,[4]Cashflow!$A$91:$A$212,1,0),VLOOKUP([4]Bank!M324,[4]Cashflow!$A$5:$A$88,1,0))</f>
        <v>Right Choice</v>
      </c>
      <c r="P324" t="s">
        <v>72</v>
      </c>
      <c r="Q324" s="18">
        <f>INDEX([5]Accounts!$A:$A,MATCH(P324,[5]Accounts!$F:$F,0))</f>
        <v>3435</v>
      </c>
      <c r="R324" t="s">
        <v>367</v>
      </c>
      <c r="S324"/>
      <c r="T324" t="s">
        <v>426</v>
      </c>
      <c r="U324"/>
      <c r="V324"/>
      <c r="W324"/>
    </row>
    <row r="325" spans="1:23" ht="15" hidden="1" x14ac:dyDescent="0.25">
      <c r="A325" s="24" t="str">
        <f>IFERROR(VLOOKUP(M325,'Broker lookup'!$A$1:$B$497,2,0),"other")</f>
        <v>other</v>
      </c>
      <c r="B325" s="453">
        <f t="shared" si="15"/>
        <v>45717</v>
      </c>
      <c r="C325" s="464">
        <v>45735</v>
      </c>
      <c r="D325" s="464">
        <v>45735</v>
      </c>
      <c r="E325">
        <v>169350550</v>
      </c>
      <c r="F325" t="s">
        <v>53</v>
      </c>
      <c r="G325" s="20">
        <f t="shared" si="16"/>
        <v>-15</v>
      </c>
      <c r="H325" s="449">
        <v>15</v>
      </c>
      <c r="I325" s="449">
        <v>0</v>
      </c>
      <c r="J325" s="20">
        <v>878623.69</v>
      </c>
      <c r="K325" s="20" t="s">
        <v>64</v>
      </c>
      <c r="L325" s="20" t="s">
        <v>65</v>
      </c>
      <c r="M325" s="439" t="s">
        <v>582</v>
      </c>
      <c r="N325" s="440">
        <f t="shared" si="17"/>
        <v>45717</v>
      </c>
      <c r="O325" s="488" t="str">
        <f>IF(H325&lt;&gt;0,VLOOKUP(M325,[4]Cashflow!$A$91:$A$212,1,0),VLOOKUP([4]Bank!M325,[4]Cashflow!$A$5:$A$88,1,0))</f>
        <v>Bank Charges</v>
      </c>
      <c r="P325" t="s">
        <v>74</v>
      </c>
      <c r="Q325" s="18">
        <f>INDEX([5]Accounts!$A:$A,MATCH(P325,[5]Accounts!$F:$F,0))</f>
        <v>5430</v>
      </c>
      <c r="R325" t="s">
        <v>118</v>
      </c>
      <c r="S325"/>
      <c r="T325" t="s">
        <v>74</v>
      </c>
      <c r="U325"/>
      <c r="V325"/>
      <c r="W325"/>
    </row>
    <row r="326" spans="1:23" ht="15" hidden="1" x14ac:dyDescent="0.25">
      <c r="A326" s="24" t="str">
        <f>IFERROR(VLOOKUP(M326,'Broker lookup'!$A$1:$B$497,2,0),"other")</f>
        <v>other</v>
      </c>
      <c r="B326" s="453">
        <f t="shared" si="15"/>
        <v>45717</v>
      </c>
      <c r="C326" s="464">
        <v>45735</v>
      </c>
      <c r="D326" s="464">
        <v>45735</v>
      </c>
      <c r="E326">
        <v>169350550</v>
      </c>
      <c r="F326" t="s">
        <v>54</v>
      </c>
      <c r="G326" s="20">
        <f t="shared" si="16"/>
        <v>-800000</v>
      </c>
      <c r="H326" s="449">
        <v>800000</v>
      </c>
      <c r="I326" s="449">
        <v>0</v>
      </c>
      <c r="J326" s="20">
        <v>78623.69</v>
      </c>
      <c r="K326" s="20" t="s">
        <v>64</v>
      </c>
      <c r="L326" s="20" t="s">
        <v>65</v>
      </c>
      <c r="M326" s="439" t="s">
        <v>85</v>
      </c>
      <c r="N326" s="440">
        <f t="shared" si="17"/>
        <v>45717</v>
      </c>
      <c r="O326" s="488" t="str">
        <f>IF(H326&lt;&gt;0,VLOOKUP(M326,[4]Cashflow!$A$91:$A$212,1,0),VLOOKUP([4]Bank!M326,[4]Cashflow!$A$5:$A$88,1,0))</f>
        <v>KCASL Top up</v>
      </c>
      <c r="P326" t="s">
        <v>84</v>
      </c>
      <c r="Q326" s="18">
        <f>INDEX([5]Accounts!$A:$A,MATCH(P326,[5]Accounts!$F:$F,0))</f>
        <v>2761</v>
      </c>
      <c r="R326" t="s">
        <v>118</v>
      </c>
      <c r="S326"/>
      <c r="T326" t="s">
        <v>85</v>
      </c>
      <c r="U326"/>
      <c r="V326"/>
      <c r="W326"/>
    </row>
    <row r="327" spans="1:23" ht="15" hidden="1" x14ac:dyDescent="0.25">
      <c r="A327" s="24" t="str">
        <f>IFERROR(VLOOKUP(M327,'Broker lookup'!$A$1:$B$497,2,0),"other")</f>
        <v>other</v>
      </c>
      <c r="B327" s="453">
        <f t="shared" si="15"/>
        <v>45717</v>
      </c>
      <c r="C327" s="464">
        <v>45735</v>
      </c>
      <c r="D327" s="464">
        <v>45735</v>
      </c>
      <c r="E327">
        <v>169350552</v>
      </c>
      <c r="F327" t="s">
        <v>644</v>
      </c>
      <c r="G327" s="20">
        <f t="shared" si="16"/>
        <v>-1</v>
      </c>
      <c r="H327" s="449">
        <v>1</v>
      </c>
      <c r="I327" s="449">
        <v>0</v>
      </c>
      <c r="J327" s="20">
        <v>78622.69</v>
      </c>
      <c r="K327" s="20" t="s">
        <v>64</v>
      </c>
      <c r="L327" s="20" t="s">
        <v>65</v>
      </c>
      <c r="M327" s="439" t="s">
        <v>582</v>
      </c>
      <c r="N327" s="440">
        <f t="shared" si="17"/>
        <v>45717</v>
      </c>
      <c r="O327" s="488" t="str">
        <f>IF(H327&lt;&gt;0,VLOOKUP(M327,[4]Cashflow!$A$91:$A$212,1,0),VLOOKUP([4]Bank!M327,[4]Cashflow!$A$5:$A$88,1,0))</f>
        <v>Bank Charges</v>
      </c>
      <c r="P327" t="s">
        <v>74</v>
      </c>
      <c r="Q327" s="18">
        <f>INDEX([5]Accounts!$A:$A,MATCH(P327,[5]Accounts!$F:$F,0))</f>
        <v>5430</v>
      </c>
      <c r="R327" t="s">
        <v>118</v>
      </c>
      <c r="S327"/>
      <c r="T327" t="s">
        <v>74</v>
      </c>
      <c r="U327"/>
      <c r="V327"/>
      <c r="W327"/>
    </row>
    <row r="328" spans="1:23" ht="15" hidden="1" x14ac:dyDescent="0.25">
      <c r="A328" s="24" t="str">
        <f>IFERROR(VLOOKUP(M328,'Broker lookup'!$A$1:$B$497,2,0),"other")</f>
        <v>other</v>
      </c>
      <c r="B328" s="453">
        <f t="shared" si="15"/>
        <v>45717</v>
      </c>
      <c r="C328" s="464">
        <v>45735</v>
      </c>
      <c r="D328" s="464">
        <v>45735</v>
      </c>
      <c r="E328">
        <v>169350552</v>
      </c>
      <c r="F328" t="s">
        <v>645</v>
      </c>
      <c r="G328" s="20">
        <f t="shared" si="16"/>
        <v>-650</v>
      </c>
      <c r="H328" s="449">
        <v>650</v>
      </c>
      <c r="I328" s="449">
        <v>0</v>
      </c>
      <c r="J328" s="20">
        <v>77972.69</v>
      </c>
      <c r="K328" s="20" t="s">
        <v>64</v>
      </c>
      <c r="L328" s="20" t="s">
        <v>65</v>
      </c>
      <c r="M328" s="439" t="s">
        <v>303</v>
      </c>
      <c r="N328" s="440">
        <f t="shared" si="17"/>
        <v>45717</v>
      </c>
      <c r="O328" s="488" t="str">
        <f>IF(H328&lt;&gt;0,VLOOKUP(M328,[4]Cashflow!$A$91:$A$212,1,0),VLOOKUP([4]Bank!M328,[4]Cashflow!$A$5:$A$88,1,0))</f>
        <v xml:space="preserve">Financial Ombudsman Services </v>
      </c>
      <c r="P328" s="488" t="s">
        <v>67</v>
      </c>
      <c r="Q328" s="18">
        <f>INDEX([5]Accounts!$A:$A,MATCH(P328,[5]Accounts!$F:$F,0))</f>
        <v>5402</v>
      </c>
      <c r="R328" t="s">
        <v>118</v>
      </c>
      <c r="S328"/>
      <c r="T328" t="s">
        <v>826</v>
      </c>
      <c r="U328"/>
      <c r="V328"/>
      <c r="W328"/>
    </row>
    <row r="329" spans="1:23" ht="15" hidden="1" x14ac:dyDescent="0.25">
      <c r="A329" s="24" t="str">
        <f>IFERROR(VLOOKUP(M329,'Broker lookup'!$A$1:$B$497,2,0),"other")</f>
        <v>other</v>
      </c>
      <c r="B329" s="453">
        <f t="shared" si="15"/>
        <v>45717</v>
      </c>
      <c r="C329" s="464">
        <v>45735</v>
      </c>
      <c r="D329" s="464">
        <v>45735</v>
      </c>
      <c r="E329">
        <v>169350553</v>
      </c>
      <c r="F329" t="s">
        <v>827</v>
      </c>
      <c r="G329" s="20">
        <f t="shared" si="16"/>
        <v>-1</v>
      </c>
      <c r="H329" s="449">
        <v>1</v>
      </c>
      <c r="I329" s="449">
        <v>0</v>
      </c>
      <c r="J329" s="20">
        <v>77971.69</v>
      </c>
      <c r="K329" s="20" t="s">
        <v>64</v>
      </c>
      <c r="L329" s="20" t="s">
        <v>65</v>
      </c>
      <c r="M329" s="439" t="s">
        <v>582</v>
      </c>
      <c r="N329" s="440">
        <f t="shared" si="17"/>
        <v>45717</v>
      </c>
      <c r="O329" s="488" t="str">
        <f>IF(H329&lt;&gt;0,VLOOKUP(M329,[4]Cashflow!$A$91:$A$212,1,0),VLOOKUP([4]Bank!M329,[4]Cashflow!$A$5:$A$88,1,0))</f>
        <v>Bank Charges</v>
      </c>
      <c r="P329" t="s">
        <v>74</v>
      </c>
      <c r="Q329" s="18">
        <f>INDEX([5]Accounts!$A:$A,MATCH(P329,[5]Accounts!$F:$F,0))</f>
        <v>5430</v>
      </c>
      <c r="R329" t="s">
        <v>118</v>
      </c>
      <c r="S329"/>
      <c r="T329" t="s">
        <v>74</v>
      </c>
      <c r="U329"/>
      <c r="V329"/>
      <c r="W329"/>
    </row>
    <row r="330" spans="1:23" ht="15" hidden="1" x14ac:dyDescent="0.25">
      <c r="A330" s="24" t="str">
        <f>IFERROR(VLOOKUP(M330,'Broker lookup'!$A$1:$B$497,2,0),"other")</f>
        <v>other</v>
      </c>
      <c r="B330" s="453">
        <f t="shared" si="15"/>
        <v>45717</v>
      </c>
      <c r="C330" s="464">
        <v>45735</v>
      </c>
      <c r="D330" s="464">
        <v>45735</v>
      </c>
      <c r="E330">
        <v>169350553</v>
      </c>
      <c r="F330" t="s">
        <v>828</v>
      </c>
      <c r="G330" s="20">
        <f t="shared" si="16"/>
        <v>-2880.83</v>
      </c>
      <c r="H330" s="449">
        <v>2880.83</v>
      </c>
      <c r="I330" s="449">
        <v>0</v>
      </c>
      <c r="J330" s="20">
        <v>75090.86</v>
      </c>
      <c r="K330" s="20" t="s">
        <v>64</v>
      </c>
      <c r="L330" s="20" t="s">
        <v>65</v>
      </c>
      <c r="M330" s="439" t="s">
        <v>69</v>
      </c>
      <c r="N330" s="440">
        <f t="shared" si="17"/>
        <v>45717</v>
      </c>
      <c r="O330" s="488" t="str">
        <f>IF(H330&lt;&gt;0,VLOOKUP(M330,[4]Cashflow!$A$91:$A$212,1,0),VLOOKUP([4]Bank!M330,[4]Cashflow!$A$5:$A$88,1,0))</f>
        <v>Employment Costs</v>
      </c>
      <c r="P330" t="s">
        <v>297</v>
      </c>
      <c r="Q330" s="18">
        <f>INDEX([5]Accounts!$A:$A,MATCH(P330,[5]Accounts!$F:$F,0))</f>
        <v>8020</v>
      </c>
      <c r="R330" t="s">
        <v>118</v>
      </c>
      <c r="S330"/>
      <c r="T330" s="464" t="s">
        <v>829</v>
      </c>
      <c r="U330"/>
      <c r="V330"/>
      <c r="W330"/>
    </row>
    <row r="331" spans="1:23" ht="15" hidden="1" x14ac:dyDescent="0.25">
      <c r="A331" s="24" t="str">
        <f>IFERROR(VLOOKUP(M331,'Broker lookup'!$A$1:$B$497,2,0),"other")</f>
        <v>other</v>
      </c>
      <c r="B331" s="453">
        <f t="shared" si="15"/>
        <v>45717</v>
      </c>
      <c r="C331" s="464">
        <v>45735</v>
      </c>
      <c r="D331" s="464">
        <v>45735</v>
      </c>
      <c r="E331">
        <v>169350554</v>
      </c>
      <c r="F331" t="s">
        <v>830</v>
      </c>
      <c r="G331" s="20">
        <f t="shared" si="16"/>
        <v>-1</v>
      </c>
      <c r="H331" s="449">
        <v>1</v>
      </c>
      <c r="I331" s="449">
        <v>0</v>
      </c>
      <c r="J331" s="20">
        <v>75089.86</v>
      </c>
      <c r="K331" s="20" t="s">
        <v>64</v>
      </c>
      <c r="L331" s="20" t="s">
        <v>65</v>
      </c>
      <c r="M331" s="439" t="s">
        <v>582</v>
      </c>
      <c r="N331" s="440">
        <f t="shared" si="17"/>
        <v>45717</v>
      </c>
      <c r="O331" s="488" t="str">
        <f>IF(H331&lt;&gt;0,VLOOKUP(M331,[4]Cashflow!$A$91:$A$212,1,0),VLOOKUP([4]Bank!M331,[4]Cashflow!$A$5:$A$88,1,0))</f>
        <v>Bank Charges</v>
      </c>
      <c r="P331" t="s">
        <v>74</v>
      </c>
      <c r="Q331" s="18">
        <f>INDEX([5]Accounts!$A:$A,MATCH(P331,[5]Accounts!$F:$F,0))</f>
        <v>5430</v>
      </c>
      <c r="R331" t="s">
        <v>118</v>
      </c>
      <c r="S331"/>
      <c r="T331" t="s">
        <v>74</v>
      </c>
      <c r="U331"/>
      <c r="V331"/>
      <c r="W331"/>
    </row>
    <row r="332" spans="1:23" ht="15" hidden="1" x14ac:dyDescent="0.25">
      <c r="A332" s="24" t="str">
        <f>IFERROR(VLOOKUP(M332,'Broker lookup'!$A$1:$B$497,2,0),"other")</f>
        <v>Grainger</v>
      </c>
      <c r="B332" s="453">
        <f t="shared" si="15"/>
        <v>45717</v>
      </c>
      <c r="C332" s="464">
        <v>45735</v>
      </c>
      <c r="D332" s="464">
        <v>45735</v>
      </c>
      <c r="E332">
        <v>169350554</v>
      </c>
      <c r="F332" t="s">
        <v>831</v>
      </c>
      <c r="G332" s="20">
        <f t="shared" si="16"/>
        <v>-472.23</v>
      </c>
      <c r="H332" s="497">
        <v>472.23</v>
      </c>
      <c r="I332" s="449">
        <v>0</v>
      </c>
      <c r="J332" s="20">
        <v>74617.63</v>
      </c>
      <c r="K332" s="20" t="s">
        <v>64</v>
      </c>
      <c r="L332" s="20" t="s">
        <v>65</v>
      </c>
      <c r="M332" s="439" t="s">
        <v>101</v>
      </c>
      <c r="N332" s="440">
        <f t="shared" si="17"/>
        <v>45717</v>
      </c>
      <c r="O332" s="488" t="str">
        <f>IF(H332&lt;&gt;0,VLOOKUP(M332,[4]Cashflow!$A$91:$A$212,1,0),VLOOKUP([4]Bank!M332,[4]Cashflow!$A$5:$A$88,1,0))</f>
        <v>Barry Grainger ins</v>
      </c>
      <c r="P332" s="20" t="s">
        <v>72</v>
      </c>
      <c r="Q332" s="18">
        <f>INDEX([5]Accounts!$A:$A,MATCH(P332,[5]Accounts!$F:$F,0))</f>
        <v>3435</v>
      </c>
      <c r="R332" t="s">
        <v>118</v>
      </c>
      <c r="S332"/>
      <c r="T332" s="464" t="s">
        <v>832</v>
      </c>
      <c r="U332"/>
      <c r="V332"/>
      <c r="W332"/>
    </row>
    <row r="333" spans="1:23" ht="15" hidden="1" x14ac:dyDescent="0.25">
      <c r="A333" s="24" t="str">
        <f>IFERROR(VLOOKUP(M333,'Broker lookup'!$A$1:$B$497,2,0),"other")</f>
        <v>other</v>
      </c>
      <c r="B333" s="453">
        <f t="shared" si="15"/>
        <v>45717</v>
      </c>
      <c r="C333" s="464">
        <v>45735</v>
      </c>
      <c r="D333" s="464">
        <v>45735</v>
      </c>
      <c r="E333">
        <v>169350561</v>
      </c>
      <c r="F333" t="s">
        <v>567</v>
      </c>
      <c r="G333" s="20">
        <f t="shared" si="16"/>
        <v>-1</v>
      </c>
      <c r="H333" s="449">
        <v>1</v>
      </c>
      <c r="I333" s="449">
        <v>0</v>
      </c>
      <c r="J333" s="20">
        <v>74616.63</v>
      </c>
      <c r="K333" s="20" t="s">
        <v>64</v>
      </c>
      <c r="L333" s="20" t="s">
        <v>65</v>
      </c>
      <c r="M333" s="439" t="s">
        <v>582</v>
      </c>
      <c r="N333" s="440">
        <f t="shared" si="17"/>
        <v>45717</v>
      </c>
      <c r="O333" s="488" t="str">
        <f>IF(H333&lt;&gt;0,VLOOKUP(M333,[4]Cashflow!$A$91:$A$212,1,0),VLOOKUP([4]Bank!M333,[4]Cashflow!$A$5:$A$88,1,0))</f>
        <v>Bank Charges</v>
      </c>
      <c r="P333" t="s">
        <v>74</v>
      </c>
      <c r="Q333" s="18">
        <f>INDEX([5]Accounts!$A:$A,MATCH(P333,[5]Accounts!$F:$F,0))</f>
        <v>5430</v>
      </c>
      <c r="R333" t="s">
        <v>118</v>
      </c>
      <c r="S333"/>
      <c r="T333" t="s">
        <v>74</v>
      </c>
      <c r="U333"/>
      <c r="V333"/>
      <c r="W333"/>
    </row>
    <row r="334" spans="1:23" ht="15" hidden="1" x14ac:dyDescent="0.25">
      <c r="A334" s="24" t="str">
        <f>IFERROR(VLOOKUP(M334,'Broker lookup'!$A$1:$B$497,2,0),"other")</f>
        <v>Got You Covered</v>
      </c>
      <c r="B334" s="453">
        <f t="shared" si="15"/>
        <v>45717</v>
      </c>
      <c r="C334" s="464">
        <v>45735</v>
      </c>
      <c r="D334" s="464">
        <v>45735</v>
      </c>
      <c r="E334">
        <v>169350561</v>
      </c>
      <c r="F334" t="s">
        <v>568</v>
      </c>
      <c r="G334" s="20">
        <f t="shared" si="16"/>
        <v>-11363.17</v>
      </c>
      <c r="H334" s="497">
        <v>11363.17</v>
      </c>
      <c r="I334" s="449">
        <v>0</v>
      </c>
      <c r="J334" s="20">
        <v>63253.46</v>
      </c>
      <c r="K334" s="20" t="s">
        <v>64</v>
      </c>
      <c r="L334" s="20" t="s">
        <v>65</v>
      </c>
      <c r="M334" s="439" t="s">
        <v>99</v>
      </c>
      <c r="N334" s="440">
        <f t="shared" si="17"/>
        <v>45717</v>
      </c>
      <c r="O334" s="488" t="str">
        <f>IF(H334&lt;&gt;0,VLOOKUP(M334,[4]Cashflow!$A$91:$A$212,1,0),VLOOKUP([4]Bank!M334,[4]Cashflow!$A$5:$A$88,1,0))</f>
        <v>Got you covered</v>
      </c>
      <c r="P334" t="s">
        <v>72</v>
      </c>
      <c r="Q334" s="18">
        <f>INDEX([5]Accounts!$A:$A,MATCH(P334,[5]Accounts!$F:$F,0))</f>
        <v>3435</v>
      </c>
      <c r="R334" t="s">
        <v>227</v>
      </c>
      <c r="S334"/>
      <c r="T334" t="s">
        <v>399</v>
      </c>
      <c r="U334"/>
      <c r="V334"/>
      <c r="W334"/>
    </row>
    <row r="335" spans="1:23" ht="15" hidden="1" x14ac:dyDescent="0.25">
      <c r="A335" s="24" t="s">
        <v>576</v>
      </c>
      <c r="B335" s="453">
        <f t="shared" si="15"/>
        <v>45717</v>
      </c>
      <c r="C335" s="464">
        <v>45736</v>
      </c>
      <c r="D335" s="464">
        <v>45736</v>
      </c>
      <c r="E335">
        <v>169364486</v>
      </c>
      <c r="F335" t="s">
        <v>833</v>
      </c>
      <c r="G335" s="20">
        <f t="shared" si="16"/>
        <v>770130.69</v>
      </c>
      <c r="H335" s="449">
        <v>0</v>
      </c>
      <c r="I335" s="449">
        <v>770130.69</v>
      </c>
      <c r="J335" s="20">
        <v>833384.15</v>
      </c>
      <c r="K335" s="20" t="s">
        <v>64</v>
      </c>
      <c r="L335" s="20" t="s">
        <v>65</v>
      </c>
      <c r="M335" s="439" t="s">
        <v>133</v>
      </c>
      <c r="N335" s="440">
        <f t="shared" si="17"/>
        <v>45717</v>
      </c>
      <c r="O335" s="488" t="e">
        <f>IF(H335&lt;&gt;0,VLOOKUP(M335,[4]Cashflow!$A$91:$A$212,1,0),VLOOKUP([4]Bank!M335,[4]Cashflow!$A$5:$A$88,1,0))</f>
        <v>#N/A</v>
      </c>
      <c r="P335" t="s">
        <v>119</v>
      </c>
      <c r="Q335" s="18">
        <f>INDEX([5]Accounts!$A:$A,MATCH(P335,[5]Accounts!$F:$F,0))</f>
        <v>4081</v>
      </c>
      <c r="R335" t="s">
        <v>364</v>
      </c>
      <c r="S335"/>
      <c r="T335" t="s">
        <v>834</v>
      </c>
      <c r="U335"/>
      <c r="V335"/>
      <c r="W335"/>
    </row>
    <row r="336" spans="1:23" ht="15" hidden="1" x14ac:dyDescent="0.25">
      <c r="A336" s="24" t="str">
        <f>IFERROR(VLOOKUP(M336,'Broker lookup'!$A$1:$B$497,2,0),"other")</f>
        <v>other</v>
      </c>
      <c r="B336" s="453">
        <f t="shared" si="15"/>
        <v>45717</v>
      </c>
      <c r="C336" s="464">
        <v>45736</v>
      </c>
      <c r="D336" s="464">
        <v>45736</v>
      </c>
      <c r="E336">
        <v>169367018</v>
      </c>
      <c r="F336" t="s">
        <v>835</v>
      </c>
      <c r="G336" s="20">
        <f t="shared" si="16"/>
        <v>-1</v>
      </c>
      <c r="H336" s="449">
        <v>1</v>
      </c>
      <c r="I336" s="449">
        <v>0</v>
      </c>
      <c r="J336" s="20">
        <v>833383.15</v>
      </c>
      <c r="K336" s="20" t="s">
        <v>64</v>
      </c>
      <c r="L336" s="20" t="s">
        <v>65</v>
      </c>
      <c r="M336" s="439" t="s">
        <v>582</v>
      </c>
      <c r="N336" s="440">
        <f t="shared" si="17"/>
        <v>45717</v>
      </c>
      <c r="O336" s="488" t="str">
        <f>IF(H336&lt;&gt;0,VLOOKUP(M336,[4]Cashflow!$A$91:$A$212,1,0),VLOOKUP([4]Bank!M336,[4]Cashflow!$A$5:$A$88,1,0))</f>
        <v>Bank Charges</v>
      </c>
      <c r="P336" t="s">
        <v>74</v>
      </c>
      <c r="Q336" s="18">
        <f>INDEX([5]Accounts!$A:$A,MATCH(P336,[5]Accounts!$F:$F,0))</f>
        <v>5430</v>
      </c>
      <c r="R336" t="s">
        <v>118</v>
      </c>
      <c r="S336"/>
      <c r="T336" t="s">
        <v>74</v>
      </c>
      <c r="U336"/>
      <c r="V336"/>
      <c r="W336"/>
    </row>
    <row r="337" spans="1:23" ht="15" hidden="1" x14ac:dyDescent="0.25">
      <c r="A337" s="24" t="str">
        <f>IFERROR(VLOOKUP(M337,'Broker lookup'!$A$1:$B$497,2,0),"other")</f>
        <v>other</v>
      </c>
      <c r="B337" s="453">
        <f t="shared" ref="B337:B401" si="18">EOMONTH(C337,-1)+1</f>
        <v>45717</v>
      </c>
      <c r="C337" s="464">
        <v>45736</v>
      </c>
      <c r="D337" s="464">
        <v>45736</v>
      </c>
      <c r="E337">
        <v>169367018</v>
      </c>
      <c r="F337" t="s">
        <v>836</v>
      </c>
      <c r="G337" s="20">
        <f t="shared" si="16"/>
        <v>-17250</v>
      </c>
      <c r="H337" s="449">
        <v>17250</v>
      </c>
      <c r="I337" s="449">
        <v>0</v>
      </c>
      <c r="J337" s="20">
        <v>816133.15</v>
      </c>
      <c r="K337" s="20" t="s">
        <v>64</v>
      </c>
      <c r="L337" s="20" t="s">
        <v>65</v>
      </c>
      <c r="M337" s="439" t="s">
        <v>136</v>
      </c>
      <c r="N337" s="440">
        <f t="shared" si="17"/>
        <v>45717</v>
      </c>
      <c r="O337" s="488" t="str">
        <f>IF(H337&lt;&gt;0,VLOOKUP(M337,[4]Cashflow!$A$91:$A$212,1,0),VLOOKUP([4]Bank!M337,[4]Cashflow!$A$5:$A$88,1,0))</f>
        <v>Upstix</v>
      </c>
      <c r="P337" t="s">
        <v>137</v>
      </c>
      <c r="Q337" s="18">
        <f>INDEX([5]Accounts!$A:$A,MATCH(P337,[5]Accounts!$F:$F,0))</f>
        <v>3537</v>
      </c>
      <c r="R337" t="s">
        <v>118</v>
      </c>
      <c r="S337"/>
      <c r="T337" t="s">
        <v>837</v>
      </c>
      <c r="U337"/>
      <c r="V337"/>
      <c r="W337"/>
    </row>
    <row r="338" spans="1:23" ht="15" hidden="1" x14ac:dyDescent="0.25">
      <c r="A338" s="24" t="str">
        <f>IFERROR(VLOOKUP(M338,'Broker lookup'!$A$1:$B$497,2,0),"other")</f>
        <v>other</v>
      </c>
      <c r="B338" s="453">
        <f t="shared" si="18"/>
        <v>45717</v>
      </c>
      <c r="C338" s="464">
        <v>45737</v>
      </c>
      <c r="D338" s="464">
        <v>45737</v>
      </c>
      <c r="E338">
        <v>169384743</v>
      </c>
      <c r="F338" t="s">
        <v>838</v>
      </c>
      <c r="G338" s="20">
        <f t="shared" si="16"/>
        <v>-15</v>
      </c>
      <c r="H338" s="449">
        <v>15</v>
      </c>
      <c r="I338" s="449">
        <v>0</v>
      </c>
      <c r="J338" s="20">
        <v>816118.15</v>
      </c>
      <c r="K338" s="20" t="s">
        <v>64</v>
      </c>
      <c r="L338" s="20" t="s">
        <v>65</v>
      </c>
      <c r="M338" s="439" t="s">
        <v>582</v>
      </c>
      <c r="N338" s="440">
        <f t="shared" si="17"/>
        <v>45717</v>
      </c>
      <c r="O338" s="488" t="str">
        <f>IF(H338&lt;&gt;0,VLOOKUP(M338,[4]Cashflow!$A$91:$A$212,1,0),VLOOKUP([4]Bank!M338,[4]Cashflow!$A$5:$A$88,1,0))</f>
        <v>Bank Charges</v>
      </c>
      <c r="P338" t="s">
        <v>74</v>
      </c>
      <c r="Q338" s="18">
        <f>INDEX([5]Accounts!$A:$A,MATCH(P338,[5]Accounts!$F:$F,0))</f>
        <v>5430</v>
      </c>
      <c r="R338" t="s">
        <v>118</v>
      </c>
      <c r="S338"/>
      <c r="T338" t="s">
        <v>74</v>
      </c>
      <c r="U338"/>
      <c r="V338"/>
      <c r="W338"/>
    </row>
    <row r="339" spans="1:23" ht="15" hidden="1" x14ac:dyDescent="0.25">
      <c r="A339" s="24" t="str">
        <f>IFERROR(VLOOKUP(M339,'Broker lookup'!$A$1:$B$497,2,0),"other")</f>
        <v>other</v>
      </c>
      <c r="B339" s="453">
        <f t="shared" si="18"/>
        <v>45717</v>
      </c>
      <c r="C339" s="464">
        <v>45737</v>
      </c>
      <c r="D339" s="464">
        <v>45737</v>
      </c>
      <c r="E339">
        <v>169384743</v>
      </c>
      <c r="F339" t="s">
        <v>839</v>
      </c>
      <c r="G339" s="20">
        <f t="shared" si="16"/>
        <v>-800000</v>
      </c>
      <c r="H339" s="449">
        <v>800000</v>
      </c>
      <c r="I339" s="449">
        <v>0</v>
      </c>
      <c r="J339" s="20">
        <v>16118.15</v>
      </c>
      <c r="K339" s="20" t="s">
        <v>64</v>
      </c>
      <c r="L339" s="20" t="s">
        <v>65</v>
      </c>
      <c r="M339" s="439" t="s">
        <v>309</v>
      </c>
      <c r="N339" s="440">
        <f t="shared" si="17"/>
        <v>45717</v>
      </c>
      <c r="O339" s="488" t="str">
        <f>IF(H339&lt;&gt;0,VLOOKUP(M339,[4]Cashflow!$A$91:$A$212,1,0),VLOOKUP([4]Bank!M339,[4]Cashflow!$A$5:$A$88,1,0))</f>
        <v>Cachematrix</v>
      </c>
      <c r="P339" t="s">
        <v>309</v>
      </c>
      <c r="Q339" s="18">
        <f>INDEX([5]Accounts!$A:$A,MATCH(P339,[5]Accounts!$F:$F,0))</f>
        <v>2765</v>
      </c>
      <c r="R339" t="s">
        <v>118</v>
      </c>
      <c r="S339"/>
      <c r="T339" t="s">
        <v>390</v>
      </c>
      <c r="U339"/>
      <c r="V339"/>
      <c r="W339"/>
    </row>
    <row r="340" spans="1:23" ht="15" hidden="1" x14ac:dyDescent="0.25">
      <c r="A340" s="24" t="str">
        <f>IFERROR(VLOOKUP(M340,'Broker lookup'!$A$1:$B$497,2,0),"other")</f>
        <v>other</v>
      </c>
      <c r="B340" s="453">
        <f t="shared" si="18"/>
        <v>45717</v>
      </c>
      <c r="C340" s="464">
        <v>45741</v>
      </c>
      <c r="D340" s="464">
        <v>45741</v>
      </c>
      <c r="E340">
        <v>169350541</v>
      </c>
      <c r="F340" t="s">
        <v>223</v>
      </c>
      <c r="G340" s="20">
        <f t="shared" si="16"/>
        <v>-5</v>
      </c>
      <c r="H340" s="449">
        <v>5</v>
      </c>
      <c r="I340" s="449">
        <v>0</v>
      </c>
      <c r="J340" s="20">
        <f t="shared" ref="J340:J345" si="19">J339+I340-H340</f>
        <v>16113.15</v>
      </c>
      <c r="K340" s="20" t="s">
        <v>64</v>
      </c>
      <c r="L340" s="20" t="s">
        <v>65</v>
      </c>
      <c r="M340" s="439" t="s">
        <v>582</v>
      </c>
      <c r="N340" s="440">
        <f t="shared" si="17"/>
        <v>45717</v>
      </c>
      <c r="O340" s="488" t="str">
        <f>IF(H340&lt;&gt;0,VLOOKUP(M340,[4]Cashflow!$A$91:$A$212,1,0),VLOOKUP([4]Bank!M340,[4]Cashflow!$A$5:$A$88,1,0))</f>
        <v>Bank Charges</v>
      </c>
      <c r="P340" t="s">
        <v>74</v>
      </c>
      <c r="Q340" s="18">
        <f>INDEX([5]Accounts!$A:$A,MATCH(P340,[5]Accounts!$F:$F,0))</f>
        <v>5430</v>
      </c>
      <c r="R340" t="s">
        <v>118</v>
      </c>
      <c r="S340"/>
      <c r="T340" t="s">
        <v>74</v>
      </c>
      <c r="U340"/>
      <c r="V340"/>
      <c r="W340"/>
    </row>
    <row r="341" spans="1:23" ht="15" hidden="1" x14ac:dyDescent="0.25">
      <c r="A341" s="24" t="str">
        <f>IFERROR(VLOOKUP(M341,'Broker lookup'!$A$1:$B$497,2,0),"other")</f>
        <v>other</v>
      </c>
      <c r="B341" s="453">
        <f t="shared" si="18"/>
        <v>45717</v>
      </c>
      <c r="C341" s="464">
        <v>45741</v>
      </c>
      <c r="D341" s="464">
        <v>45741</v>
      </c>
      <c r="E341">
        <v>169350541</v>
      </c>
      <c r="F341" t="s">
        <v>224</v>
      </c>
      <c r="G341" s="20">
        <f t="shared" si="16"/>
        <v>-20521.689999999999</v>
      </c>
      <c r="H341" s="449">
        <v>20521.689999999999</v>
      </c>
      <c r="I341" s="449">
        <v>0</v>
      </c>
      <c r="J341" s="20">
        <f t="shared" si="19"/>
        <v>-4408.5399999999991</v>
      </c>
      <c r="K341" s="20" t="s">
        <v>64</v>
      </c>
      <c r="L341" s="20" t="s">
        <v>65</v>
      </c>
      <c r="M341" s="439" t="s">
        <v>69</v>
      </c>
      <c r="N341" s="440">
        <f t="shared" si="17"/>
        <v>45717</v>
      </c>
      <c r="O341" s="488" t="str">
        <f>IF(H341&lt;&gt;0,VLOOKUP(M341,[4]Cashflow!$A$91:$A$212,1,0),VLOOKUP([4]Bank!M341,[4]Cashflow!$A$5:$A$88,1,0))</f>
        <v>Employment Costs</v>
      </c>
      <c r="P341" t="s">
        <v>721</v>
      </c>
      <c r="Q341" s="18">
        <f>INDEX([5]Accounts!$A:$A,MATCH(P341,[5]Accounts!$F:$F,0))</f>
        <v>4152</v>
      </c>
      <c r="R341" t="s">
        <v>118</v>
      </c>
      <c r="S341"/>
      <c r="T341" t="s">
        <v>840</v>
      </c>
      <c r="U341"/>
      <c r="V341"/>
      <c r="W341"/>
    </row>
    <row r="342" spans="1:23" ht="15" hidden="1" x14ac:dyDescent="0.25">
      <c r="A342" s="24" t="str">
        <f>IFERROR(VLOOKUP(M342,'Broker lookup'!$A$1:$B$497,2,0),"other")</f>
        <v>other</v>
      </c>
      <c r="B342" s="453">
        <f t="shared" si="18"/>
        <v>45717</v>
      </c>
      <c r="C342" s="464">
        <v>45741</v>
      </c>
      <c r="D342" s="464">
        <v>45741</v>
      </c>
      <c r="E342">
        <v>169414434</v>
      </c>
      <c r="F342" t="s">
        <v>747</v>
      </c>
      <c r="G342" s="20">
        <f t="shared" si="16"/>
        <v>33000</v>
      </c>
      <c r="H342" s="449">
        <v>0</v>
      </c>
      <c r="I342" s="449">
        <v>33000</v>
      </c>
      <c r="J342" s="20">
        <f t="shared" si="19"/>
        <v>28591.46</v>
      </c>
      <c r="K342" s="20" t="s">
        <v>64</v>
      </c>
      <c r="L342" s="20" t="s">
        <v>65</v>
      </c>
      <c r="M342" s="439" t="s">
        <v>136</v>
      </c>
      <c r="N342" s="440">
        <f t="shared" si="17"/>
        <v>45717</v>
      </c>
      <c r="O342" s="488" t="e">
        <f>IF(H342&lt;&gt;0,VLOOKUP(M342,[4]Cashflow!$A$91:$A$212,1,0),VLOOKUP([4]Bank!M342,[4]Cashflow!$A$5:$A$88,1,0))</f>
        <v>#N/A</v>
      </c>
      <c r="P342" t="s">
        <v>137</v>
      </c>
      <c r="Q342" s="18">
        <f>INDEX([5]Accounts!$A:$A,MATCH(P342,[5]Accounts!$F:$F,0))</f>
        <v>3537</v>
      </c>
      <c r="R342" t="s">
        <v>118</v>
      </c>
      <c r="S342"/>
      <c r="T342" t="s">
        <v>841</v>
      </c>
      <c r="U342"/>
      <c r="V342"/>
      <c r="W342"/>
    </row>
    <row r="343" spans="1:23" ht="15" hidden="1" x14ac:dyDescent="0.25">
      <c r="A343" s="24" t="str">
        <f>IFERROR(VLOOKUP(M343,'Broker lookup'!$A$1:$B$497,2,0),"other")</f>
        <v>Boom</v>
      </c>
      <c r="B343" s="453">
        <f t="shared" si="18"/>
        <v>45717</v>
      </c>
      <c r="C343" s="464">
        <v>45741</v>
      </c>
      <c r="D343" s="464">
        <v>45741</v>
      </c>
      <c r="E343">
        <v>169422664</v>
      </c>
      <c r="F343" t="s">
        <v>842</v>
      </c>
      <c r="G343" s="20">
        <f t="shared" si="16"/>
        <v>3024544.89</v>
      </c>
      <c r="H343" s="449">
        <v>0</v>
      </c>
      <c r="I343" s="497">
        <v>3024544.89</v>
      </c>
      <c r="J343" s="20">
        <f t="shared" si="19"/>
        <v>3053136.35</v>
      </c>
      <c r="K343" s="20" t="s">
        <v>64</v>
      </c>
      <c r="L343" s="20" t="s">
        <v>65</v>
      </c>
      <c r="M343" s="439" t="s">
        <v>39</v>
      </c>
      <c r="N343" s="440">
        <f t="shared" si="17"/>
        <v>45717</v>
      </c>
      <c r="O343" s="488" t="e">
        <f>IF(H343&lt;&gt;0,VLOOKUP(M343,[4]Cashflow!$A$91:$A$212,1,0),VLOOKUP([4]Bank!M343,[4]Cashflow!$A$5:$A$88,1,0))</f>
        <v>#N/A</v>
      </c>
      <c r="P343" t="s">
        <v>72</v>
      </c>
      <c r="Q343" s="18">
        <f>INDEX([5]Accounts!$A:$A,MATCH(P343,[5]Accounts!$F:$F,0))</f>
        <v>3435</v>
      </c>
      <c r="R343" t="s">
        <v>217</v>
      </c>
      <c r="S343"/>
      <c r="T343" t="s">
        <v>39</v>
      </c>
      <c r="U343"/>
      <c r="V343"/>
      <c r="W343"/>
    </row>
    <row r="344" spans="1:23" ht="15" hidden="1" x14ac:dyDescent="0.25">
      <c r="A344" s="24" t="str">
        <f>IFERROR(VLOOKUP(M344,'Broker lookup'!$A$1:$B$497,2,0),"other")</f>
        <v>other</v>
      </c>
      <c r="B344" s="453">
        <f t="shared" si="18"/>
        <v>45717</v>
      </c>
      <c r="C344" s="464">
        <v>45741</v>
      </c>
      <c r="D344" s="464">
        <v>45741</v>
      </c>
      <c r="E344">
        <v>169424873</v>
      </c>
      <c r="F344" t="s">
        <v>843</v>
      </c>
      <c r="G344" s="20">
        <f t="shared" si="16"/>
        <v>-15</v>
      </c>
      <c r="H344" s="449">
        <v>15</v>
      </c>
      <c r="I344" s="449">
        <v>0</v>
      </c>
      <c r="J344" s="20">
        <f t="shared" si="19"/>
        <v>3053121.35</v>
      </c>
      <c r="K344" s="20" t="s">
        <v>64</v>
      </c>
      <c r="L344" s="20" t="s">
        <v>65</v>
      </c>
      <c r="M344" s="439" t="s">
        <v>582</v>
      </c>
      <c r="N344" s="440">
        <f t="shared" si="17"/>
        <v>45717</v>
      </c>
      <c r="O344" s="488" t="str">
        <f>IF(H344&lt;&gt;0,VLOOKUP(M344,[4]Cashflow!$A$91:$A$212,1,0),VLOOKUP([4]Bank!M344,[4]Cashflow!$A$5:$A$88,1,0))</f>
        <v>Bank Charges</v>
      </c>
      <c r="P344" t="s">
        <v>74</v>
      </c>
      <c r="Q344" s="18">
        <f>INDEX([5]Accounts!$A:$A,MATCH(P344,[5]Accounts!$F:$F,0))</f>
        <v>5430</v>
      </c>
      <c r="R344" t="s">
        <v>118</v>
      </c>
      <c r="S344"/>
      <c r="T344" t="s">
        <v>74</v>
      </c>
      <c r="U344"/>
      <c r="V344"/>
      <c r="W344"/>
    </row>
    <row r="345" spans="1:23" ht="15" hidden="1" x14ac:dyDescent="0.25">
      <c r="A345" s="24" t="str">
        <f>IFERROR(VLOOKUP(M345,'Broker lookup'!$A$1:$B$497,2,0),"other")</f>
        <v>other</v>
      </c>
      <c r="B345" s="453">
        <f t="shared" si="18"/>
        <v>45717</v>
      </c>
      <c r="C345" s="464">
        <v>45741</v>
      </c>
      <c r="D345" s="464">
        <v>45741</v>
      </c>
      <c r="E345">
        <v>169424873</v>
      </c>
      <c r="F345" t="s">
        <v>844</v>
      </c>
      <c r="G345" s="20">
        <f t="shared" si="16"/>
        <v>-3000000</v>
      </c>
      <c r="H345" s="449">
        <v>3000000</v>
      </c>
      <c r="I345" s="449">
        <v>0</v>
      </c>
      <c r="J345" s="20">
        <f t="shared" si="19"/>
        <v>53121.350000000093</v>
      </c>
      <c r="K345" s="20" t="s">
        <v>64</v>
      </c>
      <c r="L345" s="20" t="s">
        <v>65</v>
      </c>
      <c r="M345" s="439" t="s">
        <v>309</v>
      </c>
      <c r="N345" s="440">
        <f t="shared" si="17"/>
        <v>45717</v>
      </c>
      <c r="O345" s="488" t="str">
        <f>IF(H345&lt;&gt;0,VLOOKUP(M345,[4]Cashflow!$A$91:$A$212,1,0),VLOOKUP([4]Bank!M345,[4]Cashflow!$A$5:$A$88,1,0))</f>
        <v>Cachematrix</v>
      </c>
      <c r="P345" t="s">
        <v>309</v>
      </c>
      <c r="Q345" s="18">
        <f>INDEX([5]Accounts!$A:$A,MATCH(P345,[5]Accounts!$F:$F,0))</f>
        <v>2765</v>
      </c>
      <c r="R345" t="s">
        <v>118</v>
      </c>
      <c r="S345"/>
      <c r="T345" t="s">
        <v>390</v>
      </c>
      <c r="U345"/>
      <c r="V345"/>
      <c r="W345"/>
    </row>
    <row r="346" spans="1:23" ht="15" hidden="1" x14ac:dyDescent="0.25">
      <c r="A346" s="24" t="s">
        <v>18</v>
      </c>
      <c r="B346" s="453">
        <f t="shared" si="18"/>
        <v>45717</v>
      </c>
      <c r="C346" s="527">
        <v>45741</v>
      </c>
      <c r="D346" s="527">
        <v>45741</v>
      </c>
      <c r="E346" s="526">
        <v>169441146</v>
      </c>
      <c r="F346" s="526" t="s">
        <v>997</v>
      </c>
      <c r="G346" s="516">
        <f t="shared" si="16"/>
        <v>5000</v>
      </c>
      <c r="H346" s="497">
        <v>0</v>
      </c>
      <c r="I346" s="497">
        <v>5000</v>
      </c>
      <c r="J346" s="516">
        <v>58121.35</v>
      </c>
      <c r="K346" s="20"/>
      <c r="L346" s="20"/>
      <c r="M346" s="439"/>
      <c r="N346" s="440"/>
      <c r="O346" s="488"/>
      <c r="P346"/>
      <c r="Q346" s="18"/>
      <c r="R346"/>
      <c r="S346"/>
      <c r="T346"/>
      <c r="U346"/>
      <c r="V346"/>
      <c r="W346"/>
    </row>
    <row r="347" spans="1:23" ht="15" hidden="1" x14ac:dyDescent="0.25">
      <c r="A347" s="24" t="str">
        <f>IFERROR(VLOOKUP(M347,'Broker lookup'!$A$1:$B$497,2,0),"other")</f>
        <v>other</v>
      </c>
      <c r="B347" s="453">
        <f t="shared" si="18"/>
        <v>45717</v>
      </c>
      <c r="C347" s="464">
        <v>45742</v>
      </c>
      <c r="D347" s="464">
        <v>45742</v>
      </c>
      <c r="E347">
        <v>169462219</v>
      </c>
      <c r="F347" t="s">
        <v>845</v>
      </c>
      <c r="G347" s="20">
        <f t="shared" si="16"/>
        <v>1590000</v>
      </c>
      <c r="H347" s="449">
        <v>0</v>
      </c>
      <c r="I347" s="449">
        <v>1590000</v>
      </c>
      <c r="J347" s="20">
        <v>1648121.35</v>
      </c>
      <c r="K347" s="20" t="s">
        <v>64</v>
      </c>
      <c r="L347" s="20" t="s">
        <v>65</v>
      </c>
      <c r="M347" s="439" t="s">
        <v>309</v>
      </c>
      <c r="N347" s="440">
        <f t="shared" si="17"/>
        <v>45717</v>
      </c>
      <c r="O347" s="488" t="e">
        <f>IF(H347&lt;&gt;0,VLOOKUP(M347,[4]Cashflow!$A$91:$A$212,1,0),VLOOKUP([4]Bank!M346,[4]Cashflow!$A$5:$A$88,1,0))</f>
        <v>#N/A</v>
      </c>
      <c r="P347" t="s">
        <v>309</v>
      </c>
      <c r="Q347" s="18">
        <f>INDEX([5]Accounts!$A:$A,MATCH(P347,[5]Accounts!$F:$F,0))</f>
        <v>2765</v>
      </c>
      <c r="R347" t="s">
        <v>118</v>
      </c>
      <c r="S347"/>
      <c r="T347" t="s">
        <v>390</v>
      </c>
      <c r="U347"/>
      <c r="V347"/>
      <c r="W347"/>
    </row>
    <row r="348" spans="1:23" ht="15" hidden="1" x14ac:dyDescent="0.25">
      <c r="A348" s="24" t="str">
        <f>IFERROR(VLOOKUP(M348,'Broker lookup'!$A$1:$B$497,2,0),"other")</f>
        <v>other</v>
      </c>
      <c r="B348" s="453">
        <f t="shared" si="18"/>
        <v>45717</v>
      </c>
      <c r="C348" s="464">
        <v>45742</v>
      </c>
      <c r="D348" s="464">
        <v>45742</v>
      </c>
      <c r="E348">
        <v>169463783</v>
      </c>
      <c r="F348" t="s">
        <v>846</v>
      </c>
      <c r="G348" s="20">
        <f t="shared" si="16"/>
        <v>-1</v>
      </c>
      <c r="H348" s="449">
        <v>1</v>
      </c>
      <c r="I348" s="449">
        <v>0</v>
      </c>
      <c r="J348" s="20">
        <v>1648120.35</v>
      </c>
      <c r="K348" s="20" t="s">
        <v>64</v>
      </c>
      <c r="L348" s="20" t="s">
        <v>65</v>
      </c>
      <c r="M348" s="439" t="s">
        <v>582</v>
      </c>
      <c r="N348" s="440">
        <f t="shared" si="17"/>
        <v>45717</v>
      </c>
      <c r="O348" s="488" t="str">
        <f>IF(H348&lt;&gt;0,VLOOKUP(M348,[4]Cashflow!$A$91:$A$212,1,0),VLOOKUP([4]Bank!M347,[4]Cashflow!$A$5:$A$88,1,0))</f>
        <v>Bank Charges</v>
      </c>
      <c r="P348" t="s">
        <v>74</v>
      </c>
      <c r="Q348" s="18">
        <f>INDEX([5]Accounts!$A:$A,MATCH(P348,[5]Accounts!$F:$F,0))</f>
        <v>5430</v>
      </c>
      <c r="R348" t="s">
        <v>118</v>
      </c>
      <c r="S348"/>
      <c r="T348" t="s">
        <v>74</v>
      </c>
      <c r="U348"/>
      <c r="V348"/>
      <c r="W348"/>
    </row>
    <row r="349" spans="1:23" ht="15" hidden="1" x14ac:dyDescent="0.25">
      <c r="A349" s="24" t="str">
        <f>IFERROR(VLOOKUP(M349,'Broker lookup'!$A$1:$B$497,2,0),"other")</f>
        <v>other</v>
      </c>
      <c r="B349" s="453">
        <f t="shared" si="18"/>
        <v>45717</v>
      </c>
      <c r="C349" s="464">
        <v>45742</v>
      </c>
      <c r="D349" s="464">
        <v>45742</v>
      </c>
      <c r="E349">
        <v>169463783</v>
      </c>
      <c r="F349" t="s">
        <v>847</v>
      </c>
      <c r="G349" s="20">
        <f t="shared" si="16"/>
        <v>-285222.96999999997</v>
      </c>
      <c r="H349" s="449">
        <v>285222.96999999997</v>
      </c>
      <c r="I349" s="449">
        <v>0</v>
      </c>
      <c r="J349" s="20">
        <v>1362897.38</v>
      </c>
      <c r="K349" s="20" t="s">
        <v>64</v>
      </c>
      <c r="L349" s="20" t="s">
        <v>65</v>
      </c>
      <c r="M349" s="439" t="s">
        <v>848</v>
      </c>
      <c r="N349" s="440">
        <f t="shared" si="17"/>
        <v>45717</v>
      </c>
      <c r="O349" s="488" t="str">
        <f>IF(H349&lt;&gt;0,VLOOKUP(M349,[4]Cashflow!$A$91:$A$212,1,0),VLOOKUP([4]Bank!M348,[4]Cashflow!$A$5:$A$88,1,0))</f>
        <v>Skadden</v>
      </c>
      <c r="P349" s="18" t="s">
        <v>640</v>
      </c>
      <c r="Q349" s="18">
        <f>INDEX([5]Accounts!$A:$A,MATCH(P349,[5]Accounts!$F:$F,0))</f>
        <v>4232</v>
      </c>
      <c r="R349" t="s">
        <v>118</v>
      </c>
      <c r="S349"/>
      <c r="T349" t="s">
        <v>849</v>
      </c>
      <c r="U349"/>
      <c r="V349"/>
      <c r="W349"/>
    </row>
    <row r="350" spans="1:23" ht="15" hidden="1" x14ac:dyDescent="0.25">
      <c r="A350" s="24" t="str">
        <f>IFERROR(VLOOKUP(M350,'Broker lookup'!$A$1:$B$497,2,0),"other")</f>
        <v>other</v>
      </c>
      <c r="B350" s="453">
        <f t="shared" si="18"/>
        <v>45717</v>
      </c>
      <c r="C350" s="464">
        <v>45742</v>
      </c>
      <c r="D350" s="464">
        <v>45742</v>
      </c>
      <c r="E350">
        <v>169463784</v>
      </c>
      <c r="F350" t="s">
        <v>850</v>
      </c>
      <c r="G350" s="20">
        <f t="shared" si="16"/>
        <v>-1</v>
      </c>
      <c r="H350" s="449">
        <v>1</v>
      </c>
      <c r="I350" s="449">
        <v>0</v>
      </c>
      <c r="J350" s="20">
        <v>1362896.38</v>
      </c>
      <c r="K350" s="20" t="s">
        <v>64</v>
      </c>
      <c r="L350" s="20" t="s">
        <v>65</v>
      </c>
      <c r="M350" s="439" t="s">
        <v>582</v>
      </c>
      <c r="N350" s="440">
        <f t="shared" si="17"/>
        <v>45717</v>
      </c>
      <c r="O350" s="488" t="str">
        <f>IF(H350&lt;&gt;0,VLOOKUP(M350,[4]Cashflow!$A$91:$A$212,1,0),VLOOKUP([4]Bank!M349,[4]Cashflow!$A$5:$A$88,1,0))</f>
        <v>Bank Charges</v>
      </c>
      <c r="P350" t="s">
        <v>74</v>
      </c>
      <c r="Q350" s="18">
        <f>INDEX([5]Accounts!$A:$A,MATCH(P350,[5]Accounts!$F:$F,0))</f>
        <v>5430</v>
      </c>
      <c r="R350" t="s">
        <v>118</v>
      </c>
      <c r="S350"/>
      <c r="T350" t="s">
        <v>74</v>
      </c>
      <c r="U350"/>
      <c r="V350"/>
      <c r="W350"/>
    </row>
    <row r="351" spans="1:23" ht="15" hidden="1" x14ac:dyDescent="0.25">
      <c r="A351" s="24" t="str">
        <f>IFERROR(VLOOKUP(M351,'Broker lookup'!$A$1:$B$497,2,0),"other")</f>
        <v>other</v>
      </c>
      <c r="B351" s="453">
        <f t="shared" si="18"/>
        <v>45717</v>
      </c>
      <c r="C351" s="464">
        <v>45742</v>
      </c>
      <c r="D351" s="464">
        <v>45742</v>
      </c>
      <c r="E351">
        <v>169463784</v>
      </c>
      <c r="F351" t="s">
        <v>851</v>
      </c>
      <c r="G351" s="20">
        <f t="shared" si="16"/>
        <v>-60000</v>
      </c>
      <c r="H351" s="449">
        <v>60000</v>
      </c>
      <c r="I351" s="449">
        <v>0</v>
      </c>
      <c r="J351" s="20">
        <v>1302896.3799999999</v>
      </c>
      <c r="K351" s="20" t="s">
        <v>64</v>
      </c>
      <c r="L351" s="20" t="s">
        <v>65</v>
      </c>
      <c r="M351" s="439" t="s">
        <v>393</v>
      </c>
      <c r="N351" s="440">
        <f t="shared" si="17"/>
        <v>45717</v>
      </c>
      <c r="O351" s="488" t="str">
        <f>IF(H351&lt;&gt;0,VLOOKUP(M351,[4]Cashflow!$A$91:$A$212,1,0),VLOOKUP([4]Bank!M350,[4]Cashflow!$A$5:$A$88,1,0))</f>
        <v>KCASL Fees</v>
      </c>
      <c r="P351" t="s">
        <v>640</v>
      </c>
      <c r="Q351" s="18">
        <f>INDEX([5]Accounts!$A:$A,MATCH(P351,[5]Accounts!$F:$F,0))</f>
        <v>4232</v>
      </c>
      <c r="R351" t="s">
        <v>118</v>
      </c>
      <c r="S351"/>
      <c r="T351" s="464" t="s">
        <v>852</v>
      </c>
      <c r="U351"/>
      <c r="V351"/>
      <c r="W351"/>
    </row>
    <row r="352" spans="1:23" ht="15" hidden="1" x14ac:dyDescent="0.25">
      <c r="A352" s="24" t="str">
        <f>IFERROR(VLOOKUP(M352,'Broker lookup'!$A$1:$B$497,2,0),"other")</f>
        <v>other</v>
      </c>
      <c r="B352" s="453">
        <f t="shared" si="18"/>
        <v>45717</v>
      </c>
      <c r="C352" s="464">
        <v>45742</v>
      </c>
      <c r="D352" s="464">
        <v>45742</v>
      </c>
      <c r="E352">
        <v>169463785</v>
      </c>
      <c r="F352" t="s">
        <v>853</v>
      </c>
      <c r="G352" s="20">
        <f t="shared" si="16"/>
        <v>-1</v>
      </c>
      <c r="H352" s="449">
        <v>1</v>
      </c>
      <c r="I352" s="449">
        <v>0</v>
      </c>
      <c r="J352" s="20">
        <v>1302895.3799999999</v>
      </c>
      <c r="K352" s="20" t="s">
        <v>64</v>
      </c>
      <c r="L352" s="20" t="s">
        <v>65</v>
      </c>
      <c r="M352" s="439" t="s">
        <v>582</v>
      </c>
      <c r="N352" s="440">
        <f t="shared" si="17"/>
        <v>45717</v>
      </c>
      <c r="O352" s="488" t="str">
        <f>IF(H352&lt;&gt;0,VLOOKUP(M352,[4]Cashflow!$A$91:$A$212,1,0),VLOOKUP([4]Bank!M351,[4]Cashflow!$A$5:$A$88,1,0))</f>
        <v>Bank Charges</v>
      </c>
      <c r="P352" t="s">
        <v>74</v>
      </c>
      <c r="Q352" s="18">
        <f>INDEX([5]Accounts!$A:$A,MATCH(P352,[5]Accounts!$F:$F,0))</f>
        <v>5430</v>
      </c>
      <c r="R352" t="s">
        <v>118</v>
      </c>
      <c r="S352"/>
      <c r="T352" t="s">
        <v>74</v>
      </c>
      <c r="U352"/>
      <c r="V352"/>
      <c r="W352"/>
    </row>
    <row r="353" spans="1:23" ht="15" hidden="1" x14ac:dyDescent="0.25">
      <c r="A353" s="24" t="str">
        <f>IFERROR(VLOOKUP(M353,'Broker lookup'!$A$1:$B$497,2,0),"other")</f>
        <v>other</v>
      </c>
      <c r="B353" s="453">
        <f t="shared" si="18"/>
        <v>45717</v>
      </c>
      <c r="C353" s="464">
        <v>45742</v>
      </c>
      <c r="D353" s="464">
        <v>45742</v>
      </c>
      <c r="E353">
        <v>169463785</v>
      </c>
      <c r="F353" t="s">
        <v>854</v>
      </c>
      <c r="G353" s="20">
        <f t="shared" si="16"/>
        <v>-22500</v>
      </c>
      <c r="H353" s="449">
        <v>22500</v>
      </c>
      <c r="I353" s="449">
        <v>0</v>
      </c>
      <c r="J353" s="20">
        <v>1280395.3799999999</v>
      </c>
      <c r="K353" s="20" t="s">
        <v>64</v>
      </c>
      <c r="L353" s="20" t="s">
        <v>65</v>
      </c>
      <c r="M353" s="439" t="s">
        <v>424</v>
      </c>
      <c r="N353" s="440">
        <f t="shared" si="17"/>
        <v>45717</v>
      </c>
      <c r="O353" s="488" t="str">
        <f>IF(H353&lt;&gt;0,VLOOKUP(M353,[4]Cashflow!$A$91:$A$212,1,0),VLOOKUP([4]Bank!M352,[4]Cashflow!$A$5:$A$88,1,0))</f>
        <v>Angelica</v>
      </c>
      <c r="P353" t="s">
        <v>75</v>
      </c>
      <c r="Q353" s="18">
        <f>INDEX([5]Accounts!$A:$A,MATCH(P353,[5]Accounts!$F:$F,0))</f>
        <v>5435</v>
      </c>
      <c r="R353" t="s">
        <v>118</v>
      </c>
      <c r="S353"/>
      <c r="T353" t="s">
        <v>514</v>
      </c>
      <c r="U353"/>
      <c r="V353"/>
      <c r="W353"/>
    </row>
    <row r="354" spans="1:23" ht="15" hidden="1" x14ac:dyDescent="0.25">
      <c r="A354" s="24" t="str">
        <f>IFERROR(VLOOKUP(M354,'Broker lookup'!$A$1:$B$497,2,0),"other")</f>
        <v>other</v>
      </c>
      <c r="B354" s="453">
        <f t="shared" si="18"/>
        <v>45717</v>
      </c>
      <c r="C354" s="464">
        <v>45742</v>
      </c>
      <c r="D354" s="464">
        <v>45742</v>
      </c>
      <c r="E354">
        <v>169463786</v>
      </c>
      <c r="F354" t="s">
        <v>855</v>
      </c>
      <c r="G354" s="20">
        <f t="shared" si="16"/>
        <v>-1</v>
      </c>
      <c r="H354" s="449">
        <v>1</v>
      </c>
      <c r="I354" s="449">
        <v>0</v>
      </c>
      <c r="J354" s="20">
        <v>1280394.3799999999</v>
      </c>
      <c r="K354" s="20" t="s">
        <v>64</v>
      </c>
      <c r="L354" s="20" t="s">
        <v>65</v>
      </c>
      <c r="M354" s="439" t="s">
        <v>582</v>
      </c>
      <c r="N354" s="440">
        <f t="shared" si="17"/>
        <v>45717</v>
      </c>
      <c r="O354" s="488" t="str">
        <f>IF(H354&lt;&gt;0,VLOOKUP(M354,[4]Cashflow!$A$91:$A$212,1,0),VLOOKUP([4]Bank!M353,[4]Cashflow!$A$5:$A$88,1,0))</f>
        <v>Bank Charges</v>
      </c>
      <c r="P354" t="s">
        <v>74</v>
      </c>
      <c r="Q354" s="18">
        <f>INDEX([5]Accounts!$A:$A,MATCH(P354,[5]Accounts!$F:$F,0))</f>
        <v>5430</v>
      </c>
      <c r="R354" t="s">
        <v>118</v>
      </c>
      <c r="S354"/>
      <c r="T354" t="s">
        <v>74</v>
      </c>
      <c r="U354"/>
      <c r="V354"/>
      <c r="W354"/>
    </row>
    <row r="355" spans="1:23" ht="15" hidden="1" x14ac:dyDescent="0.25">
      <c r="A355" s="24" t="str">
        <f>IFERROR(VLOOKUP(M355,'Broker lookup'!$A$1:$B$497,2,0),"other")</f>
        <v>other</v>
      </c>
      <c r="B355" s="453">
        <f t="shared" si="18"/>
        <v>45717</v>
      </c>
      <c r="C355" s="464">
        <v>45742</v>
      </c>
      <c r="D355" s="464">
        <v>45742</v>
      </c>
      <c r="E355">
        <v>169463786</v>
      </c>
      <c r="F355" t="s">
        <v>856</v>
      </c>
      <c r="G355" s="20">
        <f t="shared" si="16"/>
        <v>-15592.22</v>
      </c>
      <c r="H355" s="449">
        <v>15592.22</v>
      </c>
      <c r="I355" s="449">
        <v>0</v>
      </c>
      <c r="J355" s="20">
        <v>1264802.1599999999</v>
      </c>
      <c r="K355" s="20" t="s">
        <v>64</v>
      </c>
      <c r="L355" s="20" t="s">
        <v>65</v>
      </c>
      <c r="M355" s="439" t="s">
        <v>627</v>
      </c>
      <c r="N355" s="440">
        <f t="shared" si="17"/>
        <v>45717</v>
      </c>
      <c r="O355" s="488" t="str">
        <f>IF(H355&lt;&gt;0,VLOOKUP(M355,[4]Cashflow!$A$91:$A$212,1,0),VLOOKUP([4]Bank!M354,[4]Cashflow!$A$5:$A$88,1,0))</f>
        <v>Lexisnexis</v>
      </c>
      <c r="P355" t="s">
        <v>628</v>
      </c>
      <c r="Q355" s="18">
        <f>INDEX([5]Accounts!$A:$A,MATCH(P355,[5]Accounts!$F:$F,0))</f>
        <v>3120</v>
      </c>
      <c r="R355" t="s">
        <v>118</v>
      </c>
      <c r="S355"/>
      <c r="T355" t="s">
        <v>857</v>
      </c>
      <c r="U355"/>
      <c r="V355"/>
      <c r="W355"/>
    </row>
    <row r="356" spans="1:23" ht="15" hidden="1" x14ac:dyDescent="0.25">
      <c r="A356" s="24" t="str">
        <f>IFERROR(VLOOKUP(M356,'Broker lookup'!$A$1:$B$497,2,0),"other")</f>
        <v>other</v>
      </c>
      <c r="B356" s="453">
        <f t="shared" si="18"/>
        <v>45717</v>
      </c>
      <c r="C356" s="464">
        <v>45742</v>
      </c>
      <c r="D356" s="464">
        <v>45742</v>
      </c>
      <c r="E356">
        <v>169463787</v>
      </c>
      <c r="F356" t="s">
        <v>858</v>
      </c>
      <c r="G356" s="20">
        <f t="shared" si="16"/>
        <v>-1</v>
      </c>
      <c r="H356" s="449">
        <v>1</v>
      </c>
      <c r="I356" s="449">
        <v>0</v>
      </c>
      <c r="J356" s="20">
        <v>1264801.1599999999</v>
      </c>
      <c r="K356" s="20" t="s">
        <v>64</v>
      </c>
      <c r="L356" s="20" t="s">
        <v>65</v>
      </c>
      <c r="M356" s="439" t="s">
        <v>582</v>
      </c>
      <c r="N356" s="440">
        <f t="shared" si="17"/>
        <v>45717</v>
      </c>
      <c r="O356" s="488" t="str">
        <f>IF(H356&lt;&gt;0,VLOOKUP(M356,[4]Cashflow!$A$91:$A$212,1,0),VLOOKUP([4]Bank!M355,[4]Cashflow!$A$5:$A$88,1,0))</f>
        <v>Bank Charges</v>
      </c>
      <c r="P356" t="s">
        <v>74</v>
      </c>
      <c r="Q356" s="18">
        <f>INDEX([5]Accounts!$A:$A,MATCH(P356,[5]Accounts!$F:$F,0))</f>
        <v>5430</v>
      </c>
      <c r="R356" t="s">
        <v>118</v>
      </c>
      <c r="S356"/>
      <c r="T356" t="s">
        <v>74</v>
      </c>
      <c r="U356"/>
      <c r="V356"/>
      <c r="W356"/>
    </row>
    <row r="357" spans="1:23" ht="15" hidden="1" x14ac:dyDescent="0.25">
      <c r="A357" s="24" t="str">
        <f>IFERROR(VLOOKUP(M357,'Broker lookup'!$A$1:$B$497,2,0),"other")</f>
        <v>Abacai</v>
      </c>
      <c r="B357" s="453">
        <f t="shared" si="18"/>
        <v>45717</v>
      </c>
      <c r="C357" s="464">
        <v>45742</v>
      </c>
      <c r="D357" s="464">
        <v>45742</v>
      </c>
      <c r="E357">
        <v>169463787</v>
      </c>
      <c r="F357" t="s">
        <v>859</v>
      </c>
      <c r="G357" s="20">
        <f t="shared" si="16"/>
        <v>-30338.799999999999</v>
      </c>
      <c r="H357" s="449">
        <v>30338.799999999999</v>
      </c>
      <c r="I357" s="449">
        <v>0</v>
      </c>
      <c r="J357" s="20">
        <v>1234462.3600000001</v>
      </c>
      <c r="K357" s="20" t="s">
        <v>64</v>
      </c>
      <c r="L357" s="20" t="s">
        <v>65</v>
      </c>
      <c r="M357" s="439" t="s">
        <v>112</v>
      </c>
      <c r="N357" s="440">
        <f t="shared" si="17"/>
        <v>45717</v>
      </c>
      <c r="O357" s="488" t="str">
        <f>IF(H357&lt;&gt;0,VLOOKUP(M357,[4]Cashflow!$A$91:$A$212,1,0),VLOOKUP([4]Bank!M356,[4]Cashflow!$A$5:$A$88,1,0))</f>
        <v>Abacai</v>
      </c>
      <c r="P357" s="20" t="s">
        <v>78</v>
      </c>
      <c r="Q357" s="18">
        <f>INDEX([5]Accounts!$A:$A,MATCH(P357,[5]Accounts!$F:$F,0))</f>
        <v>5425</v>
      </c>
      <c r="R357" t="s">
        <v>118</v>
      </c>
      <c r="S357"/>
      <c r="T357" t="s">
        <v>860</v>
      </c>
      <c r="U357"/>
      <c r="V357"/>
      <c r="W357"/>
    </row>
    <row r="358" spans="1:23" ht="15" hidden="1" x14ac:dyDescent="0.25">
      <c r="A358" s="24" t="str">
        <f>IFERROR(VLOOKUP(M358,'Broker lookup'!$A$1:$B$497,2,0),"other")</f>
        <v>other</v>
      </c>
      <c r="B358" s="453">
        <f t="shared" si="18"/>
        <v>45717</v>
      </c>
      <c r="C358" s="464">
        <v>45742</v>
      </c>
      <c r="D358" s="464">
        <v>45742</v>
      </c>
      <c r="E358">
        <v>169463788</v>
      </c>
      <c r="F358" t="s">
        <v>53</v>
      </c>
      <c r="G358" s="20">
        <f t="shared" si="16"/>
        <v>-15</v>
      </c>
      <c r="H358" s="449">
        <v>15</v>
      </c>
      <c r="I358" s="449">
        <v>0</v>
      </c>
      <c r="J358" s="20">
        <v>1234447.3600000001</v>
      </c>
      <c r="K358" s="20" t="s">
        <v>64</v>
      </c>
      <c r="L358" s="20" t="s">
        <v>65</v>
      </c>
      <c r="M358" s="439" t="s">
        <v>582</v>
      </c>
      <c r="N358" s="440">
        <f t="shared" si="17"/>
        <v>45717</v>
      </c>
      <c r="O358" s="488" t="str">
        <f>IF(H358&lt;&gt;0,VLOOKUP(M358,[4]Cashflow!$A$91:$A$212,1,0),VLOOKUP([4]Bank!M357,[4]Cashflow!$A$5:$A$88,1,0))</f>
        <v>Bank Charges</v>
      </c>
      <c r="P358" t="s">
        <v>74</v>
      </c>
      <c r="Q358" s="18">
        <f>INDEX([5]Accounts!$A:$A,MATCH(P358,[5]Accounts!$F:$F,0))</f>
        <v>5430</v>
      </c>
      <c r="R358" t="s">
        <v>118</v>
      </c>
      <c r="S358"/>
      <c r="T358" t="s">
        <v>74</v>
      </c>
      <c r="U358"/>
      <c r="V358"/>
      <c r="W358"/>
    </row>
    <row r="359" spans="1:23" ht="15" hidden="1" x14ac:dyDescent="0.25">
      <c r="A359" s="24" t="str">
        <f>IFERROR(VLOOKUP(M359,'Broker lookup'!$A$1:$B$497,2,0),"other")</f>
        <v>other</v>
      </c>
      <c r="B359" s="453">
        <f t="shared" si="18"/>
        <v>45717</v>
      </c>
      <c r="C359" s="464">
        <v>45742</v>
      </c>
      <c r="D359" s="464">
        <v>45742</v>
      </c>
      <c r="E359">
        <v>169463788</v>
      </c>
      <c r="F359" t="s">
        <v>54</v>
      </c>
      <c r="G359" s="20">
        <f t="shared" si="16"/>
        <v>-900000</v>
      </c>
      <c r="H359" s="449">
        <v>900000</v>
      </c>
      <c r="I359" s="449">
        <v>0</v>
      </c>
      <c r="J359" s="20">
        <v>334447.35999999999</v>
      </c>
      <c r="K359" s="20" t="s">
        <v>64</v>
      </c>
      <c r="L359" s="20" t="s">
        <v>65</v>
      </c>
      <c r="M359" s="439" t="s">
        <v>85</v>
      </c>
      <c r="N359" s="440">
        <f t="shared" si="17"/>
        <v>45717</v>
      </c>
      <c r="O359" s="488" t="str">
        <f>IF(H359&lt;&gt;0,VLOOKUP(M359,[4]Cashflow!$A$91:$A$212,1,0),VLOOKUP([4]Bank!M358,[4]Cashflow!$A$5:$A$88,1,0))</f>
        <v>KCASL Top up</v>
      </c>
      <c r="P359" t="s">
        <v>84</v>
      </c>
      <c r="Q359" s="18">
        <f>INDEX([5]Accounts!$A:$A,MATCH(P359,[5]Accounts!$F:$F,0))</f>
        <v>2761</v>
      </c>
      <c r="R359" t="s">
        <v>118</v>
      </c>
      <c r="S359"/>
      <c r="T359" t="s">
        <v>85</v>
      </c>
      <c r="U359"/>
      <c r="V359"/>
      <c r="W359"/>
    </row>
    <row r="360" spans="1:23" ht="15" hidden="1" x14ac:dyDescent="0.25">
      <c r="A360" s="24" t="str">
        <f>IFERROR(VLOOKUP(M360,'Broker lookup'!$A$1:$B$497,2,0),"other")</f>
        <v>other</v>
      </c>
      <c r="B360" s="453">
        <f t="shared" si="18"/>
        <v>45717</v>
      </c>
      <c r="C360" s="464">
        <v>45742</v>
      </c>
      <c r="D360" s="464">
        <v>45742</v>
      </c>
      <c r="E360">
        <v>169463789</v>
      </c>
      <c r="F360" t="s">
        <v>861</v>
      </c>
      <c r="G360" s="20">
        <f t="shared" si="16"/>
        <v>-1</v>
      </c>
      <c r="H360" s="449">
        <v>1</v>
      </c>
      <c r="I360" s="449">
        <v>0</v>
      </c>
      <c r="J360" s="20">
        <v>334446.36</v>
      </c>
      <c r="K360" s="20" t="s">
        <v>64</v>
      </c>
      <c r="L360" s="20" t="s">
        <v>65</v>
      </c>
      <c r="M360" s="439" t="s">
        <v>582</v>
      </c>
      <c r="N360" s="440">
        <f t="shared" si="17"/>
        <v>45717</v>
      </c>
      <c r="O360" s="488" t="str">
        <f>IF(H360&lt;&gt;0,VLOOKUP(M360,[4]Cashflow!$A$91:$A$212,1,0),VLOOKUP([4]Bank!M359,[4]Cashflow!$A$5:$A$88,1,0))</f>
        <v>Bank Charges</v>
      </c>
      <c r="P360" t="s">
        <v>74</v>
      </c>
      <c r="Q360" s="18">
        <f>INDEX([5]Accounts!$A:$A,MATCH(P360,[5]Accounts!$F:$F,0))</f>
        <v>5430</v>
      </c>
      <c r="R360" t="s">
        <v>118</v>
      </c>
      <c r="S360"/>
      <c r="T360" t="s">
        <v>74</v>
      </c>
      <c r="U360"/>
      <c r="V360"/>
      <c r="W360"/>
    </row>
    <row r="361" spans="1:23" ht="15" hidden="1" x14ac:dyDescent="0.25">
      <c r="A361" s="24" t="str">
        <f>IFERROR(VLOOKUP(M361,'Broker lookup'!$A$1:$B$497,2,0),"other")</f>
        <v>other</v>
      </c>
      <c r="B361" s="453">
        <f t="shared" si="18"/>
        <v>45717</v>
      </c>
      <c r="C361" s="464">
        <v>45742</v>
      </c>
      <c r="D361" s="464">
        <v>45742</v>
      </c>
      <c r="E361">
        <v>169463789</v>
      </c>
      <c r="F361" t="s">
        <v>862</v>
      </c>
      <c r="G361" s="20">
        <f t="shared" si="16"/>
        <v>-5267.99</v>
      </c>
      <c r="H361" s="449">
        <v>5267.99</v>
      </c>
      <c r="I361" s="449">
        <v>0</v>
      </c>
      <c r="J361" s="20">
        <v>329178.37</v>
      </c>
      <c r="K361" s="20" t="s">
        <v>64</v>
      </c>
      <c r="L361" s="20" t="s">
        <v>65</v>
      </c>
      <c r="M361" s="439" t="s">
        <v>69</v>
      </c>
      <c r="N361" s="440">
        <f t="shared" si="17"/>
        <v>45717</v>
      </c>
      <c r="O361" s="488" t="str">
        <f>IF(H361&lt;&gt;0,VLOOKUP(M361,[4]Cashflow!$A$91:$A$212,1,0),VLOOKUP([4]Bank!M360,[4]Cashflow!$A$5:$A$88,1,0))</f>
        <v>Employment Costs</v>
      </c>
      <c r="P361" s="20" t="s">
        <v>297</v>
      </c>
      <c r="Q361" s="18">
        <f>INDEX([5]Accounts!$A:$A,MATCH(P361,[5]Accounts!$F:$F,0))</f>
        <v>8020</v>
      </c>
      <c r="R361" t="s">
        <v>118</v>
      </c>
      <c r="S361"/>
      <c r="T361" t="s">
        <v>643</v>
      </c>
      <c r="U361"/>
      <c r="V361"/>
      <c r="W361"/>
    </row>
    <row r="362" spans="1:23" ht="15" hidden="1" x14ac:dyDescent="0.25">
      <c r="A362" s="24" t="str">
        <f>IFERROR(VLOOKUP(M362,'Broker lookup'!$A$1:$B$497,2,0),"other")</f>
        <v>other</v>
      </c>
      <c r="B362" s="453">
        <f t="shared" si="18"/>
        <v>45717</v>
      </c>
      <c r="C362" s="464">
        <v>45742</v>
      </c>
      <c r="D362" s="464">
        <v>45742</v>
      </c>
      <c r="E362">
        <v>169463790</v>
      </c>
      <c r="F362" t="s">
        <v>863</v>
      </c>
      <c r="G362" s="20">
        <f t="shared" si="16"/>
        <v>-1</v>
      </c>
      <c r="H362" s="449">
        <v>1</v>
      </c>
      <c r="I362" s="449">
        <v>0</v>
      </c>
      <c r="J362" s="20">
        <v>329177.37</v>
      </c>
      <c r="K362" s="20" t="s">
        <v>64</v>
      </c>
      <c r="L362" s="20" t="s">
        <v>65</v>
      </c>
      <c r="M362" s="439" t="s">
        <v>582</v>
      </c>
      <c r="N362" s="440">
        <f t="shared" si="17"/>
        <v>45717</v>
      </c>
      <c r="O362" s="488" t="str">
        <f>IF(H362&lt;&gt;0,VLOOKUP(M362,[4]Cashflow!$A$91:$A$212,1,0),VLOOKUP([4]Bank!M361,[4]Cashflow!$A$5:$A$88,1,0))</f>
        <v>Bank Charges</v>
      </c>
      <c r="P362" t="s">
        <v>74</v>
      </c>
      <c r="Q362" s="18">
        <f>INDEX([5]Accounts!$A:$A,MATCH(P362,[5]Accounts!$F:$F,0))</f>
        <v>5430</v>
      </c>
      <c r="R362" t="s">
        <v>118</v>
      </c>
      <c r="S362"/>
      <c r="T362" t="s">
        <v>74</v>
      </c>
      <c r="U362"/>
      <c r="V362"/>
      <c r="W362"/>
    </row>
    <row r="363" spans="1:23" ht="15" hidden="1" x14ac:dyDescent="0.25">
      <c r="A363" s="24" t="str">
        <f>IFERROR(VLOOKUP(M363,'Broker lookup'!$A$1:$B$497,2,0),"other")</f>
        <v>Abacai</v>
      </c>
      <c r="B363" s="453">
        <f t="shared" si="18"/>
        <v>45717</v>
      </c>
      <c r="C363" s="464">
        <v>45742</v>
      </c>
      <c r="D363" s="464">
        <v>45742</v>
      </c>
      <c r="E363">
        <v>169463790</v>
      </c>
      <c r="F363" t="s">
        <v>864</v>
      </c>
      <c r="G363" s="20">
        <f t="shared" si="16"/>
        <v>-30338.799999999999</v>
      </c>
      <c r="H363" s="449">
        <v>30338.799999999999</v>
      </c>
      <c r="I363" s="449">
        <v>0</v>
      </c>
      <c r="J363" s="20">
        <v>298838.57</v>
      </c>
      <c r="K363" s="20" t="s">
        <v>64</v>
      </c>
      <c r="L363" s="20" t="s">
        <v>65</v>
      </c>
      <c r="M363" s="439" t="s">
        <v>112</v>
      </c>
      <c r="N363" s="440">
        <f t="shared" si="17"/>
        <v>45717</v>
      </c>
      <c r="O363" s="488" t="str">
        <f>IF(H363&lt;&gt;0,VLOOKUP(M363,[4]Cashflow!$A$91:$A$212,1,0),VLOOKUP([4]Bank!M362,[4]Cashflow!$A$5:$A$88,1,0))</f>
        <v>Abacai</v>
      </c>
      <c r="P363" s="20" t="s">
        <v>78</v>
      </c>
      <c r="Q363" s="18">
        <f>INDEX([5]Accounts!$A:$A,MATCH(P363,[5]Accounts!$F:$F,0))</f>
        <v>5425</v>
      </c>
      <c r="R363" t="s">
        <v>118</v>
      </c>
      <c r="S363"/>
      <c r="T363" t="s">
        <v>865</v>
      </c>
      <c r="U363"/>
      <c r="V363"/>
      <c r="W363"/>
    </row>
    <row r="364" spans="1:23" ht="15" hidden="1" x14ac:dyDescent="0.25">
      <c r="A364" s="24" t="str">
        <f>IFERROR(VLOOKUP(M364,'Broker lookup'!$A$1:$B$497,2,0),"other")</f>
        <v>other</v>
      </c>
      <c r="B364" s="453">
        <f t="shared" si="18"/>
        <v>45717</v>
      </c>
      <c r="C364" s="464">
        <v>45742</v>
      </c>
      <c r="D364" s="464">
        <v>45742</v>
      </c>
      <c r="E364">
        <v>169463791</v>
      </c>
      <c r="F364" t="s">
        <v>866</v>
      </c>
      <c r="G364" s="20">
        <f t="shared" si="16"/>
        <v>-1</v>
      </c>
      <c r="H364" s="449">
        <v>1</v>
      </c>
      <c r="I364" s="449">
        <v>0</v>
      </c>
      <c r="J364" s="20">
        <v>298837.57</v>
      </c>
      <c r="K364" s="20" t="s">
        <v>64</v>
      </c>
      <c r="L364" s="20" t="s">
        <v>65</v>
      </c>
      <c r="M364" s="439" t="s">
        <v>582</v>
      </c>
      <c r="N364" s="440">
        <f t="shared" si="17"/>
        <v>45717</v>
      </c>
      <c r="O364" s="488" t="str">
        <f>IF(H364&lt;&gt;0,VLOOKUP(M364,[4]Cashflow!$A$91:$A$212,1,0),VLOOKUP([4]Bank!M363,[4]Cashflow!$A$5:$A$88,1,0))</f>
        <v>Bank Charges</v>
      </c>
      <c r="P364" t="s">
        <v>74</v>
      </c>
      <c r="Q364" s="18">
        <f>INDEX([5]Accounts!$A:$A,MATCH(P364,[5]Accounts!$F:$F,0))</f>
        <v>5430</v>
      </c>
      <c r="R364" t="s">
        <v>118</v>
      </c>
      <c r="S364"/>
      <c r="T364" t="s">
        <v>74</v>
      </c>
      <c r="U364"/>
      <c r="V364"/>
      <c r="W364"/>
    </row>
    <row r="365" spans="1:23" ht="15" hidden="1" x14ac:dyDescent="0.25">
      <c r="A365" s="24" t="str">
        <f>IFERROR(VLOOKUP(M365,'Broker lookup'!$A$1:$B$497,2,0),"other")</f>
        <v>other</v>
      </c>
      <c r="B365" s="453">
        <f t="shared" si="18"/>
        <v>45717</v>
      </c>
      <c r="C365" s="464">
        <v>45742</v>
      </c>
      <c r="D365" s="464">
        <v>45742</v>
      </c>
      <c r="E365">
        <v>169463791</v>
      </c>
      <c r="F365" t="s">
        <v>867</v>
      </c>
      <c r="G365" s="20">
        <v>-132486.68</v>
      </c>
      <c r="H365" s="449">
        <v>207486.68</v>
      </c>
      <c r="I365" s="449">
        <v>0</v>
      </c>
      <c r="J365" s="20">
        <v>91350.89</v>
      </c>
      <c r="K365" s="20" t="s">
        <v>64</v>
      </c>
      <c r="L365" s="20" t="s">
        <v>65</v>
      </c>
      <c r="M365" s="439" t="s">
        <v>69</v>
      </c>
      <c r="N365" s="440">
        <f t="shared" si="17"/>
        <v>45717</v>
      </c>
      <c r="O365" s="488" t="str">
        <f>IF(H365&lt;&gt;0,VLOOKUP(M365,[4]Cashflow!$A$91:$A$212,1,0),VLOOKUP([4]Bank!M364,[4]Cashflow!$A$5:$A$88,1,0))</f>
        <v>Employment Costs</v>
      </c>
      <c r="P365" s="20" t="s">
        <v>70</v>
      </c>
      <c r="Q365" s="18">
        <f>INDEX([5]Accounts!$A:$A,MATCH(P365,[5]Accounts!$F:$F,0))</f>
        <v>5433</v>
      </c>
      <c r="R365" t="s">
        <v>118</v>
      </c>
      <c r="S365"/>
      <c r="T365" t="s">
        <v>868</v>
      </c>
      <c r="U365"/>
      <c r="V365"/>
      <c r="W365"/>
    </row>
    <row r="366" spans="1:23" ht="15" hidden="1" x14ac:dyDescent="0.25">
      <c r="A366" s="24" t="str">
        <f>IFERROR(VLOOKUP(M366,'Broker lookup'!$A$1:$B$497,2,0),"other")</f>
        <v>other</v>
      </c>
      <c r="B366" s="453">
        <f t="shared" si="18"/>
        <v>45717</v>
      </c>
      <c r="C366" s="464">
        <v>45742</v>
      </c>
      <c r="D366" s="464">
        <v>45742</v>
      </c>
      <c r="E366"/>
      <c r="F366" s="20"/>
      <c r="G366" s="20">
        <v>-75000</v>
      </c>
      <c r="H366" s="449"/>
      <c r="I366" s="449"/>
      <c r="J366" s="20"/>
      <c r="K366" s="20"/>
      <c r="L366" s="20"/>
      <c r="M366" s="439" t="s">
        <v>69</v>
      </c>
      <c r="N366" s="440">
        <f t="shared" si="17"/>
        <v>45717</v>
      </c>
      <c r="O366" s="488" t="e">
        <f>IF(H366&lt;&gt;0,VLOOKUP(M366,[4]Cashflow!$A$91:$A$212,1,0),VLOOKUP([4]Bank!M365,[4]Cashflow!$A$5:$A$88,1,0))</f>
        <v>#N/A</v>
      </c>
      <c r="P366" s="20" t="s">
        <v>640</v>
      </c>
      <c r="Q366" s="18">
        <f>INDEX([5]Accounts!$A:$A,MATCH(P366,[5]Accounts!$F:$F,0))</f>
        <v>4232</v>
      </c>
      <c r="R366" t="s">
        <v>118</v>
      </c>
      <c r="S366"/>
      <c r="T366" t="s">
        <v>869</v>
      </c>
      <c r="U366"/>
      <c r="V366"/>
      <c r="W366"/>
    </row>
    <row r="367" spans="1:23" ht="15" hidden="1" x14ac:dyDescent="0.25">
      <c r="A367" s="24" t="str">
        <f>IFERROR(VLOOKUP(M367,'Broker lookup'!$A$1:$B$497,2,0),"other")</f>
        <v>other</v>
      </c>
      <c r="B367" s="453">
        <f t="shared" si="18"/>
        <v>45717</v>
      </c>
      <c r="C367" s="464">
        <v>45742</v>
      </c>
      <c r="D367" s="464">
        <v>45742</v>
      </c>
      <c r="E367">
        <v>169463792</v>
      </c>
      <c r="F367" t="s">
        <v>870</v>
      </c>
      <c r="G367" s="20">
        <f t="shared" si="16"/>
        <v>-1</v>
      </c>
      <c r="H367" s="449">
        <v>1</v>
      </c>
      <c r="I367" s="449">
        <v>0</v>
      </c>
      <c r="J367" s="515">
        <v>91349.89</v>
      </c>
      <c r="K367" s="20" t="s">
        <v>64</v>
      </c>
      <c r="L367" s="20" t="s">
        <v>65</v>
      </c>
      <c r="M367" s="439" t="s">
        <v>582</v>
      </c>
      <c r="N367" s="440">
        <f t="shared" si="17"/>
        <v>45717</v>
      </c>
      <c r="O367" s="488" t="str">
        <f>IF(H367&lt;&gt;0,VLOOKUP(M367,[4]Cashflow!$A$91:$A$212,1,0),VLOOKUP([4]Bank!M366,[4]Cashflow!$A$5:$A$88,1,0))</f>
        <v>Bank Charges</v>
      </c>
      <c r="P367" t="s">
        <v>74</v>
      </c>
      <c r="Q367" s="18">
        <f>INDEX([5]Accounts!$A:$A,MATCH(P367,[5]Accounts!$F:$F,0))</f>
        <v>5430</v>
      </c>
      <c r="R367" t="s">
        <v>118</v>
      </c>
      <c r="S367"/>
      <c r="T367" t="s">
        <v>74</v>
      </c>
      <c r="U367"/>
      <c r="V367"/>
      <c r="W367"/>
    </row>
    <row r="368" spans="1:23" ht="15" hidden="1" x14ac:dyDescent="0.25">
      <c r="A368" s="24" t="str">
        <f>IFERROR(VLOOKUP(M368,'Broker lookup'!$A$1:$B$497,2,0),"other")</f>
        <v>Abacai</v>
      </c>
      <c r="B368" s="453">
        <f t="shared" si="18"/>
        <v>45717</v>
      </c>
      <c r="C368" s="464">
        <v>45742</v>
      </c>
      <c r="D368" s="464">
        <v>45742</v>
      </c>
      <c r="E368">
        <v>169463792</v>
      </c>
      <c r="F368" t="s">
        <v>871</v>
      </c>
      <c r="G368" s="20">
        <f t="shared" si="16"/>
        <v>-6822.89</v>
      </c>
      <c r="H368" s="449">
        <v>6822.89</v>
      </c>
      <c r="I368" s="449">
        <v>0</v>
      </c>
      <c r="J368" s="20">
        <v>84527</v>
      </c>
      <c r="K368" s="20" t="s">
        <v>64</v>
      </c>
      <c r="L368" s="20" t="s">
        <v>65</v>
      </c>
      <c r="M368" s="439" t="s">
        <v>112</v>
      </c>
      <c r="N368" s="440">
        <f t="shared" si="17"/>
        <v>45717</v>
      </c>
      <c r="O368" s="488" t="str">
        <f>IF(H368&lt;&gt;0,VLOOKUP(M368,[4]Cashflow!$A$91:$A$212,1,0),VLOOKUP([4]Bank!M367,[4]Cashflow!$A$5:$A$88,1,0))</f>
        <v>Abacai</v>
      </c>
      <c r="P368" s="20" t="s">
        <v>78</v>
      </c>
      <c r="Q368" s="18">
        <f>INDEX([5]Accounts!$A:$A,MATCH(P368,[5]Accounts!$F:$F,0))</f>
        <v>5425</v>
      </c>
      <c r="R368" t="s">
        <v>118</v>
      </c>
      <c r="S368"/>
      <c r="T368" t="s">
        <v>872</v>
      </c>
      <c r="U368"/>
      <c r="V368"/>
      <c r="W368"/>
    </row>
    <row r="369" spans="1:23" ht="15" hidden="1" x14ac:dyDescent="0.25">
      <c r="A369" s="24" t="str">
        <f>IFERROR(VLOOKUP(M369,'Broker lookup'!$A$1:$B$497,2,0),"other")</f>
        <v>other</v>
      </c>
      <c r="B369" s="453">
        <f t="shared" si="18"/>
        <v>45717</v>
      </c>
      <c r="C369" s="464">
        <v>45742</v>
      </c>
      <c r="D369" s="464">
        <v>45742</v>
      </c>
      <c r="E369">
        <v>169463793</v>
      </c>
      <c r="F369" t="s">
        <v>683</v>
      </c>
      <c r="G369" s="20">
        <f t="shared" si="16"/>
        <v>-1</v>
      </c>
      <c r="H369" s="449">
        <v>1</v>
      </c>
      <c r="I369" s="449">
        <v>0</v>
      </c>
      <c r="J369" s="20">
        <v>84526</v>
      </c>
      <c r="K369" s="20" t="s">
        <v>64</v>
      </c>
      <c r="L369" s="20" t="s">
        <v>65</v>
      </c>
      <c r="M369" s="439" t="s">
        <v>582</v>
      </c>
      <c r="N369" s="440">
        <f t="shared" si="17"/>
        <v>45717</v>
      </c>
      <c r="O369" s="488" t="str">
        <f>IF(H369&lt;&gt;0,VLOOKUP(M369,[4]Cashflow!$A$91:$A$212,1,0),VLOOKUP([4]Bank!M368,[4]Cashflow!$A$5:$A$88,1,0))</f>
        <v>Bank Charges</v>
      </c>
      <c r="P369" t="s">
        <v>74</v>
      </c>
      <c r="Q369" s="18">
        <f>INDEX([5]Accounts!$A:$A,MATCH(P369,[5]Accounts!$F:$F,0))</f>
        <v>5430</v>
      </c>
      <c r="R369" t="s">
        <v>118</v>
      </c>
      <c r="S369"/>
      <c r="T369" t="s">
        <v>74</v>
      </c>
      <c r="U369"/>
      <c r="V369"/>
      <c r="W369"/>
    </row>
    <row r="370" spans="1:23" ht="15" hidden="1" x14ac:dyDescent="0.25">
      <c r="A370" s="24" t="str">
        <f>IFERROR(VLOOKUP(M370,'Broker lookup'!$A$1:$B$497,2,0),"other")</f>
        <v>other</v>
      </c>
      <c r="B370" s="453">
        <f t="shared" si="18"/>
        <v>45717</v>
      </c>
      <c r="C370" s="464">
        <v>45742</v>
      </c>
      <c r="D370" s="464">
        <v>45742</v>
      </c>
      <c r="E370">
        <v>169463793</v>
      </c>
      <c r="F370" t="s">
        <v>684</v>
      </c>
      <c r="G370" s="20">
        <f t="shared" si="16"/>
        <v>-33000</v>
      </c>
      <c r="H370" s="449">
        <v>33000</v>
      </c>
      <c r="I370" s="449">
        <v>0</v>
      </c>
      <c r="J370" s="20">
        <v>51526</v>
      </c>
      <c r="K370" s="20" t="s">
        <v>64</v>
      </c>
      <c r="L370" s="20" t="s">
        <v>65</v>
      </c>
      <c r="M370" s="439" t="s">
        <v>136</v>
      </c>
      <c r="N370" s="440">
        <f t="shared" si="17"/>
        <v>45717</v>
      </c>
      <c r="O370" s="488" t="str">
        <f>IF(H370&lt;&gt;0,VLOOKUP(M370,[4]Cashflow!$A$91:$A$212,1,0),VLOOKUP([4]Bank!M369,[4]Cashflow!$A$5:$A$88,1,0))</f>
        <v>Upstix</v>
      </c>
      <c r="P370" t="s">
        <v>137</v>
      </c>
      <c r="Q370" s="18">
        <f>INDEX([5]Accounts!$A:$A,MATCH(P370,[5]Accounts!$F:$F,0))</f>
        <v>3537</v>
      </c>
      <c r="R370" t="s">
        <v>118</v>
      </c>
      <c r="S370"/>
      <c r="T370" t="s">
        <v>685</v>
      </c>
      <c r="U370"/>
      <c r="V370"/>
      <c r="W370"/>
    </row>
    <row r="371" spans="1:23" ht="15" hidden="1" x14ac:dyDescent="0.25">
      <c r="A371" s="24" t="str">
        <f>IFERROR(VLOOKUP(M371,'Broker lookup'!$A$1:$B$497,2,0),"other")</f>
        <v>other</v>
      </c>
      <c r="B371" s="453">
        <f t="shared" si="18"/>
        <v>45717</v>
      </c>
      <c r="C371" s="464">
        <v>45744</v>
      </c>
      <c r="D371" s="464">
        <v>45744</v>
      </c>
      <c r="E371">
        <v>169499461</v>
      </c>
      <c r="F371" t="s">
        <v>873</v>
      </c>
      <c r="G371" s="20">
        <f t="shared" si="16"/>
        <v>37950</v>
      </c>
      <c r="H371" s="449">
        <v>0</v>
      </c>
      <c r="I371" s="449">
        <v>37950</v>
      </c>
      <c r="J371" s="20">
        <v>89476</v>
      </c>
      <c r="K371" s="20" t="s">
        <v>64</v>
      </c>
      <c r="L371" s="20" t="s">
        <v>65</v>
      </c>
      <c r="M371" s="439" t="s">
        <v>136</v>
      </c>
      <c r="N371" s="440">
        <f t="shared" si="17"/>
        <v>45717</v>
      </c>
      <c r="O371" s="488" t="e">
        <f>IF(H371&lt;&gt;0,VLOOKUP(M371,[4]Cashflow!$A$91:$A$212,1,0),VLOOKUP([4]Bank!M370,[4]Cashflow!$A$5:$A$88,1,0))</f>
        <v>#N/A</v>
      </c>
      <c r="P371" t="s">
        <v>137</v>
      </c>
      <c r="Q371" s="18">
        <f>INDEX([5]Accounts!$A:$A,MATCH(P371,[5]Accounts!$F:$F,0))</f>
        <v>3537</v>
      </c>
      <c r="R371" t="s">
        <v>118</v>
      </c>
      <c r="S371"/>
      <c r="T371" t="s">
        <v>874</v>
      </c>
      <c r="U371"/>
      <c r="V371"/>
      <c r="W371"/>
    </row>
    <row r="372" spans="1:23" ht="15" hidden="1" x14ac:dyDescent="0.25">
      <c r="A372" s="24" t="str">
        <f>IFERROR(VLOOKUP(M372,'Broker lookup'!$A$1:$B$497,2,0),"other")</f>
        <v>other</v>
      </c>
      <c r="B372" s="453">
        <f t="shared" si="18"/>
        <v>45717</v>
      </c>
      <c r="C372" s="464">
        <v>45744</v>
      </c>
      <c r="D372" s="464">
        <v>45744</v>
      </c>
      <c r="E372">
        <v>169504486</v>
      </c>
      <c r="F372" t="s">
        <v>875</v>
      </c>
      <c r="G372" s="20">
        <f t="shared" si="16"/>
        <v>-1</v>
      </c>
      <c r="H372" s="449">
        <v>1</v>
      </c>
      <c r="I372" s="449">
        <v>0</v>
      </c>
      <c r="J372" s="20">
        <v>89475</v>
      </c>
      <c r="K372" s="20" t="s">
        <v>64</v>
      </c>
      <c r="L372" s="20" t="s">
        <v>65</v>
      </c>
      <c r="M372" s="439" t="s">
        <v>582</v>
      </c>
      <c r="N372" s="440">
        <f t="shared" si="17"/>
        <v>45717</v>
      </c>
      <c r="O372" s="488" t="str">
        <f>IF(H372&lt;&gt;0,VLOOKUP(M372,[4]Cashflow!$A$91:$A$212,1,0),VLOOKUP([4]Bank!M371,[4]Cashflow!$A$5:$A$88,1,0))</f>
        <v>Bank Charges</v>
      </c>
      <c r="P372" t="s">
        <v>74</v>
      </c>
      <c r="Q372" s="18">
        <f>INDEX([5]Accounts!$A:$A,MATCH(P372,[5]Accounts!$F:$F,0))</f>
        <v>5430</v>
      </c>
      <c r="R372" t="s">
        <v>118</v>
      </c>
      <c r="S372"/>
      <c r="T372" t="s">
        <v>74</v>
      </c>
      <c r="U372"/>
      <c r="V372"/>
      <c r="W372"/>
    </row>
    <row r="373" spans="1:23" ht="15" hidden="1" x14ac:dyDescent="0.25">
      <c r="A373" s="24" t="str">
        <f>IFERROR(VLOOKUP(M373,'Broker lookup'!$A$1:$B$497,2,0),"other")</f>
        <v>other</v>
      </c>
      <c r="B373" s="453">
        <f t="shared" si="18"/>
        <v>45717</v>
      </c>
      <c r="C373" s="464">
        <v>45744</v>
      </c>
      <c r="D373" s="464">
        <v>45744</v>
      </c>
      <c r="E373">
        <v>169504486</v>
      </c>
      <c r="F373" t="s">
        <v>876</v>
      </c>
      <c r="G373" s="20">
        <f t="shared" si="16"/>
        <v>-13650</v>
      </c>
      <c r="H373" s="449">
        <v>13650</v>
      </c>
      <c r="I373" s="449">
        <v>0</v>
      </c>
      <c r="J373" s="20">
        <v>75825</v>
      </c>
      <c r="K373" s="20" t="s">
        <v>64</v>
      </c>
      <c r="L373" s="20" t="s">
        <v>65</v>
      </c>
      <c r="M373" s="439" t="s">
        <v>136</v>
      </c>
      <c r="N373" s="440">
        <f t="shared" si="17"/>
        <v>45717</v>
      </c>
      <c r="O373" s="488" t="str">
        <f>IF(H373&lt;&gt;0,VLOOKUP(M373,[4]Cashflow!$A$91:$A$212,1,0),VLOOKUP([4]Bank!M372,[4]Cashflow!$A$5:$A$88,1,0))</f>
        <v>Upstix</v>
      </c>
      <c r="P373" t="s">
        <v>137</v>
      </c>
      <c r="Q373" s="18">
        <f>INDEX([5]Accounts!$A:$A,MATCH(P373,[5]Accounts!$F:$F,0))</f>
        <v>3537</v>
      </c>
      <c r="R373" t="s">
        <v>118</v>
      </c>
      <c r="S373"/>
      <c r="T373" t="s">
        <v>877</v>
      </c>
      <c r="U373"/>
      <c r="V373"/>
      <c r="W373"/>
    </row>
    <row r="374" spans="1:23" ht="15" hidden="1" x14ac:dyDescent="0.25">
      <c r="A374" s="24" t="str">
        <f>IFERROR(VLOOKUP(M374,'Broker lookup'!$A$1:$B$497,2,0),"other")</f>
        <v>other</v>
      </c>
      <c r="B374" s="453">
        <f t="shared" si="18"/>
        <v>45717</v>
      </c>
      <c r="C374" s="464">
        <v>45747</v>
      </c>
      <c r="D374" s="464">
        <v>45747</v>
      </c>
      <c r="E374">
        <v>169692312</v>
      </c>
      <c r="F374" t="s">
        <v>878</v>
      </c>
      <c r="G374" s="20">
        <f t="shared" si="16"/>
        <v>1677.65</v>
      </c>
      <c r="H374" s="449">
        <v>0</v>
      </c>
      <c r="I374" s="449">
        <v>1677.65</v>
      </c>
      <c r="J374" s="20">
        <f>J373+I374-H374</f>
        <v>77502.649999999994</v>
      </c>
      <c r="K374" s="20" t="s">
        <v>64</v>
      </c>
      <c r="L374" s="20" t="s">
        <v>65</v>
      </c>
      <c r="M374" s="439" t="s">
        <v>582</v>
      </c>
      <c r="N374" s="440">
        <f t="shared" si="17"/>
        <v>45717</v>
      </c>
      <c r="O374" s="488" t="e">
        <f>IF(H374&lt;&gt;0,VLOOKUP(M374,[4]Cashflow!$A$91:$A$212,1,0),VLOOKUP([4]Bank!M373,[4]Cashflow!$A$5:$A$88,1,0))</f>
        <v>#N/A</v>
      </c>
      <c r="P374" t="s">
        <v>74</v>
      </c>
      <c r="Q374" s="18">
        <f>INDEX([5]Accounts!$A:$A,MATCH(P374,[5]Accounts!$F:$F,0))</f>
        <v>5430</v>
      </c>
      <c r="R374" t="s">
        <v>118</v>
      </c>
      <c r="S374"/>
      <c r="T374" t="s">
        <v>74</v>
      </c>
      <c r="U374"/>
      <c r="V374"/>
      <c r="W374"/>
    </row>
    <row r="375" spans="1:23" ht="15" hidden="1" x14ac:dyDescent="0.25">
      <c r="A375" s="24" t="str">
        <f>IFERROR(VLOOKUP(M375,'Broker lookup'!$A$1:$B$497,2,0),"other")</f>
        <v>U Drive Cover</v>
      </c>
      <c r="B375" s="453">
        <f t="shared" si="18"/>
        <v>45717</v>
      </c>
      <c r="C375" s="464">
        <v>45747</v>
      </c>
      <c r="D375" s="464">
        <v>45747</v>
      </c>
      <c r="E375">
        <v>170101948</v>
      </c>
      <c r="F375" t="s">
        <v>400</v>
      </c>
      <c r="G375" s="20">
        <f t="shared" si="16"/>
        <v>1276961.28</v>
      </c>
      <c r="H375" s="449">
        <v>0</v>
      </c>
      <c r="I375" s="497">
        <v>1276961.28</v>
      </c>
      <c r="J375" s="20">
        <f>J374+I375-H375</f>
        <v>1354463.93</v>
      </c>
      <c r="K375" s="20" t="s">
        <v>64</v>
      </c>
      <c r="L375" s="20" t="s">
        <v>65</v>
      </c>
      <c r="M375" s="439" t="s">
        <v>34</v>
      </c>
      <c r="N375" s="440">
        <f t="shared" si="17"/>
        <v>45717</v>
      </c>
      <c r="O375" s="488" t="e">
        <f>IF(H375&lt;&gt;0,VLOOKUP(M375,[4]Cashflow!$A$91:$A$212,1,0),VLOOKUP([4]Bank!M374,[4]Cashflow!$A$5:$A$88,1,0))</f>
        <v>#N/A</v>
      </c>
      <c r="P375" t="s">
        <v>72</v>
      </c>
      <c r="Q375" s="18">
        <f>INDEX([5]Accounts!$A:$A,MATCH(P375,[5]Accounts!$F:$F,0))</f>
        <v>3435</v>
      </c>
      <c r="R375" t="s">
        <v>228</v>
      </c>
      <c r="S375"/>
      <c r="T375" t="s">
        <v>34</v>
      </c>
      <c r="U375"/>
      <c r="V375"/>
      <c r="W375"/>
    </row>
    <row r="376" spans="1:23" ht="15" hidden="1" x14ac:dyDescent="0.25">
      <c r="A376" s="24" t="str">
        <f>IFERROR(VLOOKUP(M376,'Broker lookup'!$A$1:$B$497,2,0),"other")</f>
        <v>Boom</v>
      </c>
      <c r="B376" s="453">
        <f t="shared" si="18"/>
        <v>45717</v>
      </c>
      <c r="C376" s="464">
        <v>45747</v>
      </c>
      <c r="D376" s="464">
        <v>45747</v>
      </c>
      <c r="E376">
        <v>170108334</v>
      </c>
      <c r="F376" t="s">
        <v>879</v>
      </c>
      <c r="G376" s="20">
        <f t="shared" si="16"/>
        <v>500000</v>
      </c>
      <c r="H376" s="449">
        <v>0</v>
      </c>
      <c r="I376" s="497">
        <v>500000</v>
      </c>
      <c r="J376" s="20">
        <f t="shared" ref="J376:J380" si="20">J375+I376-H376</f>
        <v>1854463.93</v>
      </c>
      <c r="K376" s="20" t="s">
        <v>64</v>
      </c>
      <c r="L376" s="20" t="s">
        <v>65</v>
      </c>
      <c r="M376" s="439" t="s">
        <v>39</v>
      </c>
      <c r="N376" s="440">
        <f t="shared" si="17"/>
        <v>45717</v>
      </c>
      <c r="O376" s="488" t="e">
        <f>IF(H376&lt;&gt;0,VLOOKUP(M376,[4]Cashflow!$A$91:$A$212,1,0),VLOOKUP([4]Bank!M375,[4]Cashflow!$A$5:$A$88,1,0))</f>
        <v>#N/A</v>
      </c>
      <c r="P376" t="s">
        <v>72</v>
      </c>
      <c r="Q376" s="18">
        <f>INDEX([5]Accounts!$A:$A,MATCH(P376,[5]Accounts!$F:$F,0))</f>
        <v>3435</v>
      </c>
      <c r="R376" t="s">
        <v>217</v>
      </c>
      <c r="S376"/>
      <c r="T376" t="s">
        <v>39</v>
      </c>
      <c r="U376"/>
      <c r="V376"/>
      <c r="W376"/>
    </row>
    <row r="377" spans="1:23" ht="15" hidden="1" x14ac:dyDescent="0.25">
      <c r="A377" s="24" t="str">
        <f>IFERROR(VLOOKUP(M377,'Broker lookup'!$A$1:$B$497,2,0),"other")</f>
        <v>other</v>
      </c>
      <c r="B377" s="453">
        <f t="shared" si="18"/>
        <v>45717</v>
      </c>
      <c r="C377" s="464">
        <v>45747</v>
      </c>
      <c r="D377" s="464">
        <v>45747</v>
      </c>
      <c r="E377">
        <v>170109500</v>
      </c>
      <c r="F377" t="s">
        <v>880</v>
      </c>
      <c r="G377" s="20">
        <f t="shared" si="16"/>
        <v>-1</v>
      </c>
      <c r="H377" s="449">
        <v>1</v>
      </c>
      <c r="I377" s="449">
        <v>0</v>
      </c>
      <c r="J377" s="20">
        <f t="shared" si="20"/>
        <v>1854462.93</v>
      </c>
      <c r="K377" s="20" t="s">
        <v>64</v>
      </c>
      <c r="L377" s="20" t="s">
        <v>65</v>
      </c>
      <c r="M377" s="439" t="s">
        <v>582</v>
      </c>
      <c r="N377" s="440">
        <f t="shared" si="17"/>
        <v>45717</v>
      </c>
      <c r="O377" s="488" t="str">
        <f>IF(H377&lt;&gt;0,VLOOKUP(M377,[4]Cashflow!$A$91:$A$212,1,0),VLOOKUP([4]Bank!M376,[4]Cashflow!$A$5:$A$88,1,0))</f>
        <v>Bank Charges</v>
      </c>
      <c r="P377" t="s">
        <v>74</v>
      </c>
      <c r="Q377" s="18">
        <f>INDEX([5]Accounts!$A:$A,MATCH(P377,[5]Accounts!$F:$F,0))</f>
        <v>5430</v>
      </c>
      <c r="R377" t="s">
        <v>118</v>
      </c>
      <c r="S377"/>
      <c r="T377" t="s">
        <v>74</v>
      </c>
      <c r="U377"/>
      <c r="V377"/>
      <c r="W377"/>
    </row>
    <row r="378" spans="1:23" ht="15" hidden="1" x14ac:dyDescent="0.25">
      <c r="A378" s="24" t="str">
        <f>IFERROR(VLOOKUP(M378,'Broker lookup'!$A$1:$B$497,2,0),"other")</f>
        <v>other</v>
      </c>
      <c r="B378" s="453">
        <f t="shared" si="18"/>
        <v>45717</v>
      </c>
      <c r="C378" s="464">
        <v>45747</v>
      </c>
      <c r="D378" s="464">
        <v>45747</v>
      </c>
      <c r="E378">
        <v>170109500</v>
      </c>
      <c r="F378" t="s">
        <v>881</v>
      </c>
      <c r="G378" s="20">
        <f t="shared" si="16"/>
        <v>-22500</v>
      </c>
      <c r="H378" s="449">
        <v>22500</v>
      </c>
      <c r="I378" s="449">
        <v>0</v>
      </c>
      <c r="J378" s="20">
        <f t="shared" si="20"/>
        <v>1831962.93</v>
      </c>
      <c r="K378" s="20" t="s">
        <v>64</v>
      </c>
      <c r="L378" s="20" t="s">
        <v>65</v>
      </c>
      <c r="M378" s="439" t="s">
        <v>136</v>
      </c>
      <c r="N378" s="440">
        <f t="shared" si="17"/>
        <v>45717</v>
      </c>
      <c r="O378" s="488" t="str">
        <f>IF(H378&lt;&gt;0,VLOOKUP(M378,[4]Cashflow!$A$91:$A$212,1,0),VLOOKUP([4]Bank!M377,[4]Cashflow!$A$5:$A$88,1,0))</f>
        <v>Upstix</v>
      </c>
      <c r="P378" t="s">
        <v>137</v>
      </c>
      <c r="Q378" s="18">
        <f>INDEX([5]Accounts!$A:$A,MATCH(P378,[5]Accounts!$F:$F,0))</f>
        <v>3537</v>
      </c>
      <c r="R378" t="s">
        <v>118</v>
      </c>
      <c r="S378"/>
      <c r="T378" t="s">
        <v>882</v>
      </c>
      <c r="U378"/>
      <c r="V378"/>
      <c r="W378"/>
    </row>
    <row r="379" spans="1:23" ht="15" hidden="1" x14ac:dyDescent="0.25">
      <c r="A379" s="24" t="str">
        <f>IFERROR(VLOOKUP(M379,'Broker lookup'!$A$1:$B$497,2,0),"other")</f>
        <v>other</v>
      </c>
      <c r="B379" s="453">
        <f t="shared" si="18"/>
        <v>45717</v>
      </c>
      <c r="C379" s="464">
        <v>45747</v>
      </c>
      <c r="D379" s="464">
        <v>45747</v>
      </c>
      <c r="E379">
        <v>170110123</v>
      </c>
      <c r="F379" t="s">
        <v>883</v>
      </c>
      <c r="G379" s="20">
        <f t="shared" si="16"/>
        <v>-1530000</v>
      </c>
      <c r="H379" s="449">
        <v>1530000</v>
      </c>
      <c r="I379" s="449">
        <v>0</v>
      </c>
      <c r="J379" s="20">
        <f t="shared" si="20"/>
        <v>301962.92999999993</v>
      </c>
      <c r="K379" s="20" t="s">
        <v>64</v>
      </c>
      <c r="L379" s="20" t="s">
        <v>65</v>
      </c>
      <c r="M379" s="439" t="s">
        <v>309</v>
      </c>
      <c r="N379" s="440">
        <f t="shared" si="17"/>
        <v>45717</v>
      </c>
      <c r="O379" s="488" t="str">
        <f>IF(H379&lt;&gt;0,VLOOKUP(M379,[4]Cashflow!$A$91:$A$212,1,0),VLOOKUP([4]Bank!M378,[4]Cashflow!$A$5:$A$88,1,0))</f>
        <v>Cachematrix</v>
      </c>
      <c r="P379" t="s">
        <v>309</v>
      </c>
      <c r="Q379" s="18">
        <f>INDEX([5]Accounts!$A:$A,MATCH(P379,[5]Accounts!$F:$F,0))</f>
        <v>2765</v>
      </c>
      <c r="R379" t="s">
        <v>118</v>
      </c>
      <c r="S379"/>
      <c r="T379" t="s">
        <v>390</v>
      </c>
      <c r="U379"/>
      <c r="V379"/>
      <c r="W379"/>
    </row>
    <row r="380" spans="1:23" ht="15" hidden="1" x14ac:dyDescent="0.25">
      <c r="A380" s="24" t="str">
        <f>IFERROR(VLOOKUP(M380,'Broker lookup'!$A$1:$B$497,2,0),"other")</f>
        <v>other</v>
      </c>
      <c r="B380" s="453">
        <f t="shared" si="18"/>
        <v>45717</v>
      </c>
      <c r="C380" s="464">
        <v>45747</v>
      </c>
      <c r="D380" s="464">
        <v>45747</v>
      </c>
      <c r="E380">
        <v>170110123</v>
      </c>
      <c r="F380" t="s">
        <v>843</v>
      </c>
      <c r="G380" s="20">
        <f t="shared" si="16"/>
        <v>-15</v>
      </c>
      <c r="H380" s="449">
        <v>15</v>
      </c>
      <c r="I380" s="449">
        <v>0</v>
      </c>
      <c r="J380" s="20">
        <f t="shared" si="20"/>
        <v>301947.92999999993</v>
      </c>
      <c r="K380" s="20" t="s">
        <v>64</v>
      </c>
      <c r="L380" s="20" t="s">
        <v>65</v>
      </c>
      <c r="M380" s="439" t="s">
        <v>582</v>
      </c>
      <c r="N380" s="440">
        <f t="shared" si="17"/>
        <v>45717</v>
      </c>
      <c r="O380" s="488" t="str">
        <f>IF(H380&lt;&gt;0,VLOOKUP(M380,[4]Cashflow!$A$91:$A$212,1,0),VLOOKUP([4]Bank!M379,[4]Cashflow!$A$5:$A$88,1,0))</f>
        <v>Bank Charges</v>
      </c>
      <c r="P380" t="s">
        <v>74</v>
      </c>
      <c r="Q380" s="18">
        <f>INDEX([5]Accounts!$A:$A,MATCH(P380,[5]Accounts!$F:$F,0))</f>
        <v>5430</v>
      </c>
      <c r="R380" t="s">
        <v>118</v>
      </c>
      <c r="S380"/>
      <c r="T380" t="s">
        <v>74</v>
      </c>
      <c r="U380"/>
      <c r="V380"/>
      <c r="W380"/>
    </row>
    <row r="381" spans="1:23" ht="15" hidden="1" x14ac:dyDescent="0.25">
      <c r="A381" s="24" t="str">
        <f>IFERROR(VLOOKUP(M381,'Broker lookup'!$A$1:$B$497,2,0),"other")</f>
        <v>other</v>
      </c>
      <c r="B381" s="453">
        <f t="shared" si="18"/>
        <v>45748</v>
      </c>
      <c r="C381" s="464">
        <v>45748</v>
      </c>
      <c r="D381" s="464">
        <v>45748</v>
      </c>
      <c r="E381">
        <v>170125680</v>
      </c>
      <c r="F381" t="s">
        <v>63</v>
      </c>
      <c r="G381" s="20">
        <f t="shared" ref="G381:G444" si="21">IF(H381&gt;0,-H381,I381)</f>
        <v>-217384.64</v>
      </c>
      <c r="H381" s="449">
        <v>217384.64</v>
      </c>
      <c r="I381" s="449">
        <v>0</v>
      </c>
      <c r="J381" s="20">
        <v>84563.29</v>
      </c>
      <c r="K381" s="20" t="s">
        <v>64</v>
      </c>
      <c r="L381" s="20" t="s">
        <v>65</v>
      </c>
      <c r="M381" s="439" t="s">
        <v>66</v>
      </c>
      <c r="N381" s="440">
        <f t="shared" si="17"/>
        <v>45748</v>
      </c>
      <c r="O381" s="488" t="str">
        <f>IF(H381&lt;&gt;0,VLOOKUP(M381,[4]Cashflow!$A$93:$A$216,1,0),VLOOKUP([4]Bank!M380,[4]Cashflow!$A$5:$A$90,1,0))</f>
        <v>MIB Fees</v>
      </c>
      <c r="P381" s="488" t="s">
        <v>296</v>
      </c>
      <c r="Q381" s="18">
        <f>INDEX([5]Accounts!$A:$A,MATCH(P381,[5]Accounts!$F:$F,0))</f>
        <v>4231</v>
      </c>
      <c r="R381" t="s">
        <v>118</v>
      </c>
      <c r="S381"/>
      <c r="T381"/>
      <c r="U381"/>
      <c r="V381"/>
      <c r="W381"/>
    </row>
    <row r="382" spans="1:23" ht="15" hidden="1" x14ac:dyDescent="0.25">
      <c r="A382" s="24" t="str">
        <f>IFERROR(VLOOKUP(M382,'Broker lookup'!$A$1:$B$497,2,0),"other")</f>
        <v>other</v>
      </c>
      <c r="B382" s="453">
        <f t="shared" si="18"/>
        <v>45748</v>
      </c>
      <c r="C382" s="464">
        <v>45748</v>
      </c>
      <c r="D382" s="464">
        <v>45748</v>
      </c>
      <c r="E382">
        <v>170125682</v>
      </c>
      <c r="F382" t="s">
        <v>886</v>
      </c>
      <c r="G382" s="20">
        <f t="shared" si="21"/>
        <v>-40.520000000000003</v>
      </c>
      <c r="H382" s="449">
        <v>40.520000000000003</v>
      </c>
      <c r="I382" s="449">
        <v>0</v>
      </c>
      <c r="J382" s="20">
        <v>84522.77</v>
      </c>
      <c r="K382" s="20" t="s">
        <v>64</v>
      </c>
      <c r="L382" t="s">
        <v>65</v>
      </c>
      <c r="M382" s="439" t="s">
        <v>69</v>
      </c>
      <c r="N382" s="440">
        <f t="shared" si="17"/>
        <v>45748</v>
      </c>
      <c r="O382" s="488" t="str">
        <f>IF(H382&lt;&gt;0,VLOOKUP(M382,[4]Cashflow!$A$93:$A$216,1,0),VLOOKUP([4]Bank!M381,[4]Cashflow!$A$5:$A$90,1,0))</f>
        <v>Employment Costs</v>
      </c>
      <c r="P382" t="s">
        <v>297</v>
      </c>
      <c r="Q382" s="18">
        <f>INDEX([5]Accounts!$A:$A,MATCH(P382,[5]Accounts!$F:$F,0))</f>
        <v>8020</v>
      </c>
      <c r="R382" t="s">
        <v>118</v>
      </c>
      <c r="S382"/>
      <c r="T382"/>
      <c r="U382"/>
      <c r="V382"/>
      <c r="W382"/>
    </row>
    <row r="383" spans="1:23" ht="15" hidden="1" x14ac:dyDescent="0.25">
      <c r="A383" s="24" t="str">
        <f>IFERROR(VLOOKUP(M383,'Broker lookup'!$A$1:$B$497,2,0),"other")</f>
        <v>other</v>
      </c>
      <c r="B383" s="453">
        <f t="shared" si="18"/>
        <v>45748</v>
      </c>
      <c r="C383" s="464">
        <v>45748</v>
      </c>
      <c r="D383" s="464">
        <v>45748</v>
      </c>
      <c r="E383">
        <v>170130963</v>
      </c>
      <c r="F383" t="s">
        <v>887</v>
      </c>
      <c r="G383" s="20">
        <f t="shared" si="21"/>
        <v>37740.78</v>
      </c>
      <c r="H383" s="449">
        <v>0</v>
      </c>
      <c r="I383" s="449">
        <v>37740.78</v>
      </c>
      <c r="J383" s="20">
        <v>122263.55</v>
      </c>
      <c r="K383" s="20" t="s">
        <v>64</v>
      </c>
      <c r="L383" t="s">
        <v>65</v>
      </c>
      <c r="M383" s="439" t="s">
        <v>309</v>
      </c>
      <c r="N383" s="440">
        <f t="shared" si="17"/>
        <v>45748</v>
      </c>
      <c r="O383" s="488" t="e">
        <f>IF(H383&lt;&gt;0,VLOOKUP(M383,[4]Cashflow!$A$93:$A$216,1,0),VLOOKUP([4]Bank!M382,[4]Cashflow!$A$5:$A$90,1,0))</f>
        <v>#N/A</v>
      </c>
      <c r="P383" t="s">
        <v>579</v>
      </c>
      <c r="Q383" s="18">
        <f>INDEX([5]Accounts!$A:$A,MATCH(P383,[5]Accounts!$F:$F,0))</f>
        <v>3426</v>
      </c>
      <c r="R383" t="s">
        <v>118</v>
      </c>
      <c r="S383"/>
      <c r="T383"/>
      <c r="U383"/>
      <c r="V383"/>
      <c r="W383"/>
    </row>
    <row r="384" spans="1:23" ht="15" hidden="1" x14ac:dyDescent="0.25">
      <c r="A384" s="24" t="str">
        <f>IFERROR(VLOOKUP(M384,'Broker lookup'!$A$1:$B$497,2,0),"other")</f>
        <v>other</v>
      </c>
      <c r="B384" s="453">
        <f t="shared" si="18"/>
        <v>45748</v>
      </c>
      <c r="C384" s="464">
        <v>45748</v>
      </c>
      <c r="D384" s="464">
        <v>45748</v>
      </c>
      <c r="E384">
        <v>170152813</v>
      </c>
      <c r="F384" t="s">
        <v>888</v>
      </c>
      <c r="G384" s="20">
        <f t="shared" si="21"/>
        <v>46350</v>
      </c>
      <c r="H384" s="449">
        <v>0</v>
      </c>
      <c r="I384" s="449">
        <v>46350</v>
      </c>
      <c r="J384" s="20">
        <v>168613.55</v>
      </c>
      <c r="K384" s="20" t="s">
        <v>64</v>
      </c>
      <c r="L384" t="s">
        <v>65</v>
      </c>
      <c r="M384" s="439" t="s">
        <v>136</v>
      </c>
      <c r="N384" s="440">
        <f t="shared" si="17"/>
        <v>45748</v>
      </c>
      <c r="O384" s="488" t="e">
        <f>IF(H384&lt;&gt;0,VLOOKUP(M384,[4]Cashflow!$A$93:$A$216,1,0),VLOOKUP([4]Bank!M383,[4]Cashflow!$A$5:$A$90,1,0))</f>
        <v>#N/A</v>
      </c>
      <c r="P384" t="s">
        <v>137</v>
      </c>
      <c r="Q384" s="18">
        <f>INDEX([5]Accounts!$A:$A,MATCH(P384,[5]Accounts!$F:$F,0))</f>
        <v>3537</v>
      </c>
      <c r="R384" t="s">
        <v>118</v>
      </c>
      <c r="S384"/>
      <c r="T384"/>
      <c r="U384"/>
      <c r="V384"/>
      <c r="W384"/>
    </row>
    <row r="385" spans="1:23" ht="15" hidden="1" x14ac:dyDescent="0.25">
      <c r="A385" s="24" t="str">
        <f>IFERROR(VLOOKUP(M385,'Broker lookup'!$A$1:$B$497,2,0),"other")</f>
        <v>other</v>
      </c>
      <c r="B385" s="453">
        <f t="shared" si="18"/>
        <v>45748</v>
      </c>
      <c r="C385" s="464">
        <v>45748</v>
      </c>
      <c r="D385" s="464">
        <v>45748</v>
      </c>
      <c r="E385">
        <v>170152815</v>
      </c>
      <c r="F385" t="s">
        <v>889</v>
      </c>
      <c r="G385" s="20">
        <f t="shared" si="21"/>
        <v>15250</v>
      </c>
      <c r="H385" s="449">
        <v>0</v>
      </c>
      <c r="I385" s="449">
        <v>15250</v>
      </c>
      <c r="J385" s="20">
        <v>183863.55</v>
      </c>
      <c r="K385" s="20" t="s">
        <v>64</v>
      </c>
      <c r="L385" t="s">
        <v>65</v>
      </c>
      <c r="M385" s="439" t="s">
        <v>136</v>
      </c>
      <c r="N385" s="440">
        <f t="shared" si="17"/>
        <v>45748</v>
      </c>
      <c r="O385" s="488" t="e">
        <f>IF(H385&lt;&gt;0,VLOOKUP(M385,[4]Cashflow!$A$93:$A$216,1,0),VLOOKUP([4]Bank!M384,[4]Cashflow!$A$5:$A$90,1,0))</f>
        <v>#N/A</v>
      </c>
      <c r="P385" t="s">
        <v>137</v>
      </c>
      <c r="Q385" s="18">
        <f>INDEX([5]Accounts!$A:$A,MATCH(P385,[5]Accounts!$F:$F,0))</f>
        <v>3537</v>
      </c>
      <c r="R385" t="s">
        <v>118</v>
      </c>
      <c r="S385"/>
      <c r="T385"/>
      <c r="U385"/>
      <c r="V385"/>
      <c r="W385"/>
    </row>
    <row r="386" spans="1:23" ht="15" hidden="1" x14ac:dyDescent="0.25">
      <c r="A386" s="24" t="str">
        <f>IFERROR(VLOOKUP(M386,'Broker lookup'!$A$1:$B$497,2,0),"other")</f>
        <v>other</v>
      </c>
      <c r="B386" s="453">
        <f t="shared" si="18"/>
        <v>45748</v>
      </c>
      <c r="C386" s="464">
        <v>45748</v>
      </c>
      <c r="D386" s="464">
        <v>45748</v>
      </c>
      <c r="E386">
        <v>170152828</v>
      </c>
      <c r="F386" t="s">
        <v>890</v>
      </c>
      <c r="G386" s="20">
        <f t="shared" si="21"/>
        <v>55500</v>
      </c>
      <c r="H386" s="449">
        <v>0</v>
      </c>
      <c r="I386" s="449">
        <v>55500</v>
      </c>
      <c r="J386" s="20">
        <v>239363.55</v>
      </c>
      <c r="K386" s="20" t="s">
        <v>64</v>
      </c>
      <c r="L386" t="s">
        <v>65</v>
      </c>
      <c r="M386" s="439" t="s">
        <v>136</v>
      </c>
      <c r="N386" s="440">
        <f t="shared" si="17"/>
        <v>45748</v>
      </c>
      <c r="O386" s="488" t="e">
        <f>IF(H386&lt;&gt;0,VLOOKUP(M386,[4]Cashflow!$A$93:$A$216,1,0),VLOOKUP([4]Bank!M385,[4]Cashflow!$A$5:$A$90,1,0))</f>
        <v>#N/A</v>
      </c>
      <c r="P386" t="s">
        <v>137</v>
      </c>
      <c r="Q386" s="18">
        <f>INDEX([5]Accounts!$A:$A,MATCH(P386,[5]Accounts!$F:$F,0))</f>
        <v>3537</v>
      </c>
      <c r="R386" t="s">
        <v>118</v>
      </c>
      <c r="S386"/>
      <c r="T386"/>
      <c r="U386"/>
      <c r="V386"/>
      <c r="W386"/>
    </row>
    <row r="387" spans="1:23" ht="15" hidden="1" x14ac:dyDescent="0.25">
      <c r="A387" s="24" t="str">
        <f>IFERROR(VLOOKUP(M387,'Broker lookup'!$A$1:$B$497,2,0),"other")</f>
        <v>other</v>
      </c>
      <c r="B387" s="453">
        <f t="shared" si="18"/>
        <v>45748</v>
      </c>
      <c r="C387" s="464">
        <v>45749</v>
      </c>
      <c r="D387" s="464">
        <v>45749</v>
      </c>
      <c r="E387">
        <v>170161139</v>
      </c>
      <c r="F387" t="s">
        <v>891</v>
      </c>
      <c r="G387" s="20">
        <f t="shared" si="21"/>
        <v>3600000</v>
      </c>
      <c r="H387" s="449">
        <v>0</v>
      </c>
      <c r="I387" s="449">
        <v>3600000</v>
      </c>
      <c r="J387" s="20">
        <v>3839363.55</v>
      </c>
      <c r="K387" s="20" t="s">
        <v>64</v>
      </c>
      <c r="L387" t="s">
        <v>65</v>
      </c>
      <c r="M387" s="439" t="s">
        <v>309</v>
      </c>
      <c r="N387" s="440">
        <f t="shared" si="17"/>
        <v>45748</v>
      </c>
      <c r="O387" s="488" t="e">
        <f>IF(H387&lt;&gt;0,VLOOKUP(M387,[4]Cashflow!$A$93:$A$216,1,0),VLOOKUP([4]Bank!M386,[4]Cashflow!$A$5:$A$90,1,0))</f>
        <v>#N/A</v>
      </c>
      <c r="P387" t="s">
        <v>309</v>
      </c>
      <c r="Q387" s="18">
        <f>INDEX([5]Accounts!$A:$A,MATCH(P387,[5]Accounts!$F:$F,0))</f>
        <v>2765</v>
      </c>
      <c r="R387" t="s">
        <v>118</v>
      </c>
      <c r="S387"/>
      <c r="T387"/>
      <c r="U387"/>
      <c r="V387"/>
      <c r="W387"/>
    </row>
    <row r="388" spans="1:23" ht="15" hidden="1" x14ac:dyDescent="0.25">
      <c r="A388" s="24" t="str">
        <f>IFERROR(VLOOKUP(M388,'Broker lookup'!$A$1:$B$497,2,0),"other")</f>
        <v>Hiyacar</v>
      </c>
      <c r="B388" s="445">
        <f t="shared" si="18"/>
        <v>45748</v>
      </c>
      <c r="C388" s="464">
        <v>45749</v>
      </c>
      <c r="D388" s="464">
        <v>45749</v>
      </c>
      <c r="E388">
        <v>170163388</v>
      </c>
      <c r="F388" t="s">
        <v>892</v>
      </c>
      <c r="G388" s="20">
        <f t="shared" si="21"/>
        <v>6000</v>
      </c>
      <c r="H388" s="449">
        <v>0</v>
      </c>
      <c r="I388" s="449">
        <v>6000</v>
      </c>
      <c r="J388" s="20">
        <v>3845363.55</v>
      </c>
      <c r="K388" s="20" t="s">
        <v>64</v>
      </c>
      <c r="L388" t="s">
        <v>65</v>
      </c>
      <c r="M388" s="439" t="s">
        <v>292</v>
      </c>
      <c r="N388" s="440">
        <f t="shared" si="17"/>
        <v>45748</v>
      </c>
      <c r="O388" s="488" t="e">
        <f>IF(H388&lt;&gt;0,VLOOKUP(M388,[4]Cashflow!$A$93:$A$216,1,0),VLOOKUP([4]Bank!M387,[4]Cashflow!$A$5:$A$90,1,0))</f>
        <v>#N/A</v>
      </c>
      <c r="P388" t="s">
        <v>18</v>
      </c>
      <c r="Q388" s="18">
        <f>INDEX([5]Accounts!$A:$A,MATCH(P388,[5]Accounts!$F:$F,0))</f>
        <v>3603</v>
      </c>
      <c r="R388" t="s">
        <v>118</v>
      </c>
      <c r="S388"/>
      <c r="T388"/>
      <c r="U388"/>
      <c r="V388"/>
      <c r="W388"/>
    </row>
    <row r="389" spans="1:23" ht="15" hidden="1" x14ac:dyDescent="0.25">
      <c r="A389" s="24" t="str">
        <f>IFERROR(VLOOKUP(M389,'Broker lookup'!$A$1:$B$497,2,0),"other")</f>
        <v>other</v>
      </c>
      <c r="B389" s="453">
        <f t="shared" si="18"/>
        <v>45748</v>
      </c>
      <c r="C389" s="464">
        <v>45749</v>
      </c>
      <c r="D389" s="464">
        <v>45749</v>
      </c>
      <c r="E389">
        <v>170165384</v>
      </c>
      <c r="F389" t="s">
        <v>893</v>
      </c>
      <c r="G389" s="20">
        <f t="shared" si="21"/>
        <v>-1</v>
      </c>
      <c r="H389" s="449">
        <v>1</v>
      </c>
      <c r="I389" s="449">
        <v>0</v>
      </c>
      <c r="J389" s="20">
        <v>3845362.55</v>
      </c>
      <c r="K389" s="20" t="s">
        <v>64</v>
      </c>
      <c r="L389" t="s">
        <v>65</v>
      </c>
      <c r="M389" s="439" t="s">
        <v>582</v>
      </c>
      <c r="N389" s="440">
        <f t="shared" ref="N389:N452" si="22">EOMONTH(C389,-1)+1</f>
        <v>45748</v>
      </c>
      <c r="O389" s="488" t="str">
        <f>IF(H389&lt;&gt;0,VLOOKUP(M389,[4]Cashflow!$A$93:$A$216,1,0),VLOOKUP([4]Bank!M388,[4]Cashflow!$A$5:$A$90,1,0))</f>
        <v>Bank Charges</v>
      </c>
      <c r="P389" t="s">
        <v>74</v>
      </c>
      <c r="Q389" s="18">
        <f>INDEX([5]Accounts!$A:$A,MATCH(P389,[5]Accounts!$F:$F,0))</f>
        <v>5430</v>
      </c>
      <c r="R389" t="s">
        <v>118</v>
      </c>
      <c r="S389"/>
      <c r="T389"/>
      <c r="U389"/>
      <c r="V389"/>
      <c r="W389"/>
    </row>
    <row r="390" spans="1:23" ht="15" hidden="1" x14ac:dyDescent="0.25">
      <c r="A390" s="24" t="str">
        <f>IFERROR(VLOOKUP(M390,'Broker lookup'!$A$1:$B$497,2,0),"other")</f>
        <v>other</v>
      </c>
      <c r="B390" s="453">
        <f t="shared" si="18"/>
        <v>45748</v>
      </c>
      <c r="C390" s="464">
        <v>45749</v>
      </c>
      <c r="D390" s="464">
        <v>45749</v>
      </c>
      <c r="E390">
        <v>170165384</v>
      </c>
      <c r="F390" t="s">
        <v>894</v>
      </c>
      <c r="G390" s="20">
        <f t="shared" si="21"/>
        <v>-33000</v>
      </c>
      <c r="H390" s="449">
        <v>33000</v>
      </c>
      <c r="I390" s="449">
        <v>0</v>
      </c>
      <c r="J390" s="20">
        <v>3812362.55</v>
      </c>
      <c r="K390" s="20" t="s">
        <v>64</v>
      </c>
      <c r="L390" t="s">
        <v>65</v>
      </c>
      <c r="M390" s="439" t="s">
        <v>136</v>
      </c>
      <c r="N390" s="440">
        <f t="shared" si="22"/>
        <v>45748</v>
      </c>
      <c r="O390" s="488" t="str">
        <f>IF(H390&lt;&gt;0,VLOOKUP(M390,[4]Cashflow!$A$93:$A$216,1,0),VLOOKUP([4]Bank!M389,[4]Cashflow!$A$5:$A$90,1,0))</f>
        <v>Upstix</v>
      </c>
      <c r="P390" t="s">
        <v>137</v>
      </c>
      <c r="Q390" s="18">
        <f>INDEX([5]Accounts!$A:$A,MATCH(P390,[5]Accounts!$F:$F,0))</f>
        <v>3537</v>
      </c>
      <c r="R390" t="s">
        <v>118</v>
      </c>
      <c r="S390"/>
      <c r="T390"/>
      <c r="U390"/>
      <c r="V390"/>
      <c r="W390"/>
    </row>
    <row r="391" spans="1:23" ht="15" hidden="1" x14ac:dyDescent="0.25">
      <c r="A391" s="24" t="str">
        <f>IFERROR(VLOOKUP(M391,'Broker lookup'!$A$1:$B$497,2,0),"other")</f>
        <v>other</v>
      </c>
      <c r="B391" s="453">
        <f t="shared" si="18"/>
        <v>45748</v>
      </c>
      <c r="C391" s="464">
        <v>45749</v>
      </c>
      <c r="D391" s="464">
        <v>45749</v>
      </c>
      <c r="E391">
        <v>170165385</v>
      </c>
      <c r="F391" t="s">
        <v>895</v>
      </c>
      <c r="G391" s="20">
        <f t="shared" si="21"/>
        <v>-15</v>
      </c>
      <c r="H391" s="449">
        <v>15</v>
      </c>
      <c r="I391" s="449">
        <v>0</v>
      </c>
      <c r="J391" s="20">
        <v>3812347.55</v>
      </c>
      <c r="K391" s="20" t="s">
        <v>64</v>
      </c>
      <c r="L391" t="s">
        <v>65</v>
      </c>
      <c r="M391" s="439" t="s">
        <v>582</v>
      </c>
      <c r="N391" s="440">
        <f t="shared" si="22"/>
        <v>45748</v>
      </c>
      <c r="O391" s="488" t="str">
        <f>IF(H391&lt;&gt;0,VLOOKUP(M391,[4]Cashflow!$A$93:$A$216,1,0),VLOOKUP([4]Bank!M390,[4]Cashflow!$A$5:$A$90,1,0))</f>
        <v>Bank Charges</v>
      </c>
      <c r="P391" t="s">
        <v>74</v>
      </c>
      <c r="Q391" s="18">
        <f>INDEX([5]Accounts!$A:$A,MATCH(P391,[5]Accounts!$F:$F,0))</f>
        <v>5430</v>
      </c>
      <c r="R391" t="s">
        <v>118</v>
      </c>
      <c r="S391"/>
      <c r="T391"/>
      <c r="U391"/>
      <c r="V391"/>
      <c r="W391"/>
    </row>
    <row r="392" spans="1:23" ht="15" hidden="1" x14ac:dyDescent="0.25">
      <c r="A392" s="24" t="str">
        <f>IFERROR(VLOOKUP(M392,'Broker lookup'!$A$1:$B$497,2,0),"other")</f>
        <v>other</v>
      </c>
      <c r="B392" s="453">
        <f t="shared" si="18"/>
        <v>45748</v>
      </c>
      <c r="C392" s="464">
        <v>45749</v>
      </c>
      <c r="D392" s="464">
        <v>45749</v>
      </c>
      <c r="E392">
        <v>170165385</v>
      </c>
      <c r="F392" t="s">
        <v>896</v>
      </c>
      <c r="G392" s="20">
        <f t="shared" si="21"/>
        <v>-1500000</v>
      </c>
      <c r="H392" s="449">
        <v>1500000</v>
      </c>
      <c r="I392" s="449">
        <v>0</v>
      </c>
      <c r="J392" s="20">
        <v>2312347.5499999998</v>
      </c>
      <c r="K392" s="20" t="s">
        <v>64</v>
      </c>
      <c r="L392" t="s">
        <v>65</v>
      </c>
      <c r="M392" s="439" t="s">
        <v>107</v>
      </c>
      <c r="N392" s="440">
        <f t="shared" si="22"/>
        <v>45748</v>
      </c>
      <c r="O392" s="488" t="str">
        <f>IF(H392&lt;&gt;0,VLOOKUP(M392,[4]Cashflow!$A$93:$A$216,1,0),VLOOKUP([4]Bank!M391,[4]Cashflow!$A$5:$A$90,1,0))</f>
        <v>Pukka IPT &amp; Commission</v>
      </c>
      <c r="P392" t="s">
        <v>742</v>
      </c>
      <c r="Q392" s="18">
        <f>INDEX([5]Accounts!$A:$A,MATCH(P392,[5]Accounts!$F:$F,0))</f>
        <v>2768</v>
      </c>
      <c r="R392" t="s">
        <v>118</v>
      </c>
      <c r="S392"/>
      <c r="T392"/>
      <c r="U392"/>
      <c r="V392"/>
      <c r="W392"/>
    </row>
    <row r="393" spans="1:23" ht="15" hidden="1" x14ac:dyDescent="0.25">
      <c r="A393" s="24" t="str">
        <f>IFERROR(VLOOKUP(M393,'Broker lookup'!$A$1:$B$497,2,0),"other")</f>
        <v>other</v>
      </c>
      <c r="B393" s="453">
        <f t="shared" si="18"/>
        <v>45748</v>
      </c>
      <c r="C393" s="464">
        <v>45750</v>
      </c>
      <c r="D393" s="464">
        <v>45750</v>
      </c>
      <c r="E393">
        <v>170185191</v>
      </c>
      <c r="F393" t="s">
        <v>897</v>
      </c>
      <c r="G393" s="20">
        <f t="shared" si="21"/>
        <v>700000</v>
      </c>
      <c r="H393" s="449">
        <v>0</v>
      </c>
      <c r="I393" s="449">
        <v>700000</v>
      </c>
      <c r="J393" s="20">
        <v>3012347.55</v>
      </c>
      <c r="K393" s="20" t="s">
        <v>64</v>
      </c>
      <c r="L393" t="s">
        <v>65</v>
      </c>
      <c r="M393" s="439" t="s">
        <v>309</v>
      </c>
      <c r="N393" s="440">
        <f t="shared" si="22"/>
        <v>45748</v>
      </c>
      <c r="O393" s="488" t="e">
        <f>IF(H393&lt;&gt;0,VLOOKUP(M393,[4]Cashflow!$A$93:$A$216,1,0),VLOOKUP([4]Bank!M392,[4]Cashflow!$A$5:$A$90,1,0))</f>
        <v>#N/A</v>
      </c>
      <c r="P393" t="s">
        <v>309</v>
      </c>
      <c r="Q393" s="18">
        <f>INDEX([5]Accounts!$A:$A,MATCH(P393,[5]Accounts!$F:$F,0))</f>
        <v>2765</v>
      </c>
      <c r="R393" t="s">
        <v>118</v>
      </c>
      <c r="S393"/>
      <c r="T393"/>
      <c r="U393"/>
      <c r="V393"/>
      <c r="W393"/>
    </row>
    <row r="394" spans="1:23" ht="15" hidden="1" x14ac:dyDescent="0.25">
      <c r="A394" s="24" t="str">
        <f>IFERROR(VLOOKUP(M394,'Broker lookup'!$A$1:$B$497,2,0),"other")</f>
        <v>other</v>
      </c>
      <c r="B394" s="453">
        <f t="shared" si="18"/>
        <v>45748</v>
      </c>
      <c r="C394" s="464">
        <v>45751</v>
      </c>
      <c r="D394" s="464">
        <v>45751</v>
      </c>
      <c r="E394">
        <v>170194840</v>
      </c>
      <c r="F394" t="s">
        <v>898</v>
      </c>
      <c r="G394" s="20">
        <f t="shared" si="21"/>
        <v>31307.78</v>
      </c>
      <c r="H394" s="449">
        <v>0</v>
      </c>
      <c r="I394" s="449">
        <v>31307.78</v>
      </c>
      <c r="J394" s="20">
        <v>3043655.33</v>
      </c>
      <c r="K394" s="20" t="s">
        <v>64</v>
      </c>
      <c r="L394" t="s">
        <v>65</v>
      </c>
      <c r="M394" s="439" t="s">
        <v>337</v>
      </c>
      <c r="N394" s="440">
        <f t="shared" si="22"/>
        <v>45748</v>
      </c>
      <c r="O394" s="488" t="e">
        <f>IF(H394&lt;&gt;0,VLOOKUP(M394,[4]Cashflow!$A$93:$A$216,1,0),VLOOKUP([4]Bank!M393,[4]Cashflow!$A$5:$A$90,1,0))</f>
        <v>#N/A</v>
      </c>
      <c r="P394" t="s">
        <v>88</v>
      </c>
      <c r="Q394" s="18">
        <f>INDEX([5]Accounts!$A:$A,MATCH(P394,[5]Accounts!$F:$F,0))</f>
        <v>5434</v>
      </c>
      <c r="R394" t="s">
        <v>118</v>
      </c>
      <c r="S394"/>
      <c r="T394"/>
      <c r="U394"/>
      <c r="V394"/>
      <c r="W394"/>
    </row>
    <row r="395" spans="1:23" ht="15" hidden="1" x14ac:dyDescent="0.25">
      <c r="A395" s="24" t="str">
        <f>IFERROR(VLOOKUP(M395,'Broker lookup'!$A$1:$B$497,2,0),"other")</f>
        <v>other</v>
      </c>
      <c r="B395" s="453">
        <f t="shared" si="18"/>
        <v>45748</v>
      </c>
      <c r="C395" s="464">
        <v>45751</v>
      </c>
      <c r="D395" s="464">
        <v>45751</v>
      </c>
      <c r="E395">
        <v>170196524</v>
      </c>
      <c r="F395" t="s">
        <v>899</v>
      </c>
      <c r="G395" s="20">
        <f t="shared" si="21"/>
        <v>-1</v>
      </c>
      <c r="H395" s="449">
        <v>1</v>
      </c>
      <c r="I395" s="449">
        <v>0</v>
      </c>
      <c r="J395" s="20">
        <v>3043654.33</v>
      </c>
      <c r="K395" s="20" t="s">
        <v>64</v>
      </c>
      <c r="L395" t="s">
        <v>65</v>
      </c>
      <c r="M395" s="439" t="s">
        <v>582</v>
      </c>
      <c r="N395" s="440">
        <f t="shared" si="22"/>
        <v>45748</v>
      </c>
      <c r="O395" s="488" t="str">
        <f>IF(H395&lt;&gt;0,VLOOKUP(M395,[4]Cashflow!$A$93:$A$216,1,0),VLOOKUP([4]Bank!M394,[4]Cashflow!$A$5:$A$90,1,0))</f>
        <v>Bank Charges</v>
      </c>
      <c r="P395" t="s">
        <v>74</v>
      </c>
      <c r="Q395" s="18">
        <f>INDEX([5]Accounts!$A:$A,MATCH(P395,[5]Accounts!$F:$F,0))</f>
        <v>5430</v>
      </c>
      <c r="R395" t="s">
        <v>118</v>
      </c>
      <c r="S395"/>
      <c r="T395"/>
      <c r="U395"/>
      <c r="V395"/>
      <c r="W395"/>
    </row>
    <row r="396" spans="1:23" ht="15" hidden="1" x14ac:dyDescent="0.25">
      <c r="A396" s="24" t="s">
        <v>576</v>
      </c>
      <c r="B396" s="453">
        <f t="shared" si="18"/>
        <v>45748</v>
      </c>
      <c r="C396" s="464">
        <v>45751</v>
      </c>
      <c r="D396" s="464">
        <v>45751</v>
      </c>
      <c r="E396">
        <v>170196524</v>
      </c>
      <c r="F396" t="s">
        <v>900</v>
      </c>
      <c r="G396" s="20">
        <f t="shared" si="21"/>
        <v>-25</v>
      </c>
      <c r="H396" s="449">
        <v>25</v>
      </c>
      <c r="I396" s="449">
        <v>0</v>
      </c>
      <c r="J396" s="20">
        <v>3043629.33</v>
      </c>
      <c r="K396" s="20" t="s">
        <v>64</v>
      </c>
      <c r="L396" t="s">
        <v>65</v>
      </c>
      <c r="M396" s="439" t="s">
        <v>36</v>
      </c>
      <c r="N396" s="440">
        <f t="shared" si="22"/>
        <v>45748</v>
      </c>
      <c r="O396" s="488" t="str">
        <f>IF(H396&lt;&gt;0,VLOOKUP(M396,[4]Cashflow!$A$93:$A$216,1,0),VLOOKUP([4]Bank!M395,[4]Cashflow!$A$5:$A$90,1,0))</f>
        <v>Dayinsure</v>
      </c>
      <c r="P396" t="s">
        <v>708</v>
      </c>
      <c r="Q396" s="18">
        <f>INDEX([5]Accounts!$A:$A,MATCH(P396,[5]Accounts!$F:$F,0))</f>
        <v>8012</v>
      </c>
      <c r="R396" t="s">
        <v>118</v>
      </c>
      <c r="S396"/>
      <c r="T396"/>
      <c r="U396"/>
      <c r="V396"/>
      <c r="W396"/>
    </row>
    <row r="397" spans="1:23" ht="15" hidden="1" x14ac:dyDescent="0.25">
      <c r="A397" s="24" t="str">
        <f>IFERROR(VLOOKUP(M397,'Broker lookup'!$A$1:$B$497,2,0),"other")</f>
        <v>other</v>
      </c>
      <c r="B397" s="453">
        <f t="shared" si="18"/>
        <v>45748</v>
      </c>
      <c r="C397" s="464">
        <v>45751</v>
      </c>
      <c r="D397" s="464">
        <v>45751</v>
      </c>
      <c r="E397">
        <v>170196525</v>
      </c>
      <c r="F397" t="s">
        <v>901</v>
      </c>
      <c r="G397" s="20">
        <f t="shared" si="21"/>
        <v>-1</v>
      </c>
      <c r="H397" s="449">
        <v>1</v>
      </c>
      <c r="I397" s="449">
        <v>0</v>
      </c>
      <c r="J397" s="20">
        <v>3043628.33</v>
      </c>
      <c r="K397" s="20" t="s">
        <v>64</v>
      </c>
      <c r="L397" t="s">
        <v>65</v>
      </c>
      <c r="M397" s="439" t="s">
        <v>582</v>
      </c>
      <c r="N397" s="440">
        <f t="shared" si="22"/>
        <v>45748</v>
      </c>
      <c r="O397" s="488" t="str">
        <f>IF(H397&lt;&gt;0,VLOOKUP(M397,[4]Cashflow!$A$93:$A$216,1,0),VLOOKUP([4]Bank!M396,[4]Cashflow!$A$5:$A$90,1,0))</f>
        <v>Bank Charges</v>
      </c>
      <c r="P397" t="s">
        <v>74</v>
      </c>
      <c r="Q397" s="18">
        <f>INDEX([5]Accounts!$A:$A,MATCH(P397,[5]Accounts!$F:$F,0))</f>
        <v>5430</v>
      </c>
      <c r="R397" t="s">
        <v>118</v>
      </c>
      <c r="S397"/>
      <c r="T397"/>
      <c r="U397"/>
      <c r="V397"/>
      <c r="W397"/>
    </row>
    <row r="398" spans="1:23" ht="15" hidden="1" x14ac:dyDescent="0.25">
      <c r="A398" s="24" t="str">
        <f>IFERROR(VLOOKUP(M398,'Broker lookup'!$A$1:$B$497,2,0),"other")</f>
        <v>other</v>
      </c>
      <c r="B398" s="453">
        <f t="shared" si="18"/>
        <v>45748</v>
      </c>
      <c r="C398" s="464">
        <v>45751</v>
      </c>
      <c r="D398" s="464">
        <v>45751</v>
      </c>
      <c r="E398">
        <v>170196525</v>
      </c>
      <c r="F398" t="s">
        <v>902</v>
      </c>
      <c r="G398" s="20">
        <f t="shared" si="21"/>
        <v>-7000</v>
      </c>
      <c r="H398" s="449">
        <v>7000</v>
      </c>
      <c r="I398" s="449">
        <v>0</v>
      </c>
      <c r="J398" s="20">
        <v>3036628.33</v>
      </c>
      <c r="K398" s="20" t="s">
        <v>64</v>
      </c>
      <c r="L398" t="s">
        <v>65</v>
      </c>
      <c r="M398" s="439" t="s">
        <v>658</v>
      </c>
      <c r="N398" s="440">
        <f t="shared" si="22"/>
        <v>45748</v>
      </c>
      <c r="O398" s="488" t="str">
        <f>IF(H398&lt;&gt;0,VLOOKUP(M398,[4]Cashflow!$A$93:$A$216,1,0),VLOOKUP([4]Bank!M397,[4]Cashflow!$A$5:$A$90,1,0))</f>
        <v>Audit fees</v>
      </c>
      <c r="P398" t="s">
        <v>640</v>
      </c>
      <c r="Q398" s="18">
        <f>INDEX([5]Accounts!$A:$A,MATCH(P398,[5]Accounts!$F:$F,0))</f>
        <v>4232</v>
      </c>
      <c r="R398" t="s">
        <v>118</v>
      </c>
      <c r="S398"/>
      <c r="T398"/>
      <c r="U398"/>
      <c r="V398"/>
      <c r="W398"/>
    </row>
    <row r="399" spans="1:23" ht="15" hidden="1" x14ac:dyDescent="0.25">
      <c r="A399" s="24" t="str">
        <f>IFERROR(VLOOKUP(M399,'Broker lookup'!$A$1:$B$497,2,0),"other")</f>
        <v>other</v>
      </c>
      <c r="B399" s="453">
        <f t="shared" si="18"/>
        <v>45748</v>
      </c>
      <c r="C399" s="464">
        <v>45751</v>
      </c>
      <c r="D399" s="464">
        <v>45751</v>
      </c>
      <c r="E399">
        <v>170196526</v>
      </c>
      <c r="F399" t="s">
        <v>903</v>
      </c>
      <c r="G399" s="20">
        <f t="shared" si="21"/>
        <v>-1</v>
      </c>
      <c r="H399" s="449">
        <v>1</v>
      </c>
      <c r="I399" s="449">
        <v>0</v>
      </c>
      <c r="J399" s="20">
        <v>3036627.33</v>
      </c>
      <c r="K399" s="20" t="s">
        <v>64</v>
      </c>
      <c r="L399" t="s">
        <v>65</v>
      </c>
      <c r="M399" s="439" t="s">
        <v>582</v>
      </c>
      <c r="N399" s="440">
        <f t="shared" si="22"/>
        <v>45748</v>
      </c>
      <c r="O399" s="488" t="str">
        <f>IF(H399&lt;&gt;0,VLOOKUP(M399,[4]Cashflow!$A$93:$A$216,1,0),VLOOKUP([4]Bank!M398,[4]Cashflow!$A$5:$A$90,1,0))</f>
        <v>Bank Charges</v>
      </c>
      <c r="P399" t="s">
        <v>74</v>
      </c>
      <c r="Q399" s="18">
        <f>INDEX([5]Accounts!$A:$A,MATCH(P399,[5]Accounts!$F:$F,0))</f>
        <v>5430</v>
      </c>
      <c r="R399" t="s">
        <v>118</v>
      </c>
      <c r="S399"/>
      <c r="T399"/>
      <c r="U399"/>
      <c r="V399"/>
      <c r="W399"/>
    </row>
    <row r="400" spans="1:23" ht="15" hidden="1" x14ac:dyDescent="0.25">
      <c r="A400" s="24" t="str">
        <f>IFERROR(VLOOKUP(M400,'Broker lookup'!$A$1:$B$497,2,0),"other")</f>
        <v>other</v>
      </c>
      <c r="B400" s="453">
        <f t="shared" si="18"/>
        <v>45748</v>
      </c>
      <c r="C400" s="464">
        <v>45751</v>
      </c>
      <c r="D400" s="464">
        <v>45751</v>
      </c>
      <c r="E400">
        <v>170196526</v>
      </c>
      <c r="F400" t="s">
        <v>904</v>
      </c>
      <c r="G400" s="20">
        <f t="shared" si="21"/>
        <v>-14160</v>
      </c>
      <c r="H400" s="449">
        <v>14160</v>
      </c>
      <c r="I400" s="449">
        <v>0</v>
      </c>
      <c r="J400" s="20">
        <v>3022467.33</v>
      </c>
      <c r="K400" s="20" t="s">
        <v>64</v>
      </c>
      <c r="L400" t="s">
        <v>65</v>
      </c>
      <c r="M400" s="439" t="s">
        <v>665</v>
      </c>
      <c r="N400" s="440">
        <f t="shared" si="22"/>
        <v>45748</v>
      </c>
      <c r="O400" s="488" t="str">
        <f>IF(H400&lt;&gt;0,VLOOKUP(M400,[4]Cashflow!$A$93:$A$216,1,0),VLOOKUP([4]Bank!M399,[4]Cashflow!$A$5:$A$90,1,0))</f>
        <v>360 Globalnet</v>
      </c>
      <c r="P400" t="s">
        <v>640</v>
      </c>
      <c r="Q400" s="18">
        <f>INDEX([5]Accounts!$A:$A,MATCH(P400,[5]Accounts!$F:$F,0))</f>
        <v>4232</v>
      </c>
      <c r="R400" t="s">
        <v>118</v>
      </c>
      <c r="S400"/>
      <c r="T400"/>
      <c r="U400"/>
      <c r="V400"/>
      <c r="W400"/>
    </row>
    <row r="401" spans="1:23" ht="15" hidden="1" x14ac:dyDescent="0.25">
      <c r="A401" s="24" t="str">
        <f>IFERROR(VLOOKUP(M401,'Broker lookup'!$A$1:$B$497,2,0),"other")</f>
        <v>other</v>
      </c>
      <c r="B401" s="453">
        <f t="shared" si="18"/>
        <v>45748</v>
      </c>
      <c r="C401" s="464">
        <v>45751</v>
      </c>
      <c r="D401" s="464">
        <v>45751</v>
      </c>
      <c r="E401">
        <v>170196527</v>
      </c>
      <c r="F401" t="s">
        <v>905</v>
      </c>
      <c r="G401" s="20">
        <f t="shared" si="21"/>
        <v>-1</v>
      </c>
      <c r="H401" s="449">
        <v>1</v>
      </c>
      <c r="I401" s="449">
        <v>0</v>
      </c>
      <c r="J401" s="20">
        <v>3022466.33</v>
      </c>
      <c r="K401" s="20" t="s">
        <v>64</v>
      </c>
      <c r="L401" t="s">
        <v>65</v>
      </c>
      <c r="M401" s="439" t="s">
        <v>582</v>
      </c>
      <c r="N401" s="440">
        <f t="shared" si="22"/>
        <v>45748</v>
      </c>
      <c r="O401" s="488" t="str">
        <f>IF(H401&lt;&gt;0,VLOOKUP(M401,[4]Cashflow!$A$93:$A$216,1,0),VLOOKUP([4]Bank!M400,[4]Cashflow!$A$5:$A$90,1,0))</f>
        <v>Bank Charges</v>
      </c>
      <c r="P401" t="s">
        <v>74</v>
      </c>
      <c r="Q401" s="18">
        <f>INDEX([5]Accounts!$A:$A,MATCH(P401,[5]Accounts!$F:$F,0))</f>
        <v>5430</v>
      </c>
      <c r="R401" t="s">
        <v>118</v>
      </c>
      <c r="S401"/>
      <c r="T401"/>
      <c r="U401"/>
      <c r="V401"/>
      <c r="W401"/>
    </row>
    <row r="402" spans="1:23" ht="15" hidden="1" x14ac:dyDescent="0.25">
      <c r="A402" s="24" t="str">
        <f>IFERROR(VLOOKUP(M402,'Broker lookup'!$A$1:$B$497,2,0),"other")</f>
        <v>other</v>
      </c>
      <c r="B402" s="453">
        <f t="shared" ref="B402:B465" si="23">EOMONTH(C402,-1)+1</f>
        <v>45748</v>
      </c>
      <c r="C402" s="464">
        <v>45751</v>
      </c>
      <c r="D402" s="464">
        <v>45751</v>
      </c>
      <c r="E402">
        <v>170196527</v>
      </c>
      <c r="F402" t="s">
        <v>906</v>
      </c>
      <c r="G402" s="20">
        <f t="shared" si="21"/>
        <v>-17280</v>
      </c>
      <c r="H402" s="449">
        <v>17280</v>
      </c>
      <c r="I402" s="449">
        <v>0</v>
      </c>
      <c r="J402" s="20">
        <v>3005186.33</v>
      </c>
      <c r="K402" s="20" t="s">
        <v>64</v>
      </c>
      <c r="L402" t="s">
        <v>65</v>
      </c>
      <c r="M402" s="439" t="s">
        <v>293</v>
      </c>
      <c r="N402" s="440">
        <f t="shared" si="22"/>
        <v>45748</v>
      </c>
      <c r="O402" s="488" t="str">
        <f>IF(H402&lt;&gt;0,VLOOKUP(M402,[4]Cashflow!$A$93:$A$216,1,0),VLOOKUP([4]Bank!M401,[4]Cashflow!$A$5:$A$90,1,0))</f>
        <v>Audit fees</v>
      </c>
      <c r="P402" t="s">
        <v>640</v>
      </c>
      <c r="Q402" s="18">
        <f>INDEX([5]Accounts!$A:$A,MATCH(P402,[5]Accounts!$F:$F,0))</f>
        <v>4232</v>
      </c>
      <c r="R402" t="s">
        <v>118</v>
      </c>
      <c r="S402"/>
      <c r="T402"/>
      <c r="U402"/>
      <c r="V402"/>
      <c r="W402"/>
    </row>
    <row r="403" spans="1:23" ht="15" hidden="1" x14ac:dyDescent="0.25">
      <c r="A403" s="24" t="str">
        <f>IFERROR(VLOOKUP(M403,'Broker lookup'!$A$1:$B$497,2,0),"other")</f>
        <v>other</v>
      </c>
      <c r="B403" s="453">
        <f t="shared" si="23"/>
        <v>45748</v>
      </c>
      <c r="C403" s="464">
        <v>45751</v>
      </c>
      <c r="D403" s="464">
        <v>45751</v>
      </c>
      <c r="E403">
        <v>170196528</v>
      </c>
      <c r="F403" t="s">
        <v>907</v>
      </c>
      <c r="G403" s="20">
        <f t="shared" si="21"/>
        <v>-1</v>
      </c>
      <c r="H403" s="449">
        <v>1</v>
      </c>
      <c r="I403" s="449">
        <v>0</v>
      </c>
      <c r="J403" s="20">
        <v>3005185.33</v>
      </c>
      <c r="K403" s="20" t="s">
        <v>64</v>
      </c>
      <c r="L403" t="s">
        <v>65</v>
      </c>
      <c r="M403" s="439" t="s">
        <v>582</v>
      </c>
      <c r="N403" s="440">
        <f t="shared" si="22"/>
        <v>45748</v>
      </c>
      <c r="O403" s="488" t="str">
        <f>IF(H403&lt;&gt;0,VLOOKUP(M403,[4]Cashflow!$A$93:$A$216,1,0),VLOOKUP([4]Bank!M402,[4]Cashflow!$A$5:$A$90,1,0))</f>
        <v>Bank Charges</v>
      </c>
      <c r="P403" t="s">
        <v>74</v>
      </c>
      <c r="Q403" s="18">
        <f>INDEX([5]Accounts!$A:$A,MATCH(P403,[5]Accounts!$F:$F,0))</f>
        <v>5430</v>
      </c>
      <c r="R403" t="s">
        <v>118</v>
      </c>
      <c r="S403"/>
      <c r="T403"/>
      <c r="U403"/>
      <c r="V403"/>
      <c r="W403"/>
    </row>
    <row r="404" spans="1:23" ht="15" hidden="1" x14ac:dyDescent="0.25">
      <c r="A404" s="24" t="str">
        <f>IFERROR(VLOOKUP(M404,'Broker lookup'!$A$1:$B$497,2,0),"other")</f>
        <v>other</v>
      </c>
      <c r="B404" s="453">
        <f t="shared" si="23"/>
        <v>45748</v>
      </c>
      <c r="C404" s="464">
        <v>45751</v>
      </c>
      <c r="D404" s="464">
        <v>45751</v>
      </c>
      <c r="E404">
        <v>170196528</v>
      </c>
      <c r="F404" t="s">
        <v>908</v>
      </c>
      <c r="G404" s="20">
        <f t="shared" si="21"/>
        <v>-22.8</v>
      </c>
      <c r="H404" s="449">
        <v>22.8</v>
      </c>
      <c r="I404" s="449">
        <v>0</v>
      </c>
      <c r="J404" s="20">
        <v>3005162.53</v>
      </c>
      <c r="K404" s="20" t="s">
        <v>64</v>
      </c>
      <c r="L404" t="s">
        <v>65</v>
      </c>
      <c r="M404" s="439" t="s">
        <v>69</v>
      </c>
      <c r="N404" s="440">
        <f t="shared" si="22"/>
        <v>45748</v>
      </c>
      <c r="O404" s="488" t="str">
        <f>IF(H404&lt;&gt;0,VLOOKUP(M404,[4]Cashflow!$A$93:$A$216,1,0),VLOOKUP([4]Bank!M403,[4]Cashflow!$A$5:$A$90,1,0))</f>
        <v>Employment Costs</v>
      </c>
      <c r="P404" t="s">
        <v>297</v>
      </c>
      <c r="Q404" s="18">
        <f>INDEX([5]Accounts!$A:$A,MATCH(P404,[5]Accounts!$F:$F,0))</f>
        <v>8020</v>
      </c>
      <c r="R404" t="s">
        <v>118</v>
      </c>
      <c r="S404"/>
      <c r="T404"/>
      <c r="U404"/>
      <c r="V404"/>
      <c r="W404"/>
    </row>
    <row r="405" spans="1:23" ht="15" hidden="1" x14ac:dyDescent="0.25">
      <c r="A405" s="24" t="str">
        <f>IFERROR(VLOOKUP(M405,'Broker lookup'!$A$1:$B$497,2,0),"other")</f>
        <v>other</v>
      </c>
      <c r="B405" s="453">
        <f t="shared" si="23"/>
        <v>45748</v>
      </c>
      <c r="C405" s="464">
        <v>45751</v>
      </c>
      <c r="D405" s="464">
        <v>45751</v>
      </c>
      <c r="E405">
        <v>170196529</v>
      </c>
      <c r="F405" t="s">
        <v>909</v>
      </c>
      <c r="G405" s="20">
        <f t="shared" si="21"/>
        <v>-1</v>
      </c>
      <c r="H405" s="449">
        <v>1</v>
      </c>
      <c r="I405" s="449">
        <v>0</v>
      </c>
      <c r="J405" s="20">
        <v>3005161.53</v>
      </c>
      <c r="K405" s="20" t="s">
        <v>64</v>
      </c>
      <c r="L405" t="s">
        <v>65</v>
      </c>
      <c r="M405" s="439" t="s">
        <v>582</v>
      </c>
      <c r="N405" s="440">
        <f t="shared" si="22"/>
        <v>45748</v>
      </c>
      <c r="O405" s="488" t="str">
        <f>IF(H405&lt;&gt;0,VLOOKUP(M405,[4]Cashflow!$A$93:$A$216,1,0),VLOOKUP([4]Bank!M404,[4]Cashflow!$A$5:$A$90,1,0))</f>
        <v>Bank Charges</v>
      </c>
      <c r="P405" t="s">
        <v>74</v>
      </c>
      <c r="Q405" s="18">
        <f>INDEX([5]Accounts!$A:$A,MATCH(P405,[5]Accounts!$F:$F,0))</f>
        <v>5430</v>
      </c>
      <c r="R405" t="s">
        <v>118</v>
      </c>
      <c r="S405"/>
      <c r="T405"/>
      <c r="U405"/>
      <c r="V405"/>
      <c r="W405"/>
    </row>
    <row r="406" spans="1:23" ht="15" hidden="1" x14ac:dyDescent="0.25">
      <c r="A406" s="24" t="str">
        <f>IFERROR(VLOOKUP(M406,'Broker lookup'!$A$1:$B$497,2,0),"other")</f>
        <v>other</v>
      </c>
      <c r="B406" s="453">
        <f t="shared" si="23"/>
        <v>45748</v>
      </c>
      <c r="C406" s="464">
        <v>45751</v>
      </c>
      <c r="D406" s="464">
        <v>45751</v>
      </c>
      <c r="E406">
        <v>170196529</v>
      </c>
      <c r="F406" t="s">
        <v>910</v>
      </c>
      <c r="G406" s="20">
        <f t="shared" si="21"/>
        <v>-306508.38</v>
      </c>
      <c r="H406" s="449">
        <v>306508.38</v>
      </c>
      <c r="I406" s="449">
        <v>0</v>
      </c>
      <c r="J406" s="20">
        <v>2698653.15</v>
      </c>
      <c r="K406" s="20" t="s">
        <v>64</v>
      </c>
      <c r="L406" t="s">
        <v>65</v>
      </c>
      <c r="M406" s="439" t="s">
        <v>393</v>
      </c>
      <c r="N406" s="440">
        <f t="shared" si="22"/>
        <v>45748</v>
      </c>
      <c r="O406" s="488" t="str">
        <f>IF(H406&lt;&gt;0,VLOOKUP(M406,[4]Cashflow!$A$93:$A$216,1,0),VLOOKUP([4]Bank!M405,[4]Cashflow!$A$5:$A$90,1,0))</f>
        <v>KCASL Fees</v>
      </c>
      <c r="P406" t="s">
        <v>302</v>
      </c>
      <c r="Q406" s="18">
        <f>INDEX([5]Accounts!$A:$A,MATCH(P406,[5]Accounts!$F:$F,0))</f>
        <v>3299</v>
      </c>
      <c r="R406" t="s">
        <v>118</v>
      </c>
      <c r="S406"/>
      <c r="T406"/>
      <c r="U406"/>
      <c r="V406"/>
      <c r="W406"/>
    </row>
    <row r="407" spans="1:23" ht="15" hidden="1" x14ac:dyDescent="0.25">
      <c r="A407" s="24" t="str">
        <f>IFERROR(VLOOKUP(M407,'Broker lookup'!$A$1:$B$497,2,0),"other")</f>
        <v>other</v>
      </c>
      <c r="B407" s="453">
        <f t="shared" si="23"/>
        <v>45748</v>
      </c>
      <c r="C407" s="464">
        <v>45751</v>
      </c>
      <c r="D407" s="464">
        <v>45751</v>
      </c>
      <c r="E407">
        <v>170196530</v>
      </c>
      <c r="F407" t="s">
        <v>911</v>
      </c>
      <c r="G407" s="20">
        <f t="shared" si="21"/>
        <v>-1</v>
      </c>
      <c r="H407" s="449">
        <v>1</v>
      </c>
      <c r="I407" s="449">
        <v>0</v>
      </c>
      <c r="J407" s="20">
        <v>2698652.15</v>
      </c>
      <c r="K407" s="20" t="s">
        <v>64</v>
      </c>
      <c r="L407" t="s">
        <v>65</v>
      </c>
      <c r="M407" s="439" t="s">
        <v>582</v>
      </c>
      <c r="N407" s="440">
        <f t="shared" si="22"/>
        <v>45748</v>
      </c>
      <c r="O407" s="488" t="str">
        <f>IF(H407&lt;&gt;0,VLOOKUP(M407,[4]Cashflow!$A$93:$A$216,1,0),VLOOKUP([4]Bank!M406,[4]Cashflow!$A$5:$A$90,1,0))</f>
        <v>Bank Charges</v>
      </c>
      <c r="P407" t="s">
        <v>74</v>
      </c>
      <c r="Q407" s="18">
        <f>INDEX([5]Accounts!$A:$A,MATCH(P407,[5]Accounts!$F:$F,0))</f>
        <v>5430</v>
      </c>
      <c r="R407" t="s">
        <v>118</v>
      </c>
      <c r="S407"/>
      <c r="T407"/>
      <c r="U407"/>
      <c r="V407"/>
      <c r="W407"/>
    </row>
    <row r="408" spans="1:23" ht="15" hidden="1" x14ac:dyDescent="0.25">
      <c r="A408" s="24" t="str">
        <f>IFERROR(VLOOKUP(M408,'Broker lookup'!$A$1:$B$497,2,0),"other")</f>
        <v>other</v>
      </c>
      <c r="B408" s="453">
        <f t="shared" si="23"/>
        <v>45748</v>
      </c>
      <c r="C408" s="464">
        <v>45751</v>
      </c>
      <c r="D408" s="464">
        <v>45751</v>
      </c>
      <c r="E408">
        <v>170196530</v>
      </c>
      <c r="F408" t="s">
        <v>912</v>
      </c>
      <c r="G408" s="20">
        <f t="shared" si="21"/>
        <v>-748951.64</v>
      </c>
      <c r="H408" s="449">
        <v>748951.64</v>
      </c>
      <c r="I408" s="449">
        <v>0</v>
      </c>
      <c r="J408" s="20">
        <v>1949700.51</v>
      </c>
      <c r="K408" s="20" t="s">
        <v>64</v>
      </c>
      <c r="L408" t="s">
        <v>65</v>
      </c>
      <c r="M408" s="439" t="s">
        <v>618</v>
      </c>
      <c r="N408" s="440">
        <f t="shared" si="22"/>
        <v>45748</v>
      </c>
      <c r="O408" s="488" t="str">
        <f>IF(H408&lt;&gt;0,VLOOKUP(M408,[4]Cashflow!$A$93:$A$216,1,0),VLOOKUP([4]Bank!M407,[4]Cashflow!$A$5:$A$90,1,0))</f>
        <v>Hedgehog Claims</v>
      </c>
      <c r="P408" t="s">
        <v>80</v>
      </c>
      <c r="Q408" s="18">
        <f>INDEX([5]Accounts!$A:$A,MATCH(P408,[5]Accounts!$F:$F,0))</f>
        <v>2764</v>
      </c>
      <c r="R408" t="s">
        <v>118</v>
      </c>
      <c r="S408"/>
      <c r="T408"/>
      <c r="U408"/>
      <c r="V408"/>
      <c r="W408"/>
    </row>
    <row r="409" spans="1:23" ht="15" hidden="1" x14ac:dyDescent="0.25">
      <c r="A409" s="24" t="str">
        <f>IFERROR(VLOOKUP(M409,'Broker lookup'!$A$1:$B$497,2,0),"other")</f>
        <v>other</v>
      </c>
      <c r="B409" s="453">
        <f t="shared" si="23"/>
        <v>45748</v>
      </c>
      <c r="C409" s="464">
        <v>45751</v>
      </c>
      <c r="D409" s="464">
        <v>45751</v>
      </c>
      <c r="E409">
        <v>170196531</v>
      </c>
      <c r="F409" t="s">
        <v>53</v>
      </c>
      <c r="G409" s="20">
        <f t="shared" si="21"/>
        <v>-15</v>
      </c>
      <c r="H409" s="449">
        <v>15</v>
      </c>
      <c r="I409" s="449">
        <v>0</v>
      </c>
      <c r="J409" s="20">
        <v>1949685.51</v>
      </c>
      <c r="K409" s="20" t="s">
        <v>64</v>
      </c>
      <c r="L409" t="s">
        <v>65</v>
      </c>
      <c r="M409" s="439" t="s">
        <v>582</v>
      </c>
      <c r="N409" s="440">
        <f t="shared" si="22"/>
        <v>45748</v>
      </c>
      <c r="O409" s="488" t="str">
        <f>IF(H409&lt;&gt;0,VLOOKUP(M409,[4]Cashflow!$A$93:$A$216,1,0),VLOOKUP([4]Bank!M408,[4]Cashflow!$A$5:$A$90,1,0))</f>
        <v>Bank Charges</v>
      </c>
      <c r="P409" t="s">
        <v>74</v>
      </c>
      <c r="Q409" s="18">
        <f>INDEX([5]Accounts!$A:$A,MATCH(P409,[5]Accounts!$F:$F,0))</f>
        <v>5430</v>
      </c>
      <c r="R409" t="s">
        <v>118</v>
      </c>
      <c r="S409"/>
      <c r="T409"/>
      <c r="U409"/>
      <c r="V409"/>
      <c r="W409"/>
    </row>
    <row r="410" spans="1:23" ht="15" hidden="1" x14ac:dyDescent="0.25">
      <c r="A410" s="24" t="str">
        <f>IFERROR(VLOOKUP(M410,'Broker lookup'!$A$1:$B$497,2,0),"other")</f>
        <v>other</v>
      </c>
      <c r="B410" s="453">
        <f t="shared" si="23"/>
        <v>45748</v>
      </c>
      <c r="C410" s="464">
        <v>45751</v>
      </c>
      <c r="D410" s="464">
        <v>45751</v>
      </c>
      <c r="E410">
        <v>170196531</v>
      </c>
      <c r="F410" t="s">
        <v>54</v>
      </c>
      <c r="G410" s="20">
        <f t="shared" si="21"/>
        <v>-1000000</v>
      </c>
      <c r="H410" s="449">
        <v>1000000</v>
      </c>
      <c r="I410" s="449">
        <v>0</v>
      </c>
      <c r="J410" s="20">
        <v>949685.51</v>
      </c>
      <c r="K410" s="20" t="s">
        <v>64</v>
      </c>
      <c r="L410" t="s">
        <v>65</v>
      </c>
      <c r="M410" s="439" t="s">
        <v>85</v>
      </c>
      <c r="N410" s="440">
        <f t="shared" si="22"/>
        <v>45748</v>
      </c>
      <c r="O410" s="488" t="str">
        <f>IF(H410&lt;&gt;0,VLOOKUP(M410,[4]Cashflow!$A$93:$A$216,1,0),VLOOKUP([4]Bank!M409,[4]Cashflow!$A$5:$A$90,1,0))</f>
        <v>KCASL Top up</v>
      </c>
      <c r="P410" t="s">
        <v>84</v>
      </c>
      <c r="Q410" s="18">
        <f>INDEX([5]Accounts!$A:$A,MATCH(P410,[5]Accounts!$F:$F,0))</f>
        <v>2761</v>
      </c>
      <c r="R410" t="s">
        <v>118</v>
      </c>
      <c r="S410"/>
      <c r="T410"/>
      <c r="U410"/>
      <c r="V410"/>
      <c r="W410"/>
    </row>
    <row r="411" spans="1:23" ht="15" hidden="1" x14ac:dyDescent="0.25">
      <c r="A411" s="24" t="str">
        <f>IFERROR(VLOOKUP(M411,'Broker lookup'!$A$1:$B$497,2,0),"other")</f>
        <v>other</v>
      </c>
      <c r="B411" s="453">
        <f t="shared" si="23"/>
        <v>45748</v>
      </c>
      <c r="C411" s="464">
        <v>45751</v>
      </c>
      <c r="D411" s="464">
        <v>45751</v>
      </c>
      <c r="E411">
        <v>170196532</v>
      </c>
      <c r="F411" t="s">
        <v>913</v>
      </c>
      <c r="G411" s="20">
        <f t="shared" si="21"/>
        <v>-1</v>
      </c>
      <c r="H411" s="449">
        <v>1</v>
      </c>
      <c r="I411" s="449">
        <v>0</v>
      </c>
      <c r="J411" s="20">
        <v>949684.51</v>
      </c>
      <c r="K411" s="20" t="s">
        <v>64</v>
      </c>
      <c r="L411" t="s">
        <v>65</v>
      </c>
      <c r="M411" s="439" t="s">
        <v>582</v>
      </c>
      <c r="N411" s="440">
        <f t="shared" si="22"/>
        <v>45748</v>
      </c>
      <c r="O411" s="488" t="str">
        <f>IF(H411&lt;&gt;0,VLOOKUP(M411,[4]Cashflow!$A$93:$A$216,1,0),VLOOKUP([4]Bank!M410,[4]Cashflow!$A$5:$A$90,1,0))</f>
        <v>Bank Charges</v>
      </c>
      <c r="P411" t="s">
        <v>74</v>
      </c>
      <c r="Q411" s="18">
        <f>INDEX([5]Accounts!$A:$A,MATCH(P411,[5]Accounts!$F:$F,0))</f>
        <v>5430</v>
      </c>
      <c r="R411" t="s">
        <v>118</v>
      </c>
      <c r="S411"/>
      <c r="T411"/>
      <c r="U411"/>
      <c r="V411"/>
      <c r="W411"/>
    </row>
    <row r="412" spans="1:23" ht="15" hidden="1" x14ac:dyDescent="0.25">
      <c r="A412" s="24" t="str">
        <f>IFERROR(VLOOKUP(M412,'Broker lookup'!$A$1:$B$497,2,0),"other")</f>
        <v>other</v>
      </c>
      <c r="B412" s="453">
        <f t="shared" si="23"/>
        <v>45748</v>
      </c>
      <c r="C412" s="464">
        <v>45751</v>
      </c>
      <c r="D412" s="464">
        <v>45751</v>
      </c>
      <c r="E412">
        <v>170196532</v>
      </c>
      <c r="F412" t="s">
        <v>914</v>
      </c>
      <c r="G412" s="20">
        <f t="shared" si="21"/>
        <v>-13363.51</v>
      </c>
      <c r="H412" s="449">
        <v>13363.51</v>
      </c>
      <c r="I412" s="449">
        <v>0</v>
      </c>
      <c r="J412" s="20">
        <v>936321</v>
      </c>
      <c r="K412" s="20" t="s">
        <v>64</v>
      </c>
      <c r="L412" t="s">
        <v>65</v>
      </c>
      <c r="M412" s="439" t="s">
        <v>915</v>
      </c>
      <c r="N412" s="440">
        <f t="shared" si="22"/>
        <v>45748</v>
      </c>
      <c r="O412" s="488" t="str">
        <f>IF(H412&lt;&gt;0,VLOOKUP(M412,[4]Cashflow!$A$93:$A$216,1,0),VLOOKUP([4]Bank!M411,[4]Cashflow!$A$5:$A$90,1,0))</f>
        <v>Fiduciary Management (MK)</v>
      </c>
      <c r="P412" t="s">
        <v>305</v>
      </c>
      <c r="Q412" s="18">
        <f>INDEX([5]Accounts!$A:$A,MATCH(P412,[5]Accounts!$F:$F,0))</f>
        <v>5413</v>
      </c>
      <c r="R412" t="s">
        <v>118</v>
      </c>
      <c r="S412"/>
      <c r="T412"/>
      <c r="U412"/>
      <c r="V412"/>
      <c r="W412"/>
    </row>
    <row r="413" spans="1:23" ht="15" hidden="1" x14ac:dyDescent="0.25">
      <c r="A413" s="24" t="str">
        <f>IFERROR(VLOOKUP(M413,'Broker lookup'!$A$1:$B$497,2,0),"other")</f>
        <v>other</v>
      </c>
      <c r="B413" s="453">
        <f t="shared" si="23"/>
        <v>45748</v>
      </c>
      <c r="C413" s="464">
        <v>45751</v>
      </c>
      <c r="D413" s="464">
        <v>45751</v>
      </c>
      <c r="E413">
        <v>170196533</v>
      </c>
      <c r="F413" t="s">
        <v>827</v>
      </c>
      <c r="G413" s="20">
        <f t="shared" si="21"/>
        <v>-1</v>
      </c>
      <c r="H413" s="449">
        <v>1</v>
      </c>
      <c r="I413" s="449">
        <v>0</v>
      </c>
      <c r="J413" s="20">
        <v>936320</v>
      </c>
      <c r="K413" s="20" t="s">
        <v>64</v>
      </c>
      <c r="L413" t="s">
        <v>65</v>
      </c>
      <c r="M413" s="439" t="s">
        <v>582</v>
      </c>
      <c r="N413" s="440">
        <f t="shared" si="22"/>
        <v>45748</v>
      </c>
      <c r="O413" s="488" t="str">
        <f>IF(H413&lt;&gt;0,VLOOKUP(M413,[4]Cashflow!$A$93:$A$216,1,0),VLOOKUP([4]Bank!M412,[4]Cashflow!$A$5:$A$90,1,0))</f>
        <v>Bank Charges</v>
      </c>
      <c r="P413" t="s">
        <v>74</v>
      </c>
      <c r="Q413" s="18">
        <f>INDEX([5]Accounts!$A:$A,MATCH(P413,[5]Accounts!$F:$F,0))</f>
        <v>5430</v>
      </c>
      <c r="R413" t="s">
        <v>118</v>
      </c>
      <c r="S413"/>
      <c r="T413"/>
      <c r="U413"/>
      <c r="V413"/>
      <c r="W413"/>
    </row>
    <row r="414" spans="1:23" ht="15" hidden="1" x14ac:dyDescent="0.25">
      <c r="A414" s="24" t="str">
        <f>IFERROR(VLOOKUP(M414,'Broker lookup'!$A$1:$B$497,2,0),"other")</f>
        <v>other</v>
      </c>
      <c r="B414" s="453">
        <f t="shared" si="23"/>
        <v>45748</v>
      </c>
      <c r="C414" s="464">
        <v>45751</v>
      </c>
      <c r="D414" s="464">
        <v>45751</v>
      </c>
      <c r="E414">
        <v>170196533</v>
      </c>
      <c r="F414" t="s">
        <v>828</v>
      </c>
      <c r="G414" s="20">
        <f t="shared" si="21"/>
        <v>-1045.95</v>
      </c>
      <c r="H414" s="449">
        <v>1045.95</v>
      </c>
      <c r="I414" s="449">
        <v>0</v>
      </c>
      <c r="J414" s="20">
        <v>935274.05</v>
      </c>
      <c r="K414" s="20" t="s">
        <v>64</v>
      </c>
      <c r="L414" t="s">
        <v>65</v>
      </c>
      <c r="M414" s="439" t="s">
        <v>69</v>
      </c>
      <c r="N414" s="440">
        <f t="shared" si="22"/>
        <v>45748</v>
      </c>
      <c r="O414" s="488" t="str">
        <f>IF(H414&lt;&gt;0,VLOOKUP(M414,[4]Cashflow!$A$93:$A$216,1,0),VLOOKUP([4]Bank!M413,[4]Cashflow!$A$5:$A$90,1,0))</f>
        <v>Employment Costs</v>
      </c>
      <c r="P414" t="s">
        <v>297</v>
      </c>
      <c r="Q414" s="18">
        <f>INDEX([5]Accounts!$A:$A,MATCH(P414,[5]Accounts!$F:$F,0))</f>
        <v>8020</v>
      </c>
      <c r="R414" t="s">
        <v>118</v>
      </c>
      <c r="S414"/>
      <c r="T414"/>
      <c r="U414"/>
      <c r="V414"/>
      <c r="W414"/>
    </row>
    <row r="415" spans="1:23" ht="15" hidden="1" x14ac:dyDescent="0.25">
      <c r="A415" s="24" t="str">
        <f>IFERROR(VLOOKUP(M415,'Broker lookup'!$A$1:$B$497,2,0),"other")</f>
        <v>other</v>
      </c>
      <c r="B415" s="453">
        <f t="shared" si="23"/>
        <v>45748</v>
      </c>
      <c r="C415" s="464">
        <v>45751</v>
      </c>
      <c r="D415" s="464">
        <v>45751</v>
      </c>
      <c r="E415">
        <v>170196534</v>
      </c>
      <c r="F415" t="s">
        <v>916</v>
      </c>
      <c r="G415" s="20">
        <f t="shared" si="21"/>
        <v>-1</v>
      </c>
      <c r="H415" s="449">
        <v>1</v>
      </c>
      <c r="I415" s="449">
        <v>0</v>
      </c>
      <c r="J415" s="20">
        <v>935273.05</v>
      </c>
      <c r="K415" s="20" t="s">
        <v>64</v>
      </c>
      <c r="L415" t="s">
        <v>65</v>
      </c>
      <c r="M415" s="439" t="s">
        <v>582</v>
      </c>
      <c r="N415" s="440">
        <f t="shared" si="22"/>
        <v>45748</v>
      </c>
      <c r="O415" s="488" t="str">
        <f>IF(H415&lt;&gt;0,VLOOKUP(M415,[4]Cashflow!$A$93:$A$216,1,0),VLOOKUP([4]Bank!M414,[4]Cashflow!$A$5:$A$90,1,0))</f>
        <v>Bank Charges</v>
      </c>
      <c r="P415" t="s">
        <v>74</v>
      </c>
      <c r="Q415" s="18">
        <f>INDEX([5]Accounts!$A:$A,MATCH(P415,[5]Accounts!$F:$F,0))</f>
        <v>5430</v>
      </c>
      <c r="R415" t="s">
        <v>118</v>
      </c>
      <c r="S415"/>
      <c r="T415"/>
      <c r="U415"/>
      <c r="V415"/>
      <c r="W415"/>
    </row>
    <row r="416" spans="1:23" ht="15" hidden="1" x14ac:dyDescent="0.25">
      <c r="A416" s="24" t="str">
        <f>IFERROR(VLOOKUP(M416,'Broker lookup'!$A$1:$B$497,2,0),"other")</f>
        <v>other</v>
      </c>
      <c r="B416" s="453">
        <f t="shared" si="23"/>
        <v>45748</v>
      </c>
      <c r="C416" s="464">
        <v>45751</v>
      </c>
      <c r="D416" s="464">
        <v>45751</v>
      </c>
      <c r="E416">
        <v>170196534</v>
      </c>
      <c r="F416" t="s">
        <v>917</v>
      </c>
      <c r="G416" s="20">
        <f t="shared" si="21"/>
        <v>-824.94</v>
      </c>
      <c r="H416" s="449">
        <v>824.94</v>
      </c>
      <c r="I416" s="449">
        <v>0</v>
      </c>
      <c r="J416" s="20">
        <v>934448.11</v>
      </c>
      <c r="K416" s="20" t="s">
        <v>64</v>
      </c>
      <c r="L416" t="s">
        <v>65</v>
      </c>
      <c r="M416" s="439" t="s">
        <v>69</v>
      </c>
      <c r="N416" s="440">
        <f t="shared" si="22"/>
        <v>45748</v>
      </c>
      <c r="O416" s="488" t="str">
        <f>IF(H416&lt;&gt;0,VLOOKUP(M416,[4]Cashflow!$A$93:$A$216,1,0),VLOOKUP([4]Bank!M415,[4]Cashflow!$A$5:$A$90,1,0))</f>
        <v>Employment Costs</v>
      </c>
      <c r="P416" t="s">
        <v>297</v>
      </c>
      <c r="Q416" s="18">
        <f>INDEX([5]Accounts!$A:$A,MATCH(P416,[5]Accounts!$F:$F,0))</f>
        <v>8020</v>
      </c>
      <c r="R416" t="s">
        <v>118</v>
      </c>
      <c r="S416"/>
      <c r="T416"/>
      <c r="U416"/>
      <c r="V416"/>
      <c r="W416"/>
    </row>
    <row r="417" spans="1:23" ht="15" hidden="1" x14ac:dyDescent="0.25">
      <c r="A417" s="24" t="str">
        <f>IFERROR(VLOOKUP(M417,'Broker lookup'!$A$1:$B$497,2,0),"other")</f>
        <v>other</v>
      </c>
      <c r="B417" s="453">
        <f t="shared" si="23"/>
        <v>45748</v>
      </c>
      <c r="C417" s="464">
        <v>45751</v>
      </c>
      <c r="D417" s="464">
        <v>45751</v>
      </c>
      <c r="E417">
        <v>170196535</v>
      </c>
      <c r="F417" t="s">
        <v>397</v>
      </c>
      <c r="G417" s="20">
        <f t="shared" si="21"/>
        <v>-1</v>
      </c>
      <c r="H417" s="449">
        <v>1</v>
      </c>
      <c r="I417" s="449">
        <v>0</v>
      </c>
      <c r="J417" s="20">
        <v>934447.11</v>
      </c>
      <c r="K417" s="20" t="s">
        <v>64</v>
      </c>
      <c r="L417" t="s">
        <v>65</v>
      </c>
      <c r="M417" s="439" t="s">
        <v>582</v>
      </c>
      <c r="N417" s="440">
        <f t="shared" si="22"/>
        <v>45748</v>
      </c>
      <c r="O417" s="488" t="str">
        <f>IF(H417&lt;&gt;0,VLOOKUP(M417,[4]Cashflow!$A$93:$A$216,1,0),VLOOKUP([4]Bank!M416,[4]Cashflow!$A$5:$A$90,1,0))</f>
        <v>Bank Charges</v>
      </c>
      <c r="P417" t="s">
        <v>74</v>
      </c>
      <c r="Q417" s="18">
        <f>INDEX([5]Accounts!$A:$A,MATCH(P417,[5]Accounts!$F:$F,0))</f>
        <v>5430</v>
      </c>
      <c r="R417" t="s">
        <v>118</v>
      </c>
      <c r="S417"/>
      <c r="T417"/>
      <c r="U417"/>
      <c r="V417"/>
      <c r="W417"/>
    </row>
    <row r="418" spans="1:23" ht="15" hidden="1" x14ac:dyDescent="0.25">
      <c r="A418" s="24" t="str">
        <f>IFERROR(VLOOKUP(M418,'Broker lookup'!$A$1:$B$497,2,0),"other")</f>
        <v>other</v>
      </c>
      <c r="B418" s="453">
        <f t="shared" si="23"/>
        <v>45748</v>
      </c>
      <c r="C418" s="464">
        <v>45751</v>
      </c>
      <c r="D418" s="464">
        <v>45751</v>
      </c>
      <c r="E418">
        <v>170196535</v>
      </c>
      <c r="F418" t="s">
        <v>398</v>
      </c>
      <c r="G418" s="20">
        <f t="shared" si="21"/>
        <v>-700000</v>
      </c>
      <c r="H418" s="449">
        <v>700000</v>
      </c>
      <c r="I418" s="449">
        <v>0</v>
      </c>
      <c r="J418" s="20">
        <v>234447.11</v>
      </c>
      <c r="K418" s="20" t="s">
        <v>64</v>
      </c>
      <c r="L418" t="s">
        <v>65</v>
      </c>
      <c r="M418" s="439" t="s">
        <v>337</v>
      </c>
      <c r="N418" s="440">
        <f t="shared" si="22"/>
        <v>45748</v>
      </c>
      <c r="O418" s="488" t="str">
        <f>IF(H418&lt;&gt;0,VLOOKUP(M418,[4]Cashflow!$A$93:$A$216,1,0),VLOOKUP([4]Bank!M417,[4]Cashflow!$A$5:$A$90,1,0))</f>
        <v>Horwich Farrelly</v>
      </c>
      <c r="P418" t="s">
        <v>83</v>
      </c>
      <c r="Q418" s="18">
        <f>INDEX([5]Accounts!$A:$A,MATCH(P418,[5]Accounts!$F:$F,0))</f>
        <v>2763</v>
      </c>
      <c r="R418" t="s">
        <v>118</v>
      </c>
      <c r="S418"/>
      <c r="T418"/>
      <c r="U418"/>
      <c r="V418"/>
      <c r="W418"/>
    </row>
    <row r="419" spans="1:23" ht="15" hidden="1" x14ac:dyDescent="0.25">
      <c r="A419" s="24" t="str">
        <f>IFERROR(VLOOKUP(M419,'Broker lookup'!$A$1:$B$497,2,0),"other")</f>
        <v>other</v>
      </c>
      <c r="B419" s="453">
        <f t="shared" si="23"/>
        <v>45748</v>
      </c>
      <c r="C419" s="464">
        <v>45751</v>
      </c>
      <c r="D419" s="464">
        <v>45751</v>
      </c>
      <c r="E419">
        <v>170196536</v>
      </c>
      <c r="F419" t="s">
        <v>918</v>
      </c>
      <c r="G419" s="20">
        <f t="shared" si="21"/>
        <v>-157054</v>
      </c>
      <c r="H419" s="449">
        <v>157054</v>
      </c>
      <c r="I419" s="449">
        <v>0</v>
      </c>
      <c r="J419" s="20">
        <v>77393.11</v>
      </c>
      <c r="K419" s="20" t="s">
        <v>64</v>
      </c>
      <c r="L419" t="s">
        <v>65</v>
      </c>
      <c r="M419" s="439" t="s">
        <v>76</v>
      </c>
      <c r="N419" s="440">
        <f t="shared" si="22"/>
        <v>45748</v>
      </c>
      <c r="O419" s="488" t="str">
        <f>IF(H419&lt;&gt;0,VLOOKUP(M419,[4]Cashflow!$A$93:$A$216,1,0),VLOOKUP([4]Bank!M418,[4]Cashflow!$A$5:$A$90,1,0))</f>
        <v>GFSC</v>
      </c>
      <c r="P419" t="s">
        <v>628</v>
      </c>
      <c r="Q419" s="18">
        <f>INDEX([5]Accounts!$A:$A,MATCH(P419,[5]Accounts!$F:$F,0))</f>
        <v>3120</v>
      </c>
      <c r="R419" t="s">
        <v>118</v>
      </c>
      <c r="S419"/>
      <c r="T419"/>
      <c r="U419"/>
      <c r="V419"/>
      <c r="W419"/>
    </row>
    <row r="420" spans="1:23" ht="15" hidden="1" x14ac:dyDescent="0.25">
      <c r="A420" s="24" t="str">
        <f>IFERROR(VLOOKUP(M420,'Broker lookup'!$A$1:$B$497,2,0),"other")</f>
        <v>other</v>
      </c>
      <c r="B420" s="453">
        <f t="shared" si="23"/>
        <v>45748</v>
      </c>
      <c r="C420" s="464">
        <v>45751</v>
      </c>
      <c r="D420" s="464">
        <v>45751</v>
      </c>
      <c r="E420">
        <v>170196537</v>
      </c>
      <c r="F420" t="s">
        <v>919</v>
      </c>
      <c r="G420" s="20">
        <f t="shared" si="21"/>
        <v>-1</v>
      </c>
      <c r="H420" s="449">
        <v>1</v>
      </c>
      <c r="I420" s="449">
        <v>0</v>
      </c>
      <c r="J420" s="20">
        <v>77392.11</v>
      </c>
      <c r="K420" s="20" t="s">
        <v>64</v>
      </c>
      <c r="L420" t="s">
        <v>65</v>
      </c>
      <c r="M420" s="439" t="s">
        <v>582</v>
      </c>
      <c r="N420" s="440">
        <f t="shared" si="22"/>
        <v>45748</v>
      </c>
      <c r="O420" s="488" t="str">
        <f>IF(H420&lt;&gt;0,VLOOKUP(M420,[4]Cashflow!$A$93:$A$216,1,0),VLOOKUP([4]Bank!M419,[4]Cashflow!$A$5:$A$90,1,0))</f>
        <v>Bank Charges</v>
      </c>
      <c r="P420" t="s">
        <v>74</v>
      </c>
      <c r="Q420" s="18">
        <f>INDEX([5]Accounts!$A:$A,MATCH(P420,[5]Accounts!$F:$F,0))</f>
        <v>5430</v>
      </c>
      <c r="R420" t="s">
        <v>118</v>
      </c>
      <c r="S420"/>
      <c r="T420"/>
      <c r="U420"/>
      <c r="V420"/>
      <c r="W420"/>
    </row>
    <row r="421" spans="1:23" ht="15" hidden="1" x14ac:dyDescent="0.25">
      <c r="A421" s="24" t="str">
        <f>IFERROR(VLOOKUP(M421,'Broker lookup'!$A$1:$B$497,2,0),"other")</f>
        <v>other</v>
      </c>
      <c r="B421" s="453">
        <f t="shared" si="23"/>
        <v>45748</v>
      </c>
      <c r="C421" s="464">
        <v>45751</v>
      </c>
      <c r="D421" s="464">
        <v>45751</v>
      </c>
      <c r="E421">
        <v>170196537</v>
      </c>
      <c r="F421" t="s">
        <v>920</v>
      </c>
      <c r="G421" s="20">
        <f t="shared" si="21"/>
        <v>-14406</v>
      </c>
      <c r="H421" s="449">
        <v>14406</v>
      </c>
      <c r="I421" s="449">
        <v>0</v>
      </c>
      <c r="J421" s="20">
        <v>62986.11</v>
      </c>
      <c r="K421" s="20" t="s">
        <v>64</v>
      </c>
      <c r="L421" t="s">
        <v>65</v>
      </c>
      <c r="M421" s="439" t="s">
        <v>337</v>
      </c>
      <c r="N421" s="440">
        <f t="shared" si="22"/>
        <v>45748</v>
      </c>
      <c r="O421" s="488" t="str">
        <f>IF(H421&lt;&gt;0,VLOOKUP(M421,[4]Cashflow!$A$93:$A$216,1,0),VLOOKUP([4]Bank!M420,[4]Cashflow!$A$5:$A$90,1,0))</f>
        <v>Horwich Farrelly</v>
      </c>
      <c r="P421" t="s">
        <v>88</v>
      </c>
      <c r="Q421" s="18">
        <f>INDEX([5]Accounts!$A:$A,MATCH(P421,[5]Accounts!$F:$F,0))</f>
        <v>5434</v>
      </c>
      <c r="R421" t="s">
        <v>118</v>
      </c>
      <c r="S421"/>
      <c r="T421"/>
      <c r="U421"/>
      <c r="V421"/>
      <c r="W421"/>
    </row>
    <row r="422" spans="1:23" ht="15" hidden="1" x14ac:dyDescent="0.25">
      <c r="A422" s="24" t="str">
        <f>IFERROR(VLOOKUP(M422,'Broker lookup'!$A$1:$B$497,2,0),"other")</f>
        <v>other</v>
      </c>
      <c r="B422" s="453">
        <f t="shared" si="23"/>
        <v>45748</v>
      </c>
      <c r="C422" s="464">
        <v>45751</v>
      </c>
      <c r="D422" s="464">
        <v>45751</v>
      </c>
      <c r="E422">
        <v>170196538</v>
      </c>
      <c r="F422" t="s">
        <v>921</v>
      </c>
      <c r="G422" s="20">
        <f t="shared" si="21"/>
        <v>-2100</v>
      </c>
      <c r="H422" s="449">
        <v>2100</v>
      </c>
      <c r="I422" s="449">
        <v>0</v>
      </c>
      <c r="J422" s="20">
        <v>60886.11</v>
      </c>
      <c r="K422" s="20" t="s">
        <v>64</v>
      </c>
      <c r="L422" t="s">
        <v>65</v>
      </c>
      <c r="M422" s="439" t="s">
        <v>76</v>
      </c>
      <c r="N422" s="440">
        <f t="shared" si="22"/>
        <v>45748</v>
      </c>
      <c r="O422" s="488" t="str">
        <f>IF(H422&lt;&gt;0,VLOOKUP(M422,[4]Cashflow!$A$93:$A$216,1,0),VLOOKUP([4]Bank!M421,[4]Cashflow!$A$5:$A$90,1,0))</f>
        <v>GFSC</v>
      </c>
      <c r="P422" t="s">
        <v>640</v>
      </c>
      <c r="Q422" s="18">
        <f>INDEX([5]Accounts!$A:$A,MATCH(P422,[5]Accounts!$F:$F,0))</f>
        <v>4232</v>
      </c>
      <c r="R422" t="s">
        <v>118</v>
      </c>
      <c r="S422"/>
      <c r="T422"/>
      <c r="U422"/>
      <c r="V422"/>
      <c r="W422"/>
    </row>
    <row r="423" spans="1:23" ht="15" hidden="1" x14ac:dyDescent="0.25">
      <c r="A423" s="24" t="str">
        <f>IFERROR(VLOOKUP(M423,'Broker lookup'!$A$1:$B$497,2,0),"other")</f>
        <v>other</v>
      </c>
      <c r="B423" s="453">
        <f t="shared" si="23"/>
        <v>45748</v>
      </c>
      <c r="C423" s="464">
        <v>45751</v>
      </c>
      <c r="D423" s="464">
        <v>45751</v>
      </c>
      <c r="E423">
        <v>170206419</v>
      </c>
      <c r="F423" t="s">
        <v>922</v>
      </c>
      <c r="G423" s="20">
        <f t="shared" si="21"/>
        <v>75000</v>
      </c>
      <c r="H423" s="449">
        <v>0</v>
      </c>
      <c r="I423" s="449">
        <v>75000</v>
      </c>
      <c r="J423" s="20">
        <v>135886.10999999999</v>
      </c>
      <c r="K423" s="20" t="s">
        <v>64</v>
      </c>
      <c r="L423" t="s">
        <v>65</v>
      </c>
      <c r="M423" s="439" t="s">
        <v>711</v>
      </c>
      <c r="N423" s="440">
        <f t="shared" si="22"/>
        <v>45748</v>
      </c>
      <c r="O423" s="488" t="e">
        <f>IF(H423&lt;&gt;0,VLOOKUP(M423,[4]Cashflow!$A$93:$A$216,1,0),VLOOKUP([4]Bank!M422,[4]Cashflow!$A$5:$A$90,1,0))</f>
        <v>#N/A</v>
      </c>
      <c r="P423" t="s">
        <v>712</v>
      </c>
      <c r="Q423" s="18">
        <f>INDEX([5]Accounts!$A:$A,MATCH(P423,[5]Accounts!$F:$F,0))</f>
        <v>3528</v>
      </c>
      <c r="R423" t="s">
        <v>118</v>
      </c>
      <c r="S423"/>
      <c r="T423"/>
      <c r="U423"/>
      <c r="V423"/>
      <c r="W423"/>
    </row>
    <row r="424" spans="1:23" ht="15" hidden="1" x14ac:dyDescent="0.25">
      <c r="A424" s="24" t="str">
        <f>IFERROR(VLOOKUP(M424,'Broker lookup'!$A$1:$B$497,2,0),"other")</f>
        <v>Dayinsure</v>
      </c>
      <c r="B424" s="445">
        <f t="shared" si="23"/>
        <v>45748</v>
      </c>
      <c r="C424" s="464">
        <v>45754</v>
      </c>
      <c r="D424" s="464">
        <v>45754</v>
      </c>
      <c r="E424">
        <v>170212269</v>
      </c>
      <c r="F424" t="s">
        <v>48</v>
      </c>
      <c r="G424" s="20">
        <f t="shared" si="21"/>
        <v>40863.379999999997</v>
      </c>
      <c r="H424" s="449">
        <v>0</v>
      </c>
      <c r="I424" s="449">
        <v>40863.379999999997</v>
      </c>
      <c r="J424" s="20">
        <v>176749.49</v>
      </c>
      <c r="K424" s="20" t="s">
        <v>64</v>
      </c>
      <c r="L424" t="s">
        <v>65</v>
      </c>
      <c r="M424" s="439" t="s">
        <v>36</v>
      </c>
      <c r="N424" s="440">
        <f t="shared" si="22"/>
        <v>45748</v>
      </c>
      <c r="O424" s="488" t="e">
        <f>IF(H424&lt;&gt;0,VLOOKUP(M424,[4]Cashflow!$A$93:$A$216,1,0),VLOOKUP([4]Bank!M423,[4]Cashflow!$A$5:$A$90,1,0))</f>
        <v>#N/A</v>
      </c>
      <c r="P424" t="s">
        <v>72</v>
      </c>
      <c r="Q424" s="18">
        <f>INDEX([5]Accounts!$A:$A,MATCH(P424,[5]Accounts!$F:$F,0))</f>
        <v>3435</v>
      </c>
      <c r="R424" t="s">
        <v>218</v>
      </c>
      <c r="S424"/>
      <c r="T424"/>
      <c r="U424"/>
      <c r="V424"/>
      <c r="W424"/>
    </row>
    <row r="425" spans="1:23" ht="15" hidden="1" x14ac:dyDescent="0.25">
      <c r="A425" s="24" t="str">
        <f>IFERROR(VLOOKUP(M425,'Broker lookup'!$A$1:$B$497,2,0),"other")</f>
        <v>other</v>
      </c>
      <c r="B425" s="453">
        <f t="shared" si="23"/>
        <v>45748</v>
      </c>
      <c r="C425" s="464">
        <v>45756</v>
      </c>
      <c r="D425" s="464">
        <v>45756</v>
      </c>
      <c r="E425">
        <v>170254645</v>
      </c>
      <c r="F425" t="s">
        <v>923</v>
      </c>
      <c r="G425" s="20">
        <f t="shared" si="21"/>
        <v>920000</v>
      </c>
      <c r="H425" s="449">
        <v>0</v>
      </c>
      <c r="I425" s="449">
        <v>920000</v>
      </c>
      <c r="J425" s="20">
        <v>1096749.49</v>
      </c>
      <c r="K425" s="20" t="s">
        <v>64</v>
      </c>
      <c r="L425" t="s">
        <v>65</v>
      </c>
      <c r="M425" s="439" t="s">
        <v>309</v>
      </c>
      <c r="N425" s="440">
        <f t="shared" si="22"/>
        <v>45748</v>
      </c>
      <c r="O425" s="488" t="e">
        <f>IF(H425&lt;&gt;0,VLOOKUP(M425,[4]Cashflow!$A$93:$A$216,1,0),VLOOKUP([4]Bank!M424,[4]Cashflow!$A$5:$A$90,1,0))</f>
        <v>#N/A</v>
      </c>
      <c r="P425" t="s">
        <v>309</v>
      </c>
      <c r="Q425" s="18">
        <f>INDEX([5]Accounts!$A:$A,MATCH(P425,[5]Accounts!$F:$F,0))</f>
        <v>2765</v>
      </c>
      <c r="R425" t="s">
        <v>118</v>
      </c>
      <c r="S425"/>
      <c r="T425"/>
      <c r="U425"/>
      <c r="V425"/>
      <c r="W425"/>
    </row>
    <row r="426" spans="1:23" ht="15" hidden="1" x14ac:dyDescent="0.25">
      <c r="A426" s="24" t="str">
        <f>IFERROR(VLOOKUP(M426,'Broker lookup'!$A$1:$B$497,2,0),"other")</f>
        <v>other</v>
      </c>
      <c r="B426" s="453">
        <f t="shared" si="23"/>
        <v>45748</v>
      </c>
      <c r="C426" s="464">
        <v>45756</v>
      </c>
      <c r="D426" s="464">
        <v>45756</v>
      </c>
      <c r="E426">
        <v>170257684</v>
      </c>
      <c r="F426" t="s">
        <v>924</v>
      </c>
      <c r="G426" s="20">
        <f t="shared" si="21"/>
        <v>-1</v>
      </c>
      <c r="H426" s="449">
        <v>1</v>
      </c>
      <c r="I426" s="449">
        <v>0</v>
      </c>
      <c r="J426" s="20">
        <v>1096748.49</v>
      </c>
      <c r="K426" s="20" t="s">
        <v>64</v>
      </c>
      <c r="L426" t="s">
        <v>65</v>
      </c>
      <c r="M426" s="439" t="s">
        <v>582</v>
      </c>
      <c r="N426" s="440">
        <f t="shared" si="22"/>
        <v>45748</v>
      </c>
      <c r="O426" s="488" t="str">
        <f>IF(H426&lt;&gt;0,VLOOKUP(M426,[4]Cashflow!$A$93:$A$216,1,0),VLOOKUP([4]Bank!M425,[4]Cashflow!$A$5:$A$90,1,0))</f>
        <v>Bank Charges</v>
      </c>
      <c r="P426" t="s">
        <v>74</v>
      </c>
      <c r="Q426" s="18">
        <f>INDEX([5]Accounts!$A:$A,MATCH(P426,[5]Accounts!$F:$F,0))</f>
        <v>5430</v>
      </c>
      <c r="R426" t="s">
        <v>118</v>
      </c>
      <c r="S426"/>
      <c r="T426"/>
      <c r="U426"/>
      <c r="V426"/>
      <c r="W426"/>
    </row>
    <row r="427" spans="1:23" ht="15" hidden="1" x14ac:dyDescent="0.25">
      <c r="A427" s="24" t="str">
        <f>IFERROR(VLOOKUP(M427,'Broker lookup'!$A$1:$B$497,2,0),"other")</f>
        <v>other</v>
      </c>
      <c r="B427" s="453">
        <f t="shared" si="23"/>
        <v>45748</v>
      </c>
      <c r="C427" s="464">
        <v>45756</v>
      </c>
      <c r="D427" s="464">
        <v>45756</v>
      </c>
      <c r="E427">
        <v>170257684</v>
      </c>
      <c r="F427" t="s">
        <v>925</v>
      </c>
      <c r="G427" s="20">
        <f t="shared" si="21"/>
        <v>-6116.65</v>
      </c>
      <c r="H427" s="449">
        <v>6116.65</v>
      </c>
      <c r="I427" s="449">
        <v>0</v>
      </c>
      <c r="J427" s="20">
        <v>1090631.8400000001</v>
      </c>
      <c r="K427" s="20" t="s">
        <v>64</v>
      </c>
      <c r="L427" t="s">
        <v>65</v>
      </c>
      <c r="M427" s="439" t="s">
        <v>926</v>
      </c>
      <c r="N427" s="440">
        <f t="shared" si="22"/>
        <v>45748</v>
      </c>
      <c r="O427" s="488" t="str">
        <f>IF(H427&lt;&gt;0,VLOOKUP(M427,[4]Cashflow!$A$93:$A$216,1,0),VLOOKUP([4]Bank!M426,[4]Cashflow!$A$5:$A$90,1,0))</f>
        <v>Seladore</v>
      </c>
      <c r="P427" t="s">
        <v>88</v>
      </c>
      <c r="Q427" s="18">
        <f>INDEX([5]Accounts!$A:$A,MATCH(P427,[5]Accounts!$F:$F,0))</f>
        <v>5434</v>
      </c>
      <c r="R427" t="s">
        <v>118</v>
      </c>
      <c r="S427"/>
      <c r="T427"/>
      <c r="U427"/>
      <c r="V427"/>
      <c r="W427"/>
    </row>
    <row r="428" spans="1:23" ht="15" hidden="1" x14ac:dyDescent="0.25">
      <c r="A428" s="24" t="str">
        <f>IFERROR(VLOOKUP(M428,'Broker lookup'!$A$1:$B$497,2,0),"other")</f>
        <v>other</v>
      </c>
      <c r="B428" s="453">
        <f t="shared" si="23"/>
        <v>45748</v>
      </c>
      <c r="C428" s="464">
        <v>45756</v>
      </c>
      <c r="D428" s="464">
        <v>45756</v>
      </c>
      <c r="E428">
        <v>170257685</v>
      </c>
      <c r="F428" t="s">
        <v>927</v>
      </c>
      <c r="G428" s="20">
        <f t="shared" si="21"/>
        <v>-1</v>
      </c>
      <c r="H428" s="449">
        <v>1</v>
      </c>
      <c r="I428" s="449">
        <v>0</v>
      </c>
      <c r="J428" s="20">
        <v>1090630.8400000001</v>
      </c>
      <c r="K428" s="20" t="s">
        <v>64</v>
      </c>
      <c r="L428" t="s">
        <v>65</v>
      </c>
      <c r="M428" s="439" t="s">
        <v>582</v>
      </c>
      <c r="N428" s="440">
        <f t="shared" si="22"/>
        <v>45748</v>
      </c>
      <c r="O428" s="488" t="str">
        <f>IF(H428&lt;&gt;0,VLOOKUP(M428,[4]Cashflow!$A$93:$A$216,1,0),VLOOKUP([4]Bank!M427,[4]Cashflow!$A$5:$A$90,1,0))</f>
        <v>Bank Charges</v>
      </c>
      <c r="P428" t="s">
        <v>74</v>
      </c>
      <c r="Q428" s="18">
        <f>INDEX([5]Accounts!$A:$A,MATCH(P428,[5]Accounts!$F:$F,0))</f>
        <v>5430</v>
      </c>
      <c r="R428" t="s">
        <v>118</v>
      </c>
      <c r="S428"/>
      <c r="T428"/>
      <c r="U428"/>
      <c r="V428"/>
      <c r="W428"/>
    </row>
    <row r="429" spans="1:23" ht="15" hidden="1" x14ac:dyDescent="0.25">
      <c r="A429" s="24" t="s">
        <v>576</v>
      </c>
      <c r="B429" s="453">
        <f t="shared" si="23"/>
        <v>45748</v>
      </c>
      <c r="C429" s="464">
        <v>45756</v>
      </c>
      <c r="D429" s="464">
        <v>45756</v>
      </c>
      <c r="E429">
        <v>170257685</v>
      </c>
      <c r="F429" t="s">
        <v>928</v>
      </c>
      <c r="G429" s="20">
        <f t="shared" si="21"/>
        <v>-212.57</v>
      </c>
      <c r="H429" s="449">
        <v>212.57</v>
      </c>
      <c r="I429" s="449">
        <v>0</v>
      </c>
      <c r="J429" s="20">
        <v>1090418.27</v>
      </c>
      <c r="K429" s="20" t="s">
        <v>64</v>
      </c>
      <c r="L429" t="s">
        <v>65</v>
      </c>
      <c r="M429" s="439" t="s">
        <v>36</v>
      </c>
      <c r="N429" s="440">
        <f t="shared" si="22"/>
        <v>45748</v>
      </c>
      <c r="O429" s="488" t="str">
        <f>IF(H429&lt;&gt;0,VLOOKUP(M429,[4]Cashflow!$A$93:$A$216,1,0),VLOOKUP([4]Bank!M428,[4]Cashflow!$A$5:$A$90,1,0))</f>
        <v>Dayinsure</v>
      </c>
      <c r="P429" t="s">
        <v>708</v>
      </c>
      <c r="Q429" s="18">
        <f>INDEX([5]Accounts!$A:$A,MATCH(P429,[5]Accounts!$F:$F,0))</f>
        <v>8012</v>
      </c>
      <c r="R429" t="s">
        <v>118</v>
      </c>
      <c r="S429"/>
      <c r="T429"/>
      <c r="U429"/>
      <c r="V429"/>
      <c r="W429"/>
    </row>
    <row r="430" spans="1:23" ht="15" hidden="1" x14ac:dyDescent="0.25">
      <c r="A430" s="24" t="str">
        <f>IFERROR(VLOOKUP(M430,'Broker lookup'!$A$1:$B$497,2,0),"other")</f>
        <v>other</v>
      </c>
      <c r="B430" s="453">
        <f t="shared" si="23"/>
        <v>45748</v>
      </c>
      <c r="C430" s="464">
        <v>45756</v>
      </c>
      <c r="D430" s="464">
        <v>45756</v>
      </c>
      <c r="E430">
        <v>170257686</v>
      </c>
      <c r="F430" t="s">
        <v>929</v>
      </c>
      <c r="G430" s="20">
        <f t="shared" si="21"/>
        <v>-1</v>
      </c>
      <c r="H430" s="449">
        <v>1</v>
      </c>
      <c r="I430" s="449">
        <v>0</v>
      </c>
      <c r="J430" s="20">
        <v>1090417.27</v>
      </c>
      <c r="K430" s="20" t="s">
        <v>64</v>
      </c>
      <c r="L430" t="s">
        <v>65</v>
      </c>
      <c r="M430" s="439" t="s">
        <v>582</v>
      </c>
      <c r="N430" s="440">
        <f t="shared" si="22"/>
        <v>45748</v>
      </c>
      <c r="O430" s="488" t="str">
        <f>IF(H430&lt;&gt;0,VLOOKUP(M430,[4]Cashflow!$A$93:$A$216,1,0),VLOOKUP([4]Bank!M429,[4]Cashflow!$A$5:$A$90,1,0))</f>
        <v>Bank Charges</v>
      </c>
      <c r="P430" t="s">
        <v>74</v>
      </c>
      <c r="Q430" s="18">
        <f>INDEX([5]Accounts!$A:$A,MATCH(P430,[5]Accounts!$F:$F,0))</f>
        <v>5430</v>
      </c>
      <c r="R430" t="s">
        <v>118</v>
      </c>
      <c r="S430"/>
      <c r="T430"/>
      <c r="U430"/>
      <c r="V430"/>
      <c r="W430"/>
    </row>
    <row r="431" spans="1:23" ht="15" hidden="1" x14ac:dyDescent="0.25">
      <c r="A431" s="24" t="str">
        <f>IFERROR(VLOOKUP(M431,'Broker lookup'!$A$1:$B$497,2,0),"other")</f>
        <v>other</v>
      </c>
      <c r="B431" s="453">
        <f t="shared" si="23"/>
        <v>45748</v>
      </c>
      <c r="C431" s="464">
        <v>45756</v>
      </c>
      <c r="D431" s="464">
        <v>45756</v>
      </c>
      <c r="E431">
        <v>170257686</v>
      </c>
      <c r="F431" t="s">
        <v>930</v>
      </c>
      <c r="G431" s="20">
        <f t="shared" si="21"/>
        <v>-5384.6</v>
      </c>
      <c r="H431" s="449">
        <v>5384.6</v>
      </c>
      <c r="I431" s="449">
        <v>0</v>
      </c>
      <c r="J431" s="20">
        <v>1085032.67</v>
      </c>
      <c r="K431" s="20" t="s">
        <v>64</v>
      </c>
      <c r="L431" t="s">
        <v>65</v>
      </c>
      <c r="M431" s="439" t="s">
        <v>627</v>
      </c>
      <c r="N431" s="440">
        <f t="shared" si="22"/>
        <v>45748</v>
      </c>
      <c r="O431" s="488" t="str">
        <f>IF(H431&lt;&gt;0,VLOOKUP(M431,[4]Cashflow!$A$93:$A$216,1,0),VLOOKUP([4]Bank!M430,[4]Cashflow!$A$5:$A$90,1,0))</f>
        <v>Lexisnexis</v>
      </c>
      <c r="P431" t="s">
        <v>78</v>
      </c>
      <c r="Q431" s="18">
        <f>INDEX([5]Accounts!$A:$A,MATCH(P431,[5]Accounts!$F:$F,0))</f>
        <v>5425</v>
      </c>
      <c r="R431" t="s">
        <v>118</v>
      </c>
      <c r="S431"/>
      <c r="T431"/>
      <c r="U431"/>
      <c r="V431"/>
      <c r="W431"/>
    </row>
    <row r="432" spans="1:23" ht="15" hidden="1" x14ac:dyDescent="0.25">
      <c r="A432" s="24" t="str">
        <f>IFERROR(VLOOKUP(M432,'Broker lookup'!$A$1:$B$497,2,0),"other")</f>
        <v>other</v>
      </c>
      <c r="B432" s="453">
        <f t="shared" si="23"/>
        <v>45748</v>
      </c>
      <c r="C432" s="464">
        <v>45756</v>
      </c>
      <c r="D432" s="464">
        <v>45756</v>
      </c>
      <c r="E432">
        <v>170257687</v>
      </c>
      <c r="F432" t="s">
        <v>931</v>
      </c>
      <c r="G432" s="20">
        <f t="shared" si="21"/>
        <v>-1</v>
      </c>
      <c r="H432" s="449">
        <v>1</v>
      </c>
      <c r="I432" s="449">
        <v>0</v>
      </c>
      <c r="J432" s="20">
        <v>1085031.67</v>
      </c>
      <c r="K432" s="20" t="s">
        <v>64</v>
      </c>
      <c r="L432" t="s">
        <v>65</v>
      </c>
      <c r="M432" s="439" t="s">
        <v>582</v>
      </c>
      <c r="N432" s="440">
        <f t="shared" si="22"/>
        <v>45748</v>
      </c>
      <c r="O432" s="488" t="str">
        <f>IF(H432&lt;&gt;0,VLOOKUP(M432,[4]Cashflow!$A$93:$A$216,1,0),VLOOKUP([4]Bank!M431,[4]Cashflow!$A$5:$A$90,1,0))</f>
        <v>Bank Charges</v>
      </c>
      <c r="P432" t="s">
        <v>74</v>
      </c>
      <c r="Q432" s="18">
        <f>INDEX([5]Accounts!$A:$A,MATCH(P432,[5]Accounts!$F:$F,0))</f>
        <v>5430</v>
      </c>
      <c r="R432" t="s">
        <v>118</v>
      </c>
      <c r="S432"/>
      <c r="T432"/>
      <c r="U432"/>
      <c r="V432"/>
      <c r="W432"/>
    </row>
    <row r="433" spans="1:23" ht="15" hidden="1" x14ac:dyDescent="0.25">
      <c r="A433" s="24" t="str">
        <f>IFERROR(VLOOKUP(M433,'Broker lookup'!$A$1:$B$497,2,0),"other")</f>
        <v>other</v>
      </c>
      <c r="B433" s="453">
        <f t="shared" si="23"/>
        <v>45748</v>
      </c>
      <c r="C433" s="464">
        <v>45756</v>
      </c>
      <c r="D433" s="464">
        <v>45756</v>
      </c>
      <c r="E433">
        <v>170257687</v>
      </c>
      <c r="F433" t="s">
        <v>932</v>
      </c>
      <c r="G433" s="20">
        <f t="shared" si="21"/>
        <v>-4550</v>
      </c>
      <c r="H433" s="449">
        <v>4550</v>
      </c>
      <c r="I433" s="449">
        <v>0</v>
      </c>
      <c r="J433" s="20">
        <v>1080481.67</v>
      </c>
      <c r="K433" s="20" t="s">
        <v>64</v>
      </c>
      <c r="L433" t="s">
        <v>65</v>
      </c>
      <c r="M433" s="439" t="s">
        <v>303</v>
      </c>
      <c r="N433" s="440">
        <f t="shared" si="22"/>
        <v>45748</v>
      </c>
      <c r="O433" s="488" t="str">
        <f>IF(H433&lt;&gt;0,VLOOKUP(M433,[4]Cashflow!$A$93:$A$216,1,0),VLOOKUP([4]Bank!M432,[4]Cashflow!$A$5:$A$90,1,0))</f>
        <v xml:space="preserve">Financial Ombudsman Services </v>
      </c>
      <c r="P433" s="488" t="s">
        <v>67</v>
      </c>
      <c r="Q433" s="18">
        <f>INDEX([5]Accounts!$A:$A,MATCH(P433,[5]Accounts!$F:$F,0))</f>
        <v>5402</v>
      </c>
      <c r="R433" t="s">
        <v>118</v>
      </c>
      <c r="S433"/>
      <c r="T433"/>
      <c r="U433"/>
      <c r="V433"/>
      <c r="W433"/>
    </row>
    <row r="434" spans="1:23" ht="15" hidden="1" x14ac:dyDescent="0.25">
      <c r="A434" s="24" t="str">
        <f>IFERROR(VLOOKUP(M434,'Broker lookup'!$A$1:$B$497,2,0),"other")</f>
        <v>other</v>
      </c>
      <c r="B434" s="453">
        <f t="shared" si="23"/>
        <v>45748</v>
      </c>
      <c r="C434" s="464">
        <v>45756</v>
      </c>
      <c r="D434" s="464">
        <v>45756</v>
      </c>
      <c r="E434">
        <v>170257688</v>
      </c>
      <c r="F434" t="s">
        <v>933</v>
      </c>
      <c r="G434" s="20">
        <f t="shared" si="21"/>
        <v>-1</v>
      </c>
      <c r="H434" s="449">
        <v>1</v>
      </c>
      <c r="I434" s="449">
        <v>0</v>
      </c>
      <c r="J434" s="20">
        <v>1080480.67</v>
      </c>
      <c r="K434" s="20" t="s">
        <v>64</v>
      </c>
      <c r="L434" t="s">
        <v>65</v>
      </c>
      <c r="M434" s="439" t="s">
        <v>582</v>
      </c>
      <c r="N434" s="440">
        <f t="shared" si="22"/>
        <v>45748</v>
      </c>
      <c r="O434" s="488" t="str">
        <f>IF(H434&lt;&gt;0,VLOOKUP(M434,[4]Cashflow!$A$93:$A$216,1,0),VLOOKUP([4]Bank!M433,[4]Cashflow!$A$5:$A$90,1,0))</f>
        <v>Bank Charges</v>
      </c>
      <c r="P434" t="s">
        <v>74</v>
      </c>
      <c r="Q434" s="18">
        <f>INDEX([5]Accounts!$A:$A,MATCH(P434,[5]Accounts!$F:$F,0))</f>
        <v>5430</v>
      </c>
      <c r="R434" t="s">
        <v>118</v>
      </c>
      <c r="S434"/>
      <c r="T434"/>
      <c r="U434"/>
      <c r="V434"/>
      <c r="W434"/>
    </row>
    <row r="435" spans="1:23" ht="15" x14ac:dyDescent="0.25">
      <c r="A435" s="24" t="str">
        <f>IFERROR(VLOOKUP(M435,'Broker lookup'!$A$1:$B$497,2,0),"other")</f>
        <v>CCG ex IYM</v>
      </c>
      <c r="B435" s="445">
        <f t="shared" si="23"/>
        <v>45748</v>
      </c>
      <c r="C435" s="464">
        <v>45756</v>
      </c>
      <c r="D435" s="464">
        <v>45756</v>
      </c>
      <c r="E435">
        <v>170257688</v>
      </c>
      <c r="F435" t="s">
        <v>934</v>
      </c>
      <c r="G435" s="515">
        <f t="shared" si="21"/>
        <v>-667.61</v>
      </c>
      <c r="H435" s="449">
        <v>667.61</v>
      </c>
      <c r="I435" s="449">
        <v>0</v>
      </c>
      <c r="J435" s="20">
        <v>1079813.06</v>
      </c>
      <c r="K435" s="20" t="s">
        <v>64</v>
      </c>
      <c r="L435" t="s">
        <v>65</v>
      </c>
      <c r="M435" s="439" t="s">
        <v>104</v>
      </c>
      <c r="N435" s="440">
        <f t="shared" si="22"/>
        <v>45748</v>
      </c>
      <c r="O435" s="488" t="str">
        <f>IF(H435&lt;&gt;0,VLOOKUP(M435,[4]Cashflow!$A$93:$A$216,1,0),VLOOKUP([4]Bank!M434,[4]Cashflow!$A$5:$A$90,1,0))</f>
        <v>CCG INSURER TRUST</v>
      </c>
      <c r="P435" t="s">
        <v>72</v>
      </c>
      <c r="Q435" s="18">
        <f>INDEX([5]Accounts!$A:$A,MATCH(P435,[5]Accounts!$F:$F,0))</f>
        <v>3435</v>
      </c>
      <c r="R435" t="s">
        <v>226</v>
      </c>
      <c r="S435"/>
      <c r="T435"/>
      <c r="U435"/>
      <c r="V435"/>
      <c r="W435"/>
    </row>
    <row r="436" spans="1:23" ht="15" hidden="1" x14ac:dyDescent="0.25">
      <c r="A436" s="24" t="str">
        <f>IFERROR(VLOOKUP(M436,'Broker lookup'!$A$1:$B$497,2,0),"other")</f>
        <v>other</v>
      </c>
      <c r="B436" s="453">
        <f t="shared" si="23"/>
        <v>45748</v>
      </c>
      <c r="C436" s="464">
        <v>45756</v>
      </c>
      <c r="D436" s="464">
        <v>45756</v>
      </c>
      <c r="E436">
        <v>170257689</v>
      </c>
      <c r="F436" t="s">
        <v>53</v>
      </c>
      <c r="G436" s="20">
        <f t="shared" si="21"/>
        <v>-15</v>
      </c>
      <c r="H436" s="449">
        <v>15</v>
      </c>
      <c r="I436" s="449">
        <v>0</v>
      </c>
      <c r="J436" s="20">
        <v>1079798.06</v>
      </c>
      <c r="K436" s="20" t="s">
        <v>64</v>
      </c>
      <c r="L436" t="s">
        <v>65</v>
      </c>
      <c r="M436" s="439" t="s">
        <v>582</v>
      </c>
      <c r="N436" s="440">
        <f t="shared" si="22"/>
        <v>45748</v>
      </c>
      <c r="O436" s="488" t="str">
        <f>IF(H436&lt;&gt;0,VLOOKUP(M436,[4]Cashflow!$A$93:$A$216,1,0),VLOOKUP([4]Bank!M435,[4]Cashflow!$A$5:$A$90,1,0))</f>
        <v>Bank Charges</v>
      </c>
      <c r="P436" t="s">
        <v>74</v>
      </c>
      <c r="Q436" s="18">
        <f>INDEX([5]Accounts!$A:$A,MATCH(P436,[5]Accounts!$F:$F,0))</f>
        <v>5430</v>
      </c>
      <c r="R436" t="s">
        <v>118</v>
      </c>
      <c r="S436"/>
      <c r="T436"/>
      <c r="U436"/>
      <c r="V436"/>
      <c r="W436"/>
    </row>
    <row r="437" spans="1:23" ht="15" hidden="1" x14ac:dyDescent="0.25">
      <c r="A437" s="24" t="str">
        <f>IFERROR(VLOOKUP(M437,'Broker lookup'!$A$1:$B$497,2,0),"other")</f>
        <v>other</v>
      </c>
      <c r="B437" s="453">
        <f t="shared" si="23"/>
        <v>45748</v>
      </c>
      <c r="C437" s="464">
        <v>45756</v>
      </c>
      <c r="D437" s="464">
        <v>45756</v>
      </c>
      <c r="E437">
        <v>170257689</v>
      </c>
      <c r="F437" t="s">
        <v>54</v>
      </c>
      <c r="G437" s="20">
        <f t="shared" si="21"/>
        <v>-1000000</v>
      </c>
      <c r="H437" s="449">
        <v>1000000</v>
      </c>
      <c r="I437" s="449">
        <v>0</v>
      </c>
      <c r="J437" s="20">
        <v>79798.06</v>
      </c>
      <c r="K437" s="20" t="s">
        <v>64</v>
      </c>
      <c r="L437" t="s">
        <v>65</v>
      </c>
      <c r="M437" s="439" t="s">
        <v>85</v>
      </c>
      <c r="N437" s="440">
        <f t="shared" si="22"/>
        <v>45748</v>
      </c>
      <c r="O437" s="488" t="str">
        <f>IF(H437&lt;&gt;0,VLOOKUP(M437,[4]Cashflow!$A$93:$A$216,1,0),VLOOKUP([4]Bank!M436,[4]Cashflow!$A$5:$A$90,1,0))</f>
        <v>KCASL Top up</v>
      </c>
      <c r="P437" t="s">
        <v>84</v>
      </c>
      <c r="Q437" s="18">
        <f>INDEX([5]Accounts!$A:$A,MATCH(P437,[5]Accounts!$F:$F,0))</f>
        <v>2761</v>
      </c>
      <c r="R437" t="s">
        <v>118</v>
      </c>
      <c r="S437"/>
      <c r="T437"/>
      <c r="U437"/>
      <c r="V437"/>
      <c r="W437"/>
    </row>
    <row r="438" spans="1:23" ht="15" hidden="1" x14ac:dyDescent="0.25">
      <c r="A438" s="24" t="str">
        <f>IFERROR(VLOOKUP(M438,'Broker lookup'!$A$1:$B$497,2,0),"other")</f>
        <v>other</v>
      </c>
      <c r="B438" s="453">
        <f t="shared" si="23"/>
        <v>45748</v>
      </c>
      <c r="C438" s="464">
        <v>45756</v>
      </c>
      <c r="D438" s="464">
        <v>45756</v>
      </c>
      <c r="E438">
        <v>170257690</v>
      </c>
      <c r="F438" t="s">
        <v>935</v>
      </c>
      <c r="G438" s="20">
        <f t="shared" si="21"/>
        <v>-1</v>
      </c>
      <c r="H438" s="449">
        <v>1</v>
      </c>
      <c r="I438" s="449">
        <v>0</v>
      </c>
      <c r="J438" s="20">
        <v>79797.06</v>
      </c>
      <c r="K438" s="20" t="s">
        <v>64</v>
      </c>
      <c r="L438" t="s">
        <v>65</v>
      </c>
      <c r="M438" s="439" t="s">
        <v>582</v>
      </c>
      <c r="N438" s="440">
        <f t="shared" si="22"/>
        <v>45748</v>
      </c>
      <c r="O438" s="488" t="str">
        <f>IF(H438&lt;&gt;0,VLOOKUP(M438,[4]Cashflow!$A$93:$A$216,1,0),VLOOKUP([4]Bank!M437,[4]Cashflow!$A$5:$A$90,1,0))</f>
        <v>Bank Charges</v>
      </c>
      <c r="P438" t="s">
        <v>74</v>
      </c>
      <c r="Q438" s="18">
        <f>INDEX([5]Accounts!$A:$A,MATCH(P438,[5]Accounts!$F:$F,0))</f>
        <v>5430</v>
      </c>
      <c r="R438" t="s">
        <v>118</v>
      </c>
      <c r="S438"/>
      <c r="T438"/>
      <c r="U438"/>
      <c r="V438"/>
      <c r="W438"/>
    </row>
    <row r="439" spans="1:23" ht="15" hidden="1" x14ac:dyDescent="0.25">
      <c r="A439" s="24" t="str">
        <f>IFERROR(VLOOKUP(M439,'Broker lookup'!$A$1:$B$497,2,0),"other")</f>
        <v>other</v>
      </c>
      <c r="B439" s="453">
        <f t="shared" si="23"/>
        <v>45748</v>
      </c>
      <c r="C439" s="464">
        <v>45756</v>
      </c>
      <c r="D439" s="464">
        <v>45756</v>
      </c>
      <c r="E439">
        <v>170257690</v>
      </c>
      <c r="F439" t="s">
        <v>936</v>
      </c>
      <c r="G439" s="20">
        <f t="shared" si="21"/>
        <v>-29250</v>
      </c>
      <c r="H439" s="449">
        <v>29250</v>
      </c>
      <c r="I439" s="449">
        <v>0</v>
      </c>
      <c r="J439" s="20">
        <v>50547.06</v>
      </c>
      <c r="K439" s="20" t="s">
        <v>64</v>
      </c>
      <c r="L439" t="s">
        <v>65</v>
      </c>
      <c r="M439" s="439" t="s">
        <v>136</v>
      </c>
      <c r="N439" s="440">
        <f t="shared" si="22"/>
        <v>45748</v>
      </c>
      <c r="O439" s="488" t="str">
        <f>IF(H439&lt;&gt;0,VLOOKUP(M439,[4]Cashflow!$A$93:$A$216,1,0),VLOOKUP([4]Bank!M438,[4]Cashflow!$A$5:$A$90,1,0))</f>
        <v>Upstix</v>
      </c>
      <c r="P439" t="s">
        <v>137</v>
      </c>
      <c r="Q439" s="18">
        <f>INDEX([5]Accounts!$A:$A,MATCH(P439,[5]Accounts!$F:$F,0))</f>
        <v>3537</v>
      </c>
      <c r="R439" t="s">
        <v>118</v>
      </c>
      <c r="S439"/>
      <c r="T439"/>
      <c r="U439"/>
      <c r="V439"/>
      <c r="W439"/>
    </row>
    <row r="440" spans="1:23" ht="15" hidden="1" x14ac:dyDescent="0.25">
      <c r="A440" s="24" t="str">
        <f>IFERROR(VLOOKUP(M440,'Broker lookup'!$A$1:$B$497,2,0),"other")</f>
        <v>G2Insure</v>
      </c>
      <c r="B440" s="445">
        <f t="shared" si="23"/>
        <v>45748</v>
      </c>
      <c r="C440" s="464">
        <v>45756</v>
      </c>
      <c r="D440" s="464">
        <v>45756</v>
      </c>
      <c r="E440">
        <v>170261580</v>
      </c>
      <c r="F440" t="s">
        <v>937</v>
      </c>
      <c r="G440" s="20">
        <f t="shared" si="21"/>
        <v>284.26</v>
      </c>
      <c r="H440" s="449">
        <v>0</v>
      </c>
      <c r="I440" s="449">
        <v>284.26</v>
      </c>
      <c r="J440" s="20">
        <v>50831.32</v>
      </c>
      <c r="K440" s="20" t="s">
        <v>64</v>
      </c>
      <c r="L440" t="s">
        <v>65</v>
      </c>
      <c r="M440" s="439" t="s">
        <v>133</v>
      </c>
      <c r="N440" s="440">
        <f t="shared" si="22"/>
        <v>45748</v>
      </c>
      <c r="O440" s="488" t="e">
        <f>IF(H440&lt;&gt;0,VLOOKUP(M440,[4]Cashflow!$A$93:$A$216,1,0),VLOOKUP([4]Bank!M439,[4]Cashflow!$A$5:$A$90,1,0))</f>
        <v>#N/A</v>
      </c>
      <c r="P440" t="s">
        <v>72</v>
      </c>
      <c r="Q440" s="18">
        <f>INDEX([5]Accounts!$A:$A,MATCH(P440,[5]Accounts!$F:$F,0))</f>
        <v>3435</v>
      </c>
      <c r="R440" t="s">
        <v>364</v>
      </c>
      <c r="S440"/>
      <c r="T440"/>
      <c r="U440"/>
      <c r="V440"/>
      <c r="W440"/>
    </row>
    <row r="441" spans="1:23" ht="15" hidden="1" x14ac:dyDescent="0.25">
      <c r="A441" s="24" t="str">
        <f>IFERROR(VLOOKUP(M441,'Broker lookup'!$A$1:$B$497,2,0),"other")</f>
        <v>other</v>
      </c>
      <c r="B441" s="453">
        <f t="shared" si="23"/>
        <v>45748</v>
      </c>
      <c r="C441" s="464">
        <v>45757</v>
      </c>
      <c r="D441" s="464">
        <v>45757</v>
      </c>
      <c r="E441">
        <v>170267496</v>
      </c>
      <c r="F441" t="s">
        <v>938</v>
      </c>
      <c r="G441" s="20">
        <f t="shared" si="21"/>
        <v>218.08</v>
      </c>
      <c r="H441" s="449">
        <v>0</v>
      </c>
      <c r="I441" s="449">
        <v>218.08</v>
      </c>
      <c r="J441" s="20">
        <v>51049.4</v>
      </c>
      <c r="K441" s="20" t="s">
        <v>64</v>
      </c>
      <c r="L441" t="s">
        <v>65</v>
      </c>
      <c r="M441" s="439" t="s">
        <v>691</v>
      </c>
      <c r="N441" s="440">
        <f t="shared" si="22"/>
        <v>45748</v>
      </c>
      <c r="O441" s="488" t="e">
        <f>IF(H441&lt;&gt;0,VLOOKUP(M441,[4]Cashflow!$A$93:$A$216,1,0),VLOOKUP([4]Bank!M440,[4]Cashflow!$A$5:$A$90,1,0))</f>
        <v>#N/A</v>
      </c>
      <c r="P441" t="s">
        <v>299</v>
      </c>
      <c r="Q441" s="18">
        <f>INDEX([5]Accounts!$A:$A,MATCH(P441,[5]Accounts!$F:$F,0))</f>
        <v>4252</v>
      </c>
      <c r="R441" t="s">
        <v>300</v>
      </c>
      <c r="S441"/>
      <c r="T441"/>
      <c r="U441"/>
      <c r="V441"/>
      <c r="W441"/>
    </row>
    <row r="442" spans="1:23" ht="15" hidden="1" x14ac:dyDescent="0.25">
      <c r="A442" s="24" t="str">
        <f>IFERROR(VLOOKUP(M442,'Broker lookup'!$A$1:$B$497,2,0),"other")</f>
        <v>other</v>
      </c>
      <c r="B442" s="453">
        <f t="shared" si="23"/>
        <v>45748</v>
      </c>
      <c r="C442" s="464">
        <v>45757</v>
      </c>
      <c r="D442" s="464">
        <v>45757</v>
      </c>
      <c r="E442">
        <v>170269675</v>
      </c>
      <c r="F442" t="s">
        <v>939</v>
      </c>
      <c r="G442" s="20">
        <f t="shared" si="21"/>
        <v>68000</v>
      </c>
      <c r="H442" s="449">
        <v>0</v>
      </c>
      <c r="I442" s="449">
        <v>68000</v>
      </c>
      <c r="J442" s="20">
        <v>119049.4</v>
      </c>
      <c r="K442" s="20" t="s">
        <v>64</v>
      </c>
      <c r="L442" t="s">
        <v>65</v>
      </c>
      <c r="M442" s="439" t="s">
        <v>309</v>
      </c>
      <c r="N442" s="440">
        <f t="shared" si="22"/>
        <v>45748</v>
      </c>
      <c r="O442" s="488" t="e">
        <f>IF(H442&lt;&gt;0,VLOOKUP(M442,[4]Cashflow!$A$93:$A$216,1,0),VLOOKUP([4]Bank!M441,[4]Cashflow!$A$5:$A$90,1,0))</f>
        <v>#N/A</v>
      </c>
      <c r="P442" t="s">
        <v>309</v>
      </c>
      <c r="Q442" s="18">
        <f>INDEX([5]Accounts!$A:$A,MATCH(P442,[5]Accounts!$F:$F,0))</f>
        <v>2765</v>
      </c>
      <c r="R442" t="s">
        <v>118</v>
      </c>
      <c r="S442"/>
      <c r="T442"/>
      <c r="U442"/>
      <c r="V442"/>
      <c r="W442"/>
    </row>
    <row r="443" spans="1:23" ht="15" hidden="1" x14ac:dyDescent="0.25">
      <c r="A443" s="24" t="str">
        <f>IFERROR(VLOOKUP(M443,'Broker lookup'!$A$1:$B$497,2,0),"other")</f>
        <v>other</v>
      </c>
      <c r="B443" s="453">
        <f t="shared" si="23"/>
        <v>45748</v>
      </c>
      <c r="C443" s="464">
        <v>45757</v>
      </c>
      <c r="D443" s="464">
        <v>45757</v>
      </c>
      <c r="E443">
        <v>170270759</v>
      </c>
      <c r="F443" t="s">
        <v>940</v>
      </c>
      <c r="G443" s="20">
        <f t="shared" si="21"/>
        <v>-1</v>
      </c>
      <c r="H443" s="449">
        <v>1</v>
      </c>
      <c r="I443" s="449">
        <v>0</v>
      </c>
      <c r="J443" s="20">
        <v>119048.4</v>
      </c>
      <c r="K443" s="20" t="s">
        <v>64</v>
      </c>
      <c r="L443" t="s">
        <v>65</v>
      </c>
      <c r="M443" s="439" t="s">
        <v>582</v>
      </c>
      <c r="N443" s="440">
        <f t="shared" si="22"/>
        <v>45748</v>
      </c>
      <c r="O443" s="488" t="str">
        <f>IF(H443&lt;&gt;0,VLOOKUP(M443,[4]Cashflow!$A$93:$A$216,1,0),VLOOKUP([4]Bank!M442,[4]Cashflow!$A$5:$A$90,1,0))</f>
        <v>Bank Charges</v>
      </c>
      <c r="P443" t="s">
        <v>74</v>
      </c>
      <c r="Q443" s="18">
        <f>INDEX([5]Accounts!$A:$A,MATCH(P443,[5]Accounts!$F:$F,0))</f>
        <v>5430</v>
      </c>
      <c r="R443" t="s">
        <v>118</v>
      </c>
      <c r="S443"/>
      <c r="T443"/>
      <c r="U443"/>
      <c r="V443"/>
      <c r="W443"/>
    </row>
    <row r="444" spans="1:23" ht="15" hidden="1" x14ac:dyDescent="0.25">
      <c r="A444" s="24" t="str">
        <f>IFERROR(VLOOKUP(M444,'Broker lookup'!$A$1:$B$497,2,0),"other")</f>
        <v>other</v>
      </c>
      <c r="B444" s="453">
        <f t="shared" si="23"/>
        <v>45748</v>
      </c>
      <c r="C444" s="464">
        <v>45757</v>
      </c>
      <c r="D444" s="464">
        <v>45757</v>
      </c>
      <c r="E444">
        <v>170270759</v>
      </c>
      <c r="F444" t="s">
        <v>941</v>
      </c>
      <c r="G444" s="20">
        <f t="shared" si="21"/>
        <v>-42750</v>
      </c>
      <c r="H444" s="449">
        <v>42750</v>
      </c>
      <c r="I444" s="449">
        <v>0</v>
      </c>
      <c r="J444" s="20">
        <v>76298.399999999994</v>
      </c>
      <c r="K444" s="20" t="s">
        <v>64</v>
      </c>
      <c r="L444" t="s">
        <v>65</v>
      </c>
      <c r="M444" s="439" t="s">
        <v>136</v>
      </c>
      <c r="N444" s="440">
        <f t="shared" si="22"/>
        <v>45748</v>
      </c>
      <c r="O444" s="488" t="str">
        <f>IF(H444&lt;&gt;0,VLOOKUP(M444,[4]Cashflow!$A$93:$A$216,1,0),VLOOKUP([4]Bank!M443,[4]Cashflow!$A$5:$A$90,1,0))</f>
        <v>Upstix</v>
      </c>
      <c r="P444" t="s">
        <v>137</v>
      </c>
      <c r="Q444" s="18">
        <f>INDEX([5]Accounts!$A:$A,MATCH(P444,[5]Accounts!$F:$F,0))</f>
        <v>3537</v>
      </c>
      <c r="R444" t="s">
        <v>118</v>
      </c>
      <c r="S444"/>
      <c r="T444"/>
      <c r="U444"/>
      <c r="V444"/>
      <c r="W444"/>
    </row>
    <row r="445" spans="1:23" ht="15" hidden="1" x14ac:dyDescent="0.25">
      <c r="A445" s="24" t="str">
        <f>IFERROR(VLOOKUP(M445,'Broker lookup'!$A$1:$B$497,2,0),"other")</f>
        <v>other</v>
      </c>
      <c r="B445" s="453">
        <f t="shared" si="23"/>
        <v>45748</v>
      </c>
      <c r="C445" s="464">
        <v>45757</v>
      </c>
      <c r="D445" s="464">
        <v>45757</v>
      </c>
      <c r="E445">
        <v>170270760</v>
      </c>
      <c r="F445" t="s">
        <v>729</v>
      </c>
      <c r="G445" s="20">
        <f t="shared" ref="G445:G508" si="24">IF(H445&gt;0,-H445,I445)</f>
        <v>-1</v>
      </c>
      <c r="H445" s="449">
        <v>1</v>
      </c>
      <c r="I445" s="449">
        <v>0</v>
      </c>
      <c r="J445" s="20">
        <v>76297.399999999994</v>
      </c>
      <c r="K445" s="20" t="s">
        <v>64</v>
      </c>
      <c r="L445" t="s">
        <v>65</v>
      </c>
      <c r="M445" s="439" t="s">
        <v>582</v>
      </c>
      <c r="N445" s="440">
        <f t="shared" si="22"/>
        <v>45748</v>
      </c>
      <c r="O445" s="488" t="str">
        <f>IF(H445&lt;&gt;0,VLOOKUP(M445,[4]Cashflow!$A$93:$A$216,1,0),VLOOKUP([4]Bank!M444,[4]Cashflow!$A$5:$A$90,1,0))</f>
        <v>Bank Charges</v>
      </c>
      <c r="P445" t="s">
        <v>74</v>
      </c>
      <c r="Q445" s="18">
        <f>INDEX([5]Accounts!$A:$A,MATCH(P445,[5]Accounts!$F:$F,0))</f>
        <v>5430</v>
      </c>
      <c r="R445" t="s">
        <v>118</v>
      </c>
      <c r="S445"/>
      <c r="T445"/>
      <c r="U445"/>
      <c r="V445"/>
      <c r="W445"/>
    </row>
    <row r="446" spans="1:23" ht="15" hidden="1" x14ac:dyDescent="0.25">
      <c r="A446" s="24" t="str">
        <f>IFERROR(VLOOKUP(M446,'Broker lookup'!$A$1:$B$497,2,0),"other")</f>
        <v>other</v>
      </c>
      <c r="B446" s="453">
        <f t="shared" si="23"/>
        <v>45748</v>
      </c>
      <c r="C446" s="464">
        <v>45757</v>
      </c>
      <c r="D446" s="464">
        <v>45757</v>
      </c>
      <c r="E446">
        <v>170270760</v>
      </c>
      <c r="F446" t="s">
        <v>730</v>
      </c>
      <c r="G446" s="20">
        <f t="shared" si="24"/>
        <v>-26625</v>
      </c>
      <c r="H446" s="449">
        <v>26625</v>
      </c>
      <c r="I446" s="449">
        <v>0</v>
      </c>
      <c r="J446" s="20">
        <v>49672.4</v>
      </c>
      <c r="K446" s="20" t="s">
        <v>64</v>
      </c>
      <c r="L446" t="s">
        <v>65</v>
      </c>
      <c r="M446" s="439" t="s">
        <v>136</v>
      </c>
      <c r="N446" s="440">
        <f t="shared" si="22"/>
        <v>45748</v>
      </c>
      <c r="O446" s="488" t="str">
        <f>IF(H446&lt;&gt;0,VLOOKUP(M446,[4]Cashflow!$A$93:$A$216,1,0),VLOOKUP([4]Bank!M445,[4]Cashflow!$A$5:$A$90,1,0))</f>
        <v>Upstix</v>
      </c>
      <c r="P446" t="s">
        <v>137</v>
      </c>
      <c r="Q446" s="18">
        <f>INDEX([5]Accounts!$A:$A,MATCH(P446,[5]Accounts!$F:$F,0))</f>
        <v>3537</v>
      </c>
      <c r="R446" t="s">
        <v>118</v>
      </c>
      <c r="S446"/>
      <c r="T446"/>
      <c r="U446"/>
      <c r="V446"/>
      <c r="W446"/>
    </row>
    <row r="447" spans="1:23" ht="15" hidden="1" x14ac:dyDescent="0.25">
      <c r="A447" s="24" t="str">
        <f>IFERROR(VLOOKUP(M447,'Broker lookup'!$A$1:$B$497,2,0),"other")</f>
        <v>Hiyacar</v>
      </c>
      <c r="B447" s="445">
        <f t="shared" si="23"/>
        <v>45748</v>
      </c>
      <c r="C447" s="464">
        <v>45757</v>
      </c>
      <c r="D447" s="464">
        <v>45757</v>
      </c>
      <c r="E447">
        <v>170271159</v>
      </c>
      <c r="F447" t="s">
        <v>942</v>
      </c>
      <c r="G447" s="20">
        <f t="shared" si="24"/>
        <v>10000</v>
      </c>
      <c r="H447" s="449">
        <v>0</v>
      </c>
      <c r="I447" s="449">
        <v>10000</v>
      </c>
      <c r="J447" s="20">
        <v>59672.4</v>
      </c>
      <c r="K447" s="20" t="s">
        <v>64</v>
      </c>
      <c r="L447" t="s">
        <v>65</v>
      </c>
      <c r="M447" s="439" t="s">
        <v>292</v>
      </c>
      <c r="N447" s="440">
        <f t="shared" si="22"/>
        <v>45748</v>
      </c>
      <c r="O447" s="488" t="e">
        <f>IF(H447&lt;&gt;0,VLOOKUP(M447,[4]Cashflow!$A$93:$A$216,1,0),VLOOKUP([4]Bank!M446,[4]Cashflow!$A$5:$A$90,1,0))</f>
        <v>#N/A</v>
      </c>
      <c r="P447" t="s">
        <v>18</v>
      </c>
      <c r="Q447" s="18">
        <f>INDEX([5]Accounts!$A:$A,MATCH(P447,[5]Accounts!$F:$F,0))</f>
        <v>3603</v>
      </c>
      <c r="R447" t="s">
        <v>118</v>
      </c>
      <c r="S447"/>
      <c r="T447"/>
      <c r="U447"/>
      <c r="V447"/>
      <c r="W447"/>
    </row>
    <row r="448" spans="1:23" ht="15" hidden="1" x14ac:dyDescent="0.25">
      <c r="A448" s="24" t="str">
        <f>IFERROR(VLOOKUP(M448,'Broker lookup'!$A$1:$B$497,2,0),"other")</f>
        <v>other</v>
      </c>
      <c r="B448" s="453">
        <f t="shared" si="23"/>
        <v>45748</v>
      </c>
      <c r="C448" s="464">
        <v>45761</v>
      </c>
      <c r="D448" s="464">
        <v>45761</v>
      </c>
      <c r="E448">
        <v>170304558</v>
      </c>
      <c r="F448" t="s">
        <v>943</v>
      </c>
      <c r="G448" s="20">
        <f t="shared" si="24"/>
        <v>150000</v>
      </c>
      <c r="H448" s="449">
        <v>0</v>
      </c>
      <c r="I448" s="449">
        <v>150000</v>
      </c>
      <c r="J448" s="20">
        <v>209672.4</v>
      </c>
      <c r="K448" s="20" t="s">
        <v>64</v>
      </c>
      <c r="L448" t="s">
        <v>65</v>
      </c>
      <c r="M448" s="439" t="s">
        <v>309</v>
      </c>
      <c r="N448" s="440">
        <f t="shared" si="22"/>
        <v>45748</v>
      </c>
      <c r="O448" s="488" t="e">
        <f>IF(H448&lt;&gt;0,VLOOKUP(M448,[4]Cashflow!$A$93:$A$216,1,0),VLOOKUP([4]Bank!M447,[4]Cashflow!$A$5:$A$90,1,0))</f>
        <v>#N/A</v>
      </c>
      <c r="P448" t="s">
        <v>309</v>
      </c>
      <c r="Q448" s="18">
        <f>INDEX([5]Accounts!$A:$A,MATCH(P448,[5]Accounts!$F:$F,0))</f>
        <v>2765</v>
      </c>
      <c r="R448" t="s">
        <v>118</v>
      </c>
      <c r="S448"/>
      <c r="T448"/>
      <c r="U448"/>
      <c r="V448"/>
      <c r="W448"/>
    </row>
    <row r="449" spans="1:23" ht="15" hidden="1" x14ac:dyDescent="0.25">
      <c r="A449" s="24" t="str">
        <f>IFERROR(VLOOKUP(M449,'Broker lookup'!$A$1:$B$497,2,0),"other")</f>
        <v>other</v>
      </c>
      <c r="B449" s="453">
        <f t="shared" si="23"/>
        <v>45748</v>
      </c>
      <c r="C449" s="464">
        <v>45761</v>
      </c>
      <c r="D449" s="464">
        <v>45761</v>
      </c>
      <c r="E449">
        <v>170306880</v>
      </c>
      <c r="F449" t="s">
        <v>944</v>
      </c>
      <c r="G449" s="20">
        <f t="shared" si="24"/>
        <v>-87537.99</v>
      </c>
      <c r="H449" s="449">
        <v>87537.99</v>
      </c>
      <c r="I449" s="449">
        <v>0</v>
      </c>
      <c r="J449" s="20">
        <v>122134.41</v>
      </c>
      <c r="K449" s="20" t="s">
        <v>64</v>
      </c>
      <c r="L449" t="s">
        <v>65</v>
      </c>
      <c r="M449" s="439" t="s">
        <v>338</v>
      </c>
      <c r="N449" s="440">
        <f t="shared" si="22"/>
        <v>45748</v>
      </c>
      <c r="O449" s="488" t="str">
        <f>IF(H449&lt;&gt;0,VLOOKUP(M449,[4]Cashflow!$A$93:$A$216,1,0),VLOOKUP([4]Bank!M448,[4]Cashflow!$A$5:$A$90,1,0))</f>
        <v>Natwest USD</v>
      </c>
      <c r="P449" t="s">
        <v>339</v>
      </c>
      <c r="Q449" s="18">
        <f>INDEX([5]Accounts!$A:$A,MATCH(P449,[5]Accounts!$F:$F,0))</f>
        <v>2751</v>
      </c>
      <c r="R449" t="s">
        <v>118</v>
      </c>
      <c r="S449"/>
      <c r="T449"/>
      <c r="U449"/>
      <c r="V449"/>
      <c r="W449"/>
    </row>
    <row r="450" spans="1:23" ht="15" hidden="1" x14ac:dyDescent="0.25">
      <c r="A450" s="24" t="str">
        <f>IFERROR(VLOOKUP(M450,'Broker lookup'!$A$1:$B$497,2,0),"other")</f>
        <v>other</v>
      </c>
      <c r="B450" s="453">
        <f t="shared" si="23"/>
        <v>45748</v>
      </c>
      <c r="C450" s="464">
        <v>45763</v>
      </c>
      <c r="D450" s="464">
        <v>45763</v>
      </c>
      <c r="E450">
        <v>170351795</v>
      </c>
      <c r="F450" t="s">
        <v>945</v>
      </c>
      <c r="G450" s="20">
        <f t="shared" si="24"/>
        <v>1110000</v>
      </c>
      <c r="H450" s="449">
        <v>0</v>
      </c>
      <c r="I450" s="449">
        <v>1110000</v>
      </c>
      <c r="J450" s="20">
        <v>1232134.4099999999</v>
      </c>
      <c r="K450" s="20" t="s">
        <v>64</v>
      </c>
      <c r="L450" t="s">
        <v>65</v>
      </c>
      <c r="M450" s="439" t="s">
        <v>309</v>
      </c>
      <c r="N450" s="440">
        <f t="shared" si="22"/>
        <v>45748</v>
      </c>
      <c r="O450" s="488" t="e">
        <f>IF(H450&lt;&gt;0,VLOOKUP(M450,[4]Cashflow!$A$93:$A$216,1,0),VLOOKUP([4]Bank!M449,[4]Cashflow!$A$5:$A$90,1,0))</f>
        <v>#N/A</v>
      </c>
      <c r="P450" t="s">
        <v>309</v>
      </c>
      <c r="Q450" s="18">
        <f>INDEX([5]Accounts!$A:$A,MATCH(P450,[5]Accounts!$F:$F,0))</f>
        <v>2765</v>
      </c>
      <c r="R450" t="s">
        <v>118</v>
      </c>
      <c r="S450"/>
      <c r="T450"/>
      <c r="U450"/>
      <c r="V450"/>
      <c r="W450"/>
    </row>
    <row r="451" spans="1:23" ht="15" hidden="1" x14ac:dyDescent="0.25">
      <c r="A451" s="24" t="str">
        <f>IFERROR(VLOOKUP(M451,'Broker lookup'!$A$1:$B$497,2,0),"other")</f>
        <v>other</v>
      </c>
      <c r="B451" s="453">
        <f t="shared" si="23"/>
        <v>45748</v>
      </c>
      <c r="C451" s="464">
        <v>45764</v>
      </c>
      <c r="D451" s="464">
        <v>45764</v>
      </c>
      <c r="E451">
        <v>170362137</v>
      </c>
      <c r="F451" t="s">
        <v>946</v>
      </c>
      <c r="G451" s="20">
        <f t="shared" si="24"/>
        <v>-1</v>
      </c>
      <c r="H451" s="449">
        <v>1</v>
      </c>
      <c r="I451" s="449">
        <v>0</v>
      </c>
      <c r="J451" s="20">
        <v>1232133.4099999999</v>
      </c>
      <c r="K451" s="20" t="s">
        <v>64</v>
      </c>
      <c r="L451" t="s">
        <v>65</v>
      </c>
      <c r="M451" s="439" t="s">
        <v>582</v>
      </c>
      <c r="N451" s="440">
        <f t="shared" si="22"/>
        <v>45748</v>
      </c>
      <c r="O451" s="488" t="str">
        <f>IF(H451&lt;&gt;0,VLOOKUP(M451,[4]Cashflow!$A$93:$A$216,1,0),VLOOKUP([4]Bank!M450,[4]Cashflow!$A$5:$A$90,1,0))</f>
        <v>Bank Charges</v>
      </c>
      <c r="P451" t="s">
        <v>74</v>
      </c>
      <c r="Q451" s="18">
        <f>INDEX([5]Accounts!$A:$A,MATCH(P451,[5]Accounts!$F:$F,0))</f>
        <v>5430</v>
      </c>
      <c r="R451" t="s">
        <v>118</v>
      </c>
      <c r="S451"/>
      <c r="T451"/>
      <c r="U451"/>
      <c r="V451"/>
      <c r="W451"/>
    </row>
    <row r="452" spans="1:23" ht="15" hidden="1" x14ac:dyDescent="0.25">
      <c r="A452" s="24" t="str">
        <f>IFERROR(VLOOKUP(M452,'Broker lookup'!$A$1:$B$497,2,0),"other")</f>
        <v>other</v>
      </c>
      <c r="B452" s="453">
        <f t="shared" si="23"/>
        <v>45748</v>
      </c>
      <c r="C452" s="464">
        <v>45764</v>
      </c>
      <c r="D452" s="464">
        <v>45764</v>
      </c>
      <c r="E452">
        <v>170362137</v>
      </c>
      <c r="F452" t="s">
        <v>947</v>
      </c>
      <c r="G452" s="20">
        <f t="shared" si="24"/>
        <v>-3540</v>
      </c>
      <c r="H452" s="449">
        <v>3540</v>
      </c>
      <c r="I452" s="449">
        <v>0</v>
      </c>
      <c r="J452" s="20">
        <v>1228593.4099999999</v>
      </c>
      <c r="K452" s="20" t="s">
        <v>64</v>
      </c>
      <c r="L452" t="s">
        <v>65</v>
      </c>
      <c r="M452" s="439" t="s">
        <v>665</v>
      </c>
      <c r="N452" s="440">
        <f t="shared" si="22"/>
        <v>45748</v>
      </c>
      <c r="O452" s="488" t="str">
        <f>IF(H452&lt;&gt;0,VLOOKUP(M452,[4]Cashflow!$A$93:$A$216,1,0),VLOOKUP([4]Bank!M451,[4]Cashflow!$A$5:$A$90,1,0))</f>
        <v>360 Globalnet</v>
      </c>
      <c r="P452" t="s">
        <v>78</v>
      </c>
      <c r="Q452" s="18">
        <f>INDEX([5]Accounts!$A:$A,MATCH(P452,[5]Accounts!$F:$F,0))</f>
        <v>5425</v>
      </c>
      <c r="R452" t="s">
        <v>118</v>
      </c>
      <c r="S452"/>
      <c r="T452"/>
      <c r="U452"/>
      <c r="V452"/>
      <c r="W452"/>
    </row>
    <row r="453" spans="1:23" ht="15" hidden="1" x14ac:dyDescent="0.25">
      <c r="A453" s="24" t="str">
        <f>IFERROR(VLOOKUP(M453,'Broker lookup'!$A$1:$B$497,2,0),"other")</f>
        <v>other</v>
      </c>
      <c r="B453" s="453">
        <f t="shared" si="23"/>
        <v>45748</v>
      </c>
      <c r="C453" s="464">
        <v>45764</v>
      </c>
      <c r="D453" s="464">
        <v>45764</v>
      </c>
      <c r="E453">
        <v>170362138</v>
      </c>
      <c r="F453" t="s">
        <v>948</v>
      </c>
      <c r="G453" s="20">
        <f t="shared" si="24"/>
        <v>-1</v>
      </c>
      <c r="H453" s="449">
        <v>1</v>
      </c>
      <c r="I453" s="449">
        <v>0</v>
      </c>
      <c r="J453" s="20">
        <v>1228592.4099999999</v>
      </c>
      <c r="K453" s="20" t="s">
        <v>64</v>
      </c>
      <c r="L453" t="s">
        <v>65</v>
      </c>
      <c r="M453" s="439" t="s">
        <v>582</v>
      </c>
      <c r="N453" s="440">
        <f t="shared" ref="N453:N516" si="25">EOMONTH(C453,-1)+1</f>
        <v>45748</v>
      </c>
      <c r="O453" s="488" t="str">
        <f>IF(H453&lt;&gt;0,VLOOKUP(M453,[4]Cashflow!$A$93:$A$216,1,0),VLOOKUP([4]Bank!M452,[4]Cashflow!$A$5:$A$90,1,0))</f>
        <v>Bank Charges</v>
      </c>
      <c r="P453" t="s">
        <v>74</v>
      </c>
      <c r="Q453" s="18">
        <f>INDEX([5]Accounts!$A:$A,MATCH(P453,[5]Accounts!$F:$F,0))</f>
        <v>5430</v>
      </c>
      <c r="R453" t="s">
        <v>118</v>
      </c>
      <c r="S453"/>
      <c r="T453"/>
      <c r="U453"/>
      <c r="V453"/>
      <c r="W453"/>
    </row>
    <row r="454" spans="1:23" ht="15" hidden="1" x14ac:dyDescent="0.25">
      <c r="A454" s="24" t="str">
        <f>IFERROR(VLOOKUP(M454,'Broker lookup'!$A$1:$B$497,2,0),"other")</f>
        <v>other</v>
      </c>
      <c r="B454" s="453">
        <f t="shared" si="23"/>
        <v>45748</v>
      </c>
      <c r="C454" s="464">
        <v>45764</v>
      </c>
      <c r="D454" s="464">
        <v>45764</v>
      </c>
      <c r="E454">
        <v>170362138</v>
      </c>
      <c r="F454" t="s">
        <v>949</v>
      </c>
      <c r="G454" s="20">
        <f t="shared" si="24"/>
        <v>-6359.76</v>
      </c>
      <c r="H454" s="449">
        <v>6359.76</v>
      </c>
      <c r="I454" s="449">
        <v>0</v>
      </c>
      <c r="J454" s="20">
        <v>1222232.6499999999</v>
      </c>
      <c r="K454" s="20" t="s">
        <v>64</v>
      </c>
      <c r="L454" t="s">
        <v>65</v>
      </c>
      <c r="M454" s="439" t="s">
        <v>703</v>
      </c>
      <c r="N454" s="440">
        <f t="shared" si="25"/>
        <v>45748</v>
      </c>
      <c r="O454" s="488" t="str">
        <f>IF(H454&lt;&gt;0,VLOOKUP(M454,[4]Cashflow!$A$93:$A$216,1,0),VLOOKUP([4]Bank!M453,[4]Cashflow!$A$5:$A$90,1,0))</f>
        <v>Redpalm</v>
      </c>
      <c r="P454" t="s">
        <v>78</v>
      </c>
      <c r="Q454" s="18">
        <f>INDEX([5]Accounts!$A:$A,MATCH(P454,[5]Accounts!$F:$F,0))</f>
        <v>5425</v>
      </c>
      <c r="R454" t="s">
        <v>118</v>
      </c>
      <c r="S454"/>
      <c r="T454"/>
      <c r="U454"/>
      <c r="V454"/>
      <c r="W454"/>
    </row>
    <row r="455" spans="1:23" ht="15" hidden="1" x14ac:dyDescent="0.25">
      <c r="A455" s="24" t="str">
        <f>IFERROR(VLOOKUP(M455,'Broker lookup'!$A$1:$B$497,2,0),"other")</f>
        <v>other</v>
      </c>
      <c r="B455" s="453">
        <f t="shared" si="23"/>
        <v>45748</v>
      </c>
      <c r="C455" s="464">
        <v>45764</v>
      </c>
      <c r="D455" s="464">
        <v>45764</v>
      </c>
      <c r="E455">
        <v>170362139</v>
      </c>
      <c r="F455" t="s">
        <v>950</v>
      </c>
      <c r="G455" s="20">
        <f t="shared" si="24"/>
        <v>-1</v>
      </c>
      <c r="H455" s="449">
        <v>1</v>
      </c>
      <c r="I455" s="449">
        <v>0</v>
      </c>
      <c r="J455" s="20">
        <v>1222231.6499999999</v>
      </c>
      <c r="K455" s="20" t="s">
        <v>64</v>
      </c>
      <c r="L455" t="s">
        <v>65</v>
      </c>
      <c r="M455" s="439" t="s">
        <v>582</v>
      </c>
      <c r="N455" s="440">
        <f t="shared" si="25"/>
        <v>45748</v>
      </c>
      <c r="O455" s="488" t="str">
        <f>IF(H455&lt;&gt;0,VLOOKUP(M455,[4]Cashflow!$A$93:$A$216,1,0),VLOOKUP([4]Bank!M454,[4]Cashflow!$A$5:$A$90,1,0))</f>
        <v>Bank Charges</v>
      </c>
      <c r="P455" t="s">
        <v>74</v>
      </c>
      <c r="Q455" s="18">
        <f>INDEX([5]Accounts!$A:$A,MATCH(P455,[5]Accounts!$F:$F,0))</f>
        <v>5430</v>
      </c>
      <c r="R455" t="s">
        <v>118</v>
      </c>
      <c r="S455"/>
      <c r="T455"/>
      <c r="U455"/>
      <c r="V455"/>
      <c r="W455"/>
    </row>
    <row r="456" spans="1:23" ht="15" hidden="1" x14ac:dyDescent="0.25">
      <c r="A456" s="24" t="str">
        <f>IFERROR(VLOOKUP(M456,'Broker lookup'!$A$1:$B$497,2,0),"other")</f>
        <v>Abacai</v>
      </c>
      <c r="B456" s="453">
        <f t="shared" si="23"/>
        <v>45748</v>
      </c>
      <c r="C456" s="464">
        <v>45764</v>
      </c>
      <c r="D456" s="464">
        <v>45764</v>
      </c>
      <c r="E456">
        <v>170362139</v>
      </c>
      <c r="F456" t="s">
        <v>951</v>
      </c>
      <c r="G456" s="20">
        <f t="shared" si="24"/>
        <v>-30338.799999999999</v>
      </c>
      <c r="H456" s="449">
        <v>30338.799999999999</v>
      </c>
      <c r="I456" s="449">
        <v>0</v>
      </c>
      <c r="J456" s="20">
        <v>1191892.8500000001</v>
      </c>
      <c r="K456" s="20" t="s">
        <v>64</v>
      </c>
      <c r="L456" t="s">
        <v>65</v>
      </c>
      <c r="M456" s="439" t="s">
        <v>112</v>
      </c>
      <c r="N456" s="440">
        <f t="shared" si="25"/>
        <v>45748</v>
      </c>
      <c r="O456" s="488" t="str">
        <f>IF(H456&lt;&gt;0,VLOOKUP(M456,[4]Cashflow!$A$93:$A$216,1,0),VLOOKUP([4]Bank!M455,[4]Cashflow!$A$5:$A$90,1,0))</f>
        <v>Abacai</v>
      </c>
      <c r="P456" t="s">
        <v>78</v>
      </c>
      <c r="Q456" s="18">
        <f>INDEX([5]Accounts!$A:$A,MATCH(P456,[5]Accounts!$F:$F,0))</f>
        <v>5425</v>
      </c>
      <c r="R456" t="s">
        <v>118</v>
      </c>
      <c r="S456"/>
      <c r="T456"/>
      <c r="U456"/>
      <c r="V456"/>
      <c r="W456"/>
    </row>
    <row r="457" spans="1:23" ht="15" hidden="1" x14ac:dyDescent="0.25">
      <c r="A457" s="24" t="str">
        <f>IFERROR(VLOOKUP(M457,'Broker lookup'!$A$1:$B$497,2,0),"other")</f>
        <v>other</v>
      </c>
      <c r="B457" s="453">
        <f t="shared" si="23"/>
        <v>45748</v>
      </c>
      <c r="C457" s="464">
        <v>45764</v>
      </c>
      <c r="D457" s="464">
        <v>45764</v>
      </c>
      <c r="E457">
        <v>170362140</v>
      </c>
      <c r="F457" t="s">
        <v>952</v>
      </c>
      <c r="G457" s="20">
        <f t="shared" si="24"/>
        <v>-1</v>
      </c>
      <c r="H457" s="449">
        <v>1</v>
      </c>
      <c r="I457" s="449">
        <v>0</v>
      </c>
      <c r="J457" s="20">
        <v>1191891.8500000001</v>
      </c>
      <c r="K457" s="20" t="s">
        <v>64</v>
      </c>
      <c r="L457" t="s">
        <v>65</v>
      </c>
      <c r="M457" s="439" t="s">
        <v>582</v>
      </c>
      <c r="N457" s="440">
        <f t="shared" si="25"/>
        <v>45748</v>
      </c>
      <c r="O457" s="488" t="str">
        <f>IF(H457&lt;&gt;0,VLOOKUP(M457,[4]Cashflow!$A$93:$A$216,1,0),VLOOKUP([4]Bank!M456,[4]Cashflow!$A$5:$A$90,1,0))</f>
        <v>Bank Charges</v>
      </c>
      <c r="P457" t="s">
        <v>74</v>
      </c>
      <c r="Q457" s="18">
        <f>INDEX([5]Accounts!$A:$A,MATCH(P457,[5]Accounts!$F:$F,0))</f>
        <v>5430</v>
      </c>
      <c r="R457" t="s">
        <v>118</v>
      </c>
      <c r="S457"/>
      <c r="T457"/>
      <c r="U457"/>
      <c r="V457"/>
      <c r="W457"/>
    </row>
    <row r="458" spans="1:23" ht="15" hidden="1" x14ac:dyDescent="0.25">
      <c r="A458" s="24" t="str">
        <f>IFERROR(VLOOKUP(M458,'Broker lookup'!$A$1:$B$497,2,0),"other")</f>
        <v>other</v>
      </c>
      <c r="B458" s="453">
        <f t="shared" si="23"/>
        <v>45748</v>
      </c>
      <c r="C458" s="464">
        <v>45764</v>
      </c>
      <c r="D458" s="464">
        <v>45764</v>
      </c>
      <c r="E458">
        <v>170362140</v>
      </c>
      <c r="F458" t="s">
        <v>953</v>
      </c>
      <c r="G458" s="20">
        <f t="shared" si="24"/>
        <v>-8750</v>
      </c>
      <c r="H458" s="449">
        <v>8750</v>
      </c>
      <c r="I458" s="449">
        <v>0</v>
      </c>
      <c r="J458" s="20">
        <v>1183141.8500000001</v>
      </c>
      <c r="K458" s="20" t="s">
        <v>64</v>
      </c>
      <c r="L458" t="s">
        <v>65</v>
      </c>
      <c r="M458" s="439" t="s">
        <v>304</v>
      </c>
      <c r="N458" s="440">
        <f t="shared" si="25"/>
        <v>45748</v>
      </c>
      <c r="O458" s="488" t="str">
        <f>IF(H458&lt;&gt;0,VLOOKUP(M458,[4]Cashflow!$A$93:$A$216,1,0),VLOOKUP([4]Bank!M457,[4]Cashflow!$A$5:$A$90,1,0))</f>
        <v>Franco Cassar - NED</v>
      </c>
      <c r="P458" t="s">
        <v>305</v>
      </c>
      <c r="Q458" s="18">
        <f>INDEX([5]Accounts!$A:$A,MATCH(P458,[5]Accounts!$F:$F,0))</f>
        <v>5413</v>
      </c>
      <c r="R458" t="s">
        <v>118</v>
      </c>
      <c r="S458"/>
      <c r="T458"/>
      <c r="U458"/>
      <c r="V458"/>
      <c r="W458"/>
    </row>
    <row r="459" spans="1:23" ht="15" hidden="1" x14ac:dyDescent="0.25">
      <c r="A459" s="24" t="str">
        <f>IFERROR(VLOOKUP(M459,'Broker lookup'!$A$1:$B$497,2,0),"other")</f>
        <v>other</v>
      </c>
      <c r="B459" s="453">
        <f t="shared" si="23"/>
        <v>45748</v>
      </c>
      <c r="C459" s="464">
        <v>45764</v>
      </c>
      <c r="D459" s="464">
        <v>45764</v>
      </c>
      <c r="E459">
        <v>170362141</v>
      </c>
      <c r="F459" t="s">
        <v>53</v>
      </c>
      <c r="G459" s="20">
        <f t="shared" si="24"/>
        <v>-15</v>
      </c>
      <c r="H459" s="449">
        <v>15</v>
      </c>
      <c r="I459" s="449">
        <v>0</v>
      </c>
      <c r="J459" s="20">
        <v>1183126.8500000001</v>
      </c>
      <c r="K459" s="20" t="s">
        <v>64</v>
      </c>
      <c r="L459" t="s">
        <v>65</v>
      </c>
      <c r="M459" s="439" t="s">
        <v>582</v>
      </c>
      <c r="N459" s="440">
        <f t="shared" si="25"/>
        <v>45748</v>
      </c>
      <c r="O459" s="488" t="str">
        <f>IF(H459&lt;&gt;0,VLOOKUP(M459,[4]Cashflow!$A$93:$A$216,1,0),VLOOKUP([4]Bank!M458,[4]Cashflow!$A$5:$A$90,1,0))</f>
        <v>Bank Charges</v>
      </c>
      <c r="P459" t="s">
        <v>74</v>
      </c>
      <c r="Q459" s="18">
        <f>INDEX([5]Accounts!$A:$A,MATCH(P459,[5]Accounts!$F:$F,0))</f>
        <v>5430</v>
      </c>
      <c r="R459" t="s">
        <v>118</v>
      </c>
      <c r="S459"/>
      <c r="T459"/>
      <c r="U459"/>
      <c r="V459"/>
      <c r="W459"/>
    </row>
    <row r="460" spans="1:23" ht="15" hidden="1" x14ac:dyDescent="0.25">
      <c r="A460" s="24" t="str">
        <f>IFERROR(VLOOKUP(M460,'Broker lookup'!$A$1:$B$497,2,0),"other")</f>
        <v>other</v>
      </c>
      <c r="B460" s="453">
        <f t="shared" si="23"/>
        <v>45748</v>
      </c>
      <c r="C460" s="464">
        <v>45764</v>
      </c>
      <c r="D460" s="464">
        <v>45764</v>
      </c>
      <c r="E460">
        <v>170362141</v>
      </c>
      <c r="F460" t="s">
        <v>54</v>
      </c>
      <c r="G460" s="20">
        <f t="shared" si="24"/>
        <v>-1000000</v>
      </c>
      <c r="H460" s="449">
        <v>1000000</v>
      </c>
      <c r="I460" s="449">
        <v>0</v>
      </c>
      <c r="J460" s="20">
        <v>183126.85</v>
      </c>
      <c r="K460" s="20" t="s">
        <v>64</v>
      </c>
      <c r="L460" t="s">
        <v>65</v>
      </c>
      <c r="M460" s="439" t="s">
        <v>85</v>
      </c>
      <c r="N460" s="440">
        <f t="shared" si="25"/>
        <v>45748</v>
      </c>
      <c r="O460" s="488" t="str">
        <f>IF(H460&lt;&gt;0,VLOOKUP(M460,[4]Cashflow!$A$93:$A$216,1,0),VLOOKUP([4]Bank!M459,[4]Cashflow!$A$5:$A$90,1,0))</f>
        <v>KCASL Top up</v>
      </c>
      <c r="P460" t="s">
        <v>84</v>
      </c>
      <c r="Q460" s="18">
        <f>INDEX([5]Accounts!$A:$A,MATCH(P460,[5]Accounts!$F:$F,0))</f>
        <v>2761</v>
      </c>
      <c r="R460" t="s">
        <v>118</v>
      </c>
      <c r="S460"/>
      <c r="T460"/>
      <c r="U460"/>
      <c r="V460"/>
      <c r="W460"/>
    </row>
    <row r="461" spans="1:23" ht="15" hidden="1" x14ac:dyDescent="0.25">
      <c r="A461" s="24" t="str">
        <f>IFERROR(VLOOKUP(M461,'Broker lookup'!$A$1:$B$497,2,0),"other")</f>
        <v>other</v>
      </c>
      <c r="B461" s="453">
        <f t="shared" si="23"/>
        <v>45748</v>
      </c>
      <c r="C461" s="464">
        <v>45764</v>
      </c>
      <c r="D461" s="464">
        <v>45764</v>
      </c>
      <c r="E461">
        <v>170362142</v>
      </c>
      <c r="F461" t="s">
        <v>954</v>
      </c>
      <c r="G461" s="20">
        <f t="shared" si="24"/>
        <v>-1</v>
      </c>
      <c r="H461" s="449">
        <v>1</v>
      </c>
      <c r="I461" s="449">
        <v>0</v>
      </c>
      <c r="J461" s="20">
        <v>183125.85</v>
      </c>
      <c r="K461" s="20" t="s">
        <v>64</v>
      </c>
      <c r="L461" t="s">
        <v>65</v>
      </c>
      <c r="M461" s="439" t="s">
        <v>582</v>
      </c>
      <c r="N461" s="440">
        <f t="shared" si="25"/>
        <v>45748</v>
      </c>
      <c r="O461" s="488" t="str">
        <f>IF(H461&lt;&gt;0,VLOOKUP(M461,[4]Cashflow!$A$93:$A$216,1,0),VLOOKUP([4]Bank!M460,[4]Cashflow!$A$5:$A$90,1,0))</f>
        <v>Bank Charges</v>
      </c>
      <c r="P461" t="s">
        <v>74</v>
      </c>
      <c r="Q461" s="18">
        <f>INDEX([5]Accounts!$A:$A,MATCH(P461,[5]Accounts!$F:$F,0))</f>
        <v>5430</v>
      </c>
      <c r="R461" t="s">
        <v>118</v>
      </c>
      <c r="S461"/>
      <c r="T461"/>
      <c r="U461"/>
      <c r="V461"/>
      <c r="W461"/>
    </row>
    <row r="462" spans="1:23" ht="15" hidden="1" x14ac:dyDescent="0.25">
      <c r="A462" s="24" t="str">
        <f>IFERROR(VLOOKUP(M462,'Broker lookup'!$A$1:$B$497,2,0),"other")</f>
        <v>other</v>
      </c>
      <c r="B462" s="453">
        <f t="shared" si="23"/>
        <v>45748</v>
      </c>
      <c r="C462" s="464">
        <v>45764</v>
      </c>
      <c r="D462" s="464">
        <v>45764</v>
      </c>
      <c r="E462">
        <v>170362142</v>
      </c>
      <c r="F462" t="s">
        <v>955</v>
      </c>
      <c r="G462" s="20">
        <f t="shared" si="24"/>
        <v>-52800</v>
      </c>
      <c r="H462" s="449">
        <v>52800</v>
      </c>
      <c r="I462" s="449">
        <v>0</v>
      </c>
      <c r="J462" s="20">
        <v>130325.85</v>
      </c>
      <c r="K462" s="20" t="s">
        <v>64</v>
      </c>
      <c r="L462" t="s">
        <v>65</v>
      </c>
      <c r="M462" s="439" t="s">
        <v>136</v>
      </c>
      <c r="N462" s="440">
        <f t="shared" si="25"/>
        <v>45748</v>
      </c>
      <c r="O462" s="488" t="str">
        <f>IF(H462&lt;&gt;0,VLOOKUP(M462,[4]Cashflow!$A$93:$A$216,1,0),VLOOKUP([4]Bank!M461,[4]Cashflow!$A$5:$A$90,1,0))</f>
        <v>Upstix</v>
      </c>
      <c r="P462" t="s">
        <v>137</v>
      </c>
      <c r="Q462" s="18">
        <f>INDEX([5]Accounts!$A:$A,MATCH(P462,[5]Accounts!$F:$F,0))</f>
        <v>3537</v>
      </c>
      <c r="R462" t="s">
        <v>118</v>
      </c>
      <c r="S462"/>
      <c r="T462"/>
      <c r="U462"/>
      <c r="V462"/>
      <c r="W462"/>
    </row>
    <row r="463" spans="1:23" ht="15" hidden="1" x14ac:dyDescent="0.25">
      <c r="A463" s="24" t="str">
        <f>IFERROR(VLOOKUP(M463,'Broker lookup'!$A$1:$B$497,2,0),"other")</f>
        <v>other</v>
      </c>
      <c r="B463" s="453">
        <f t="shared" si="23"/>
        <v>45748</v>
      </c>
      <c r="C463" s="464">
        <v>45764</v>
      </c>
      <c r="D463" s="464">
        <v>45764</v>
      </c>
      <c r="E463">
        <v>170362143</v>
      </c>
      <c r="F463" t="s">
        <v>956</v>
      </c>
      <c r="G463" s="20">
        <f t="shared" si="24"/>
        <v>-1</v>
      </c>
      <c r="H463" s="449">
        <v>1</v>
      </c>
      <c r="I463" s="449">
        <v>0</v>
      </c>
      <c r="J463" s="20">
        <v>130324.85</v>
      </c>
      <c r="K463" s="20" t="s">
        <v>64</v>
      </c>
      <c r="L463" t="s">
        <v>65</v>
      </c>
      <c r="M463" s="439" t="s">
        <v>582</v>
      </c>
      <c r="N463" s="440">
        <f t="shared" si="25"/>
        <v>45748</v>
      </c>
      <c r="O463" s="488" t="str">
        <f>IF(H463&lt;&gt;0,VLOOKUP(M463,[4]Cashflow!$A$93:$A$216,1,0),VLOOKUP([4]Bank!M462,[4]Cashflow!$A$5:$A$90,1,0))</f>
        <v>Bank Charges</v>
      </c>
      <c r="P463" t="s">
        <v>74</v>
      </c>
      <c r="Q463" s="18">
        <f>INDEX([5]Accounts!$A:$A,MATCH(P463,[5]Accounts!$F:$F,0))</f>
        <v>5430</v>
      </c>
      <c r="R463" t="s">
        <v>118</v>
      </c>
      <c r="S463"/>
      <c r="T463"/>
      <c r="U463"/>
      <c r="V463"/>
      <c r="W463"/>
    </row>
    <row r="464" spans="1:23" ht="15" hidden="1" x14ac:dyDescent="0.25">
      <c r="A464" s="24" t="str">
        <f>IFERROR(VLOOKUP(M464,'Broker lookup'!$A$1:$B$497,2,0),"other")</f>
        <v>other</v>
      </c>
      <c r="B464" s="453">
        <f t="shared" si="23"/>
        <v>45748</v>
      </c>
      <c r="C464" s="464">
        <v>45764</v>
      </c>
      <c r="D464" s="464">
        <v>45764</v>
      </c>
      <c r="E464">
        <v>170362143</v>
      </c>
      <c r="F464" t="s">
        <v>957</v>
      </c>
      <c r="G464" s="20">
        <f t="shared" si="24"/>
        <v>-21750</v>
      </c>
      <c r="H464" s="449">
        <v>21750</v>
      </c>
      <c r="I464" s="449">
        <v>0</v>
      </c>
      <c r="J464" s="20">
        <v>108574.85</v>
      </c>
      <c r="K464" s="20" t="s">
        <v>64</v>
      </c>
      <c r="L464" t="s">
        <v>65</v>
      </c>
      <c r="M464" s="439" t="s">
        <v>136</v>
      </c>
      <c r="N464" s="440">
        <f t="shared" si="25"/>
        <v>45748</v>
      </c>
      <c r="O464" s="488" t="str">
        <f>IF(H464&lt;&gt;0,VLOOKUP(M464,[4]Cashflow!$A$93:$A$216,1,0),VLOOKUP([4]Bank!M463,[4]Cashflow!$A$5:$A$90,1,0))</f>
        <v>Upstix</v>
      </c>
      <c r="P464" t="s">
        <v>137</v>
      </c>
      <c r="Q464" s="18">
        <f>INDEX([5]Accounts!$A:$A,MATCH(P464,[5]Accounts!$F:$F,0))</f>
        <v>3537</v>
      </c>
      <c r="R464" t="s">
        <v>118</v>
      </c>
      <c r="S464"/>
      <c r="T464"/>
      <c r="U464"/>
      <c r="V464"/>
      <c r="W464"/>
    </row>
    <row r="465" spans="1:23" ht="15" hidden="1" x14ac:dyDescent="0.25">
      <c r="A465" s="24" t="str">
        <f>IFERROR(VLOOKUP(M465,'Broker lookup'!$A$1:$B$497,2,0),"other")</f>
        <v>other</v>
      </c>
      <c r="B465" s="453">
        <f t="shared" si="23"/>
        <v>45748</v>
      </c>
      <c r="C465" s="464">
        <v>45764</v>
      </c>
      <c r="D465" s="464">
        <v>45764</v>
      </c>
      <c r="E465">
        <v>170362144</v>
      </c>
      <c r="F465" t="s">
        <v>958</v>
      </c>
      <c r="G465" s="20">
        <f t="shared" si="24"/>
        <v>-1</v>
      </c>
      <c r="H465" s="449">
        <v>1</v>
      </c>
      <c r="I465" s="449">
        <v>0</v>
      </c>
      <c r="J465" s="20">
        <v>108573.85</v>
      </c>
      <c r="K465" s="20" t="s">
        <v>64</v>
      </c>
      <c r="L465" t="s">
        <v>65</v>
      </c>
      <c r="M465" s="439" t="s">
        <v>582</v>
      </c>
      <c r="N465" s="440">
        <f t="shared" si="25"/>
        <v>45748</v>
      </c>
      <c r="O465" s="488" t="str">
        <f>IF(H465&lt;&gt;0,VLOOKUP(M465,[4]Cashflow!$A$93:$A$216,1,0),VLOOKUP([4]Bank!M464,[4]Cashflow!$A$5:$A$90,1,0))</f>
        <v>Bank Charges</v>
      </c>
      <c r="P465" t="s">
        <v>74</v>
      </c>
      <c r="Q465" s="18">
        <f>INDEX([5]Accounts!$A:$A,MATCH(P465,[5]Accounts!$F:$F,0))</f>
        <v>5430</v>
      </c>
      <c r="R465" t="s">
        <v>118</v>
      </c>
      <c r="S465"/>
      <c r="T465"/>
      <c r="U465"/>
      <c r="V465"/>
      <c r="W465"/>
    </row>
    <row r="466" spans="1:23" ht="15" hidden="1" x14ac:dyDescent="0.25">
      <c r="A466" s="24" t="str">
        <f>IFERROR(VLOOKUP(M466,'Broker lookup'!$A$1:$B$497,2,0),"other")</f>
        <v>other</v>
      </c>
      <c r="B466" s="453">
        <f t="shared" ref="B466:B529" si="26">EOMONTH(C466,-1)+1</f>
        <v>45748</v>
      </c>
      <c r="C466" s="464">
        <v>45764</v>
      </c>
      <c r="D466" s="464">
        <v>45764</v>
      </c>
      <c r="E466">
        <v>170362144</v>
      </c>
      <c r="F466" t="s">
        <v>959</v>
      </c>
      <c r="G466" s="20">
        <f t="shared" si="24"/>
        <v>-130</v>
      </c>
      <c r="H466" s="449">
        <v>130</v>
      </c>
      <c r="I466" s="449">
        <v>0</v>
      </c>
      <c r="J466" s="20">
        <v>108443.85</v>
      </c>
      <c r="K466" s="20" t="s">
        <v>64</v>
      </c>
      <c r="L466" t="s">
        <v>65</v>
      </c>
      <c r="M466" s="439" t="s">
        <v>69</v>
      </c>
      <c r="N466" s="440">
        <f t="shared" si="25"/>
        <v>45748</v>
      </c>
      <c r="O466" s="488" t="str">
        <f>IF(H466&lt;&gt;0,VLOOKUP(M466,[4]Cashflow!$A$93:$A$216,1,0),VLOOKUP([4]Bank!M465,[4]Cashflow!$A$5:$A$90,1,0))</f>
        <v>Employment Costs</v>
      </c>
      <c r="P466" t="s">
        <v>297</v>
      </c>
      <c r="Q466" s="18">
        <f>INDEX([5]Accounts!$A:$A,MATCH(P466,[5]Accounts!$F:$F,0))</f>
        <v>8020</v>
      </c>
      <c r="R466" t="s">
        <v>118</v>
      </c>
      <c r="S466"/>
      <c r="T466"/>
      <c r="U466"/>
      <c r="V466"/>
      <c r="W466"/>
    </row>
    <row r="467" spans="1:23" ht="15" hidden="1" x14ac:dyDescent="0.25">
      <c r="A467" s="24" t="str">
        <f>IFERROR(VLOOKUP(M467,'Broker lookup'!$A$1:$B$497,2,0),"other")</f>
        <v>other</v>
      </c>
      <c r="B467" s="453">
        <f t="shared" si="26"/>
        <v>45748</v>
      </c>
      <c r="C467" s="464">
        <v>45764</v>
      </c>
      <c r="D467" s="464">
        <v>45764</v>
      </c>
      <c r="E467">
        <v>170362145</v>
      </c>
      <c r="F467" t="s">
        <v>960</v>
      </c>
      <c r="G467" s="20">
        <f t="shared" si="24"/>
        <v>-1</v>
      </c>
      <c r="H467" s="449">
        <v>1</v>
      </c>
      <c r="I467" s="449">
        <v>0</v>
      </c>
      <c r="J467" s="20">
        <v>108442.85</v>
      </c>
      <c r="K467" s="20" t="s">
        <v>64</v>
      </c>
      <c r="L467" t="s">
        <v>65</v>
      </c>
      <c r="M467" s="439" t="s">
        <v>582</v>
      </c>
      <c r="N467" s="440">
        <f t="shared" si="25"/>
        <v>45748</v>
      </c>
      <c r="O467" s="488" t="str">
        <f>IF(H467&lt;&gt;0,VLOOKUP(M467,[4]Cashflow!$A$93:$A$216,1,0),VLOOKUP([4]Bank!M466,[4]Cashflow!$A$5:$A$90,1,0))</f>
        <v>Bank Charges</v>
      </c>
      <c r="P467" t="s">
        <v>74</v>
      </c>
      <c r="Q467" s="18">
        <f>INDEX([5]Accounts!$A:$A,MATCH(P467,[5]Accounts!$F:$F,0))</f>
        <v>5430</v>
      </c>
      <c r="R467" t="s">
        <v>118</v>
      </c>
      <c r="S467"/>
      <c r="T467"/>
      <c r="U467"/>
      <c r="V467"/>
      <c r="W467"/>
    </row>
    <row r="468" spans="1:23" ht="15" hidden="1" x14ac:dyDescent="0.25">
      <c r="A468" s="24" t="str">
        <f>IFERROR(VLOOKUP(M468,'Broker lookup'!$A$1:$B$497,2,0),"other")</f>
        <v>other</v>
      </c>
      <c r="B468" s="453">
        <f t="shared" si="26"/>
        <v>45748</v>
      </c>
      <c r="C468" s="464">
        <v>45764</v>
      </c>
      <c r="D468" s="464">
        <v>45764</v>
      </c>
      <c r="E468">
        <v>170362145</v>
      </c>
      <c r="F468" t="s">
        <v>961</v>
      </c>
      <c r="G468" s="20">
        <f t="shared" si="24"/>
        <v>-26100</v>
      </c>
      <c r="H468" s="449">
        <v>26100</v>
      </c>
      <c r="I468" s="449">
        <v>0</v>
      </c>
      <c r="J468" s="20">
        <v>82342.850000000006</v>
      </c>
      <c r="K468" s="20" t="s">
        <v>64</v>
      </c>
      <c r="L468" t="s">
        <v>65</v>
      </c>
      <c r="M468" s="439" t="s">
        <v>136</v>
      </c>
      <c r="N468" s="440">
        <f t="shared" si="25"/>
        <v>45748</v>
      </c>
      <c r="O468" s="488" t="str">
        <f>IF(H468&lt;&gt;0,VLOOKUP(M468,[4]Cashflow!$A$93:$A$216,1,0),VLOOKUP([4]Bank!M467,[4]Cashflow!$A$5:$A$90,1,0))</f>
        <v>Upstix</v>
      </c>
      <c r="P468" t="s">
        <v>137</v>
      </c>
      <c r="Q468" s="18">
        <f>INDEX([5]Accounts!$A:$A,MATCH(P468,[5]Accounts!$F:$F,0))</f>
        <v>3537</v>
      </c>
      <c r="R468" t="s">
        <v>118</v>
      </c>
      <c r="S468"/>
      <c r="T468"/>
      <c r="U468"/>
      <c r="V468"/>
      <c r="W468"/>
    </row>
    <row r="469" spans="1:23" ht="15" hidden="1" x14ac:dyDescent="0.25">
      <c r="A469" s="24" t="str">
        <f>IFERROR(VLOOKUP(M469,'Broker lookup'!$A$1:$B$497,2,0),"other")</f>
        <v>other</v>
      </c>
      <c r="B469" s="453">
        <f t="shared" si="26"/>
        <v>45748</v>
      </c>
      <c r="C469" s="464">
        <v>45764</v>
      </c>
      <c r="D469" s="464">
        <v>45764</v>
      </c>
      <c r="E469">
        <v>170362146</v>
      </c>
      <c r="F469" t="s">
        <v>962</v>
      </c>
      <c r="G469" s="20">
        <f t="shared" si="24"/>
        <v>-1</v>
      </c>
      <c r="H469" s="449">
        <v>1</v>
      </c>
      <c r="I469" s="449">
        <v>0</v>
      </c>
      <c r="J469" s="20">
        <v>82341.850000000006</v>
      </c>
      <c r="K469" s="20" t="s">
        <v>64</v>
      </c>
      <c r="L469" t="s">
        <v>65</v>
      </c>
      <c r="M469" s="439" t="s">
        <v>582</v>
      </c>
      <c r="N469" s="440">
        <f t="shared" si="25"/>
        <v>45748</v>
      </c>
      <c r="O469" s="488" t="str">
        <f>IF(H469&lt;&gt;0,VLOOKUP(M469,[4]Cashflow!$A$93:$A$216,1,0),VLOOKUP([4]Bank!M468,[4]Cashflow!$A$5:$A$90,1,0))</f>
        <v>Bank Charges</v>
      </c>
      <c r="P469" t="s">
        <v>74</v>
      </c>
      <c r="Q469" s="18">
        <f>INDEX([5]Accounts!$A:$A,MATCH(P469,[5]Accounts!$F:$F,0))</f>
        <v>5430</v>
      </c>
      <c r="R469" t="s">
        <v>118</v>
      </c>
      <c r="S469"/>
      <c r="T469"/>
      <c r="U469"/>
      <c r="V469"/>
      <c r="W469"/>
    </row>
    <row r="470" spans="1:23" ht="15" hidden="1" x14ac:dyDescent="0.25">
      <c r="A470" s="24" t="str">
        <f>IFERROR(VLOOKUP(M470,'Broker lookup'!$A$1:$B$497,2,0),"other")</f>
        <v>Abacai</v>
      </c>
      <c r="B470" s="453">
        <f t="shared" si="26"/>
        <v>45748</v>
      </c>
      <c r="C470" s="464">
        <v>45764</v>
      </c>
      <c r="D470" s="464">
        <v>45764</v>
      </c>
      <c r="E470">
        <v>170362146</v>
      </c>
      <c r="F470" t="s">
        <v>963</v>
      </c>
      <c r="G470" s="20">
        <v>-6822.89</v>
      </c>
      <c r="H470" s="449">
        <v>24126.89</v>
      </c>
      <c r="I470" s="449">
        <v>0</v>
      </c>
      <c r="J470" s="20">
        <v>58214.96</v>
      </c>
      <c r="K470" s="20" t="s">
        <v>64</v>
      </c>
      <c r="L470" t="s">
        <v>65</v>
      </c>
      <c r="M470" s="439" t="s">
        <v>112</v>
      </c>
      <c r="N470" s="440">
        <f t="shared" si="25"/>
        <v>45748</v>
      </c>
      <c r="O470" s="488" t="str">
        <f>IF(H470&lt;&gt;0,VLOOKUP(M470,[4]Cashflow!$A$93:$A$216,1,0),VLOOKUP([4]Bank!M469,[4]Cashflow!$A$5:$A$90,1,0))</f>
        <v>Abacai</v>
      </c>
      <c r="P470" t="s">
        <v>640</v>
      </c>
      <c r="Q470" s="18">
        <f>INDEX([5]Accounts!$A:$A,MATCH(P470,[5]Accounts!$F:$F,0))</f>
        <v>4232</v>
      </c>
      <c r="R470" t="s">
        <v>118</v>
      </c>
      <c r="S470"/>
      <c r="T470"/>
      <c r="U470"/>
      <c r="V470"/>
      <c r="W470"/>
    </row>
    <row r="471" spans="1:23" ht="15" hidden="1" x14ac:dyDescent="0.25">
      <c r="A471" s="24" t="str">
        <f>IFERROR(VLOOKUP(M471,'Broker lookup'!$A$1:$B$497,2,0),"other")</f>
        <v>other</v>
      </c>
      <c r="B471" s="453">
        <f t="shared" si="26"/>
        <v>45748</v>
      </c>
      <c r="C471" s="464">
        <v>45764</v>
      </c>
      <c r="D471" s="464">
        <v>45764</v>
      </c>
      <c r="E471"/>
      <c r="F471" t="s">
        <v>964</v>
      </c>
      <c r="G471" s="20">
        <v>-17304</v>
      </c>
      <c r="H471" s="449">
        <v>-17304</v>
      </c>
      <c r="I471" s="449"/>
      <c r="J471" s="20"/>
      <c r="K471" s="20"/>
      <c r="L471"/>
      <c r="M471" s="439" t="s">
        <v>965</v>
      </c>
      <c r="N471" s="440">
        <f t="shared" si="25"/>
        <v>45748</v>
      </c>
      <c r="O471" s="488" t="str">
        <f>IF(H471&lt;&gt;0,VLOOKUP(M471,[4]Cashflow!$A$93:$A$216,1,0),VLOOKUP([4]Bank!M470,[4]Cashflow!$A$5:$A$90,1,0))</f>
        <v>Deloitte</v>
      </c>
      <c r="P471" t="s">
        <v>88</v>
      </c>
      <c r="Q471" s="18">
        <f>INDEX([5]Accounts!$A:$A,MATCH(P471,[5]Accounts!$F:$F,0))</f>
        <v>5434</v>
      </c>
      <c r="R471" t="s">
        <v>118</v>
      </c>
      <c r="S471"/>
      <c r="T471"/>
      <c r="U471"/>
      <c r="V471"/>
      <c r="W471"/>
    </row>
    <row r="472" spans="1:23" ht="15" hidden="1" x14ac:dyDescent="0.25">
      <c r="A472" s="24" t="str">
        <f>IFERROR(VLOOKUP(M472,'Broker lookup'!$A$1:$B$497,2,0),"other")</f>
        <v>other</v>
      </c>
      <c r="B472" s="453">
        <f t="shared" si="26"/>
        <v>45748</v>
      </c>
      <c r="C472" s="464">
        <v>45764</v>
      </c>
      <c r="D472" s="464">
        <v>45764</v>
      </c>
      <c r="E472">
        <v>170362147</v>
      </c>
      <c r="F472" t="s">
        <v>966</v>
      </c>
      <c r="G472" s="20">
        <f t="shared" si="24"/>
        <v>-1</v>
      </c>
      <c r="H472" s="449">
        <v>1</v>
      </c>
      <c r="I472" s="449">
        <v>0</v>
      </c>
      <c r="J472" s="20">
        <v>58213.96</v>
      </c>
      <c r="K472" s="20" t="s">
        <v>64</v>
      </c>
      <c r="L472" t="s">
        <v>65</v>
      </c>
      <c r="M472" s="439" t="s">
        <v>582</v>
      </c>
      <c r="N472" s="440">
        <f t="shared" si="25"/>
        <v>45748</v>
      </c>
      <c r="O472" s="488" t="str">
        <f>IF(H472&lt;&gt;0,VLOOKUP(M472,[4]Cashflow!$A$93:$A$216,1,0),VLOOKUP([4]Bank!M471,[4]Cashflow!$A$5:$A$90,1,0))</f>
        <v>Bank Charges</v>
      </c>
      <c r="P472" t="s">
        <v>74</v>
      </c>
      <c r="Q472" s="18">
        <f>INDEX([5]Accounts!$A:$A,MATCH(P472,[5]Accounts!$F:$F,0))</f>
        <v>5430</v>
      </c>
      <c r="R472" t="s">
        <v>118</v>
      </c>
      <c r="S472"/>
      <c r="T472"/>
      <c r="U472"/>
      <c r="V472"/>
      <c r="W472"/>
    </row>
    <row r="473" spans="1:23" ht="15" hidden="1" x14ac:dyDescent="0.25">
      <c r="A473" s="24" t="str">
        <f>IFERROR(VLOOKUP(M473,'Broker lookup'!$A$1:$B$497,2,0),"other")</f>
        <v>other</v>
      </c>
      <c r="B473" s="453">
        <f t="shared" si="26"/>
        <v>45748</v>
      </c>
      <c r="C473" s="464">
        <v>45764</v>
      </c>
      <c r="D473" s="464">
        <v>45764</v>
      </c>
      <c r="E473">
        <v>170362147</v>
      </c>
      <c r="F473" t="s">
        <v>967</v>
      </c>
      <c r="G473" s="20">
        <f t="shared" si="24"/>
        <v>-7683.95</v>
      </c>
      <c r="H473" s="449">
        <v>7683.95</v>
      </c>
      <c r="I473" s="449">
        <v>0</v>
      </c>
      <c r="J473" s="20">
        <v>50530.01</v>
      </c>
      <c r="K473" s="20" t="s">
        <v>64</v>
      </c>
      <c r="L473" t="s">
        <v>65</v>
      </c>
      <c r="M473" s="439" t="s">
        <v>136</v>
      </c>
      <c r="N473" s="440">
        <f t="shared" si="25"/>
        <v>45748</v>
      </c>
      <c r="O473" s="488" t="str">
        <f>IF(H473&lt;&gt;0,VLOOKUP(M473,[4]Cashflow!$A$93:$A$216,1,0),VLOOKUP([4]Bank!M472,[4]Cashflow!$A$5:$A$90,1,0))</f>
        <v>Upstix</v>
      </c>
      <c r="P473" t="s">
        <v>137</v>
      </c>
      <c r="Q473" s="18">
        <f>INDEX([5]Accounts!$A:$A,MATCH(P473,[5]Accounts!$F:$F,0))</f>
        <v>3537</v>
      </c>
      <c r="R473" t="s">
        <v>118</v>
      </c>
      <c r="S473"/>
      <c r="T473"/>
      <c r="U473"/>
      <c r="V473"/>
      <c r="W473"/>
    </row>
    <row r="474" spans="1:23" ht="15" hidden="1" x14ac:dyDescent="0.25">
      <c r="A474" s="24" t="str">
        <f>IFERROR(VLOOKUP(M474,'Broker lookup'!$A$1:$B$497,2,0),"other")</f>
        <v>other</v>
      </c>
      <c r="B474" s="453">
        <f t="shared" si="26"/>
        <v>45748</v>
      </c>
      <c r="C474" s="464">
        <v>45764</v>
      </c>
      <c r="D474" s="464">
        <v>45764</v>
      </c>
      <c r="E474">
        <v>170370072</v>
      </c>
      <c r="F474" t="s">
        <v>968</v>
      </c>
      <c r="G474" s="20">
        <f t="shared" si="24"/>
        <v>42750</v>
      </c>
      <c r="H474" s="449">
        <v>0</v>
      </c>
      <c r="I474" s="449">
        <v>42750</v>
      </c>
      <c r="J474" s="20">
        <v>93280.01</v>
      </c>
      <c r="K474" s="20" t="s">
        <v>64</v>
      </c>
      <c r="L474" t="s">
        <v>65</v>
      </c>
      <c r="M474" s="439" t="s">
        <v>136</v>
      </c>
      <c r="N474" s="440">
        <f t="shared" si="25"/>
        <v>45748</v>
      </c>
      <c r="O474" s="488" t="e">
        <f>IF(H474&lt;&gt;0,VLOOKUP(M474,[4]Cashflow!$A$93:$A$216,1,0),VLOOKUP([4]Bank!M473,[4]Cashflow!$A$5:$A$90,1,0))</f>
        <v>#N/A</v>
      </c>
      <c r="P474" t="s">
        <v>137</v>
      </c>
      <c r="Q474" s="18">
        <f>INDEX([5]Accounts!$A:$A,MATCH(P474,[5]Accounts!$F:$F,0))</f>
        <v>3537</v>
      </c>
      <c r="R474" t="s">
        <v>118</v>
      </c>
      <c r="S474"/>
      <c r="T474"/>
      <c r="U474"/>
      <c r="V474"/>
      <c r="W474"/>
    </row>
    <row r="475" spans="1:23" ht="15" hidden="1" x14ac:dyDescent="0.25">
      <c r="A475" s="24" t="str">
        <f>IFERROR(VLOOKUP(M475,'Broker lookup'!$A$1:$B$497,2,0),"other")</f>
        <v>other</v>
      </c>
      <c r="B475" s="453">
        <f t="shared" si="26"/>
        <v>45748</v>
      </c>
      <c r="C475" s="464">
        <v>45769</v>
      </c>
      <c r="D475" s="464">
        <v>45769</v>
      </c>
      <c r="E475">
        <v>170408296</v>
      </c>
      <c r="F475" t="s">
        <v>969</v>
      </c>
      <c r="G475" s="20">
        <f t="shared" si="24"/>
        <v>-1</v>
      </c>
      <c r="H475" s="449">
        <v>1</v>
      </c>
      <c r="I475" s="449">
        <v>0</v>
      </c>
      <c r="J475" s="20">
        <v>93279.01</v>
      </c>
      <c r="K475" s="20" t="s">
        <v>64</v>
      </c>
      <c r="L475" t="s">
        <v>65</v>
      </c>
      <c r="M475" s="439" t="s">
        <v>582</v>
      </c>
      <c r="N475" s="440">
        <f t="shared" si="25"/>
        <v>45748</v>
      </c>
      <c r="O475" s="488" t="str">
        <f>IF(H475&lt;&gt;0,VLOOKUP(M475,[4]Cashflow!$A$93:$A$216,1,0),VLOOKUP([4]Bank!M474,[4]Cashflow!$A$5:$A$90,1,0))</f>
        <v>Bank Charges</v>
      </c>
      <c r="P475" t="s">
        <v>74</v>
      </c>
      <c r="Q475" s="18">
        <f>INDEX([5]Accounts!$A:$A,MATCH(P475,[5]Accounts!$F:$F,0))</f>
        <v>5430</v>
      </c>
      <c r="R475" t="s">
        <v>118</v>
      </c>
      <c r="S475"/>
      <c r="T475"/>
      <c r="U475"/>
      <c r="V475"/>
      <c r="W475"/>
    </row>
    <row r="476" spans="1:23" ht="15" hidden="1" x14ac:dyDescent="0.25">
      <c r="A476" s="24" t="str">
        <f>IFERROR(VLOOKUP(M476,'Broker lookup'!$A$1:$B$497,2,0),"other")</f>
        <v>other</v>
      </c>
      <c r="B476" s="453">
        <f t="shared" si="26"/>
        <v>45748</v>
      </c>
      <c r="C476" s="464">
        <v>45769</v>
      </c>
      <c r="D476" s="464">
        <v>45769</v>
      </c>
      <c r="E476">
        <v>170408296</v>
      </c>
      <c r="F476" t="s">
        <v>970</v>
      </c>
      <c r="G476" s="20">
        <f t="shared" si="24"/>
        <v>-42750</v>
      </c>
      <c r="H476" s="449">
        <v>42750</v>
      </c>
      <c r="I476" s="449">
        <v>0</v>
      </c>
      <c r="J476" s="20">
        <v>50529.01</v>
      </c>
      <c r="K476" s="20" t="s">
        <v>64</v>
      </c>
      <c r="L476" t="s">
        <v>65</v>
      </c>
      <c r="M476" s="439" t="s">
        <v>136</v>
      </c>
      <c r="N476" s="440">
        <f t="shared" si="25"/>
        <v>45748</v>
      </c>
      <c r="O476" s="488" t="str">
        <f>IF(H476&lt;&gt;0,VLOOKUP(M476,[4]Cashflow!$A$93:$A$216,1,0),VLOOKUP([4]Bank!M475,[4]Cashflow!$A$5:$A$90,1,0))</f>
        <v>Upstix</v>
      </c>
      <c r="P476" t="s">
        <v>137</v>
      </c>
      <c r="Q476" s="18">
        <f>INDEX([5]Accounts!$A:$A,MATCH(P476,[5]Accounts!$F:$F,0))</f>
        <v>3537</v>
      </c>
      <c r="R476" t="s">
        <v>118</v>
      </c>
      <c r="S476"/>
      <c r="T476"/>
      <c r="U476"/>
      <c r="V476"/>
      <c r="W476"/>
    </row>
    <row r="477" spans="1:23" ht="15" hidden="1" x14ac:dyDescent="0.25">
      <c r="A477" s="24" t="str">
        <f>IFERROR(VLOOKUP(M477,'Broker lookup'!$A$1:$B$497,2,0),"other")</f>
        <v>other</v>
      </c>
      <c r="B477" s="453">
        <f t="shared" si="26"/>
        <v>45748</v>
      </c>
      <c r="C477" s="464">
        <v>45770</v>
      </c>
      <c r="D477" s="464">
        <v>45770</v>
      </c>
      <c r="E477">
        <v>170423554</v>
      </c>
      <c r="F477" t="s">
        <v>971</v>
      </c>
      <c r="G477" s="20">
        <f t="shared" si="24"/>
        <v>1460000</v>
      </c>
      <c r="H477" s="449">
        <v>0</v>
      </c>
      <c r="I477" s="449">
        <v>1460000</v>
      </c>
      <c r="J477" s="20">
        <v>1510529.01</v>
      </c>
      <c r="K477" s="20" t="s">
        <v>64</v>
      </c>
      <c r="L477" t="s">
        <v>65</v>
      </c>
      <c r="M477" s="439" t="s">
        <v>309</v>
      </c>
      <c r="N477" s="440">
        <f t="shared" si="25"/>
        <v>45748</v>
      </c>
      <c r="O477" s="488" t="e">
        <f>IF(H477&lt;&gt;0,VLOOKUP(M477,[4]Cashflow!$A$93:$A$216,1,0),VLOOKUP([4]Bank!M476,[4]Cashflow!$A$5:$A$90,1,0))</f>
        <v>#N/A</v>
      </c>
      <c r="P477" t="s">
        <v>309</v>
      </c>
      <c r="Q477" s="18">
        <f>INDEX([5]Accounts!$A:$A,MATCH(P477,[5]Accounts!$F:$F,0))</f>
        <v>2765</v>
      </c>
      <c r="R477" t="s">
        <v>118</v>
      </c>
      <c r="S477"/>
      <c r="T477"/>
      <c r="U477"/>
      <c r="V477"/>
      <c r="W477"/>
    </row>
    <row r="478" spans="1:23" ht="15" hidden="1" x14ac:dyDescent="0.25">
      <c r="A478" s="24" t="str">
        <f>IFERROR(VLOOKUP(M478,'Broker lookup'!$A$1:$B$497,2,0),"other")</f>
        <v>other</v>
      </c>
      <c r="B478" s="453">
        <f t="shared" si="26"/>
        <v>45748</v>
      </c>
      <c r="C478" s="464">
        <v>45770</v>
      </c>
      <c r="D478" s="464">
        <v>45770</v>
      </c>
      <c r="E478">
        <v>170426913</v>
      </c>
      <c r="F478" t="s">
        <v>972</v>
      </c>
      <c r="G478" s="20">
        <f t="shared" si="24"/>
        <v>-100</v>
      </c>
      <c r="H478" s="449">
        <v>100</v>
      </c>
      <c r="I478" s="449">
        <v>0</v>
      </c>
      <c r="J478" s="20">
        <v>1510429.01</v>
      </c>
      <c r="K478" s="20" t="s">
        <v>64</v>
      </c>
      <c r="L478" t="s">
        <v>65</v>
      </c>
      <c r="M478" s="439" t="s">
        <v>636</v>
      </c>
      <c r="N478" s="440">
        <f t="shared" si="25"/>
        <v>45748</v>
      </c>
      <c r="O478" s="488" t="str">
        <f>IF(H478&lt;&gt;0,VLOOKUP(M478,[4]Cashflow!$A$93:$A$216,1,0),VLOOKUP([4]Bank!M477,[4]Cashflow!$A$5:$A$90,1,0))</f>
        <v>SRS</v>
      </c>
      <c r="P478" t="s">
        <v>311</v>
      </c>
      <c r="Q478" s="18">
        <f>INDEX([5]Accounts!$A:$A,MATCH(P478,[5]Accounts!$F:$F,0))</f>
        <v>5432</v>
      </c>
      <c r="R478" t="s">
        <v>118</v>
      </c>
      <c r="S478"/>
      <c r="T478"/>
      <c r="U478"/>
      <c r="V478"/>
      <c r="W478"/>
    </row>
    <row r="479" spans="1:23" ht="15" hidden="1" x14ac:dyDescent="0.25">
      <c r="A479" s="24" t="str">
        <f>IFERROR(VLOOKUP(M479,'Broker lookup'!$A$1:$B$497,2,0),"other")</f>
        <v>other</v>
      </c>
      <c r="B479" s="453">
        <f t="shared" si="26"/>
        <v>45748</v>
      </c>
      <c r="C479" s="464">
        <v>45770</v>
      </c>
      <c r="D479" s="464">
        <v>45770</v>
      </c>
      <c r="E479">
        <v>170426916</v>
      </c>
      <c r="F479" t="s">
        <v>895</v>
      </c>
      <c r="G479" s="20">
        <f t="shared" si="24"/>
        <v>-15</v>
      </c>
      <c r="H479" s="449">
        <v>15</v>
      </c>
      <c r="I479" s="449">
        <v>0</v>
      </c>
      <c r="J479" s="20">
        <v>1510414.01</v>
      </c>
      <c r="K479" s="20" t="s">
        <v>64</v>
      </c>
      <c r="L479" s="521" t="s">
        <v>65</v>
      </c>
      <c r="M479" s="439" t="s">
        <v>582</v>
      </c>
      <c r="N479" s="440">
        <f t="shared" si="25"/>
        <v>45748</v>
      </c>
      <c r="O479" s="488" t="str">
        <f>IF(H479&lt;&gt;0,VLOOKUP(M479,[4]Cashflow!$A$93:$A$216,1,0),VLOOKUP([4]Bank!M478,[4]Cashflow!$A$5:$A$90,1,0))</f>
        <v>Bank Charges</v>
      </c>
      <c r="P479" t="s">
        <v>74</v>
      </c>
      <c r="Q479" s="18">
        <f>INDEX([5]Accounts!$A:$A,MATCH(P479,[5]Accounts!$F:$F,0))</f>
        <v>5430</v>
      </c>
      <c r="R479" t="s">
        <v>118</v>
      </c>
      <c r="S479"/>
      <c r="T479"/>
      <c r="U479"/>
      <c r="V479"/>
      <c r="W479"/>
    </row>
    <row r="480" spans="1:23" ht="15" hidden="1" x14ac:dyDescent="0.25">
      <c r="A480" s="24" t="str">
        <f>IFERROR(VLOOKUP(M480,'Broker lookup'!$A$1:$B$497,2,0),"other")</f>
        <v>other</v>
      </c>
      <c r="B480" s="453">
        <f t="shared" si="26"/>
        <v>45748</v>
      </c>
      <c r="C480" s="464">
        <v>45770</v>
      </c>
      <c r="D480" s="464">
        <v>45770</v>
      </c>
      <c r="E480">
        <v>170426916</v>
      </c>
      <c r="F480" t="s">
        <v>896</v>
      </c>
      <c r="G480" s="20">
        <f t="shared" si="24"/>
        <v>-500000</v>
      </c>
      <c r="H480" s="449">
        <v>500000</v>
      </c>
      <c r="I480" s="449">
        <v>0</v>
      </c>
      <c r="J480" s="20">
        <v>1010414.01</v>
      </c>
      <c r="K480" s="20" t="s">
        <v>64</v>
      </c>
      <c r="L480" t="s">
        <v>65</v>
      </c>
      <c r="M480" s="439" t="s">
        <v>107</v>
      </c>
      <c r="N480" s="440">
        <f t="shared" si="25"/>
        <v>45748</v>
      </c>
      <c r="O480" s="488" t="str">
        <f>IF(H480&lt;&gt;0,VLOOKUP(M480,[4]Cashflow!$A$93:$A$216,1,0),VLOOKUP([4]Bank!M479,[4]Cashflow!$A$5:$A$90,1,0))</f>
        <v>Pukka IPT &amp; Commission</v>
      </c>
      <c r="P480" t="s">
        <v>742</v>
      </c>
      <c r="Q480" s="18">
        <f>INDEX([5]Accounts!$A:$A,MATCH(P480,[5]Accounts!$F:$F,0))</f>
        <v>2768</v>
      </c>
      <c r="R480" t="s">
        <v>118</v>
      </c>
      <c r="S480"/>
      <c r="T480"/>
      <c r="U480"/>
      <c r="V480"/>
      <c r="W480"/>
    </row>
    <row r="481" spans="1:23" ht="15" hidden="1" x14ac:dyDescent="0.25">
      <c r="A481" s="24" t="str">
        <f>IFERROR(VLOOKUP(M481,'Broker lookup'!$A$1:$B$497,2,0),"other")</f>
        <v>other</v>
      </c>
      <c r="B481" s="453">
        <f t="shared" si="26"/>
        <v>45748</v>
      </c>
      <c r="C481" s="464">
        <v>45770</v>
      </c>
      <c r="D481" s="464">
        <v>45770</v>
      </c>
      <c r="E481">
        <v>170426920</v>
      </c>
      <c r="F481" t="s">
        <v>909</v>
      </c>
      <c r="G481" s="20">
        <f t="shared" si="24"/>
        <v>-1</v>
      </c>
      <c r="H481" s="449">
        <v>1</v>
      </c>
      <c r="I481" s="449">
        <v>0</v>
      </c>
      <c r="J481" s="20">
        <v>1010413.01</v>
      </c>
      <c r="K481" s="20" t="s">
        <v>64</v>
      </c>
      <c r="L481" t="s">
        <v>65</v>
      </c>
      <c r="M481" s="439" t="s">
        <v>582</v>
      </c>
      <c r="N481" s="440">
        <f t="shared" si="25"/>
        <v>45748</v>
      </c>
      <c r="O481" s="488" t="str">
        <f>IF(H481&lt;&gt;0,VLOOKUP(M481,[4]Cashflow!$A$93:$A$216,1,0),VLOOKUP([4]Bank!M480,[4]Cashflow!$A$5:$A$90,1,0))</f>
        <v>Bank Charges</v>
      </c>
      <c r="P481" t="s">
        <v>74</v>
      </c>
      <c r="Q481" s="18">
        <f>INDEX([5]Accounts!$A:$A,MATCH(P481,[5]Accounts!$F:$F,0))</f>
        <v>5430</v>
      </c>
      <c r="R481" t="s">
        <v>118</v>
      </c>
      <c r="S481"/>
      <c r="T481"/>
      <c r="U481"/>
      <c r="V481"/>
      <c r="W481"/>
    </row>
    <row r="482" spans="1:23" ht="15" hidden="1" x14ac:dyDescent="0.25">
      <c r="A482" s="24" t="str">
        <f>IFERROR(VLOOKUP(M482,'Broker lookup'!$A$1:$B$497,2,0),"other")</f>
        <v>other</v>
      </c>
      <c r="B482" s="453">
        <f t="shared" si="26"/>
        <v>45748</v>
      </c>
      <c r="C482" s="464">
        <v>45770</v>
      </c>
      <c r="D482" s="464">
        <v>45770</v>
      </c>
      <c r="E482">
        <v>170426920</v>
      </c>
      <c r="F482" t="s">
        <v>910</v>
      </c>
      <c r="G482" s="20">
        <f t="shared" si="24"/>
        <v>-203852.77</v>
      </c>
      <c r="H482" s="449">
        <v>203852.77</v>
      </c>
      <c r="I482" s="449">
        <v>0</v>
      </c>
      <c r="J482" s="20">
        <v>806560.24</v>
      </c>
      <c r="K482" s="20" t="s">
        <v>64</v>
      </c>
      <c r="L482" t="s">
        <v>65</v>
      </c>
      <c r="M482" s="439" t="s">
        <v>393</v>
      </c>
      <c r="N482" s="440">
        <f t="shared" si="25"/>
        <v>45748</v>
      </c>
      <c r="O482" s="488" t="str">
        <f>IF(H482&lt;&gt;0,VLOOKUP(M482,[4]Cashflow!$A$93:$A$216,1,0),VLOOKUP([4]Bank!M481,[4]Cashflow!$A$5:$A$90,1,0))</f>
        <v>KCASL Fees</v>
      </c>
      <c r="P482" t="s">
        <v>302</v>
      </c>
      <c r="Q482" s="18">
        <f>INDEX([5]Accounts!$A:$A,MATCH(P482,[5]Accounts!$F:$F,0))</f>
        <v>3299</v>
      </c>
      <c r="R482" t="s">
        <v>118</v>
      </c>
      <c r="S482"/>
      <c r="T482"/>
      <c r="U482"/>
      <c r="V482"/>
      <c r="W482"/>
    </row>
    <row r="483" spans="1:23" ht="15" hidden="1" x14ac:dyDescent="0.25">
      <c r="A483" s="24" t="str">
        <f>IFERROR(VLOOKUP(M483,'Broker lookup'!$A$1:$B$497,2,0),"other")</f>
        <v>other</v>
      </c>
      <c r="B483" s="453">
        <f t="shared" si="26"/>
        <v>45748</v>
      </c>
      <c r="C483" s="464">
        <v>45770</v>
      </c>
      <c r="D483" s="464">
        <v>45770</v>
      </c>
      <c r="E483">
        <v>170426921</v>
      </c>
      <c r="F483" t="s">
        <v>53</v>
      </c>
      <c r="G483" s="20">
        <f t="shared" si="24"/>
        <v>-15</v>
      </c>
      <c r="H483" s="449">
        <v>15</v>
      </c>
      <c r="I483" s="449">
        <v>0</v>
      </c>
      <c r="J483" s="20">
        <v>806545.24</v>
      </c>
      <c r="K483" s="20" t="s">
        <v>64</v>
      </c>
      <c r="L483" t="s">
        <v>65</v>
      </c>
      <c r="M483" s="439" t="s">
        <v>582</v>
      </c>
      <c r="N483" s="440">
        <f t="shared" si="25"/>
        <v>45748</v>
      </c>
      <c r="O483" s="488" t="str">
        <f>IF(H483&lt;&gt;0,VLOOKUP(M483,[4]Cashflow!$A$93:$A$216,1,0),VLOOKUP([4]Bank!M482,[4]Cashflow!$A$5:$A$90,1,0))</f>
        <v>Bank Charges</v>
      </c>
      <c r="P483" t="s">
        <v>74</v>
      </c>
      <c r="Q483" s="18">
        <f>INDEX([5]Accounts!$A:$A,MATCH(P483,[5]Accounts!$F:$F,0))</f>
        <v>5430</v>
      </c>
      <c r="R483" t="s">
        <v>118</v>
      </c>
      <c r="S483"/>
      <c r="T483"/>
      <c r="U483"/>
      <c r="V483"/>
      <c r="W483"/>
    </row>
    <row r="484" spans="1:23" ht="15" hidden="1" x14ac:dyDescent="0.25">
      <c r="A484" s="24" t="str">
        <f>IFERROR(VLOOKUP(M484,'Broker lookup'!$A$1:$B$497,2,0),"other")</f>
        <v>other</v>
      </c>
      <c r="B484" s="453">
        <f t="shared" si="26"/>
        <v>45748</v>
      </c>
      <c r="C484" s="464">
        <v>45770</v>
      </c>
      <c r="D484" s="464">
        <v>45770</v>
      </c>
      <c r="E484">
        <v>170426921</v>
      </c>
      <c r="F484" t="s">
        <v>54</v>
      </c>
      <c r="G484" s="20">
        <f t="shared" si="24"/>
        <v>-700000</v>
      </c>
      <c r="H484" s="449">
        <v>700000</v>
      </c>
      <c r="I484" s="449">
        <v>0</v>
      </c>
      <c r="J484" s="20">
        <v>106545.24</v>
      </c>
      <c r="K484" s="20" t="s">
        <v>64</v>
      </c>
      <c r="L484" t="s">
        <v>65</v>
      </c>
      <c r="M484" s="439" t="s">
        <v>85</v>
      </c>
      <c r="N484" s="440">
        <f t="shared" si="25"/>
        <v>45748</v>
      </c>
      <c r="O484" s="488" t="str">
        <f>IF(H484&lt;&gt;0,VLOOKUP(M484,[4]Cashflow!$A$93:$A$216,1,0),VLOOKUP([4]Bank!M483,[4]Cashflow!$A$5:$A$90,1,0))</f>
        <v>KCASL Top up</v>
      </c>
      <c r="P484" t="s">
        <v>84</v>
      </c>
      <c r="Q484" s="18">
        <f>INDEX([5]Accounts!$A:$A,MATCH(P484,[5]Accounts!$F:$F,0))</f>
        <v>2761</v>
      </c>
      <c r="R484" t="s">
        <v>118</v>
      </c>
      <c r="S484"/>
      <c r="T484"/>
      <c r="U484"/>
      <c r="V484"/>
      <c r="W484"/>
    </row>
    <row r="485" spans="1:23" ht="15" hidden="1" x14ac:dyDescent="0.25">
      <c r="A485" s="24" t="str">
        <f>IFERROR(VLOOKUP(M485,'Broker lookup'!$A$1:$B$497,2,0),"other")</f>
        <v>other</v>
      </c>
      <c r="B485" s="453">
        <f t="shared" si="26"/>
        <v>45748</v>
      </c>
      <c r="C485" s="464">
        <v>45770</v>
      </c>
      <c r="D485" s="464">
        <v>45770</v>
      </c>
      <c r="E485">
        <v>170426923</v>
      </c>
      <c r="F485" t="s">
        <v>973</v>
      </c>
      <c r="G485" s="20">
        <f t="shared" si="24"/>
        <v>-1</v>
      </c>
      <c r="H485" s="449">
        <v>1</v>
      </c>
      <c r="I485" s="449">
        <v>0</v>
      </c>
      <c r="J485" s="20">
        <v>106544.24</v>
      </c>
      <c r="K485" s="20" t="s">
        <v>64</v>
      </c>
      <c r="L485" t="s">
        <v>65</v>
      </c>
      <c r="M485" s="439" t="s">
        <v>582</v>
      </c>
      <c r="N485" s="440">
        <f t="shared" si="25"/>
        <v>45748</v>
      </c>
      <c r="O485" s="488" t="str">
        <f>IF(H485&lt;&gt;0,VLOOKUP(M485,[4]Cashflow!$A$93:$A$216,1,0),VLOOKUP([4]Bank!M484,[4]Cashflow!$A$5:$A$90,1,0))</f>
        <v>Bank Charges</v>
      </c>
      <c r="P485" t="s">
        <v>74</v>
      </c>
      <c r="Q485" s="18">
        <f>INDEX([5]Accounts!$A:$A,MATCH(P485,[5]Accounts!$F:$F,0))</f>
        <v>5430</v>
      </c>
      <c r="R485" t="s">
        <v>118</v>
      </c>
      <c r="S485"/>
      <c r="T485"/>
      <c r="U485"/>
      <c r="V485"/>
      <c r="W485"/>
    </row>
    <row r="486" spans="1:23" ht="15" hidden="1" x14ac:dyDescent="0.25">
      <c r="A486" s="24" t="str">
        <f>IFERROR(VLOOKUP(M486,'Broker lookup'!$A$1:$B$497,2,0),"other")</f>
        <v>other</v>
      </c>
      <c r="B486" s="453">
        <f t="shared" si="26"/>
        <v>45748</v>
      </c>
      <c r="C486" s="464">
        <v>45770</v>
      </c>
      <c r="D486" s="464">
        <v>45770</v>
      </c>
      <c r="E486">
        <v>170426923</v>
      </c>
      <c r="F486" t="s">
        <v>974</v>
      </c>
      <c r="G486" s="20">
        <f t="shared" si="24"/>
        <v>-35000</v>
      </c>
      <c r="H486" s="449">
        <v>35000</v>
      </c>
      <c r="I486" s="449">
        <v>0</v>
      </c>
      <c r="J486" s="20">
        <v>71544.240000000005</v>
      </c>
      <c r="K486" s="20" t="s">
        <v>64</v>
      </c>
      <c r="L486" t="s">
        <v>65</v>
      </c>
      <c r="M486" s="439" t="s">
        <v>393</v>
      </c>
      <c r="N486" s="440">
        <f t="shared" si="25"/>
        <v>45748</v>
      </c>
      <c r="O486" s="488" t="str">
        <f>IF(H486&lt;&gt;0,VLOOKUP(M486,[4]Cashflow!$A$93:$A$216,1,0),VLOOKUP([4]Bank!M485,[4]Cashflow!$A$5:$A$90,1,0))</f>
        <v>KCASL Fees</v>
      </c>
      <c r="P486" t="s">
        <v>640</v>
      </c>
      <c r="Q486" s="18">
        <f>INDEX([5]Accounts!$A:$A,MATCH(P486,[5]Accounts!$F:$F,0))</f>
        <v>4232</v>
      </c>
      <c r="R486" t="s">
        <v>118</v>
      </c>
      <c r="S486"/>
      <c r="T486"/>
      <c r="U486"/>
      <c r="V486"/>
      <c r="W486"/>
    </row>
    <row r="487" spans="1:23" ht="15" hidden="1" x14ac:dyDescent="0.25">
      <c r="A487" s="24" t="str">
        <f>IFERROR(VLOOKUP(M487,'Broker lookup'!$A$1:$B$497,2,0),"other")</f>
        <v>Hiyacar</v>
      </c>
      <c r="B487" s="445">
        <f t="shared" si="26"/>
        <v>45748</v>
      </c>
      <c r="C487" s="464">
        <v>45771</v>
      </c>
      <c r="D487" s="464">
        <v>45771</v>
      </c>
      <c r="E487">
        <v>170439399</v>
      </c>
      <c r="F487" t="s">
        <v>975</v>
      </c>
      <c r="G487" s="20">
        <f t="shared" si="24"/>
        <v>7000</v>
      </c>
      <c r="H487" s="449">
        <v>0</v>
      </c>
      <c r="I487" s="449">
        <v>7000</v>
      </c>
      <c r="J487" s="20">
        <v>78544.240000000005</v>
      </c>
      <c r="K487" s="20" t="s">
        <v>64</v>
      </c>
      <c r="L487" t="s">
        <v>65</v>
      </c>
      <c r="M487" s="439" t="s">
        <v>292</v>
      </c>
      <c r="N487" s="440">
        <f t="shared" si="25"/>
        <v>45748</v>
      </c>
      <c r="O487" s="488" t="e">
        <f>IF(H487&lt;&gt;0,VLOOKUP(M487,[4]Cashflow!$A$93:$A$216,1,0),VLOOKUP([4]Bank!M486,[4]Cashflow!$A$5:$A$90,1,0))</f>
        <v>#N/A</v>
      </c>
      <c r="P487" t="s">
        <v>18</v>
      </c>
      <c r="Q487" s="18">
        <f>INDEX([5]Accounts!$A:$A,MATCH(P487,[5]Accounts!$F:$F,0))</f>
        <v>3603</v>
      </c>
      <c r="R487" t="s">
        <v>118</v>
      </c>
      <c r="S487"/>
      <c r="T487"/>
      <c r="U487"/>
      <c r="V487"/>
      <c r="W487"/>
    </row>
    <row r="488" spans="1:23" ht="15" hidden="1" x14ac:dyDescent="0.25">
      <c r="A488" s="24" t="str">
        <f>IFERROR(VLOOKUP(M488,'Broker lookup'!$A$1:$B$497,2,0),"other")</f>
        <v>other</v>
      </c>
      <c r="B488" s="453">
        <f t="shared" si="26"/>
        <v>45748</v>
      </c>
      <c r="C488" s="464">
        <v>45772</v>
      </c>
      <c r="D488" s="464">
        <v>45772</v>
      </c>
      <c r="E488">
        <v>170426915</v>
      </c>
      <c r="F488" t="s">
        <v>223</v>
      </c>
      <c r="G488" s="20">
        <f t="shared" si="24"/>
        <v>-5</v>
      </c>
      <c r="H488" s="449">
        <v>5</v>
      </c>
      <c r="I488" s="449">
        <v>0</v>
      </c>
      <c r="J488" s="20">
        <v>78539.240000000005</v>
      </c>
      <c r="K488" s="20" t="s">
        <v>64</v>
      </c>
      <c r="L488" t="s">
        <v>65</v>
      </c>
      <c r="M488" s="439" t="s">
        <v>582</v>
      </c>
      <c r="N488" s="440">
        <f t="shared" si="25"/>
        <v>45748</v>
      </c>
      <c r="O488" s="488" t="str">
        <f>IF(H488&lt;&gt;0,VLOOKUP(M488,[4]Cashflow!$A$93:$A$216,1,0),VLOOKUP([4]Bank!M487,[4]Cashflow!$A$5:$A$90,1,0))</f>
        <v>Bank Charges</v>
      </c>
      <c r="P488" t="s">
        <v>74</v>
      </c>
      <c r="Q488" s="18">
        <f>INDEX([5]Accounts!$A:$A,MATCH(P488,[5]Accounts!$F:$F,0))</f>
        <v>5430</v>
      </c>
      <c r="R488" t="s">
        <v>118</v>
      </c>
      <c r="S488"/>
      <c r="T488"/>
      <c r="U488"/>
      <c r="V488"/>
      <c r="W488"/>
    </row>
    <row r="489" spans="1:23" ht="15" hidden="1" x14ac:dyDescent="0.25">
      <c r="A489" s="24" t="str">
        <f>IFERROR(VLOOKUP(M489,'Broker lookup'!$A$1:$B$497,2,0),"other")</f>
        <v>other</v>
      </c>
      <c r="B489" s="453">
        <f t="shared" si="26"/>
        <v>45748</v>
      </c>
      <c r="C489" s="464">
        <v>45772</v>
      </c>
      <c r="D489" s="464">
        <v>45772</v>
      </c>
      <c r="E489">
        <v>170426915</v>
      </c>
      <c r="F489" t="s">
        <v>224</v>
      </c>
      <c r="G489" s="20">
        <f t="shared" si="24"/>
        <v>-20521.689999999999</v>
      </c>
      <c r="H489" s="449">
        <v>20521.689999999999</v>
      </c>
      <c r="I489" s="449">
        <v>0</v>
      </c>
      <c r="J489" s="20">
        <v>58017.55</v>
      </c>
      <c r="K489" s="20" t="s">
        <v>64</v>
      </c>
      <c r="L489" t="s">
        <v>65</v>
      </c>
      <c r="M489" s="439" t="s">
        <v>69</v>
      </c>
      <c r="N489" s="440">
        <f t="shared" si="25"/>
        <v>45748</v>
      </c>
      <c r="O489" s="488" t="str">
        <f>IF(H489&lt;&gt;0,VLOOKUP(M489,[4]Cashflow!$A$93:$A$216,1,0),VLOOKUP([4]Bank!M488,[4]Cashflow!$A$5:$A$90,1,0))</f>
        <v>Employment Costs</v>
      </c>
      <c r="P489" t="s">
        <v>721</v>
      </c>
      <c r="Q489" s="18">
        <f>INDEX([5]Accounts!$A:$A,MATCH(P489,[5]Accounts!$F:$F,0))</f>
        <v>4152</v>
      </c>
      <c r="R489" t="s">
        <v>118</v>
      </c>
      <c r="S489"/>
      <c r="T489"/>
      <c r="U489"/>
      <c r="V489"/>
      <c r="W489"/>
    </row>
    <row r="490" spans="1:23" ht="15" hidden="1" x14ac:dyDescent="0.25">
      <c r="A490" s="24" t="str">
        <f>IFERROR(VLOOKUP(M490,'Broker lookup'!$A$1:$B$497,2,0),"other")</f>
        <v>other</v>
      </c>
      <c r="B490" s="453">
        <f t="shared" si="26"/>
        <v>45748</v>
      </c>
      <c r="C490" s="464">
        <v>45776</v>
      </c>
      <c r="D490" s="464">
        <v>45776</v>
      </c>
      <c r="E490">
        <v>170519129</v>
      </c>
      <c r="F490" t="s">
        <v>976</v>
      </c>
      <c r="G490" s="20">
        <f t="shared" si="24"/>
        <v>1000000</v>
      </c>
      <c r="H490" s="449">
        <v>0</v>
      </c>
      <c r="I490" s="449">
        <v>1000000</v>
      </c>
      <c r="J490" s="20">
        <v>1058017.55</v>
      </c>
      <c r="K490" s="20" t="s">
        <v>64</v>
      </c>
      <c r="L490" t="s">
        <v>65</v>
      </c>
      <c r="M490" s="439" t="s">
        <v>309</v>
      </c>
      <c r="N490" s="440">
        <f t="shared" si="25"/>
        <v>45748</v>
      </c>
      <c r="O490" s="488" t="e">
        <f>IF(H490&lt;&gt;0,VLOOKUP(M490,[4]Cashflow!$A$93:$A$216,1,0),VLOOKUP([4]Bank!M489,[4]Cashflow!$A$5:$A$90,1,0))</f>
        <v>#N/A</v>
      </c>
      <c r="P490" t="s">
        <v>309</v>
      </c>
      <c r="Q490" s="18">
        <f>INDEX([5]Accounts!$A:$A,MATCH(P490,[5]Accounts!$F:$F,0))</f>
        <v>2765</v>
      </c>
      <c r="R490" t="s">
        <v>118</v>
      </c>
      <c r="S490"/>
      <c r="T490"/>
      <c r="U490"/>
      <c r="V490"/>
      <c r="W490"/>
    </row>
    <row r="491" spans="1:23" ht="15" hidden="1" x14ac:dyDescent="0.25">
      <c r="A491" s="24" t="str">
        <f>IFERROR(VLOOKUP(M491,'Broker lookup'!$A$1:$B$497,2,0),"other")</f>
        <v>other</v>
      </c>
      <c r="B491" s="453">
        <f t="shared" si="26"/>
        <v>45748</v>
      </c>
      <c r="C491" s="464">
        <v>45776</v>
      </c>
      <c r="D491" s="464">
        <v>45776</v>
      </c>
      <c r="E491">
        <v>170519881</v>
      </c>
      <c r="F491" t="s">
        <v>977</v>
      </c>
      <c r="G491" s="20">
        <f t="shared" si="24"/>
        <v>35250</v>
      </c>
      <c r="H491" s="449">
        <v>0</v>
      </c>
      <c r="I491" s="449">
        <v>35250</v>
      </c>
      <c r="J491" s="20">
        <v>1093267.55</v>
      </c>
      <c r="K491" s="20" t="s">
        <v>64</v>
      </c>
      <c r="L491" t="s">
        <v>65</v>
      </c>
      <c r="M491" s="439" t="s">
        <v>136</v>
      </c>
      <c r="N491" s="440">
        <f t="shared" si="25"/>
        <v>45748</v>
      </c>
      <c r="O491" s="488" t="e">
        <f>IF(H491&lt;&gt;0,VLOOKUP(M491,[4]Cashflow!$A$93:$A$216,1,0),VLOOKUP([4]Bank!M490,[4]Cashflow!$A$5:$A$90,1,0))</f>
        <v>#N/A</v>
      </c>
      <c r="P491" t="s">
        <v>137</v>
      </c>
      <c r="Q491" s="18">
        <f>INDEX([5]Accounts!$A:$A,MATCH(P491,[5]Accounts!$F:$F,0))</f>
        <v>3537</v>
      </c>
      <c r="R491" t="s">
        <v>118</v>
      </c>
      <c r="S491"/>
      <c r="T491"/>
      <c r="U491"/>
      <c r="V491"/>
      <c r="W491"/>
    </row>
    <row r="492" spans="1:23" ht="15" hidden="1" x14ac:dyDescent="0.25">
      <c r="A492" s="24" t="str">
        <f>IFERROR(VLOOKUP(M492,'Broker lookup'!$A$1:$B$497,2,0),"other")</f>
        <v>U Drive Cover</v>
      </c>
      <c r="B492" s="445">
        <f t="shared" si="26"/>
        <v>45748</v>
      </c>
      <c r="C492" s="464">
        <v>45777</v>
      </c>
      <c r="D492" s="464">
        <v>45777</v>
      </c>
      <c r="E492">
        <v>170552836</v>
      </c>
      <c r="F492" t="s">
        <v>400</v>
      </c>
      <c r="G492" s="20">
        <f t="shared" si="24"/>
        <v>1223546.99</v>
      </c>
      <c r="H492" s="449">
        <v>0</v>
      </c>
      <c r="I492" s="449">
        <v>1223546.99</v>
      </c>
      <c r="J492" s="20">
        <v>2316814.54</v>
      </c>
      <c r="K492" s="20" t="s">
        <v>64</v>
      </c>
      <c r="L492" t="s">
        <v>65</v>
      </c>
      <c r="M492" s="439" t="s">
        <v>34</v>
      </c>
      <c r="N492" s="440">
        <f t="shared" si="25"/>
        <v>45748</v>
      </c>
      <c r="O492" s="488" t="e">
        <f>IF(H492&lt;&gt;0,VLOOKUP(M492,[4]Cashflow!$A$93:$A$216,1,0),VLOOKUP([4]Bank!M491,[4]Cashflow!$A$5:$A$90,1,0))</f>
        <v>#N/A</v>
      </c>
      <c r="P492" t="s">
        <v>72</v>
      </c>
      <c r="Q492" s="18">
        <f>INDEX([5]Accounts!$A:$A,MATCH(P492,[5]Accounts!$F:$F,0))</f>
        <v>3435</v>
      </c>
      <c r="R492" t="s">
        <v>228</v>
      </c>
      <c r="S492"/>
      <c r="T492"/>
      <c r="U492"/>
      <c r="V492"/>
      <c r="W492"/>
    </row>
    <row r="493" spans="1:23" ht="15" hidden="1" x14ac:dyDescent="0.25">
      <c r="A493" s="24" t="str">
        <f>IFERROR(VLOOKUP(M493,'Broker lookup'!$A$1:$B$497,2,0),"other")</f>
        <v>other</v>
      </c>
      <c r="B493" s="453">
        <f t="shared" si="26"/>
        <v>45748</v>
      </c>
      <c r="C493" s="464">
        <v>45777</v>
      </c>
      <c r="D493" s="464">
        <v>45777</v>
      </c>
      <c r="E493">
        <v>170554012</v>
      </c>
      <c r="F493" t="s">
        <v>895</v>
      </c>
      <c r="G493" s="20">
        <f t="shared" si="24"/>
        <v>-15</v>
      </c>
      <c r="H493" s="449">
        <v>15</v>
      </c>
      <c r="I493" s="449">
        <v>0</v>
      </c>
      <c r="J493" s="20">
        <v>2316799.54</v>
      </c>
      <c r="K493" s="20" t="s">
        <v>64</v>
      </c>
      <c r="L493" t="s">
        <v>65</v>
      </c>
      <c r="M493" s="439" t="s">
        <v>582</v>
      </c>
      <c r="N493" s="440">
        <f t="shared" si="25"/>
        <v>45748</v>
      </c>
      <c r="O493" s="488" t="str">
        <f>IF(H493&lt;&gt;0,VLOOKUP(M493,[4]Cashflow!$A$93:$A$216,1,0),VLOOKUP([4]Bank!M492,[4]Cashflow!$A$5:$A$90,1,0))</f>
        <v>Bank Charges</v>
      </c>
      <c r="P493" t="s">
        <v>74</v>
      </c>
      <c r="Q493" s="18">
        <f>INDEX([5]Accounts!$A:$A,MATCH(P493,[5]Accounts!$F:$F,0))</f>
        <v>5430</v>
      </c>
      <c r="R493" t="s">
        <v>118</v>
      </c>
      <c r="S493"/>
      <c r="T493"/>
      <c r="U493"/>
      <c r="V493"/>
      <c r="W493"/>
    </row>
    <row r="494" spans="1:23" ht="15" hidden="1" x14ac:dyDescent="0.25">
      <c r="A494" s="24" t="str">
        <f>IFERROR(VLOOKUP(M494,'Broker lookup'!$A$1:$B$497,2,0),"other")</f>
        <v>other</v>
      </c>
      <c r="B494" s="453">
        <f t="shared" si="26"/>
        <v>45748</v>
      </c>
      <c r="C494" s="464">
        <v>45777</v>
      </c>
      <c r="D494" s="464">
        <v>45777</v>
      </c>
      <c r="E494">
        <v>170554012</v>
      </c>
      <c r="F494" t="s">
        <v>896</v>
      </c>
      <c r="G494" s="20">
        <f t="shared" si="24"/>
        <v>-1000000</v>
      </c>
      <c r="H494" s="449">
        <v>1000000</v>
      </c>
      <c r="I494" s="449">
        <v>0</v>
      </c>
      <c r="J494" s="20">
        <v>1316799.54</v>
      </c>
      <c r="K494" s="20" t="s">
        <v>64</v>
      </c>
      <c r="L494" t="s">
        <v>65</v>
      </c>
      <c r="M494" s="439" t="s">
        <v>107</v>
      </c>
      <c r="N494" s="440">
        <f t="shared" si="25"/>
        <v>45748</v>
      </c>
      <c r="O494" s="488" t="str">
        <f>IF(H494&lt;&gt;0,VLOOKUP(M494,[4]Cashflow!$A$93:$A$216,1,0),VLOOKUP([4]Bank!M493,[4]Cashflow!$A$5:$A$90,1,0))</f>
        <v>Pukka IPT &amp; Commission</v>
      </c>
      <c r="P494" t="s">
        <v>742</v>
      </c>
      <c r="Q494" s="18">
        <f>INDEX([5]Accounts!$A:$A,MATCH(P494,[5]Accounts!$F:$F,0))</f>
        <v>2768</v>
      </c>
      <c r="R494" t="s">
        <v>118</v>
      </c>
      <c r="S494"/>
      <c r="T494"/>
      <c r="U494"/>
      <c r="V494"/>
      <c r="W494"/>
    </row>
    <row r="495" spans="1:23" ht="15" hidden="1" x14ac:dyDescent="0.25">
      <c r="A495" s="24" t="str">
        <f>IFERROR(VLOOKUP(M495,'Broker lookup'!$A$1:$B$497,2,0),"other")</f>
        <v>other</v>
      </c>
      <c r="B495" s="453">
        <f t="shared" si="26"/>
        <v>45748</v>
      </c>
      <c r="C495" s="464">
        <v>45777</v>
      </c>
      <c r="D495" s="464">
        <v>45777</v>
      </c>
      <c r="E495">
        <v>170556205</v>
      </c>
      <c r="F495" t="s">
        <v>978</v>
      </c>
      <c r="G495" s="20">
        <f t="shared" si="24"/>
        <v>-15</v>
      </c>
      <c r="H495" s="449">
        <v>15</v>
      </c>
      <c r="I495" s="449">
        <v>0</v>
      </c>
      <c r="J495" s="20">
        <v>1316784.54</v>
      </c>
      <c r="K495" s="20" t="s">
        <v>64</v>
      </c>
      <c r="L495" s="20" t="s">
        <v>65</v>
      </c>
      <c r="M495" s="439" t="s">
        <v>582</v>
      </c>
      <c r="N495" s="440">
        <f t="shared" si="25"/>
        <v>45748</v>
      </c>
      <c r="O495" s="488" t="str">
        <f>IF(H495&lt;&gt;0,VLOOKUP(M495,[4]Cashflow!$A$93:$A$216,1,0),VLOOKUP([4]Bank!M494,[4]Cashflow!$A$5:$A$90,1,0))</f>
        <v>Bank Charges</v>
      </c>
      <c r="P495" t="s">
        <v>74</v>
      </c>
      <c r="Q495" s="18">
        <f>INDEX([5]Accounts!$A:$A,MATCH(P495,[5]Accounts!$F:$F,0))</f>
        <v>5430</v>
      </c>
      <c r="R495" t="s">
        <v>118</v>
      </c>
      <c r="S495"/>
      <c r="T495"/>
      <c r="U495"/>
      <c r="V495"/>
      <c r="W495"/>
    </row>
    <row r="496" spans="1:23" ht="15" hidden="1" x14ac:dyDescent="0.25">
      <c r="A496" s="24" t="str">
        <f>IFERROR(VLOOKUP(M496,'Broker lookup'!$A$1:$B$497,2,0),"other")</f>
        <v>other</v>
      </c>
      <c r="B496" s="453">
        <f t="shared" si="26"/>
        <v>45748</v>
      </c>
      <c r="C496" s="464">
        <v>45777</v>
      </c>
      <c r="D496" s="464">
        <v>45777</v>
      </c>
      <c r="E496">
        <v>170556205</v>
      </c>
      <c r="F496" t="s">
        <v>979</v>
      </c>
      <c r="G496" s="20">
        <f t="shared" si="24"/>
        <v>-336000</v>
      </c>
      <c r="H496" s="449">
        <v>336000</v>
      </c>
      <c r="I496" s="449">
        <v>0</v>
      </c>
      <c r="J496" s="20">
        <v>980784.54</v>
      </c>
      <c r="K496" s="20" t="s">
        <v>64</v>
      </c>
      <c r="L496" s="20" t="s">
        <v>65</v>
      </c>
      <c r="M496" s="439" t="s">
        <v>309</v>
      </c>
      <c r="N496" s="440">
        <f t="shared" si="25"/>
        <v>45748</v>
      </c>
      <c r="O496" s="488" t="str">
        <f>IF(H496&lt;&gt;0,VLOOKUP(M496,[4]Cashflow!$A$93:$A$216,1,0),VLOOKUP([4]Bank!M495,[4]Cashflow!$A$5:$A$90,1,0))</f>
        <v>Cachematrix</v>
      </c>
      <c r="P496" t="s">
        <v>309</v>
      </c>
      <c r="Q496" s="18">
        <f>INDEX([5]Accounts!$A:$A,MATCH(P496,[5]Accounts!$F:$F,0))</f>
        <v>2765</v>
      </c>
      <c r="R496" t="s">
        <v>118</v>
      </c>
      <c r="S496"/>
      <c r="T496"/>
      <c r="U496"/>
      <c r="V496"/>
      <c r="W496"/>
    </row>
    <row r="497" spans="1:23" ht="15" hidden="1" x14ac:dyDescent="0.25">
      <c r="A497" s="24" t="str">
        <f>IFERROR(VLOOKUP(M497,'Broker lookup'!$A$1:$B$497,2,0),"other")</f>
        <v>other</v>
      </c>
      <c r="B497" s="453">
        <f t="shared" si="26"/>
        <v>45748</v>
      </c>
      <c r="C497" s="464">
        <v>45777</v>
      </c>
      <c r="D497" s="464">
        <v>45777</v>
      </c>
      <c r="E497">
        <v>170567660</v>
      </c>
      <c r="F497" t="s">
        <v>53</v>
      </c>
      <c r="G497" s="20">
        <f t="shared" si="24"/>
        <v>-15</v>
      </c>
      <c r="H497" s="449">
        <v>15</v>
      </c>
      <c r="I497" s="449">
        <v>0</v>
      </c>
      <c r="J497" s="20">
        <v>980769.54</v>
      </c>
      <c r="K497" s="20" t="s">
        <v>64</v>
      </c>
      <c r="L497" s="20" t="s">
        <v>65</v>
      </c>
      <c r="M497" s="439" t="s">
        <v>582</v>
      </c>
      <c r="N497" s="440">
        <f t="shared" si="25"/>
        <v>45748</v>
      </c>
      <c r="O497" s="488" t="str">
        <f>IF(H497&lt;&gt;0,VLOOKUP(M497,[4]Cashflow!$A$93:$A$216,1,0),VLOOKUP([4]Bank!M496,[4]Cashflow!$A$5:$A$90,1,0))</f>
        <v>Bank Charges</v>
      </c>
      <c r="P497" t="s">
        <v>74</v>
      </c>
      <c r="Q497" s="18">
        <f>INDEX([5]Accounts!$A:$A,MATCH(P497,[5]Accounts!$F:$F,0))</f>
        <v>5430</v>
      </c>
      <c r="R497" t="s">
        <v>118</v>
      </c>
      <c r="S497"/>
      <c r="T497"/>
      <c r="U497"/>
      <c r="V497"/>
      <c r="W497"/>
    </row>
    <row r="498" spans="1:23" ht="15" hidden="1" x14ac:dyDescent="0.25">
      <c r="A498" s="24" t="str">
        <f>IFERROR(VLOOKUP(M498,'Broker lookup'!$A$1:$B$497,2,0),"other")</f>
        <v>other</v>
      </c>
      <c r="B498" s="453">
        <f t="shared" si="26"/>
        <v>45748</v>
      </c>
      <c r="C498" s="464">
        <v>45777</v>
      </c>
      <c r="D498" s="464">
        <v>45777</v>
      </c>
      <c r="E498">
        <v>170567660</v>
      </c>
      <c r="F498" t="s">
        <v>54</v>
      </c>
      <c r="G498" s="20">
        <f t="shared" si="24"/>
        <v>-500000</v>
      </c>
      <c r="H498" s="449">
        <v>500000</v>
      </c>
      <c r="I498" s="449">
        <v>0</v>
      </c>
      <c r="J498" s="20">
        <v>480769.54</v>
      </c>
      <c r="K498" s="20" t="s">
        <v>64</v>
      </c>
      <c r="L498" s="20" t="s">
        <v>65</v>
      </c>
      <c r="M498" s="439" t="s">
        <v>85</v>
      </c>
      <c r="N498" s="440">
        <f t="shared" si="25"/>
        <v>45748</v>
      </c>
      <c r="O498" s="488" t="str">
        <f>IF(H498&lt;&gt;0,VLOOKUP(M498,[4]Cashflow!$A$93:$A$216,1,0),VLOOKUP([4]Bank!M497,[4]Cashflow!$A$5:$A$90,1,0))</f>
        <v>KCASL Top up</v>
      </c>
      <c r="P498" t="s">
        <v>84</v>
      </c>
      <c r="Q498" s="18">
        <f>INDEX([5]Accounts!$A:$A,MATCH(P498,[5]Accounts!$F:$F,0))</f>
        <v>2761</v>
      </c>
      <c r="R498" t="s">
        <v>118</v>
      </c>
      <c r="S498"/>
      <c r="T498"/>
      <c r="U498"/>
      <c r="V498"/>
      <c r="W498"/>
    </row>
    <row r="499" spans="1:23" ht="15" hidden="1" x14ac:dyDescent="0.25">
      <c r="A499" s="24" t="str">
        <f>IFERROR(VLOOKUP(M499,'Broker lookup'!$A$1:$B$497,2,0),"other")</f>
        <v>other</v>
      </c>
      <c r="B499" s="453">
        <f t="shared" si="26"/>
        <v>45748</v>
      </c>
      <c r="C499" s="464">
        <v>45777</v>
      </c>
      <c r="D499" s="464">
        <v>45777</v>
      </c>
      <c r="E499">
        <v>170567661</v>
      </c>
      <c r="F499" t="s">
        <v>980</v>
      </c>
      <c r="G499" s="20">
        <f t="shared" si="24"/>
        <v>-1575</v>
      </c>
      <c r="H499" s="449">
        <v>1575</v>
      </c>
      <c r="I499" s="449">
        <v>0</v>
      </c>
      <c r="J499" s="20">
        <v>479194.54</v>
      </c>
      <c r="K499" s="20" t="s">
        <v>64</v>
      </c>
      <c r="L499" s="20" t="s">
        <v>65</v>
      </c>
      <c r="M499" s="439" t="s">
        <v>76</v>
      </c>
      <c r="N499" s="440">
        <f t="shared" si="25"/>
        <v>45748</v>
      </c>
      <c r="O499" s="488" t="str">
        <f>IF(H499&lt;&gt;0,VLOOKUP(M499,[4]Cashflow!$A$93:$A$216,1,0),VLOOKUP([4]Bank!M498,[4]Cashflow!$A$5:$A$90,1,0))</f>
        <v>GFSC</v>
      </c>
      <c r="P499" t="s">
        <v>640</v>
      </c>
      <c r="Q499" s="18">
        <f>INDEX([5]Accounts!$A:$A,MATCH(P499,[5]Accounts!$F:$F,0))</f>
        <v>4232</v>
      </c>
      <c r="R499" t="s">
        <v>118</v>
      </c>
      <c r="S499"/>
      <c r="T499"/>
      <c r="U499"/>
      <c r="V499"/>
      <c r="W499"/>
    </row>
    <row r="500" spans="1:23" ht="15" hidden="1" x14ac:dyDescent="0.25">
      <c r="A500" s="24" t="str">
        <f>IFERROR(VLOOKUP(M500,'Broker lookup'!$A$1:$B$497,2,0),"other")</f>
        <v>other</v>
      </c>
      <c r="B500" s="453">
        <f t="shared" si="26"/>
        <v>45748</v>
      </c>
      <c r="C500" s="464">
        <v>45777</v>
      </c>
      <c r="D500" s="464">
        <v>45777</v>
      </c>
      <c r="E500">
        <v>170567662</v>
      </c>
      <c r="F500" t="s">
        <v>981</v>
      </c>
      <c r="G500" s="20">
        <f t="shared" si="24"/>
        <v>-1</v>
      </c>
      <c r="H500" s="449">
        <v>1</v>
      </c>
      <c r="I500" s="449">
        <v>0</v>
      </c>
      <c r="J500" s="20">
        <v>479193.54</v>
      </c>
      <c r="K500" s="20" t="s">
        <v>64</v>
      </c>
      <c r="L500" s="20" t="s">
        <v>65</v>
      </c>
      <c r="M500" s="439" t="s">
        <v>582</v>
      </c>
      <c r="N500" s="440">
        <f t="shared" si="25"/>
        <v>45748</v>
      </c>
      <c r="O500" s="488" t="str">
        <f>IF(H500&lt;&gt;0,VLOOKUP(M500,[4]Cashflow!$A$93:$A$216,1,0),VLOOKUP([4]Bank!M499,[4]Cashflow!$A$5:$A$90,1,0))</f>
        <v>Bank Charges</v>
      </c>
      <c r="P500" t="s">
        <v>74</v>
      </c>
      <c r="Q500" s="18">
        <f>INDEX([5]Accounts!$A:$A,MATCH(P500,[5]Accounts!$F:$F,0))</f>
        <v>5430</v>
      </c>
      <c r="R500" t="s">
        <v>118</v>
      </c>
      <c r="S500"/>
      <c r="T500"/>
      <c r="U500"/>
      <c r="V500"/>
      <c r="W500"/>
    </row>
    <row r="501" spans="1:23" ht="15" hidden="1" x14ac:dyDescent="0.25">
      <c r="A501" s="24" t="str">
        <f>IFERROR(VLOOKUP(M501,'Broker lookup'!$A$1:$B$497,2,0),"other")</f>
        <v>other</v>
      </c>
      <c r="B501" s="453">
        <f t="shared" si="26"/>
        <v>45748</v>
      </c>
      <c r="C501" s="464">
        <v>45777</v>
      </c>
      <c r="D501" s="464">
        <v>45777</v>
      </c>
      <c r="E501">
        <v>170567662</v>
      </c>
      <c r="F501" t="s">
        <v>982</v>
      </c>
      <c r="G501" s="20">
        <f t="shared" si="24"/>
        <v>-9034.7999999999993</v>
      </c>
      <c r="H501" s="449">
        <v>9034.7999999999993</v>
      </c>
      <c r="I501" s="449">
        <v>0</v>
      </c>
      <c r="J501" s="20">
        <v>470158.74</v>
      </c>
      <c r="K501" s="20" t="s">
        <v>64</v>
      </c>
      <c r="L501" s="20" t="s">
        <v>65</v>
      </c>
      <c r="M501" s="439" t="s">
        <v>983</v>
      </c>
      <c r="N501" s="440">
        <f t="shared" si="25"/>
        <v>45748</v>
      </c>
      <c r="O501" s="488" t="str">
        <f>IF(H501&lt;&gt;0,VLOOKUP(M501,[4]Cashflow!$A$93:$A$216,1,0),VLOOKUP([4]Bank!M500,[4]Cashflow!$A$5:$A$90,1,0))</f>
        <v>Capital Law</v>
      </c>
      <c r="P501" t="s">
        <v>88</v>
      </c>
      <c r="Q501" s="18">
        <f>INDEX([5]Accounts!$A:$A,MATCH(P501,[5]Accounts!$F:$F,0))</f>
        <v>5434</v>
      </c>
      <c r="R501" t="s">
        <v>118</v>
      </c>
      <c r="S501"/>
      <c r="T501"/>
      <c r="U501"/>
      <c r="V501"/>
      <c r="W501"/>
    </row>
    <row r="502" spans="1:23" ht="15" hidden="1" x14ac:dyDescent="0.25">
      <c r="A502" s="24" t="str">
        <f>IFERROR(VLOOKUP(M502,'Broker lookup'!$A$1:$B$497,2,0),"other")</f>
        <v>other</v>
      </c>
      <c r="B502" s="453">
        <f t="shared" si="26"/>
        <v>45748</v>
      </c>
      <c r="C502" s="464">
        <v>45777</v>
      </c>
      <c r="D502" s="464">
        <v>45777</v>
      </c>
      <c r="E502">
        <v>170567664</v>
      </c>
      <c r="F502" t="s">
        <v>984</v>
      </c>
      <c r="G502" s="20">
        <f t="shared" si="24"/>
        <v>-1</v>
      </c>
      <c r="H502" s="449">
        <v>1</v>
      </c>
      <c r="I502" s="449">
        <v>0</v>
      </c>
      <c r="J502" s="20">
        <v>470157.74</v>
      </c>
      <c r="K502" s="20" t="s">
        <v>64</v>
      </c>
      <c r="L502" s="20" t="s">
        <v>65</v>
      </c>
      <c r="M502" s="439" t="s">
        <v>582</v>
      </c>
      <c r="N502" s="440">
        <f t="shared" si="25"/>
        <v>45748</v>
      </c>
      <c r="O502" s="488" t="str">
        <f>IF(H502&lt;&gt;0,VLOOKUP(M502,[4]Cashflow!$A$93:$A$216,1,0),VLOOKUP([4]Bank!M501,[4]Cashflow!$A$5:$A$90,1,0))</f>
        <v>Bank Charges</v>
      </c>
      <c r="P502" t="s">
        <v>74</v>
      </c>
      <c r="Q502" s="18">
        <f>INDEX([5]Accounts!$A:$A,MATCH(P502,[5]Accounts!$F:$F,0))</f>
        <v>5430</v>
      </c>
      <c r="R502" t="s">
        <v>118</v>
      </c>
      <c r="S502"/>
      <c r="T502"/>
      <c r="U502"/>
      <c r="V502"/>
      <c r="W502"/>
    </row>
    <row r="503" spans="1:23" ht="15" hidden="1" x14ac:dyDescent="0.25">
      <c r="A503" s="24" t="str">
        <f>IFERROR(VLOOKUP(M503,'Broker lookup'!$A$1:$B$497,2,0),"other")</f>
        <v>other</v>
      </c>
      <c r="B503" s="453">
        <f t="shared" si="26"/>
        <v>45748</v>
      </c>
      <c r="C503" s="464">
        <v>45777</v>
      </c>
      <c r="D503" s="464">
        <v>45777</v>
      </c>
      <c r="E503">
        <v>170567664</v>
      </c>
      <c r="F503" t="s">
        <v>985</v>
      </c>
      <c r="G503" s="20">
        <f t="shared" si="24"/>
        <v>-165000</v>
      </c>
      <c r="H503" s="449">
        <v>165000</v>
      </c>
      <c r="I503" s="449">
        <v>0</v>
      </c>
      <c r="J503" s="20">
        <v>305157.74</v>
      </c>
      <c r="K503" s="20" t="s">
        <v>64</v>
      </c>
      <c r="L503" s="20" t="s">
        <v>65</v>
      </c>
      <c r="M503" s="439" t="s">
        <v>545</v>
      </c>
      <c r="N503" s="440">
        <f t="shared" si="25"/>
        <v>45748</v>
      </c>
      <c r="O503" s="488" t="str">
        <f>IF(H503&lt;&gt;0,VLOOKUP(M503,[4]Cashflow!$A$93:$A$216,1,0),VLOOKUP([4]Bank!M502,[4]Cashflow!$A$5:$A$90,1,0))</f>
        <v>XOL Guy Carpenter</v>
      </c>
      <c r="P503" t="s">
        <v>986</v>
      </c>
      <c r="Q503" s="18">
        <f>INDEX([5]Accounts!$A:$A,MATCH(P503,[5]Accounts!$F:$F,0))</f>
        <v>4940</v>
      </c>
      <c r="R503" t="s">
        <v>118</v>
      </c>
      <c r="S503"/>
      <c r="T503"/>
      <c r="U503"/>
      <c r="V503"/>
      <c r="W503"/>
    </row>
    <row r="504" spans="1:23" ht="15" hidden="1" x14ac:dyDescent="0.25">
      <c r="A504" s="24" t="str">
        <f>IFERROR(VLOOKUP(M504,'Broker lookup'!$A$1:$B$497,2,0),"other")</f>
        <v>other</v>
      </c>
      <c r="B504" s="453">
        <f t="shared" si="26"/>
        <v>45748</v>
      </c>
      <c r="C504" s="464">
        <v>45777</v>
      </c>
      <c r="D504" s="464">
        <v>45777</v>
      </c>
      <c r="E504">
        <v>170567665</v>
      </c>
      <c r="F504" t="s">
        <v>987</v>
      </c>
      <c r="G504" s="20">
        <f t="shared" si="24"/>
        <v>-1</v>
      </c>
      <c r="H504" s="449">
        <v>1</v>
      </c>
      <c r="I504" s="449">
        <v>0</v>
      </c>
      <c r="J504" s="20">
        <v>305156.74</v>
      </c>
      <c r="K504" s="20" t="s">
        <v>64</v>
      </c>
      <c r="L504" s="20" t="s">
        <v>65</v>
      </c>
      <c r="M504" s="439" t="s">
        <v>582</v>
      </c>
      <c r="N504" s="440">
        <f t="shared" si="25"/>
        <v>45748</v>
      </c>
      <c r="O504" s="488" t="str">
        <f>IF(H504&lt;&gt;0,VLOOKUP(M504,[4]Cashflow!$A$93:$A$216,1,0),VLOOKUP([4]Bank!M503,[4]Cashflow!$A$5:$A$90,1,0))</f>
        <v>Bank Charges</v>
      </c>
      <c r="P504" t="s">
        <v>74</v>
      </c>
      <c r="Q504" s="18">
        <f>INDEX([5]Accounts!$A:$A,MATCH(P504,[5]Accounts!$F:$F,0))</f>
        <v>5430</v>
      </c>
      <c r="R504" t="s">
        <v>118</v>
      </c>
      <c r="S504"/>
      <c r="T504"/>
      <c r="U504"/>
      <c r="V504"/>
      <c r="W504"/>
    </row>
    <row r="505" spans="1:23" ht="15" hidden="1" x14ac:dyDescent="0.25">
      <c r="A505" s="24" t="str">
        <f>IFERROR(VLOOKUP(M505,'Broker lookup'!$A$1:$B$497,2,0),"other")</f>
        <v>other</v>
      </c>
      <c r="B505" s="453">
        <f t="shared" si="26"/>
        <v>45748</v>
      </c>
      <c r="C505" s="464">
        <v>45777</v>
      </c>
      <c r="D505" s="464">
        <v>45777</v>
      </c>
      <c r="E505">
        <v>170567665</v>
      </c>
      <c r="F505" t="s">
        <v>988</v>
      </c>
      <c r="G505" s="20">
        <f t="shared" si="24"/>
        <v>-6039.81</v>
      </c>
      <c r="H505" s="449">
        <v>6039.81</v>
      </c>
      <c r="I505" s="449">
        <v>0</v>
      </c>
      <c r="J505" s="20">
        <v>299116.93</v>
      </c>
      <c r="K505" s="20" t="s">
        <v>64</v>
      </c>
      <c r="L505" s="20" t="s">
        <v>65</v>
      </c>
      <c r="M505" s="439" t="s">
        <v>303</v>
      </c>
      <c r="N505" s="440">
        <f t="shared" si="25"/>
        <v>45748</v>
      </c>
      <c r="O505" s="488" t="str">
        <f>IF(H505&lt;&gt;0,VLOOKUP(M505,[4]Cashflow!$A$93:$A$216,1,0),VLOOKUP([4]Bank!M504,[4]Cashflow!$A$5:$A$90,1,0))</f>
        <v xml:space="preserve">Financial Ombudsman Services </v>
      </c>
      <c r="P505" s="488" t="s">
        <v>628</v>
      </c>
      <c r="Q505" s="18">
        <f>INDEX([5]Accounts!$A:$A,MATCH(P505,[5]Accounts!$F:$F,0))</f>
        <v>3120</v>
      </c>
      <c r="R505" t="s">
        <v>118</v>
      </c>
      <c r="S505"/>
      <c r="T505"/>
      <c r="U505"/>
      <c r="V505"/>
      <c r="W505"/>
    </row>
    <row r="506" spans="1:23" ht="15" hidden="1" x14ac:dyDescent="0.25">
      <c r="A506" s="24" t="str">
        <f>IFERROR(VLOOKUP(M506,'Broker lookup'!$A$1:$B$497,2,0),"other")</f>
        <v>other</v>
      </c>
      <c r="B506" s="453">
        <f t="shared" si="26"/>
        <v>45748</v>
      </c>
      <c r="C506" s="464">
        <v>45777</v>
      </c>
      <c r="D506" s="464">
        <v>45777</v>
      </c>
      <c r="E506">
        <v>170567666</v>
      </c>
      <c r="F506" t="s">
        <v>989</v>
      </c>
      <c r="G506" s="20">
        <f t="shared" si="24"/>
        <v>-1</v>
      </c>
      <c r="H506" s="449">
        <v>1</v>
      </c>
      <c r="I506" s="449">
        <v>0</v>
      </c>
      <c r="J506" s="20">
        <v>299115.93</v>
      </c>
      <c r="K506" s="20" t="s">
        <v>64</v>
      </c>
      <c r="L506" s="20" t="s">
        <v>65</v>
      </c>
      <c r="M506" s="439" t="s">
        <v>582</v>
      </c>
      <c r="N506" s="440">
        <f t="shared" si="25"/>
        <v>45748</v>
      </c>
      <c r="O506" s="488" t="str">
        <f>IF(H506&lt;&gt;0,VLOOKUP(M506,[4]Cashflow!$A$93:$A$216,1,0),VLOOKUP([4]Bank!M505,[4]Cashflow!$A$5:$A$90,1,0))</f>
        <v>Bank Charges</v>
      </c>
      <c r="P506" t="s">
        <v>74</v>
      </c>
      <c r="Q506" s="18">
        <f>INDEX([5]Accounts!$A:$A,MATCH(P506,[5]Accounts!$F:$F,0))</f>
        <v>5430</v>
      </c>
      <c r="R506" t="s">
        <v>118</v>
      </c>
      <c r="S506"/>
      <c r="T506"/>
      <c r="U506"/>
      <c r="V506"/>
      <c r="W506"/>
    </row>
    <row r="507" spans="1:23" ht="15" hidden="1" x14ac:dyDescent="0.25">
      <c r="A507" s="24" t="str">
        <f>IFERROR(VLOOKUP(M507,'Broker lookup'!$A$1:$B$497,2,0),"other")</f>
        <v>other</v>
      </c>
      <c r="B507" s="453">
        <f t="shared" si="26"/>
        <v>45748</v>
      </c>
      <c r="C507" s="464">
        <v>45777</v>
      </c>
      <c r="D507" s="464">
        <v>45777</v>
      </c>
      <c r="E507">
        <v>170567666</v>
      </c>
      <c r="F507" t="s">
        <v>990</v>
      </c>
      <c r="G507" s="20">
        <f t="shared" si="24"/>
        <v>-30000</v>
      </c>
      <c r="H507" s="449">
        <v>30000</v>
      </c>
      <c r="I507" s="449">
        <v>0</v>
      </c>
      <c r="J507" s="20">
        <v>269115.93</v>
      </c>
      <c r="K507" s="20" t="s">
        <v>64</v>
      </c>
      <c r="L507" s="20" t="s">
        <v>65</v>
      </c>
      <c r="M507" s="439" t="s">
        <v>308</v>
      </c>
      <c r="N507" s="440">
        <f t="shared" si="25"/>
        <v>45748</v>
      </c>
      <c r="O507" s="488" t="str">
        <f>IF(H507&lt;&gt;0,VLOOKUP(M507,[4]Cashflow!$A$93:$A$216,1,0),VLOOKUP([4]Bank!M506,[4]Cashflow!$A$5:$A$90,1,0))</f>
        <v>Capricorn</v>
      </c>
      <c r="P507" t="s">
        <v>640</v>
      </c>
      <c r="Q507" s="18">
        <f>INDEX([5]Accounts!$A:$A,MATCH(P507,[5]Accounts!$F:$F,0))</f>
        <v>4232</v>
      </c>
      <c r="R507" t="s">
        <v>118</v>
      </c>
      <c r="S507"/>
      <c r="T507"/>
      <c r="U507"/>
      <c r="V507"/>
      <c r="W507"/>
    </row>
    <row r="508" spans="1:23" ht="15" hidden="1" x14ac:dyDescent="0.25">
      <c r="A508" s="24" t="str">
        <f>IFERROR(VLOOKUP(M508,'Broker lookup'!$A$1:$B$497,2,0),"other")</f>
        <v>other</v>
      </c>
      <c r="B508" s="453">
        <f t="shared" si="26"/>
        <v>45748</v>
      </c>
      <c r="C508" s="464">
        <v>45777</v>
      </c>
      <c r="D508" s="464">
        <v>45777</v>
      </c>
      <c r="E508">
        <v>170567667</v>
      </c>
      <c r="F508" t="s">
        <v>991</v>
      </c>
      <c r="G508" s="20">
        <f t="shared" si="24"/>
        <v>-1</v>
      </c>
      <c r="H508" s="449">
        <v>1</v>
      </c>
      <c r="I508" s="449">
        <v>0</v>
      </c>
      <c r="J508" s="20">
        <v>269114.93</v>
      </c>
      <c r="K508" s="20" t="s">
        <v>64</v>
      </c>
      <c r="L508" s="20" t="s">
        <v>65</v>
      </c>
      <c r="M508" s="439" t="s">
        <v>582</v>
      </c>
      <c r="N508" s="440">
        <f t="shared" si="25"/>
        <v>45748</v>
      </c>
      <c r="O508" s="488" t="str">
        <f>IF(H508&lt;&gt;0,VLOOKUP(M508,[4]Cashflow!$A$93:$A$216,1,0),VLOOKUP([4]Bank!M507,[4]Cashflow!$A$5:$A$90,1,0))</f>
        <v>Bank Charges</v>
      </c>
      <c r="P508" t="s">
        <v>74</v>
      </c>
      <c r="Q508" s="18">
        <f>INDEX([5]Accounts!$A:$A,MATCH(P508,[5]Accounts!$F:$F,0))</f>
        <v>5430</v>
      </c>
      <c r="R508" t="s">
        <v>118</v>
      </c>
      <c r="S508"/>
      <c r="T508"/>
      <c r="U508"/>
      <c r="V508"/>
      <c r="W508"/>
    </row>
    <row r="509" spans="1:23" ht="15" hidden="1" x14ac:dyDescent="0.25">
      <c r="A509" s="24" t="str">
        <f>IFERROR(VLOOKUP(M509,'Broker lookup'!$A$1:$B$497,2,0),"other")</f>
        <v>other</v>
      </c>
      <c r="B509" s="453">
        <f t="shared" si="26"/>
        <v>45748</v>
      </c>
      <c r="C509" s="464">
        <v>45777</v>
      </c>
      <c r="D509" s="464">
        <v>45777</v>
      </c>
      <c r="E509">
        <v>170567667</v>
      </c>
      <c r="F509" t="s">
        <v>992</v>
      </c>
      <c r="G509" s="20">
        <f t="shared" ref="G509:G572" si="27">IF(H509&gt;0,-H509,I509)</f>
        <v>-49818.59</v>
      </c>
      <c r="H509" s="449">
        <v>49818.59</v>
      </c>
      <c r="I509" s="449">
        <v>0</v>
      </c>
      <c r="J509" s="20">
        <v>219296.34</v>
      </c>
      <c r="K509" s="20" t="s">
        <v>64</v>
      </c>
      <c r="L509" s="20" t="s">
        <v>65</v>
      </c>
      <c r="M509" s="439" t="s">
        <v>69</v>
      </c>
      <c r="N509" s="440">
        <f t="shared" si="25"/>
        <v>45748</v>
      </c>
      <c r="O509" s="488" t="str">
        <f>IF(H509&lt;&gt;0,VLOOKUP(M509,[4]Cashflow!$A$93:$A$216,1,0),VLOOKUP([4]Bank!M508,[4]Cashflow!$A$5:$A$90,1,0))</f>
        <v>Employment Costs</v>
      </c>
      <c r="P509" t="s">
        <v>70</v>
      </c>
      <c r="Q509" s="18">
        <f>INDEX([5]Accounts!$A:$A,MATCH(P509,[5]Accounts!$F:$F,0))</f>
        <v>5433</v>
      </c>
      <c r="R509" t="s">
        <v>118</v>
      </c>
      <c r="S509"/>
      <c r="T509"/>
      <c r="U509"/>
      <c r="V509"/>
      <c r="W509"/>
    </row>
    <row r="510" spans="1:23" ht="15" hidden="1" x14ac:dyDescent="0.25">
      <c r="A510" s="24" t="str">
        <f>IFERROR(VLOOKUP(M510,'Broker lookup'!$A$1:$B$497,2,0),"other")</f>
        <v>other</v>
      </c>
      <c r="B510" s="453">
        <f t="shared" si="26"/>
        <v>45748</v>
      </c>
      <c r="C510" s="464">
        <v>45777</v>
      </c>
      <c r="D510" s="464">
        <v>45777</v>
      </c>
      <c r="E510">
        <v>170567668</v>
      </c>
      <c r="F510" t="s">
        <v>993</v>
      </c>
      <c r="G510" s="20">
        <f t="shared" si="27"/>
        <v>-2450</v>
      </c>
      <c r="H510" s="449">
        <v>2450</v>
      </c>
      <c r="I510" s="449">
        <v>0</v>
      </c>
      <c r="J510" s="20">
        <v>216846.34</v>
      </c>
      <c r="K510" s="20" t="s">
        <v>64</v>
      </c>
      <c r="L510" s="20" t="s">
        <v>65</v>
      </c>
      <c r="M510" s="439" t="s">
        <v>636</v>
      </c>
      <c r="N510" s="440">
        <f t="shared" si="25"/>
        <v>45748</v>
      </c>
      <c r="O510" s="488" t="str">
        <f>IF(H510&lt;&gt;0,VLOOKUP(M510,[4]Cashflow!$A$93:$A$216,1,0),VLOOKUP([4]Bank!M509,[4]Cashflow!$A$5:$A$90,1,0))</f>
        <v>SRS</v>
      </c>
      <c r="P510" t="s">
        <v>314</v>
      </c>
      <c r="Q510" s="18">
        <f>INDEX([5]Accounts!$A:$A,MATCH(P510,[5]Accounts!$F:$F,0))</f>
        <v>8301</v>
      </c>
      <c r="R510" t="s">
        <v>118</v>
      </c>
      <c r="S510"/>
      <c r="T510"/>
      <c r="U510"/>
      <c r="V510"/>
      <c r="W510"/>
    </row>
    <row r="511" spans="1:23" ht="15" hidden="1" x14ac:dyDescent="0.25">
      <c r="A511" s="24" t="str">
        <f>IFERROR(VLOOKUP(M511,'Broker lookup'!$A$1:$B$497,2,0),"other")</f>
        <v>Boom</v>
      </c>
      <c r="B511" s="445">
        <f t="shared" si="26"/>
        <v>45748</v>
      </c>
      <c r="C511" s="464">
        <v>45777</v>
      </c>
      <c r="D511" s="464">
        <v>45777</v>
      </c>
      <c r="E511">
        <v>170571843</v>
      </c>
      <c r="F511" t="s">
        <v>994</v>
      </c>
      <c r="G511" s="20">
        <f t="shared" si="27"/>
        <v>4332853.5599999996</v>
      </c>
      <c r="H511" s="449">
        <v>0</v>
      </c>
      <c r="I511" s="449">
        <v>4332853.5599999996</v>
      </c>
      <c r="J511" s="20">
        <v>4549699.9000000004</v>
      </c>
      <c r="K511" s="20" t="s">
        <v>64</v>
      </c>
      <c r="L511" s="20" t="s">
        <v>65</v>
      </c>
      <c r="M511" s="439" t="s">
        <v>39</v>
      </c>
      <c r="N511" s="440">
        <f t="shared" si="25"/>
        <v>45748</v>
      </c>
      <c r="O511" s="488" t="e">
        <f>IF(H511&lt;&gt;0,VLOOKUP(M511,[4]Cashflow!$A$93:$A$216,1,0),VLOOKUP([4]Bank!M510,[4]Cashflow!$A$5:$A$90,1,0))</f>
        <v>#N/A</v>
      </c>
      <c r="P511" t="s">
        <v>72</v>
      </c>
      <c r="Q511" s="18">
        <f>INDEX([5]Accounts!$A:$A,MATCH(P511,[5]Accounts!$F:$F,0))</f>
        <v>3435</v>
      </c>
      <c r="R511" t="s">
        <v>217</v>
      </c>
      <c r="S511"/>
      <c r="T511"/>
      <c r="U511"/>
      <c r="V511"/>
      <c r="W511"/>
    </row>
    <row r="512" spans="1:23" ht="15" hidden="1" x14ac:dyDescent="0.25">
      <c r="A512" s="24" t="str">
        <f>IFERROR(VLOOKUP(M512,'Broker lookup'!$A$1:$B$497,2,0),"other")</f>
        <v>other</v>
      </c>
      <c r="B512" s="445">
        <f t="shared" si="26"/>
        <v>45778</v>
      </c>
      <c r="C512" s="464">
        <v>45778</v>
      </c>
      <c r="D512" s="464">
        <v>45778</v>
      </c>
      <c r="E512">
        <v>170572046</v>
      </c>
      <c r="F512" t="s">
        <v>998</v>
      </c>
      <c r="G512" s="20">
        <f t="shared" si="27"/>
        <v>-15</v>
      </c>
      <c r="H512" s="449">
        <v>15</v>
      </c>
      <c r="I512" s="449">
        <v>0</v>
      </c>
      <c r="J512" s="20">
        <v>4549684.9000000004</v>
      </c>
      <c r="K512" s="20" t="s">
        <v>64</v>
      </c>
      <c r="L512" s="20" t="s">
        <v>65</v>
      </c>
      <c r="M512" s="439" t="s">
        <v>582</v>
      </c>
      <c r="N512" s="440">
        <f t="shared" si="25"/>
        <v>45778</v>
      </c>
      <c r="O512" s="488" t="str">
        <f>IF(H512&lt;&gt;0,VLOOKUP(M512,[4]Cashflow!$A$93:$A$216,1,0),VLOOKUP([4]Bank!M512,[4]Cashflow!$A$5:$A$90,1,0))</f>
        <v>Bank Charges</v>
      </c>
      <c r="P512" t="s">
        <v>74</v>
      </c>
      <c r="Q512" s="18">
        <f>INDEX([5]Accounts!$A:$A,MATCH(P512,[5]Accounts!$F:$F,0))</f>
        <v>5430</v>
      </c>
      <c r="R512" t="s">
        <v>118</v>
      </c>
      <c r="S512"/>
      <c r="T512" t="s">
        <v>74</v>
      </c>
      <c r="U512"/>
      <c r="V512"/>
      <c r="W512"/>
    </row>
    <row r="513" spans="1:23" ht="15" hidden="1" x14ac:dyDescent="0.25">
      <c r="A513" s="24" t="str">
        <f>IFERROR(VLOOKUP(M513,'Broker lookup'!$A$1:$B$497,2,0),"other")</f>
        <v>other</v>
      </c>
      <c r="B513" s="445">
        <f t="shared" si="26"/>
        <v>45778</v>
      </c>
      <c r="C513" s="464">
        <v>45778</v>
      </c>
      <c r="D513" s="464">
        <v>45778</v>
      </c>
      <c r="E513">
        <v>170572046</v>
      </c>
      <c r="F513" t="s">
        <v>999</v>
      </c>
      <c r="G513" s="20">
        <f t="shared" si="27"/>
        <v>-3140000</v>
      </c>
      <c r="H513" s="449">
        <v>3140000</v>
      </c>
      <c r="I513" s="449">
        <v>0</v>
      </c>
      <c r="J513" s="20">
        <v>1409684.9</v>
      </c>
      <c r="K513" s="20" t="s">
        <v>64</v>
      </c>
      <c r="L513" s="20" t="s">
        <v>65</v>
      </c>
      <c r="M513" s="439" t="s">
        <v>309</v>
      </c>
      <c r="N513" s="440">
        <f t="shared" si="25"/>
        <v>45778</v>
      </c>
      <c r="O513" s="488" t="str">
        <f>IF(H513&lt;&gt;0,VLOOKUP(M513,[4]Cashflow!$A$93:$A$216,1,0),VLOOKUP([4]Bank!M513,[4]Cashflow!$A$5:$A$90,1,0))</f>
        <v>Cachematrix</v>
      </c>
      <c r="P513" t="s">
        <v>309</v>
      </c>
      <c r="Q513" s="18">
        <f>INDEX([5]Accounts!$A:$A,MATCH(P513,[5]Accounts!$F:$F,0))</f>
        <v>2765</v>
      </c>
      <c r="R513" t="s">
        <v>118</v>
      </c>
      <c r="S513"/>
      <c r="T513" t="s">
        <v>390</v>
      </c>
      <c r="U513"/>
      <c r="V513"/>
      <c r="W513"/>
    </row>
    <row r="514" spans="1:23" ht="15" hidden="1" x14ac:dyDescent="0.25">
      <c r="A514" s="24" t="str">
        <f>IFERROR(VLOOKUP(M514,'Broker lookup'!$A$1:$B$497,2,0),"other")</f>
        <v>other</v>
      </c>
      <c r="B514" s="445">
        <f t="shared" si="26"/>
        <v>45778</v>
      </c>
      <c r="C514" s="464">
        <v>45778</v>
      </c>
      <c r="D514" s="464">
        <v>45778</v>
      </c>
      <c r="E514">
        <v>170572874</v>
      </c>
      <c r="F514" t="s">
        <v>1000</v>
      </c>
      <c r="G514" s="20">
        <f t="shared" si="27"/>
        <v>-15</v>
      </c>
      <c r="H514" s="449">
        <v>15</v>
      </c>
      <c r="I514" s="449">
        <v>0</v>
      </c>
      <c r="J514" s="20">
        <v>1409669.9</v>
      </c>
      <c r="K514" s="20" t="s">
        <v>64</v>
      </c>
      <c r="L514" s="20" t="s">
        <v>65</v>
      </c>
      <c r="M514" s="439" t="s">
        <v>582</v>
      </c>
      <c r="N514" s="440">
        <f t="shared" si="25"/>
        <v>45778</v>
      </c>
      <c r="O514" s="488" t="str">
        <f>IF(H514&lt;&gt;0,VLOOKUP(M514,[4]Cashflow!$A$93:$A$216,1,0),VLOOKUP([4]Bank!M514,[4]Cashflow!$A$5:$A$90,1,0))</f>
        <v>Bank Charges</v>
      </c>
      <c r="P514" t="s">
        <v>74</v>
      </c>
      <c r="Q514" s="18">
        <f>INDEX([5]Accounts!$A:$A,MATCH(P514,[5]Accounts!$F:$F,0))</f>
        <v>5430</v>
      </c>
      <c r="R514" t="s">
        <v>118</v>
      </c>
      <c r="S514"/>
      <c r="T514" t="s">
        <v>74</v>
      </c>
      <c r="U514"/>
      <c r="V514"/>
      <c r="W514"/>
    </row>
    <row r="515" spans="1:23" ht="15" hidden="1" x14ac:dyDescent="0.25">
      <c r="A515" s="24" t="str">
        <f>IFERROR(VLOOKUP(M515,'Broker lookup'!$A$1:$B$497,2,0),"other")</f>
        <v>other</v>
      </c>
      <c r="B515" s="445">
        <f t="shared" si="26"/>
        <v>45778</v>
      </c>
      <c r="C515" s="464">
        <v>45778</v>
      </c>
      <c r="D515" s="464">
        <v>45778</v>
      </c>
      <c r="E515">
        <v>170572874</v>
      </c>
      <c r="F515" t="s">
        <v>1001</v>
      </c>
      <c r="G515" s="20">
        <f t="shared" si="27"/>
        <v>-1140000</v>
      </c>
      <c r="H515" s="449">
        <v>1140000</v>
      </c>
      <c r="I515" s="449">
        <v>0</v>
      </c>
      <c r="J515" s="20">
        <v>269669.90000000002</v>
      </c>
      <c r="K515" s="20" t="s">
        <v>64</v>
      </c>
      <c r="L515" s="20" t="s">
        <v>65</v>
      </c>
      <c r="M515" s="439" t="s">
        <v>309</v>
      </c>
      <c r="N515" s="440">
        <f t="shared" si="25"/>
        <v>45778</v>
      </c>
      <c r="O515" s="488" t="str">
        <f>IF(H515&lt;&gt;0,VLOOKUP(M515,[4]Cashflow!$A$93:$A$216,1,0),VLOOKUP([4]Bank!M515,[4]Cashflow!$A$5:$A$90,1,0))</f>
        <v>Cachematrix</v>
      </c>
      <c r="P515" t="s">
        <v>309</v>
      </c>
      <c r="Q515" s="18">
        <f>INDEX([5]Accounts!$A:$A,MATCH(P515,[5]Accounts!$F:$F,0))</f>
        <v>2765</v>
      </c>
      <c r="R515" t="s">
        <v>118</v>
      </c>
      <c r="S515"/>
      <c r="T515" t="s">
        <v>390</v>
      </c>
      <c r="U515"/>
      <c r="V515"/>
      <c r="W515"/>
    </row>
    <row r="516" spans="1:23" ht="15" hidden="1" x14ac:dyDescent="0.25">
      <c r="A516" s="24" t="str">
        <f>IFERROR(VLOOKUP(M516,'Broker lookup'!$A$1:$B$497,2,0),"other")</f>
        <v>other</v>
      </c>
      <c r="B516" s="445">
        <f t="shared" si="26"/>
        <v>45778</v>
      </c>
      <c r="C516" s="464">
        <v>45778</v>
      </c>
      <c r="D516" s="464">
        <v>45778</v>
      </c>
      <c r="E516">
        <v>170574956</v>
      </c>
      <c r="F516" t="s">
        <v>63</v>
      </c>
      <c r="G516" s="20">
        <f t="shared" si="27"/>
        <v>-217384.64</v>
      </c>
      <c r="H516" s="449">
        <v>217384.64</v>
      </c>
      <c r="I516" s="449">
        <v>0</v>
      </c>
      <c r="J516" s="20">
        <v>52285.26</v>
      </c>
      <c r="K516" s="20" t="s">
        <v>64</v>
      </c>
      <c r="L516" s="20" t="s">
        <v>65</v>
      </c>
      <c r="M516" s="439" t="s">
        <v>66</v>
      </c>
      <c r="N516" s="440">
        <f t="shared" si="25"/>
        <v>45778</v>
      </c>
      <c r="O516" s="488" t="str">
        <f>IF(H516&lt;&gt;0,VLOOKUP(M516,[4]Cashflow!$A$93:$A$216,1,0),VLOOKUP([4]Bank!M516,[4]Cashflow!$A$5:$A$90,1,0))</f>
        <v>MIB Fees</v>
      </c>
      <c r="P516" s="488" t="s">
        <v>296</v>
      </c>
      <c r="Q516" s="18">
        <f>INDEX([5]Accounts!$A:$A,MATCH(P516,[5]Accounts!$F:$F,0))</f>
        <v>4231</v>
      </c>
      <c r="R516" t="s">
        <v>118</v>
      </c>
      <c r="S516" t="s">
        <v>577</v>
      </c>
      <c r="T516" t="s">
        <v>388</v>
      </c>
      <c r="U516"/>
      <c r="V516"/>
      <c r="W516"/>
    </row>
    <row r="517" spans="1:23" ht="15" hidden="1" x14ac:dyDescent="0.25">
      <c r="A517" s="24" t="str">
        <f>IFERROR(VLOOKUP(M517,'Broker lookup'!$A$1:$B$497,2,0),"other")</f>
        <v>other</v>
      </c>
      <c r="B517" s="445">
        <f t="shared" si="26"/>
        <v>45778</v>
      </c>
      <c r="C517" s="464">
        <v>45778</v>
      </c>
      <c r="D517" s="464">
        <v>45778</v>
      </c>
      <c r="E517">
        <v>170574958</v>
      </c>
      <c r="F517" t="s">
        <v>886</v>
      </c>
      <c r="G517" s="20">
        <f t="shared" si="27"/>
        <v>-44.55</v>
      </c>
      <c r="H517" s="449">
        <v>44.55</v>
      </c>
      <c r="I517" s="449">
        <v>0</v>
      </c>
      <c r="J517" s="20">
        <v>52240.71</v>
      </c>
      <c r="K517" s="20" t="s">
        <v>64</v>
      </c>
      <c r="L517" s="20" t="s">
        <v>65</v>
      </c>
      <c r="M517" s="439" t="s">
        <v>69</v>
      </c>
      <c r="N517" s="440">
        <f t="shared" ref="N517:N580" si="28">EOMONTH(C517,-1)+1</f>
        <v>45778</v>
      </c>
      <c r="O517" s="488" t="str">
        <f>IF(H517&lt;&gt;0,VLOOKUP(M517,[4]Cashflow!$A$93:$A$216,1,0),VLOOKUP([4]Bank!M517,[4]Cashflow!$A$5:$A$90,1,0))</f>
        <v>Employment Costs</v>
      </c>
      <c r="P517" s="20" t="s">
        <v>297</v>
      </c>
      <c r="Q517" s="18">
        <f>INDEX([5]Accounts!$A:$A,MATCH(P517,[5]Accounts!$F:$F,0))</f>
        <v>8020</v>
      </c>
      <c r="R517" t="s">
        <v>118</v>
      </c>
      <c r="S517"/>
      <c r="T517" t="s">
        <v>389</v>
      </c>
      <c r="U517"/>
      <c r="V517"/>
      <c r="W517"/>
    </row>
    <row r="518" spans="1:23" ht="15" hidden="1" x14ac:dyDescent="0.25">
      <c r="A518" s="24" t="str">
        <f>IFERROR(VLOOKUP(M518,'Broker lookup'!$A$1:$B$497,2,0),"other")</f>
        <v>other</v>
      </c>
      <c r="B518" s="445">
        <f t="shared" si="26"/>
        <v>45778</v>
      </c>
      <c r="C518" s="464">
        <v>45778</v>
      </c>
      <c r="D518" s="464">
        <v>45778</v>
      </c>
      <c r="E518">
        <v>170579517</v>
      </c>
      <c r="F518" t="s">
        <v>1002</v>
      </c>
      <c r="G518" s="20">
        <f t="shared" si="27"/>
        <v>18634.36</v>
      </c>
      <c r="H518" s="449">
        <v>0</v>
      </c>
      <c r="I518" s="449">
        <v>18634.36</v>
      </c>
      <c r="J518" s="20">
        <v>70875.070000000007</v>
      </c>
      <c r="K518" s="20" t="s">
        <v>64</v>
      </c>
      <c r="L518" s="20" t="s">
        <v>65</v>
      </c>
      <c r="M518" s="439" t="s">
        <v>309</v>
      </c>
      <c r="N518" s="440">
        <f t="shared" si="28"/>
        <v>45778</v>
      </c>
      <c r="O518" s="488" t="e">
        <f>IF(H518&lt;&gt;0,VLOOKUP(M518,[4]Cashflow!$A$93:$A$216,1,0),VLOOKUP([4]Bank!M518,[4]Cashflow!$A$5:$A$90,1,0))</f>
        <v>#N/A</v>
      </c>
      <c r="P518" s="488" t="s">
        <v>579</v>
      </c>
      <c r="Q518" s="18">
        <f>INDEX([5]Accounts!$A:$A,MATCH(P518,[5]Accounts!$F:$F,0))</f>
        <v>3426</v>
      </c>
      <c r="R518" t="s">
        <v>118</v>
      </c>
      <c r="S518"/>
      <c r="T518" t="s">
        <v>580</v>
      </c>
      <c r="U518"/>
      <c r="V518"/>
      <c r="W518"/>
    </row>
    <row r="519" spans="1:23" ht="15" hidden="1" x14ac:dyDescent="0.25">
      <c r="A519" s="24" t="str">
        <f>IFERROR(VLOOKUP(M519,'Broker lookup'!$A$1:$B$497,2,0),"other")</f>
        <v>other</v>
      </c>
      <c r="B519" s="445">
        <f t="shared" si="26"/>
        <v>45778</v>
      </c>
      <c r="C519" s="464">
        <v>45779</v>
      </c>
      <c r="D519" s="464">
        <v>45779</v>
      </c>
      <c r="E519">
        <v>170597434</v>
      </c>
      <c r="F519" t="s">
        <v>1003</v>
      </c>
      <c r="G519" s="20">
        <f t="shared" si="27"/>
        <v>2889817.54</v>
      </c>
      <c r="H519" s="449">
        <v>0</v>
      </c>
      <c r="I519" s="449">
        <v>2889817.54</v>
      </c>
      <c r="J519" s="20">
        <v>2960692.61</v>
      </c>
      <c r="K519" s="20" t="s">
        <v>64</v>
      </c>
      <c r="L519" s="20" t="s">
        <v>65</v>
      </c>
      <c r="M519" s="439" t="s">
        <v>107</v>
      </c>
      <c r="N519" s="440">
        <f t="shared" si="28"/>
        <v>45778</v>
      </c>
      <c r="O519" s="488" t="e">
        <f>IF(H519&lt;&gt;0,VLOOKUP(M519,[4]Cashflow!$A$93:$A$216,1,0),VLOOKUP([4]Bank!M519,[4]Cashflow!$A$5:$A$90,1,0))</f>
        <v>#N/A</v>
      </c>
      <c r="P519" t="s">
        <v>108</v>
      </c>
      <c r="Q519" s="18">
        <f>INDEX([5]Accounts!$A:$A,MATCH(P519,[5]Accounts!$F:$F,0))</f>
        <v>4135</v>
      </c>
      <c r="R519" t="s">
        <v>225</v>
      </c>
      <c r="S519"/>
      <c r="T519" s="464" t="s">
        <v>1004</v>
      </c>
      <c r="U519"/>
      <c r="V519"/>
      <c r="W519"/>
    </row>
    <row r="520" spans="1:23" ht="15" hidden="1" x14ac:dyDescent="0.25">
      <c r="A520" s="24" t="str">
        <f>IFERROR(VLOOKUP(M520,'Broker lookup'!$A$1:$B$497,2,0),"other")</f>
        <v>other</v>
      </c>
      <c r="B520" s="445">
        <f t="shared" si="26"/>
        <v>45778</v>
      </c>
      <c r="C520" s="464">
        <v>45779</v>
      </c>
      <c r="D520" s="464">
        <v>45779</v>
      </c>
      <c r="E520">
        <v>170598632</v>
      </c>
      <c r="F520" t="s">
        <v>1005</v>
      </c>
      <c r="G520" s="20">
        <f t="shared" si="27"/>
        <v>-15</v>
      </c>
      <c r="H520" s="449">
        <v>15</v>
      </c>
      <c r="I520" s="449">
        <v>0</v>
      </c>
      <c r="J520" s="20">
        <v>2960677.61</v>
      </c>
      <c r="K520" s="20" t="s">
        <v>64</v>
      </c>
      <c r="L520" s="20" t="s">
        <v>65</v>
      </c>
      <c r="M520" s="439" t="s">
        <v>582</v>
      </c>
      <c r="N520" s="440">
        <f t="shared" si="28"/>
        <v>45778</v>
      </c>
      <c r="O520" s="488" t="str">
        <f>IF(H520&lt;&gt;0,VLOOKUP(M520,[4]Cashflow!$A$93:$A$216,1,0),VLOOKUP([4]Bank!M520,[4]Cashflow!$A$5:$A$90,1,0))</f>
        <v>Bank Charges</v>
      </c>
      <c r="P520" t="s">
        <v>74</v>
      </c>
      <c r="Q520" s="18">
        <f>INDEX([5]Accounts!$A:$A,MATCH(P520,[5]Accounts!$F:$F,0))</f>
        <v>5430</v>
      </c>
      <c r="R520" t="s">
        <v>118</v>
      </c>
      <c r="S520"/>
      <c r="T520" t="s">
        <v>74</v>
      </c>
      <c r="U520"/>
      <c r="V520"/>
      <c r="W520"/>
    </row>
    <row r="521" spans="1:23" ht="15" hidden="1" x14ac:dyDescent="0.25">
      <c r="A521" s="24" t="str">
        <f>IFERROR(VLOOKUP(M521,'Broker lookup'!$A$1:$B$497,2,0),"other")</f>
        <v>other</v>
      </c>
      <c r="B521" s="445">
        <f t="shared" si="26"/>
        <v>45778</v>
      </c>
      <c r="C521" s="464">
        <v>45779</v>
      </c>
      <c r="D521" s="464">
        <v>45779</v>
      </c>
      <c r="E521">
        <v>170598632</v>
      </c>
      <c r="F521" t="s">
        <v>1006</v>
      </c>
      <c r="G521" s="20">
        <f t="shared" si="27"/>
        <v>-2900000</v>
      </c>
      <c r="H521" s="449">
        <v>2900000</v>
      </c>
      <c r="I521" s="449">
        <v>0</v>
      </c>
      <c r="J521" s="20">
        <v>60677.61</v>
      </c>
      <c r="K521" s="20" t="s">
        <v>64</v>
      </c>
      <c r="L521" s="20" t="s">
        <v>65</v>
      </c>
      <c r="M521" s="439" t="s">
        <v>309</v>
      </c>
      <c r="N521" s="440">
        <f t="shared" si="28"/>
        <v>45778</v>
      </c>
      <c r="O521" s="488" t="str">
        <f>IF(H521&lt;&gt;0,VLOOKUP(M521,[4]Cashflow!$A$93:$A$216,1,0),VLOOKUP([4]Bank!M521,[4]Cashflow!$A$5:$A$90,1,0))</f>
        <v>Cachematrix</v>
      </c>
      <c r="P521" t="s">
        <v>309</v>
      </c>
      <c r="Q521" s="18">
        <f>INDEX([5]Accounts!$A:$A,MATCH(P521,[5]Accounts!$F:$F,0))</f>
        <v>2765</v>
      </c>
      <c r="R521" t="s">
        <v>118</v>
      </c>
      <c r="S521"/>
      <c r="T521" t="s">
        <v>390</v>
      </c>
      <c r="U521"/>
      <c r="V521"/>
      <c r="W521"/>
    </row>
    <row r="522" spans="1:23" ht="15" hidden="1" x14ac:dyDescent="0.25">
      <c r="A522" s="24" t="str">
        <f>IFERROR(VLOOKUP(M522,'Broker lookup'!$A$1:$B$497,2,0),"other")</f>
        <v>other</v>
      </c>
      <c r="B522" s="445">
        <f t="shared" si="26"/>
        <v>45778</v>
      </c>
      <c r="C522" s="464">
        <v>45779</v>
      </c>
      <c r="D522" s="464">
        <v>45779</v>
      </c>
      <c r="E522">
        <v>170599560</v>
      </c>
      <c r="F522" t="s">
        <v>1007</v>
      </c>
      <c r="G522" s="20">
        <f t="shared" si="27"/>
        <v>84792.89</v>
      </c>
      <c r="H522" s="449">
        <v>0</v>
      </c>
      <c r="I522" s="449">
        <v>84792.89</v>
      </c>
      <c r="J522" s="20">
        <v>145470.5</v>
      </c>
      <c r="K522" s="20" t="s">
        <v>64</v>
      </c>
      <c r="L522" s="20" t="s">
        <v>65</v>
      </c>
      <c r="M522" s="439" t="s">
        <v>136</v>
      </c>
      <c r="N522" s="440">
        <f t="shared" si="28"/>
        <v>45778</v>
      </c>
      <c r="O522" s="488" t="e">
        <f>IF(H522&lt;&gt;0,VLOOKUP(M522,[4]Cashflow!$A$93:$A$216,1,0),VLOOKUP([4]Bank!M522,[4]Cashflow!$A$5:$A$90,1,0))</f>
        <v>#N/A</v>
      </c>
      <c r="P522" t="s">
        <v>137</v>
      </c>
      <c r="Q522" s="18">
        <f>INDEX([5]Accounts!$A:$A,MATCH(P522,[5]Accounts!$F:$F,0))</f>
        <v>3537</v>
      </c>
      <c r="R522" t="s">
        <v>118</v>
      </c>
      <c r="S522"/>
      <c r="T522" t="s">
        <v>590</v>
      </c>
      <c r="U522"/>
      <c r="V522"/>
      <c r="W522"/>
    </row>
    <row r="523" spans="1:23" ht="15" hidden="1" x14ac:dyDescent="0.25">
      <c r="A523" s="24" t="str">
        <f>IFERROR(VLOOKUP(M523,'Broker lookup'!$A$1:$B$497,2,0),"other")</f>
        <v>other</v>
      </c>
      <c r="B523" s="445">
        <f t="shared" si="26"/>
        <v>45778</v>
      </c>
      <c r="C523" s="464">
        <v>45779</v>
      </c>
      <c r="D523" s="464">
        <v>45779</v>
      </c>
      <c r="E523">
        <v>170599797</v>
      </c>
      <c r="F523" t="s">
        <v>1008</v>
      </c>
      <c r="G523" s="20">
        <f t="shared" si="27"/>
        <v>980000</v>
      </c>
      <c r="H523" s="449">
        <v>0</v>
      </c>
      <c r="I523" s="449">
        <v>980000</v>
      </c>
      <c r="J523" s="20">
        <v>1125470.5</v>
      </c>
      <c r="K523" s="20" t="s">
        <v>64</v>
      </c>
      <c r="L523" s="20" t="s">
        <v>65</v>
      </c>
      <c r="M523" s="439" t="s">
        <v>309</v>
      </c>
      <c r="N523" s="440">
        <f t="shared" si="28"/>
        <v>45778</v>
      </c>
      <c r="O523" s="488" t="e">
        <f>IF(H523&lt;&gt;0,VLOOKUP(M523,[4]Cashflow!$A$93:$A$216,1,0),VLOOKUP([4]Bank!M523,[4]Cashflow!$A$5:$A$90,1,0))</f>
        <v>#N/A</v>
      </c>
      <c r="P523" t="s">
        <v>309</v>
      </c>
      <c r="Q523" s="18">
        <f>INDEX([5]Accounts!$A:$A,MATCH(P523,[5]Accounts!$F:$F,0))</f>
        <v>2765</v>
      </c>
      <c r="R523" t="s">
        <v>118</v>
      </c>
      <c r="S523"/>
      <c r="T523" t="s">
        <v>390</v>
      </c>
      <c r="U523"/>
      <c r="V523"/>
      <c r="W523"/>
    </row>
    <row r="524" spans="1:23" ht="15" hidden="1" x14ac:dyDescent="0.25">
      <c r="A524" s="24" t="str">
        <f>IFERROR(VLOOKUP(M524,'Broker lookup'!$A$1:$B$497,2,0),"other")</f>
        <v>other</v>
      </c>
      <c r="B524" s="445">
        <f t="shared" si="26"/>
        <v>45778</v>
      </c>
      <c r="C524" s="464">
        <v>45779</v>
      </c>
      <c r="D524" s="464">
        <v>45779</v>
      </c>
      <c r="E524">
        <v>170606064</v>
      </c>
      <c r="F524" t="s">
        <v>397</v>
      </c>
      <c r="G524" s="20">
        <f t="shared" si="27"/>
        <v>-1</v>
      </c>
      <c r="H524" s="449">
        <v>1</v>
      </c>
      <c r="I524" s="449">
        <v>0</v>
      </c>
      <c r="J524" s="20">
        <v>1125469.5</v>
      </c>
      <c r="K524" s="20" t="s">
        <v>64</v>
      </c>
      <c r="L524" s="20" t="s">
        <v>65</v>
      </c>
      <c r="M524" s="439" t="s">
        <v>582</v>
      </c>
      <c r="N524" s="440">
        <f t="shared" si="28"/>
        <v>45778</v>
      </c>
      <c r="O524" s="488" t="str">
        <f>IF(H524&lt;&gt;0,VLOOKUP(M524,[4]Cashflow!$A$93:$A$216,1,0),VLOOKUP([4]Bank!M524,[4]Cashflow!$A$5:$A$90,1,0))</f>
        <v>Bank Charges</v>
      </c>
      <c r="P524" t="s">
        <v>74</v>
      </c>
      <c r="Q524" s="18">
        <f>INDEX([5]Accounts!$A:$A,MATCH(P524,[5]Accounts!$F:$F,0))</f>
        <v>5430</v>
      </c>
      <c r="R524" t="s">
        <v>118</v>
      </c>
      <c r="S524"/>
      <c r="T524" t="s">
        <v>74</v>
      </c>
      <c r="U524"/>
      <c r="V524"/>
      <c r="W524"/>
    </row>
    <row r="525" spans="1:23" ht="15" hidden="1" x14ac:dyDescent="0.25">
      <c r="A525" s="24" t="str">
        <f>IFERROR(VLOOKUP(M525,'Broker lookup'!$A$1:$B$497,2,0),"other")</f>
        <v>other</v>
      </c>
      <c r="B525" s="445">
        <f t="shared" si="26"/>
        <v>45778</v>
      </c>
      <c r="C525" s="464">
        <v>45779</v>
      </c>
      <c r="D525" s="464">
        <v>45779</v>
      </c>
      <c r="E525">
        <v>170606064</v>
      </c>
      <c r="F525" t="s">
        <v>398</v>
      </c>
      <c r="G525" s="20">
        <f t="shared" si="27"/>
        <v>-1000000</v>
      </c>
      <c r="H525" s="449">
        <v>1000000</v>
      </c>
      <c r="I525" s="449">
        <v>0</v>
      </c>
      <c r="J525" s="20">
        <v>125469.5</v>
      </c>
      <c r="K525" s="20" t="s">
        <v>64</v>
      </c>
      <c r="L525" s="20" t="s">
        <v>65</v>
      </c>
      <c r="M525" s="439" t="s">
        <v>337</v>
      </c>
      <c r="N525" s="440">
        <f t="shared" si="28"/>
        <v>45778</v>
      </c>
      <c r="O525" s="488" t="str">
        <f>IF(H525&lt;&gt;0,VLOOKUP(M525,[4]Cashflow!$A$93:$A$216,1,0),VLOOKUP([4]Bank!M525,[4]Cashflow!$A$5:$A$90,1,0))</f>
        <v>Horwich Farrelly</v>
      </c>
      <c r="P525" t="s">
        <v>83</v>
      </c>
      <c r="Q525" s="18">
        <f>INDEX([5]Accounts!$A:$A,MATCH(P525,[5]Accounts!$F:$F,0))</f>
        <v>2763</v>
      </c>
      <c r="R525" t="s">
        <v>118</v>
      </c>
      <c r="S525"/>
      <c r="T525" t="s">
        <v>1009</v>
      </c>
      <c r="U525"/>
      <c r="V525"/>
      <c r="W525"/>
    </row>
    <row r="526" spans="1:23" ht="15" hidden="1" x14ac:dyDescent="0.25">
      <c r="A526" s="24" t="str">
        <f>IFERROR(VLOOKUP(M526,'Broker lookup'!$A$1:$B$497,2,0),"other")</f>
        <v>other</v>
      </c>
      <c r="B526" s="445">
        <f t="shared" si="26"/>
        <v>45778</v>
      </c>
      <c r="C526" s="464">
        <v>45783</v>
      </c>
      <c r="D526" s="464">
        <v>45783</v>
      </c>
      <c r="E526">
        <v>170623063</v>
      </c>
      <c r="F526" t="s">
        <v>1010</v>
      </c>
      <c r="G526" s="20">
        <f t="shared" si="27"/>
        <v>20250</v>
      </c>
      <c r="H526" s="449">
        <v>0</v>
      </c>
      <c r="I526" s="449">
        <v>20250</v>
      </c>
      <c r="J526" s="20">
        <v>145719.5</v>
      </c>
      <c r="K526" s="20" t="s">
        <v>64</v>
      </c>
      <c r="L526" s="20" t="s">
        <v>65</v>
      </c>
      <c r="M526" s="439" t="s">
        <v>136</v>
      </c>
      <c r="N526" s="440">
        <f t="shared" si="28"/>
        <v>45778</v>
      </c>
      <c r="O526" s="488" t="e">
        <f>IF(H526&lt;&gt;0,VLOOKUP(M526,[4]Cashflow!$A$93:$A$216,1,0),VLOOKUP([4]Bank!M526,[4]Cashflow!$A$5:$A$90,1,0))</f>
        <v>#N/A</v>
      </c>
      <c r="P526"/>
      <c r="Q526" s="18" t="e">
        <f>INDEX([5]Accounts!$A:$A,MATCH(P526,[5]Accounts!$F:$F,0))</f>
        <v>#N/A</v>
      </c>
      <c r="R526"/>
      <c r="S526"/>
      <c r="T526"/>
      <c r="U526"/>
      <c r="V526"/>
      <c r="W526"/>
    </row>
    <row r="527" spans="1:23" ht="15" hidden="1" x14ac:dyDescent="0.25">
      <c r="A527" s="24" t="str">
        <f>IFERROR(VLOOKUP(M527,'Broker lookup'!$A$1:$B$497,2,0),"other")</f>
        <v>other</v>
      </c>
      <c r="B527" s="445">
        <f t="shared" si="26"/>
        <v>45778</v>
      </c>
      <c r="C527" s="464">
        <v>45783</v>
      </c>
      <c r="D527" s="464">
        <v>45783</v>
      </c>
      <c r="E527">
        <v>170623207</v>
      </c>
      <c r="F527" t="s">
        <v>1011</v>
      </c>
      <c r="G527" s="20">
        <f t="shared" si="27"/>
        <v>28500</v>
      </c>
      <c r="H527" s="449">
        <v>0</v>
      </c>
      <c r="I527" s="449">
        <v>28500</v>
      </c>
      <c r="J527" s="20">
        <v>174219.5</v>
      </c>
      <c r="K527" s="20" t="s">
        <v>64</v>
      </c>
      <c r="L527" s="20" t="s">
        <v>65</v>
      </c>
      <c r="M527" s="439" t="s">
        <v>136</v>
      </c>
      <c r="N527" s="440">
        <f t="shared" si="28"/>
        <v>45778</v>
      </c>
      <c r="O527" s="488" t="e">
        <f>IF(H527&lt;&gt;0,VLOOKUP(M527,[4]Cashflow!$A$93:$A$216,1,0),VLOOKUP([4]Bank!M527,[4]Cashflow!$A$5:$A$90,1,0))</f>
        <v>#N/A</v>
      </c>
      <c r="P527"/>
      <c r="Q527" s="18" t="e">
        <f>INDEX([5]Accounts!$A:$A,MATCH(P527,[5]Accounts!$F:$F,0))</f>
        <v>#N/A</v>
      </c>
      <c r="R527"/>
      <c r="S527"/>
      <c r="T527"/>
      <c r="U527"/>
      <c r="V527"/>
      <c r="W527"/>
    </row>
    <row r="528" spans="1:23" ht="15" hidden="1" x14ac:dyDescent="0.25">
      <c r="A528" s="24" t="str">
        <f>IFERROR(VLOOKUP(M528,'Broker lookup'!$A$1:$B$497,2,0),"other")</f>
        <v>other</v>
      </c>
      <c r="B528" s="445">
        <f t="shared" si="26"/>
        <v>45778</v>
      </c>
      <c r="C528" s="464">
        <v>45783</v>
      </c>
      <c r="D528" s="464">
        <v>45783</v>
      </c>
      <c r="E528">
        <v>170625136</v>
      </c>
      <c r="F528" t="s">
        <v>1012</v>
      </c>
      <c r="G528" s="20">
        <f t="shared" si="27"/>
        <v>-1</v>
      </c>
      <c r="H528" s="449">
        <v>1</v>
      </c>
      <c r="I528" s="449">
        <v>0</v>
      </c>
      <c r="J528" s="20">
        <v>174218.5</v>
      </c>
      <c r="K528" s="20" t="s">
        <v>64</v>
      </c>
      <c r="L528" s="20" t="s">
        <v>65</v>
      </c>
      <c r="M528" s="439" t="s">
        <v>582</v>
      </c>
      <c r="N528" s="440">
        <f t="shared" si="28"/>
        <v>45778</v>
      </c>
      <c r="O528" s="488" t="str">
        <f>IF(H528&lt;&gt;0,VLOOKUP(M528,[4]Cashflow!$A$93:$A$216,1,0),VLOOKUP([4]Bank!M528,[4]Cashflow!$A$5:$A$90,1,0))</f>
        <v>Bank Charges</v>
      </c>
      <c r="P528" t="s">
        <v>74</v>
      </c>
      <c r="Q528" s="18">
        <f>INDEX([5]Accounts!$A:$A,MATCH(P528,[5]Accounts!$F:$F,0))</f>
        <v>5430</v>
      </c>
      <c r="R528" t="s">
        <v>118</v>
      </c>
      <c r="S528"/>
      <c r="T528" t="s">
        <v>74</v>
      </c>
      <c r="U528"/>
      <c r="V528"/>
      <c r="W528"/>
    </row>
    <row r="529" spans="1:23" ht="15" hidden="1" x14ac:dyDescent="0.25">
      <c r="A529" s="24" t="str">
        <f>IFERROR(VLOOKUP(M529,'Broker lookup'!$A$1:$B$497,2,0),"other")</f>
        <v>other</v>
      </c>
      <c r="B529" s="445">
        <f t="shared" si="26"/>
        <v>45778</v>
      </c>
      <c r="C529" s="464">
        <v>45783</v>
      </c>
      <c r="D529" s="464">
        <v>45783</v>
      </c>
      <c r="E529">
        <v>170625136</v>
      </c>
      <c r="F529" t="s">
        <v>1013</v>
      </c>
      <c r="G529" s="20">
        <f t="shared" si="27"/>
        <v>-35250</v>
      </c>
      <c r="H529" s="449">
        <v>35250</v>
      </c>
      <c r="I529" s="449">
        <v>0</v>
      </c>
      <c r="J529" s="20">
        <v>138968.5</v>
      </c>
      <c r="K529" s="20" t="s">
        <v>64</v>
      </c>
      <c r="L529" s="20" t="s">
        <v>65</v>
      </c>
      <c r="M529" s="439" t="s">
        <v>136</v>
      </c>
      <c r="N529" s="440">
        <f t="shared" si="28"/>
        <v>45778</v>
      </c>
      <c r="O529" s="488" t="str">
        <f>IF(H529&lt;&gt;0,VLOOKUP(M529,[4]Cashflow!$A$93:$A$216,1,0),VLOOKUP([4]Bank!M529,[4]Cashflow!$A$5:$A$90,1,0))</f>
        <v>Upstix</v>
      </c>
      <c r="P529" t="s">
        <v>137</v>
      </c>
      <c r="Q529" s="18">
        <f>INDEX([5]Accounts!$A:$A,MATCH(P529,[5]Accounts!$F:$F,0))</f>
        <v>3537</v>
      </c>
      <c r="R529" t="s">
        <v>118</v>
      </c>
      <c r="S529"/>
      <c r="T529" t="s">
        <v>1014</v>
      </c>
      <c r="U529"/>
      <c r="V529"/>
      <c r="W529"/>
    </row>
    <row r="530" spans="1:23" ht="15" hidden="1" x14ac:dyDescent="0.25">
      <c r="A530" s="24" t="str">
        <f>IFERROR(VLOOKUP(M530,'Broker lookup'!$A$1:$B$497,2,0),"other")</f>
        <v>other</v>
      </c>
      <c r="B530" s="445">
        <f t="shared" ref="B530:B593" si="29">EOMONTH(C530,-1)+1</f>
        <v>45778</v>
      </c>
      <c r="C530" s="464">
        <v>45784</v>
      </c>
      <c r="D530" s="464">
        <v>45784</v>
      </c>
      <c r="E530">
        <v>170645858</v>
      </c>
      <c r="F530" t="s">
        <v>1015</v>
      </c>
      <c r="G530" s="20">
        <f t="shared" si="27"/>
        <v>2280000</v>
      </c>
      <c r="H530" s="449">
        <v>0</v>
      </c>
      <c r="I530" s="449">
        <v>2280000</v>
      </c>
      <c r="J530" s="20">
        <v>2418968.5</v>
      </c>
      <c r="K530" s="20" t="s">
        <v>64</v>
      </c>
      <c r="L530" s="20" t="s">
        <v>65</v>
      </c>
      <c r="M530" s="439" t="s">
        <v>309</v>
      </c>
      <c r="N530" s="440">
        <f t="shared" si="28"/>
        <v>45778</v>
      </c>
      <c r="O530" s="488" t="e">
        <f>IF(H530&lt;&gt;0,VLOOKUP(M530,[4]Cashflow!$A$93:$A$216,1,0),VLOOKUP([4]Bank!M530,[4]Cashflow!$A$5:$A$90,1,0))</f>
        <v>#N/A</v>
      </c>
      <c r="P530" t="s">
        <v>309</v>
      </c>
      <c r="Q530" s="18">
        <f>INDEX([5]Accounts!$A:$A,MATCH(P530,[5]Accounts!$F:$F,0))</f>
        <v>2765</v>
      </c>
      <c r="R530" t="s">
        <v>118</v>
      </c>
      <c r="S530"/>
      <c r="T530" t="s">
        <v>390</v>
      </c>
      <c r="U530"/>
      <c r="V530"/>
      <c r="W530"/>
    </row>
    <row r="531" spans="1:23" ht="15" hidden="1" x14ac:dyDescent="0.25">
      <c r="A531" s="24" t="str">
        <f>IFERROR(VLOOKUP(M531,'Broker lookup'!$A$1:$B$497,2,0),"other")</f>
        <v>other</v>
      </c>
      <c r="B531" s="445">
        <f t="shared" si="29"/>
        <v>45778</v>
      </c>
      <c r="C531" s="464">
        <v>45784</v>
      </c>
      <c r="D531" s="464">
        <v>45784</v>
      </c>
      <c r="E531">
        <v>170650164</v>
      </c>
      <c r="F531" t="s">
        <v>1016</v>
      </c>
      <c r="G531" s="20">
        <f t="shared" si="27"/>
        <v>1200000</v>
      </c>
      <c r="H531" s="449">
        <v>0</v>
      </c>
      <c r="I531" s="449">
        <v>1200000</v>
      </c>
      <c r="J531" s="20">
        <v>3618968.5</v>
      </c>
      <c r="K531" s="20" t="s">
        <v>64</v>
      </c>
      <c r="L531" s="20" t="s">
        <v>65</v>
      </c>
      <c r="M531" s="439" t="s">
        <v>309</v>
      </c>
      <c r="N531" s="440">
        <f t="shared" si="28"/>
        <v>45778</v>
      </c>
      <c r="O531" s="488" t="e">
        <f>IF(H531&lt;&gt;0,VLOOKUP(M531,[4]Cashflow!$A$93:$A$216,1,0),VLOOKUP([4]Bank!M531,[4]Cashflow!$A$5:$A$90,1,0))</f>
        <v>#N/A</v>
      </c>
      <c r="P531" t="s">
        <v>309</v>
      </c>
      <c r="Q531" s="18">
        <f>INDEX([5]Accounts!$A:$A,MATCH(P531,[5]Accounts!$F:$F,0))</f>
        <v>2765</v>
      </c>
      <c r="R531" t="s">
        <v>118</v>
      </c>
      <c r="S531"/>
      <c r="T531" t="s">
        <v>390</v>
      </c>
      <c r="U531"/>
      <c r="V531"/>
      <c r="W531"/>
    </row>
    <row r="532" spans="1:23" ht="15" hidden="1" x14ac:dyDescent="0.25">
      <c r="A532" s="24" t="str">
        <f>IFERROR(VLOOKUP(M532,'Broker lookup'!$A$1:$B$497,2,0),"other")</f>
        <v>other</v>
      </c>
      <c r="B532" s="445">
        <f t="shared" si="29"/>
        <v>45778</v>
      </c>
      <c r="C532" s="464">
        <v>45784</v>
      </c>
      <c r="D532" s="464">
        <v>45784</v>
      </c>
      <c r="E532">
        <v>170652829</v>
      </c>
      <c r="F532" t="s">
        <v>1017</v>
      </c>
      <c r="G532" s="20">
        <f t="shared" si="27"/>
        <v>-1</v>
      </c>
      <c r="H532" s="449">
        <v>1</v>
      </c>
      <c r="I532" s="449">
        <v>0</v>
      </c>
      <c r="J532" s="20">
        <v>3618967.5</v>
      </c>
      <c r="K532" s="20" t="s">
        <v>64</v>
      </c>
      <c r="L532" s="20" t="s">
        <v>65</v>
      </c>
      <c r="M532" s="439" t="s">
        <v>582</v>
      </c>
      <c r="N532" s="440">
        <f t="shared" si="28"/>
        <v>45778</v>
      </c>
      <c r="O532" s="488" t="str">
        <f>IF(H532&lt;&gt;0,VLOOKUP(M532,[4]Cashflow!$A$93:$A$216,1,0),VLOOKUP([4]Bank!M532,[4]Cashflow!$A$5:$A$90,1,0))</f>
        <v>Bank Charges</v>
      </c>
      <c r="P532" t="s">
        <v>74</v>
      </c>
      <c r="Q532" s="18">
        <f>INDEX([5]Accounts!$A:$A,MATCH(P532,[5]Accounts!$F:$F,0))</f>
        <v>5430</v>
      </c>
      <c r="R532" t="s">
        <v>118</v>
      </c>
      <c r="S532"/>
      <c r="T532" t="s">
        <v>74</v>
      </c>
      <c r="U532"/>
      <c r="V532"/>
      <c r="W532"/>
    </row>
    <row r="533" spans="1:23" ht="15" hidden="1" x14ac:dyDescent="0.25">
      <c r="A533" s="24" t="str">
        <f>IFERROR(VLOOKUP(M533,'Broker lookup'!$A$1:$B$497,2,0),"other")</f>
        <v>other</v>
      </c>
      <c r="B533" s="445">
        <f t="shared" si="29"/>
        <v>45778</v>
      </c>
      <c r="C533" s="464">
        <v>45784</v>
      </c>
      <c r="D533" s="464">
        <v>45784</v>
      </c>
      <c r="E533">
        <v>170652829</v>
      </c>
      <c r="F533" t="s">
        <v>1018</v>
      </c>
      <c r="G533" s="20">
        <f t="shared" si="27"/>
        <v>-1383</v>
      </c>
      <c r="H533" s="449">
        <v>1383</v>
      </c>
      <c r="I533" s="449">
        <v>0</v>
      </c>
      <c r="J533" s="20">
        <v>3617584.5</v>
      </c>
      <c r="K533" s="20" t="s">
        <v>64</v>
      </c>
      <c r="L533" s="20" t="s">
        <v>65</v>
      </c>
      <c r="M533" s="439" t="s">
        <v>926</v>
      </c>
      <c r="N533" s="440">
        <f t="shared" si="28"/>
        <v>45778</v>
      </c>
      <c r="O533" s="488" t="str">
        <f>IF(H533&lt;&gt;0,VLOOKUP(M533,[4]Cashflow!$A$93:$A$216,1,0),VLOOKUP([4]Bank!M533,[4]Cashflow!$A$5:$A$90,1,0))</f>
        <v>Seladore</v>
      </c>
      <c r="P533" t="s">
        <v>88</v>
      </c>
      <c r="Q533" s="18">
        <f>INDEX([5]Accounts!$A:$A,MATCH(P533,[5]Accounts!$F:$F,0))</f>
        <v>5434</v>
      </c>
      <c r="R533" t="s">
        <v>118</v>
      </c>
      <c r="S533"/>
      <c r="T533" t="s">
        <v>1019</v>
      </c>
      <c r="U533"/>
      <c r="V533"/>
      <c r="W533"/>
    </row>
    <row r="534" spans="1:23" ht="15" hidden="1" x14ac:dyDescent="0.25">
      <c r="A534" s="24" t="str">
        <f>IFERROR(VLOOKUP(M534,'Broker lookup'!$A$1:$B$497,2,0),"other")</f>
        <v>other</v>
      </c>
      <c r="B534" s="445">
        <f t="shared" si="29"/>
        <v>45778</v>
      </c>
      <c r="C534" s="464">
        <v>45784</v>
      </c>
      <c r="D534" s="464">
        <v>45784</v>
      </c>
      <c r="E534">
        <v>170652830</v>
      </c>
      <c r="F534" t="s">
        <v>1020</v>
      </c>
      <c r="G534" s="20">
        <f t="shared" si="27"/>
        <v>-25</v>
      </c>
      <c r="H534" s="449">
        <v>25</v>
      </c>
      <c r="I534" s="449">
        <v>0</v>
      </c>
      <c r="J534" s="20">
        <v>3617559.5</v>
      </c>
      <c r="K534" s="20" t="s">
        <v>64</v>
      </c>
      <c r="L534" s="20" t="s">
        <v>65</v>
      </c>
      <c r="M534" s="20"/>
      <c r="N534" s="440">
        <f t="shared" si="28"/>
        <v>45778</v>
      </c>
      <c r="O534" s="488" t="e">
        <f>IF(H534&lt;&gt;0,VLOOKUP(M534,[4]Cashflow!$A$93:$A$216,1,0),VLOOKUP([4]Bank!M534,[4]Cashflow!$A$5:$A$90,1,0))</f>
        <v>#N/A</v>
      </c>
      <c r="P534"/>
      <c r="Q534" s="18" t="e">
        <f>INDEX([5]Accounts!$A:$A,MATCH(P534,[5]Accounts!$F:$F,0))</f>
        <v>#N/A</v>
      </c>
      <c r="R534"/>
      <c r="S534"/>
      <c r="T534"/>
      <c r="U534"/>
      <c r="V534"/>
      <c r="W534"/>
    </row>
    <row r="535" spans="1:23" ht="15" hidden="1" x14ac:dyDescent="0.25">
      <c r="A535" s="24" t="str">
        <f>IFERROR(VLOOKUP(M535,'Broker lookup'!$A$1:$B$497,2,0),"other")</f>
        <v>other</v>
      </c>
      <c r="B535" s="445">
        <f t="shared" si="29"/>
        <v>45778</v>
      </c>
      <c r="C535" s="464">
        <v>45784</v>
      </c>
      <c r="D535" s="464">
        <v>45784</v>
      </c>
      <c r="E535">
        <v>170652831</v>
      </c>
      <c r="F535" t="s">
        <v>1021</v>
      </c>
      <c r="G535" s="20">
        <f t="shared" si="27"/>
        <v>-1</v>
      </c>
      <c r="H535" s="449">
        <v>1</v>
      </c>
      <c r="I535" s="449">
        <v>0</v>
      </c>
      <c r="J535" s="20">
        <v>3617558.5</v>
      </c>
      <c r="K535" s="20" t="s">
        <v>64</v>
      </c>
      <c r="L535" s="20" t="s">
        <v>65</v>
      </c>
      <c r="M535" s="439" t="s">
        <v>582</v>
      </c>
      <c r="N535" s="440">
        <f t="shared" si="28"/>
        <v>45778</v>
      </c>
      <c r="O535" s="488" t="str">
        <f>IF(H535&lt;&gt;0,VLOOKUP(M535,[4]Cashflow!$A$93:$A$216,1,0),VLOOKUP([4]Bank!M535,[4]Cashflow!$A$5:$A$90,1,0))</f>
        <v>Bank Charges</v>
      </c>
      <c r="P535" t="s">
        <v>74</v>
      </c>
      <c r="Q535" s="18">
        <f>INDEX([5]Accounts!$A:$A,MATCH(P535,[5]Accounts!$F:$F,0))</f>
        <v>5430</v>
      </c>
      <c r="R535" t="s">
        <v>118</v>
      </c>
      <c r="S535"/>
      <c r="T535" t="s">
        <v>74</v>
      </c>
      <c r="U535"/>
      <c r="V535"/>
      <c r="W535"/>
    </row>
    <row r="536" spans="1:23" ht="15" hidden="1" x14ac:dyDescent="0.25">
      <c r="A536" s="24" t="str">
        <f>IFERROR(VLOOKUP(M536,'Broker lookup'!$A$1:$B$497,2,0),"other")</f>
        <v>other</v>
      </c>
      <c r="B536" s="445">
        <f t="shared" si="29"/>
        <v>45778</v>
      </c>
      <c r="C536" s="464">
        <v>45784</v>
      </c>
      <c r="D536" s="464">
        <v>45784</v>
      </c>
      <c r="E536">
        <v>170652831</v>
      </c>
      <c r="F536" t="s">
        <v>1022</v>
      </c>
      <c r="G536" s="20">
        <f t="shared" si="27"/>
        <v>-3540</v>
      </c>
      <c r="H536" s="449">
        <v>3540</v>
      </c>
      <c r="I536" s="449">
        <v>0</v>
      </c>
      <c r="J536" s="20">
        <v>3614018.5</v>
      </c>
      <c r="K536" s="20" t="s">
        <v>64</v>
      </c>
      <c r="L536" s="20" t="s">
        <v>65</v>
      </c>
      <c r="M536" s="439" t="s">
        <v>665</v>
      </c>
      <c r="N536" s="440">
        <f t="shared" si="28"/>
        <v>45778</v>
      </c>
      <c r="O536" s="488" t="str">
        <f>IF(H536&lt;&gt;0,VLOOKUP(M536,[4]Cashflow!$A$93:$A$216,1,0),VLOOKUP([4]Bank!M536,[4]Cashflow!$A$5:$A$90,1,0))</f>
        <v>360 Globalnet</v>
      </c>
      <c r="P536"/>
      <c r="Q536" s="18" t="e">
        <f>INDEX([5]Accounts!$A:$A,MATCH(P536,[5]Accounts!$F:$F,0))</f>
        <v>#N/A</v>
      </c>
      <c r="R536"/>
      <c r="S536"/>
      <c r="T536"/>
      <c r="U536"/>
      <c r="V536"/>
      <c r="W536"/>
    </row>
    <row r="537" spans="1:23" ht="15" hidden="1" x14ac:dyDescent="0.25">
      <c r="A537" s="24" t="str">
        <f>IFERROR(VLOOKUP(M537,'Broker lookup'!$A$1:$B$497,2,0),"other")</f>
        <v>other</v>
      </c>
      <c r="B537" s="445">
        <f t="shared" si="29"/>
        <v>45778</v>
      </c>
      <c r="C537" s="464">
        <v>45784</v>
      </c>
      <c r="D537" s="464">
        <v>45784</v>
      </c>
      <c r="E537">
        <v>170652832</v>
      </c>
      <c r="F537" t="s">
        <v>1023</v>
      </c>
      <c r="G537" s="20">
        <f t="shared" si="27"/>
        <v>-15</v>
      </c>
      <c r="H537" s="449">
        <v>15</v>
      </c>
      <c r="I537" s="449">
        <v>0</v>
      </c>
      <c r="J537" s="20">
        <v>3614003.5</v>
      </c>
      <c r="K537" s="20" t="s">
        <v>64</v>
      </c>
      <c r="L537" s="20" t="s">
        <v>65</v>
      </c>
      <c r="M537" s="439" t="s">
        <v>582</v>
      </c>
      <c r="N537" s="440">
        <f t="shared" si="28"/>
        <v>45778</v>
      </c>
      <c r="O537" s="488" t="str">
        <f>IF(H537&lt;&gt;0,VLOOKUP(M537,[4]Cashflow!$A$93:$A$216,1,0),VLOOKUP([4]Bank!M537,[4]Cashflow!$A$5:$A$90,1,0))</f>
        <v>Bank Charges</v>
      </c>
      <c r="P537" t="s">
        <v>74</v>
      </c>
      <c r="Q537" s="18">
        <f>INDEX([5]Accounts!$A:$A,MATCH(P537,[5]Accounts!$F:$F,0))</f>
        <v>5430</v>
      </c>
      <c r="R537" t="s">
        <v>118</v>
      </c>
      <c r="S537"/>
      <c r="T537" t="s">
        <v>74</v>
      </c>
      <c r="U537"/>
      <c r="V537"/>
      <c r="W537"/>
    </row>
    <row r="538" spans="1:23" ht="15" hidden="1" x14ac:dyDescent="0.25">
      <c r="A538" s="24" t="str">
        <f>IFERROR(VLOOKUP(M538,'Broker lookup'!$A$1:$B$497,2,0),"other")</f>
        <v>other</v>
      </c>
      <c r="B538" s="445">
        <f t="shared" si="29"/>
        <v>45778</v>
      </c>
      <c r="C538" s="464">
        <v>45784</v>
      </c>
      <c r="D538" s="464">
        <v>45784</v>
      </c>
      <c r="E538">
        <v>170652832</v>
      </c>
      <c r="F538" t="s">
        <v>1024</v>
      </c>
      <c r="G538" s="20">
        <f t="shared" si="27"/>
        <v>-1703427.56</v>
      </c>
      <c r="H538" s="449">
        <v>1703427.56</v>
      </c>
      <c r="I538" s="449">
        <v>0</v>
      </c>
      <c r="J538" s="20">
        <v>1910575.94</v>
      </c>
      <c r="K538" s="20" t="s">
        <v>64</v>
      </c>
      <c r="L538" s="20" t="s">
        <v>65</v>
      </c>
      <c r="M538" s="439" t="s">
        <v>135</v>
      </c>
      <c r="N538" s="440">
        <f t="shared" si="28"/>
        <v>45778</v>
      </c>
      <c r="O538" s="488" t="str">
        <f>IF(H538&lt;&gt;0,VLOOKUP(M538,[4]Cashflow!$A$93:$A$216,1,0),VLOOKUP([4]Bank!M538,[4]Cashflow!$A$5:$A$90,1,0))</f>
        <v>IPT</v>
      </c>
      <c r="P538"/>
      <c r="Q538" s="18" t="e">
        <f>INDEX([5]Accounts!$A:$A,MATCH(P538,[5]Accounts!$F:$F,0))</f>
        <v>#N/A</v>
      </c>
      <c r="R538"/>
      <c r="S538"/>
      <c r="T538"/>
      <c r="U538"/>
      <c r="V538"/>
      <c r="W538"/>
    </row>
    <row r="539" spans="1:23" ht="15" hidden="1" x14ac:dyDescent="0.25">
      <c r="A539" s="24" t="str">
        <f>IFERROR(VLOOKUP(M539,'Broker lookup'!$A$1:$B$497,2,0),"other")</f>
        <v>other</v>
      </c>
      <c r="B539" s="445">
        <f t="shared" si="29"/>
        <v>45778</v>
      </c>
      <c r="C539" s="464">
        <v>45784</v>
      </c>
      <c r="D539" s="464">
        <v>45784</v>
      </c>
      <c r="E539">
        <v>170652833</v>
      </c>
      <c r="F539" t="s">
        <v>1025</v>
      </c>
      <c r="G539" s="20">
        <f t="shared" si="27"/>
        <v>-1</v>
      </c>
      <c r="H539" s="449">
        <v>1</v>
      </c>
      <c r="I539" s="449">
        <v>0</v>
      </c>
      <c r="J539" s="20">
        <v>1910574.94</v>
      </c>
      <c r="K539" s="20" t="s">
        <v>64</v>
      </c>
      <c r="L539" s="20" t="s">
        <v>65</v>
      </c>
      <c r="M539" s="439" t="s">
        <v>582</v>
      </c>
      <c r="N539" s="440">
        <f t="shared" si="28"/>
        <v>45778</v>
      </c>
      <c r="O539" s="488" t="str">
        <f>IF(H539&lt;&gt;0,VLOOKUP(M539,[4]Cashflow!$A$93:$A$216,1,0),VLOOKUP([4]Bank!M539,[4]Cashflow!$A$5:$A$90,1,0))</f>
        <v>Bank Charges</v>
      </c>
      <c r="P539" t="s">
        <v>74</v>
      </c>
      <c r="Q539" s="18">
        <f>INDEX([5]Accounts!$A:$A,MATCH(P539,[5]Accounts!$F:$F,0))</f>
        <v>5430</v>
      </c>
      <c r="R539" t="s">
        <v>118</v>
      </c>
      <c r="S539"/>
      <c r="T539" t="s">
        <v>74</v>
      </c>
      <c r="U539"/>
      <c r="V539"/>
      <c r="W539"/>
    </row>
    <row r="540" spans="1:23" ht="15" hidden="1" x14ac:dyDescent="0.25">
      <c r="A540" s="24" t="str">
        <f>IFERROR(VLOOKUP(M540,'Broker lookup'!$A$1:$B$497,2,0),"other")</f>
        <v>other</v>
      </c>
      <c r="B540" s="445">
        <f t="shared" si="29"/>
        <v>45778</v>
      </c>
      <c r="C540" s="464">
        <v>45784</v>
      </c>
      <c r="D540" s="464">
        <v>45784</v>
      </c>
      <c r="E540">
        <v>170652833</v>
      </c>
      <c r="F540" t="s">
        <v>1026</v>
      </c>
      <c r="G540" s="20">
        <f t="shared" si="27"/>
        <v>-8227</v>
      </c>
      <c r="H540" s="449">
        <v>8227</v>
      </c>
      <c r="I540" s="449">
        <v>0</v>
      </c>
      <c r="J540" s="20">
        <v>1902347.94</v>
      </c>
      <c r="K540" s="20" t="s">
        <v>64</v>
      </c>
      <c r="L540" s="20" t="s">
        <v>65</v>
      </c>
      <c r="M540" s="439" t="s">
        <v>627</v>
      </c>
      <c r="N540" s="440">
        <f t="shared" si="28"/>
        <v>45778</v>
      </c>
      <c r="O540" s="488" t="str">
        <f>IF(H540&lt;&gt;0,VLOOKUP(M540,[4]Cashflow!$A$93:$A$216,1,0),VLOOKUP([4]Bank!M540,[4]Cashflow!$A$5:$A$90,1,0))</f>
        <v>Lexisnexis</v>
      </c>
      <c r="P540"/>
      <c r="Q540" s="18" t="e">
        <f>INDEX([5]Accounts!$A:$A,MATCH(P540,[5]Accounts!$F:$F,0))</f>
        <v>#N/A</v>
      </c>
      <c r="R540"/>
      <c r="S540"/>
      <c r="T540"/>
      <c r="U540"/>
      <c r="V540"/>
      <c r="W540"/>
    </row>
    <row r="541" spans="1:23" ht="15" hidden="1" x14ac:dyDescent="0.25">
      <c r="A541" s="24" t="str">
        <f>IFERROR(VLOOKUP(M541,'Broker lookup'!$A$1:$B$497,2,0),"other")</f>
        <v>other</v>
      </c>
      <c r="B541" s="445">
        <f t="shared" si="29"/>
        <v>45778</v>
      </c>
      <c r="C541" s="464">
        <v>45784</v>
      </c>
      <c r="D541" s="464">
        <v>45784</v>
      </c>
      <c r="E541">
        <v>170652834</v>
      </c>
      <c r="F541" t="s">
        <v>1027</v>
      </c>
      <c r="G541" s="20">
        <f t="shared" si="27"/>
        <v>-1</v>
      </c>
      <c r="H541" s="449">
        <v>1</v>
      </c>
      <c r="I541" s="449">
        <v>0</v>
      </c>
      <c r="J541" s="20">
        <v>1902346.94</v>
      </c>
      <c r="K541" s="20" t="s">
        <v>64</v>
      </c>
      <c r="L541" s="20" t="s">
        <v>65</v>
      </c>
      <c r="M541" s="439" t="s">
        <v>582</v>
      </c>
      <c r="N541" s="440">
        <f t="shared" si="28"/>
        <v>45778</v>
      </c>
      <c r="O541" s="488" t="str">
        <f>IF(H541&lt;&gt;0,VLOOKUP(M541,[4]Cashflow!$A$93:$A$216,1,0),VLOOKUP([4]Bank!M541,[4]Cashflow!$A$5:$A$90,1,0))</f>
        <v>Bank Charges</v>
      </c>
      <c r="P541" t="s">
        <v>74</v>
      </c>
      <c r="Q541" s="18">
        <f>INDEX([5]Accounts!$A:$A,MATCH(P541,[5]Accounts!$F:$F,0))</f>
        <v>5430</v>
      </c>
      <c r="R541" t="s">
        <v>118</v>
      </c>
      <c r="S541"/>
      <c r="T541" t="s">
        <v>74</v>
      </c>
      <c r="U541"/>
      <c r="V541"/>
      <c r="W541"/>
    </row>
    <row r="542" spans="1:23" ht="15" hidden="1" x14ac:dyDescent="0.25">
      <c r="A542" s="24" t="str">
        <f>IFERROR(VLOOKUP(M542,'Broker lookup'!$A$1:$B$497,2,0),"other")</f>
        <v>other</v>
      </c>
      <c r="B542" s="445">
        <f t="shared" si="29"/>
        <v>45778</v>
      </c>
      <c r="C542" s="464">
        <v>45784</v>
      </c>
      <c r="D542" s="464">
        <v>45784</v>
      </c>
      <c r="E542">
        <v>170652834</v>
      </c>
      <c r="F542" t="s">
        <v>1028</v>
      </c>
      <c r="G542" s="20">
        <f t="shared" si="27"/>
        <v>-3780</v>
      </c>
      <c r="H542" s="449">
        <v>3780</v>
      </c>
      <c r="I542" s="449">
        <v>0</v>
      </c>
      <c r="J542" s="20">
        <v>1898566.94</v>
      </c>
      <c r="K542" s="20" t="s">
        <v>64</v>
      </c>
      <c r="L542" s="20" t="s">
        <v>65</v>
      </c>
      <c r="M542" s="20"/>
      <c r="N542" s="440">
        <f t="shared" si="28"/>
        <v>45778</v>
      </c>
      <c r="O542" s="488" t="e">
        <f>IF(H542&lt;&gt;0,VLOOKUP(M542,[4]Cashflow!$A$93:$A$216,1,0),VLOOKUP([4]Bank!M542,[4]Cashflow!$A$5:$A$90,1,0))</f>
        <v>#N/A</v>
      </c>
      <c r="P542"/>
      <c r="Q542" s="18" t="e">
        <f>INDEX([5]Accounts!$A:$A,MATCH(P542,[5]Accounts!$F:$F,0))</f>
        <v>#N/A</v>
      </c>
      <c r="R542"/>
      <c r="S542"/>
      <c r="T542"/>
      <c r="U542"/>
      <c r="V542"/>
      <c r="W542"/>
    </row>
    <row r="543" spans="1:23" ht="15" hidden="1" x14ac:dyDescent="0.25">
      <c r="A543" s="24" t="str">
        <f>IFERROR(VLOOKUP(M543,'Broker lookup'!$A$1:$B$497,2,0),"other")</f>
        <v>other</v>
      </c>
      <c r="B543" s="445">
        <f t="shared" si="29"/>
        <v>45778</v>
      </c>
      <c r="C543" s="464">
        <v>45784</v>
      </c>
      <c r="D543" s="464">
        <v>45784</v>
      </c>
      <c r="E543">
        <v>170652835</v>
      </c>
      <c r="F543" t="s">
        <v>1029</v>
      </c>
      <c r="G543" s="20">
        <f t="shared" si="27"/>
        <v>-1575</v>
      </c>
      <c r="H543" s="449">
        <v>1575</v>
      </c>
      <c r="I543" s="449">
        <v>0</v>
      </c>
      <c r="J543" s="20">
        <v>1896991.94</v>
      </c>
      <c r="K543" s="20" t="s">
        <v>64</v>
      </c>
      <c r="L543" s="20" t="s">
        <v>65</v>
      </c>
      <c r="M543" s="439" t="s">
        <v>76</v>
      </c>
      <c r="N543" s="440">
        <f t="shared" si="28"/>
        <v>45778</v>
      </c>
      <c r="O543" s="488" t="str">
        <f>IF(H543&lt;&gt;0,VLOOKUP(M543,[4]Cashflow!$A$93:$A$216,1,0),VLOOKUP([4]Bank!M543,[4]Cashflow!$A$5:$A$90,1,0))</f>
        <v>GFSC</v>
      </c>
      <c r="P543"/>
      <c r="Q543" s="18" t="e">
        <f>INDEX([5]Accounts!$A:$A,MATCH(P543,[5]Accounts!$F:$F,0))</f>
        <v>#N/A</v>
      </c>
      <c r="R543"/>
      <c r="S543"/>
      <c r="T543"/>
      <c r="U543"/>
      <c r="V543"/>
      <c r="W543"/>
    </row>
    <row r="544" spans="1:23" ht="15" hidden="1" x14ac:dyDescent="0.25">
      <c r="A544" s="24" t="str">
        <f>IFERROR(VLOOKUP(M544,'Broker lookup'!$A$1:$B$497,2,0),"other")</f>
        <v>other</v>
      </c>
      <c r="B544" s="445">
        <f t="shared" si="29"/>
        <v>45778</v>
      </c>
      <c r="C544" s="464">
        <v>45784</v>
      </c>
      <c r="D544" s="464">
        <v>45784</v>
      </c>
      <c r="E544">
        <v>170652836</v>
      </c>
      <c r="F544" t="s">
        <v>1030</v>
      </c>
      <c r="G544" s="20">
        <f t="shared" si="27"/>
        <v>-1</v>
      </c>
      <c r="H544" s="449">
        <v>1</v>
      </c>
      <c r="I544" s="449">
        <v>0</v>
      </c>
      <c r="J544" s="20">
        <v>1896990.94</v>
      </c>
      <c r="K544" s="20" t="s">
        <v>64</v>
      </c>
      <c r="L544" s="20" t="s">
        <v>65</v>
      </c>
      <c r="M544" s="439" t="s">
        <v>582</v>
      </c>
      <c r="N544" s="440">
        <f t="shared" si="28"/>
        <v>45778</v>
      </c>
      <c r="O544" s="488" t="str">
        <f>IF(H544&lt;&gt;0,VLOOKUP(M544,[4]Cashflow!$A$93:$A$216,1,0),VLOOKUP([4]Bank!M544,[4]Cashflow!$A$5:$A$90,1,0))</f>
        <v>Bank Charges</v>
      </c>
      <c r="P544" t="s">
        <v>74</v>
      </c>
      <c r="Q544" s="18">
        <f>INDEX([5]Accounts!$A:$A,MATCH(P544,[5]Accounts!$F:$F,0))</f>
        <v>5430</v>
      </c>
      <c r="R544" t="s">
        <v>118</v>
      </c>
      <c r="S544"/>
      <c r="T544" t="s">
        <v>74</v>
      </c>
      <c r="U544"/>
      <c r="V544"/>
      <c r="W544"/>
    </row>
    <row r="545" spans="1:23" ht="15" hidden="1" x14ac:dyDescent="0.25">
      <c r="A545" s="24" t="str">
        <f>IFERROR(VLOOKUP(M545,'Broker lookup'!$A$1:$B$497,2,0),"other")</f>
        <v>other</v>
      </c>
      <c r="B545" s="445">
        <f t="shared" si="29"/>
        <v>45778</v>
      </c>
      <c r="C545" s="464">
        <v>45784</v>
      </c>
      <c r="D545" s="464">
        <v>45784</v>
      </c>
      <c r="E545">
        <v>170652836</v>
      </c>
      <c r="F545" t="s">
        <v>1031</v>
      </c>
      <c r="G545" s="20">
        <f t="shared" si="27"/>
        <v>-70000</v>
      </c>
      <c r="H545" s="449">
        <v>70000</v>
      </c>
      <c r="I545" s="449">
        <v>0</v>
      </c>
      <c r="J545" s="20">
        <v>1826990.94</v>
      </c>
      <c r="K545" s="20" t="s">
        <v>64</v>
      </c>
      <c r="L545" s="20" t="s">
        <v>65</v>
      </c>
      <c r="M545" s="439" t="s">
        <v>293</v>
      </c>
      <c r="N545" s="440">
        <f t="shared" si="28"/>
        <v>45778</v>
      </c>
      <c r="O545" s="488" t="str">
        <f>IF(H545&lt;&gt;0,VLOOKUP(M545,[4]Cashflow!$A$93:$A$216,1,0),VLOOKUP([4]Bank!M545,[4]Cashflow!$A$5:$A$90,1,0))</f>
        <v>Audit fees</v>
      </c>
      <c r="P545"/>
      <c r="Q545" s="18" t="e">
        <f>INDEX([5]Accounts!$A:$A,MATCH(P545,[5]Accounts!$F:$F,0))</f>
        <v>#N/A</v>
      </c>
      <c r="R545"/>
      <c r="S545"/>
      <c r="T545"/>
      <c r="U545"/>
      <c r="V545"/>
      <c r="W545"/>
    </row>
    <row r="546" spans="1:23" ht="15" hidden="1" x14ac:dyDescent="0.25">
      <c r="A546" s="24" t="str">
        <f>IFERROR(VLOOKUP(M546,'Broker lookup'!$A$1:$B$497,2,0),"other")</f>
        <v>other</v>
      </c>
      <c r="B546" s="445">
        <f t="shared" si="29"/>
        <v>45778</v>
      </c>
      <c r="C546" s="464">
        <v>45784</v>
      </c>
      <c r="D546" s="464">
        <v>45784</v>
      </c>
      <c r="E546">
        <v>170652838</v>
      </c>
      <c r="F546" t="s">
        <v>1032</v>
      </c>
      <c r="G546" s="20">
        <f t="shared" si="27"/>
        <v>-1</v>
      </c>
      <c r="H546" s="449">
        <v>1</v>
      </c>
      <c r="I546" s="449">
        <v>0</v>
      </c>
      <c r="J546" s="20">
        <v>1826989.94</v>
      </c>
      <c r="K546" s="20" t="s">
        <v>64</v>
      </c>
      <c r="L546" s="20" t="s">
        <v>65</v>
      </c>
      <c r="M546" s="439" t="s">
        <v>582</v>
      </c>
      <c r="N546" s="440">
        <f t="shared" si="28"/>
        <v>45778</v>
      </c>
      <c r="O546" s="488" t="str">
        <f>IF(H546&lt;&gt;0,VLOOKUP(M546,[4]Cashflow!$A$93:$A$216,1,0),VLOOKUP([4]Bank!M546,[4]Cashflow!$A$5:$A$90,1,0))</f>
        <v>Bank Charges</v>
      </c>
      <c r="P546" t="s">
        <v>74</v>
      </c>
      <c r="Q546" s="18">
        <f>INDEX([5]Accounts!$A:$A,MATCH(P546,[5]Accounts!$F:$F,0))</f>
        <v>5430</v>
      </c>
      <c r="R546" t="s">
        <v>118</v>
      </c>
      <c r="S546"/>
      <c r="T546" t="s">
        <v>74</v>
      </c>
      <c r="U546"/>
      <c r="V546"/>
      <c r="W546"/>
    </row>
    <row r="547" spans="1:23" ht="15" hidden="1" x14ac:dyDescent="0.25">
      <c r="A547" s="24" t="str">
        <f>IFERROR(VLOOKUP(M547,'Broker lookup'!$A$1:$B$497,2,0),"other")</f>
        <v>other</v>
      </c>
      <c r="B547" s="445">
        <f t="shared" si="29"/>
        <v>45778</v>
      </c>
      <c r="C547" s="464">
        <v>45784</v>
      </c>
      <c r="D547" s="464">
        <v>45784</v>
      </c>
      <c r="E547">
        <v>170652838</v>
      </c>
      <c r="F547" t="s">
        <v>1033</v>
      </c>
      <c r="G547" s="20">
        <f t="shared" si="27"/>
        <v>-32250</v>
      </c>
      <c r="H547" s="449">
        <v>32250</v>
      </c>
      <c r="I547" s="449">
        <v>0</v>
      </c>
      <c r="J547" s="20">
        <v>1794739.94</v>
      </c>
      <c r="K547" s="20" t="s">
        <v>64</v>
      </c>
      <c r="L547" s="20" t="s">
        <v>65</v>
      </c>
      <c r="M547" s="439" t="s">
        <v>136</v>
      </c>
      <c r="N547" s="440">
        <f t="shared" si="28"/>
        <v>45778</v>
      </c>
      <c r="O547" s="488" t="str">
        <f>IF(H547&lt;&gt;0,VLOOKUP(M547,[4]Cashflow!$A$93:$A$216,1,0),VLOOKUP([4]Bank!M547,[4]Cashflow!$A$5:$A$90,1,0))</f>
        <v>Upstix</v>
      </c>
      <c r="P547"/>
      <c r="Q547" s="18" t="e">
        <f>INDEX([5]Accounts!$A:$A,MATCH(P547,[5]Accounts!$F:$F,0))</f>
        <v>#N/A</v>
      </c>
      <c r="R547"/>
      <c r="S547"/>
      <c r="T547"/>
      <c r="U547"/>
      <c r="V547"/>
      <c r="W547"/>
    </row>
    <row r="548" spans="1:23" ht="15" hidden="1" x14ac:dyDescent="0.25">
      <c r="A548" s="24" t="str">
        <f>IFERROR(VLOOKUP(M548,'Broker lookup'!$A$1:$B$497,2,0),"other")</f>
        <v>other</v>
      </c>
      <c r="B548" s="445">
        <f t="shared" si="29"/>
        <v>45778</v>
      </c>
      <c r="C548" s="464">
        <v>45784</v>
      </c>
      <c r="D548" s="464">
        <v>45784</v>
      </c>
      <c r="E548">
        <v>170652839</v>
      </c>
      <c r="F548" t="s">
        <v>911</v>
      </c>
      <c r="G548" s="20">
        <f t="shared" si="27"/>
        <v>-1</v>
      </c>
      <c r="H548" s="449">
        <v>1</v>
      </c>
      <c r="I548" s="449">
        <v>0</v>
      </c>
      <c r="J548" s="20">
        <v>1794738.94</v>
      </c>
      <c r="K548" s="20" t="s">
        <v>64</v>
      </c>
      <c r="L548" s="20" t="s">
        <v>65</v>
      </c>
      <c r="M548" s="439" t="s">
        <v>582</v>
      </c>
      <c r="N548" s="440">
        <f t="shared" si="28"/>
        <v>45778</v>
      </c>
      <c r="O548" s="488" t="str">
        <f>IF(H548&lt;&gt;0,VLOOKUP(M548,[4]Cashflow!$A$93:$A$216,1,0),VLOOKUP([4]Bank!M548,[4]Cashflow!$A$5:$A$90,1,0))</f>
        <v>Bank Charges</v>
      </c>
      <c r="P548" t="s">
        <v>74</v>
      </c>
      <c r="Q548" s="18">
        <f>INDEX([5]Accounts!$A:$A,MATCH(P548,[5]Accounts!$F:$F,0))</f>
        <v>5430</v>
      </c>
      <c r="R548" t="s">
        <v>118</v>
      </c>
      <c r="S548"/>
      <c r="T548" t="s">
        <v>74</v>
      </c>
      <c r="U548"/>
      <c r="V548"/>
      <c r="W548"/>
    </row>
    <row r="549" spans="1:23" ht="15" hidden="1" x14ac:dyDescent="0.25">
      <c r="A549" s="24" t="str">
        <f>IFERROR(VLOOKUP(M549,'Broker lookup'!$A$1:$B$497,2,0),"other")</f>
        <v>other</v>
      </c>
      <c r="B549" s="445">
        <f t="shared" si="29"/>
        <v>45778</v>
      </c>
      <c r="C549" s="464">
        <v>45784</v>
      </c>
      <c r="D549" s="464">
        <v>45784</v>
      </c>
      <c r="E549">
        <v>170652839</v>
      </c>
      <c r="F549" t="s">
        <v>912</v>
      </c>
      <c r="G549" s="20">
        <f t="shared" si="27"/>
        <v>-539744.34</v>
      </c>
      <c r="H549" s="449">
        <v>539744.34</v>
      </c>
      <c r="I549" s="449">
        <v>0</v>
      </c>
      <c r="J549" s="20">
        <v>1254994.6000000001</v>
      </c>
      <c r="K549" s="20" t="s">
        <v>64</v>
      </c>
      <c r="L549" s="20" t="s">
        <v>65</v>
      </c>
      <c r="M549" s="439" t="s">
        <v>618</v>
      </c>
      <c r="N549" s="440">
        <f t="shared" si="28"/>
        <v>45778</v>
      </c>
      <c r="O549" s="488" t="str">
        <f>IF(H549&lt;&gt;0,VLOOKUP(M549,[4]Cashflow!$A$93:$A$216,1,0),VLOOKUP([4]Bank!M549,[4]Cashflow!$A$5:$A$90,1,0))</f>
        <v>Hedgehog Claims</v>
      </c>
      <c r="P549"/>
      <c r="Q549" s="18" t="e">
        <f>INDEX([5]Accounts!$A:$A,MATCH(P549,[5]Accounts!$F:$F,0))</f>
        <v>#N/A</v>
      </c>
      <c r="R549"/>
      <c r="S549"/>
      <c r="T549"/>
      <c r="U549"/>
      <c r="V549"/>
      <c r="W549"/>
    </row>
    <row r="550" spans="1:23" ht="15" hidden="1" x14ac:dyDescent="0.25">
      <c r="A550" s="24" t="str">
        <f>IFERROR(VLOOKUP(M550,'Broker lookup'!$A$1:$B$497,2,0),"other")</f>
        <v>other</v>
      </c>
      <c r="B550" s="445">
        <f t="shared" si="29"/>
        <v>45778</v>
      </c>
      <c r="C550" s="464">
        <v>45784</v>
      </c>
      <c r="D550" s="464">
        <v>45784</v>
      </c>
      <c r="E550">
        <v>170652840</v>
      </c>
      <c r="F550" t="s">
        <v>446</v>
      </c>
      <c r="G550" s="20">
        <f t="shared" si="27"/>
        <v>-1</v>
      </c>
      <c r="H550" s="449">
        <v>1</v>
      </c>
      <c r="I550" s="449">
        <v>0</v>
      </c>
      <c r="J550" s="20">
        <v>1254993.6000000001</v>
      </c>
      <c r="K550" s="20" t="s">
        <v>64</v>
      </c>
      <c r="L550" s="20" t="s">
        <v>65</v>
      </c>
      <c r="M550" s="439" t="s">
        <v>582</v>
      </c>
      <c r="N550" s="440">
        <f t="shared" si="28"/>
        <v>45778</v>
      </c>
      <c r="O550" s="488" t="str">
        <f>IF(H550&lt;&gt;0,VLOOKUP(M550,[4]Cashflow!$A$93:$A$216,1,0),VLOOKUP([4]Bank!M550,[4]Cashflow!$A$5:$A$90,1,0))</f>
        <v>Bank Charges</v>
      </c>
      <c r="P550" t="s">
        <v>74</v>
      </c>
      <c r="Q550" s="18">
        <f>INDEX([5]Accounts!$A:$A,MATCH(P550,[5]Accounts!$F:$F,0))</f>
        <v>5430</v>
      </c>
      <c r="R550" t="s">
        <v>118</v>
      </c>
      <c r="S550"/>
      <c r="T550" t="s">
        <v>74</v>
      </c>
      <c r="U550"/>
      <c r="V550"/>
      <c r="W550"/>
    </row>
    <row r="551" spans="1:23" ht="15" hidden="1" x14ac:dyDescent="0.25">
      <c r="A551" s="24" t="str">
        <f>IFERROR(VLOOKUP(M551,'Broker lookup'!$A$1:$B$497,2,0),"other")</f>
        <v>Right Choice</v>
      </c>
      <c r="B551" s="445">
        <f t="shared" si="29"/>
        <v>45778</v>
      </c>
      <c r="C551" s="464">
        <v>45784</v>
      </c>
      <c r="D551" s="464">
        <v>45784</v>
      </c>
      <c r="E551">
        <v>170652840</v>
      </c>
      <c r="F551" t="s">
        <v>447</v>
      </c>
      <c r="G551" s="20">
        <f t="shared" si="27"/>
        <v>-1284.7</v>
      </c>
      <c r="H551" s="449">
        <v>1284.7</v>
      </c>
      <c r="I551" s="449">
        <v>0</v>
      </c>
      <c r="J551" s="20">
        <v>1253708.8999999999</v>
      </c>
      <c r="K551" s="20" t="s">
        <v>64</v>
      </c>
      <c r="L551" s="20" t="s">
        <v>65</v>
      </c>
      <c r="M551" s="439" t="s">
        <v>561</v>
      </c>
      <c r="N551" s="440">
        <f t="shared" si="28"/>
        <v>45778</v>
      </c>
      <c r="O551" s="488" t="str">
        <f>IF(H551&lt;&gt;0,VLOOKUP(M551,[4]Cashflow!$A$93:$A$216,1,0),VLOOKUP([4]Bank!M551,[4]Cashflow!$A$5:$A$90,1,0))</f>
        <v>Right Choice</v>
      </c>
      <c r="P551"/>
      <c r="Q551" s="18" t="e">
        <f>INDEX([5]Accounts!$A:$A,MATCH(P551,[5]Accounts!$F:$F,0))</f>
        <v>#N/A</v>
      </c>
      <c r="R551"/>
      <c r="S551"/>
      <c r="T551"/>
      <c r="U551"/>
      <c r="V551"/>
      <c r="W551"/>
    </row>
    <row r="552" spans="1:23" ht="15" hidden="1" x14ac:dyDescent="0.25">
      <c r="A552" s="24" t="str">
        <f>IFERROR(VLOOKUP(M552,'Broker lookup'!$A$1:$B$497,2,0),"other")</f>
        <v>other</v>
      </c>
      <c r="B552" s="445">
        <f t="shared" si="29"/>
        <v>45778</v>
      </c>
      <c r="C552" s="464">
        <v>45784</v>
      </c>
      <c r="D552" s="464">
        <v>45784</v>
      </c>
      <c r="E552">
        <v>170652841</v>
      </c>
      <c r="F552" t="s">
        <v>1034</v>
      </c>
      <c r="G552" s="20">
        <f t="shared" si="27"/>
        <v>-1</v>
      </c>
      <c r="H552" s="449">
        <v>1</v>
      </c>
      <c r="I552" s="449">
        <v>0</v>
      </c>
      <c r="J552" s="20">
        <v>1253707.8999999999</v>
      </c>
      <c r="K552" s="20" t="s">
        <v>64</v>
      </c>
      <c r="L552" s="20" t="s">
        <v>65</v>
      </c>
      <c r="M552" s="439" t="s">
        <v>582</v>
      </c>
      <c r="N552" s="440">
        <f t="shared" si="28"/>
        <v>45778</v>
      </c>
      <c r="O552" s="488" t="str">
        <f>IF(H552&lt;&gt;0,VLOOKUP(M552,[4]Cashflow!$A$93:$A$216,1,0),VLOOKUP([4]Bank!M552,[4]Cashflow!$A$5:$A$90,1,0))</f>
        <v>Bank Charges</v>
      </c>
      <c r="P552" t="s">
        <v>74</v>
      </c>
      <c r="Q552" s="18">
        <f>INDEX([5]Accounts!$A:$A,MATCH(P552,[5]Accounts!$F:$F,0))</f>
        <v>5430</v>
      </c>
      <c r="R552" t="s">
        <v>118</v>
      </c>
      <c r="S552"/>
      <c r="T552" t="s">
        <v>74</v>
      </c>
      <c r="U552"/>
      <c r="V552"/>
      <c r="W552"/>
    </row>
    <row r="553" spans="1:23" ht="15" hidden="1" x14ac:dyDescent="0.25">
      <c r="A553" s="24" t="s">
        <v>174</v>
      </c>
      <c r="B553" s="445">
        <f t="shared" si="29"/>
        <v>45778</v>
      </c>
      <c r="C553" s="464">
        <v>45784</v>
      </c>
      <c r="D553" s="464">
        <v>45784</v>
      </c>
      <c r="E553">
        <v>170652841</v>
      </c>
      <c r="F553" t="s">
        <v>1035</v>
      </c>
      <c r="G553" s="20">
        <f t="shared" si="27"/>
        <v>-13802.71</v>
      </c>
      <c r="H553" s="449">
        <v>13802.71</v>
      </c>
      <c r="I553" s="449">
        <v>0</v>
      </c>
      <c r="J553" s="20">
        <v>1239905.19</v>
      </c>
      <c r="K553" s="20" t="s">
        <v>64</v>
      </c>
      <c r="L553" s="20" t="s">
        <v>65</v>
      </c>
      <c r="M553" s="20"/>
      <c r="N553" s="440">
        <f t="shared" si="28"/>
        <v>45778</v>
      </c>
      <c r="O553" s="488" t="e">
        <f>IF(H553&lt;&gt;0,VLOOKUP(M553,[4]Cashflow!$A$93:$A$216,1,0),VLOOKUP([4]Bank!M553,[4]Cashflow!$A$5:$A$90,1,0))</f>
        <v>#N/A</v>
      </c>
      <c r="P553"/>
      <c r="Q553" s="18" t="e">
        <f>INDEX([5]Accounts!$A:$A,MATCH(P553,[5]Accounts!$F:$F,0))</f>
        <v>#N/A</v>
      </c>
      <c r="R553"/>
      <c r="S553"/>
      <c r="T553"/>
      <c r="U553"/>
      <c r="V553"/>
      <c r="W553"/>
    </row>
    <row r="554" spans="1:23" ht="15" hidden="1" x14ac:dyDescent="0.25">
      <c r="A554" s="24" t="str">
        <f>IFERROR(VLOOKUP(M554,'Broker lookup'!$A$1:$B$497,2,0),"other")</f>
        <v>other</v>
      </c>
      <c r="B554" s="445">
        <f t="shared" si="29"/>
        <v>45778</v>
      </c>
      <c r="C554" s="464">
        <v>45784</v>
      </c>
      <c r="D554" s="464">
        <v>45784</v>
      </c>
      <c r="E554">
        <v>170652842</v>
      </c>
      <c r="F554" t="s">
        <v>1036</v>
      </c>
      <c r="G554" s="20">
        <f t="shared" si="27"/>
        <v>-1</v>
      </c>
      <c r="H554" s="449">
        <v>1</v>
      </c>
      <c r="I554" s="449">
        <v>0</v>
      </c>
      <c r="J554" s="20">
        <v>1239904.19</v>
      </c>
      <c r="K554" s="20" t="s">
        <v>64</v>
      </c>
      <c r="L554" s="20" t="s">
        <v>65</v>
      </c>
      <c r="M554" s="439" t="s">
        <v>582</v>
      </c>
      <c r="N554" s="440">
        <f t="shared" si="28"/>
        <v>45778</v>
      </c>
      <c r="O554" s="488" t="str">
        <f>IF(H554&lt;&gt;0,VLOOKUP(M554,[4]Cashflow!$A$93:$A$216,1,0),VLOOKUP([4]Bank!M554,[4]Cashflow!$A$5:$A$90,1,0))</f>
        <v>Bank Charges</v>
      </c>
      <c r="P554" t="s">
        <v>74</v>
      </c>
      <c r="Q554" s="18">
        <f>INDEX([5]Accounts!$A:$A,MATCH(P554,[5]Accounts!$F:$F,0))</f>
        <v>5430</v>
      </c>
      <c r="R554" t="s">
        <v>118</v>
      </c>
      <c r="S554"/>
      <c r="T554" t="s">
        <v>74</v>
      </c>
      <c r="U554"/>
      <c r="V554"/>
      <c r="W554"/>
    </row>
    <row r="555" spans="1:23" ht="15" hidden="1" x14ac:dyDescent="0.25">
      <c r="A555" s="24" t="str">
        <f>IFERROR(VLOOKUP(M555,'Broker lookup'!$A$1:$B$497,2,0),"other")</f>
        <v>other</v>
      </c>
      <c r="B555" s="445">
        <f t="shared" si="29"/>
        <v>45778</v>
      </c>
      <c r="C555" s="464">
        <v>45784</v>
      </c>
      <c r="D555" s="464">
        <v>45784</v>
      </c>
      <c r="E555">
        <v>170652842</v>
      </c>
      <c r="F555" t="s">
        <v>1037</v>
      </c>
      <c r="G555" s="20">
        <f t="shared" si="27"/>
        <v>-5250</v>
      </c>
      <c r="H555" s="449">
        <v>5250</v>
      </c>
      <c r="I555" s="449">
        <v>0</v>
      </c>
      <c r="J555" s="20">
        <v>1234654.19</v>
      </c>
      <c r="K555" s="20" t="s">
        <v>64</v>
      </c>
      <c r="L555" s="20" t="s">
        <v>65</v>
      </c>
      <c r="M555" s="439" t="s">
        <v>1038</v>
      </c>
      <c r="N555" s="440">
        <f t="shared" si="28"/>
        <v>45778</v>
      </c>
      <c r="O555" s="488" t="str">
        <f>IF(H555&lt;&gt;0,VLOOKUP(M555,[4]Cashflow!$A$93:$A$216,1,0),VLOOKUP([4]Bank!M555,[4]Cashflow!$A$5:$A$90,1,0))</f>
        <v>JLB Consulting</v>
      </c>
      <c r="P555" t="s">
        <v>640</v>
      </c>
      <c r="Q555" s="18">
        <f>INDEX([5]Accounts!$A:$A,MATCH(P555,[5]Accounts!$F:$F,0))</f>
        <v>4232</v>
      </c>
      <c r="R555"/>
      <c r="S555"/>
      <c r="T555"/>
      <c r="U555"/>
      <c r="V555"/>
      <c r="W555"/>
    </row>
    <row r="556" spans="1:23" ht="15" hidden="1" x14ac:dyDescent="0.25">
      <c r="A556" s="24" t="str">
        <f>IFERROR(VLOOKUP(M556,'Broker lookup'!$A$1:$B$497,2,0),"other")</f>
        <v>other</v>
      </c>
      <c r="B556" s="445">
        <f t="shared" si="29"/>
        <v>45778</v>
      </c>
      <c r="C556" s="464">
        <v>45784</v>
      </c>
      <c r="D556" s="464">
        <v>45784</v>
      </c>
      <c r="E556">
        <v>170652843</v>
      </c>
      <c r="F556" t="s">
        <v>53</v>
      </c>
      <c r="G556" s="20">
        <f t="shared" si="27"/>
        <v>-15</v>
      </c>
      <c r="H556" s="449">
        <v>15</v>
      </c>
      <c r="I556" s="449">
        <v>0</v>
      </c>
      <c r="J556" s="20">
        <v>1234639.19</v>
      </c>
      <c r="K556" s="20" t="s">
        <v>64</v>
      </c>
      <c r="L556" s="20" t="s">
        <v>65</v>
      </c>
      <c r="M556" s="439" t="s">
        <v>582</v>
      </c>
      <c r="N556" s="440">
        <f t="shared" si="28"/>
        <v>45778</v>
      </c>
      <c r="O556" s="488" t="str">
        <f>IF(H556&lt;&gt;0,VLOOKUP(M556,[4]Cashflow!$A$93:$A$216,1,0),VLOOKUP([4]Bank!M556,[4]Cashflow!$A$5:$A$90,1,0))</f>
        <v>Bank Charges</v>
      </c>
      <c r="P556" t="s">
        <v>74</v>
      </c>
      <c r="Q556" s="18">
        <f>INDEX([5]Accounts!$A:$A,MATCH(P556,[5]Accounts!$F:$F,0))</f>
        <v>5430</v>
      </c>
      <c r="R556" t="s">
        <v>118</v>
      </c>
      <c r="S556"/>
      <c r="T556" t="s">
        <v>74</v>
      </c>
      <c r="U556"/>
      <c r="V556"/>
      <c r="W556"/>
    </row>
    <row r="557" spans="1:23" ht="15" hidden="1" x14ac:dyDescent="0.25">
      <c r="A557" s="24" t="str">
        <f>IFERROR(VLOOKUP(M557,'Broker lookup'!$A$1:$B$497,2,0),"other")</f>
        <v>other</v>
      </c>
      <c r="B557" s="445">
        <f t="shared" si="29"/>
        <v>45778</v>
      </c>
      <c r="C557" s="464">
        <v>45784</v>
      </c>
      <c r="D557" s="464">
        <v>45784</v>
      </c>
      <c r="E557">
        <v>170652843</v>
      </c>
      <c r="F557" t="s">
        <v>54</v>
      </c>
      <c r="G557" s="20">
        <f t="shared" si="27"/>
        <v>-1200000</v>
      </c>
      <c r="H557" s="449">
        <v>1200000</v>
      </c>
      <c r="I557" s="449">
        <v>0</v>
      </c>
      <c r="J557" s="20">
        <v>34639.19</v>
      </c>
      <c r="K557" s="20" t="s">
        <v>64</v>
      </c>
      <c r="L557" s="20" t="s">
        <v>65</v>
      </c>
      <c r="M557" s="439" t="s">
        <v>85</v>
      </c>
      <c r="N557" s="440">
        <f t="shared" si="28"/>
        <v>45778</v>
      </c>
      <c r="O557" s="488" t="str">
        <f>IF(H557&lt;&gt;0,VLOOKUP(M557,[4]Cashflow!$A$93:$A$216,1,0),VLOOKUP([4]Bank!M557,[4]Cashflow!$A$5:$A$90,1,0))</f>
        <v>KCASL Top up</v>
      </c>
      <c r="P557" t="s">
        <v>84</v>
      </c>
      <c r="Q557" s="18">
        <f>INDEX([5]Accounts!$A:$A,MATCH(P557,[5]Accounts!$F:$F,0))</f>
        <v>2761</v>
      </c>
      <c r="R557" t="s">
        <v>118</v>
      </c>
      <c r="S557"/>
      <c r="T557" t="s">
        <v>85</v>
      </c>
      <c r="U557"/>
      <c r="V557"/>
      <c r="W557"/>
    </row>
    <row r="558" spans="1:23" ht="15" hidden="1" x14ac:dyDescent="0.25">
      <c r="A558" s="24" t="str">
        <f>IFERROR(VLOOKUP(M558,'Broker lookup'!$A$1:$B$497,2,0),"other")</f>
        <v>other</v>
      </c>
      <c r="B558" s="445">
        <f t="shared" si="29"/>
        <v>45778</v>
      </c>
      <c r="C558" s="464">
        <v>45784</v>
      </c>
      <c r="D558" s="464">
        <v>45784</v>
      </c>
      <c r="E558">
        <v>170652847</v>
      </c>
      <c r="F558" t="s">
        <v>567</v>
      </c>
      <c r="G558" s="20">
        <f t="shared" si="27"/>
        <v>-1</v>
      </c>
      <c r="H558" s="449">
        <v>1</v>
      </c>
      <c r="I558" s="449">
        <v>0</v>
      </c>
      <c r="J558" s="20">
        <v>34638.19</v>
      </c>
      <c r="K558" s="20" t="s">
        <v>64</v>
      </c>
      <c r="L558" s="20" t="s">
        <v>65</v>
      </c>
      <c r="M558" s="439" t="s">
        <v>582</v>
      </c>
      <c r="N558" s="440">
        <f t="shared" si="28"/>
        <v>45778</v>
      </c>
      <c r="O558" s="488" t="str">
        <f>IF(H558&lt;&gt;0,VLOOKUP(M558,[4]Cashflow!$A$93:$A$216,1,0),VLOOKUP([4]Bank!M558,[4]Cashflow!$A$5:$A$90,1,0))</f>
        <v>Bank Charges</v>
      </c>
      <c r="P558" t="s">
        <v>74</v>
      </c>
      <c r="Q558" s="18">
        <f>INDEX([5]Accounts!$A:$A,MATCH(P558,[5]Accounts!$F:$F,0))</f>
        <v>5430</v>
      </c>
      <c r="R558" t="s">
        <v>118</v>
      </c>
      <c r="S558"/>
      <c r="T558" t="s">
        <v>74</v>
      </c>
      <c r="U558"/>
      <c r="V558"/>
      <c r="W558"/>
    </row>
    <row r="559" spans="1:23" ht="15" hidden="1" x14ac:dyDescent="0.25">
      <c r="A559" s="24" t="s">
        <v>33</v>
      </c>
      <c r="B559" s="445">
        <f t="shared" si="29"/>
        <v>45778</v>
      </c>
      <c r="C559" s="464">
        <v>45784</v>
      </c>
      <c r="D559" s="464">
        <v>45784</v>
      </c>
      <c r="E559">
        <v>170652847</v>
      </c>
      <c r="F559" t="s">
        <v>568</v>
      </c>
      <c r="G559" s="20">
        <f t="shared" si="27"/>
        <v>-5061.03</v>
      </c>
      <c r="H559" s="449">
        <v>5061.03</v>
      </c>
      <c r="I559" s="449">
        <v>0</v>
      </c>
      <c r="J559" s="20">
        <v>29577.16</v>
      </c>
      <c r="K559" s="20" t="s">
        <v>64</v>
      </c>
      <c r="L559" s="20" t="s">
        <v>65</v>
      </c>
      <c r="M559" s="20"/>
      <c r="N559" s="440">
        <f t="shared" si="28"/>
        <v>45778</v>
      </c>
      <c r="O559" s="488" t="e">
        <f>IF(H559&lt;&gt;0,VLOOKUP(M559,[4]Cashflow!$A$93:$A$216,1,0),VLOOKUP([4]Bank!M559,[4]Cashflow!$A$5:$A$90,1,0))</f>
        <v>#N/A</v>
      </c>
      <c r="P559"/>
      <c r="Q559" s="18" t="e">
        <f>INDEX([5]Accounts!$A:$A,MATCH(P559,[5]Accounts!$F:$F,0))</f>
        <v>#N/A</v>
      </c>
      <c r="R559"/>
      <c r="S559"/>
      <c r="T559"/>
      <c r="U559"/>
      <c r="V559"/>
      <c r="W559"/>
    </row>
    <row r="560" spans="1:23" ht="15" hidden="1" x14ac:dyDescent="0.25">
      <c r="A560" s="24" t="str">
        <f>IFERROR(VLOOKUP(M560,'Broker lookup'!$A$1:$B$497,2,0),"other")</f>
        <v>Hiyacar</v>
      </c>
      <c r="B560" s="445">
        <f t="shared" si="29"/>
        <v>45778</v>
      </c>
      <c r="C560" s="464">
        <v>45785</v>
      </c>
      <c r="D560" s="464">
        <v>45785</v>
      </c>
      <c r="E560">
        <v>170659455</v>
      </c>
      <c r="F560" t="s">
        <v>1039</v>
      </c>
      <c r="G560" s="20">
        <f t="shared" si="27"/>
        <v>30000</v>
      </c>
      <c r="H560" s="449">
        <v>0</v>
      </c>
      <c r="I560" s="449">
        <v>30000</v>
      </c>
      <c r="J560" s="20">
        <v>59577.16</v>
      </c>
      <c r="K560" s="20" t="s">
        <v>64</v>
      </c>
      <c r="L560" s="20" t="s">
        <v>65</v>
      </c>
      <c r="M560" s="439" t="s">
        <v>292</v>
      </c>
      <c r="N560" s="440">
        <f t="shared" si="28"/>
        <v>45778</v>
      </c>
      <c r="O560" s="488" t="e">
        <f>IF(H560&lt;&gt;0,VLOOKUP(M560,[4]Cashflow!$A$93:$A$216,1,0),VLOOKUP([4]Bank!M560,[4]Cashflow!$A$5:$A$90,1,0))</f>
        <v>#N/A</v>
      </c>
      <c r="P560" t="s">
        <v>72</v>
      </c>
      <c r="Q560" s="18">
        <f>INDEX([5]Accounts!$A:$A,MATCH(P560,[5]Accounts!$F:$F,0))</f>
        <v>3435</v>
      </c>
      <c r="R560" t="s">
        <v>229</v>
      </c>
      <c r="S560"/>
      <c r="T560" t="s">
        <v>1040</v>
      </c>
      <c r="U560"/>
      <c r="V560"/>
      <c r="W560"/>
    </row>
    <row r="561" spans="1:23" ht="15" hidden="1" x14ac:dyDescent="0.25">
      <c r="A561" s="24" t="str">
        <f>IFERROR(VLOOKUP(M561,'Broker lookup'!$A$1:$B$497,2,0),"other")</f>
        <v>Hiyacar</v>
      </c>
      <c r="B561" s="445">
        <f t="shared" si="29"/>
        <v>45778</v>
      </c>
      <c r="C561" s="464">
        <v>45785</v>
      </c>
      <c r="D561" s="464">
        <v>45785</v>
      </c>
      <c r="E561">
        <v>170659467</v>
      </c>
      <c r="F561" t="s">
        <v>1041</v>
      </c>
      <c r="G561" s="20">
        <f t="shared" si="27"/>
        <v>8000</v>
      </c>
      <c r="H561" s="449">
        <v>0</v>
      </c>
      <c r="I561" s="449">
        <v>8000</v>
      </c>
      <c r="J561" s="20">
        <v>67577.16</v>
      </c>
      <c r="K561" s="20" t="s">
        <v>64</v>
      </c>
      <c r="L561" s="20" t="s">
        <v>65</v>
      </c>
      <c r="M561" s="439" t="s">
        <v>292</v>
      </c>
      <c r="N561" s="440">
        <f t="shared" si="28"/>
        <v>45778</v>
      </c>
      <c r="O561" s="488" t="e">
        <f>IF(H561&lt;&gt;0,VLOOKUP(M561,[4]Cashflow!$A$93:$A$216,1,0),VLOOKUP([4]Bank!M561,[4]Cashflow!$A$5:$A$90,1,0))</f>
        <v>#N/A</v>
      </c>
      <c r="P561" t="s">
        <v>72</v>
      </c>
      <c r="Q561" s="18">
        <f>INDEX([5]Accounts!$A:$A,MATCH(P561,[5]Accounts!$F:$F,0))</f>
        <v>3435</v>
      </c>
      <c r="R561" t="s">
        <v>229</v>
      </c>
      <c r="S561"/>
      <c r="T561" t="s">
        <v>1040</v>
      </c>
      <c r="U561"/>
      <c r="V561"/>
      <c r="W561"/>
    </row>
    <row r="562" spans="1:23" ht="15" hidden="1" x14ac:dyDescent="0.25">
      <c r="A562" s="24" t="str">
        <f>IFERROR(VLOOKUP(M562,'Broker lookup'!$A$1:$B$497,2,0),"other")</f>
        <v>Hiyacar</v>
      </c>
      <c r="B562" s="445">
        <f t="shared" si="29"/>
        <v>45778</v>
      </c>
      <c r="C562" s="464">
        <v>45785</v>
      </c>
      <c r="D562" s="464">
        <v>45785</v>
      </c>
      <c r="E562">
        <v>170659480</v>
      </c>
      <c r="F562" t="s">
        <v>1041</v>
      </c>
      <c r="G562" s="20">
        <f t="shared" si="27"/>
        <v>21665</v>
      </c>
      <c r="H562" s="449">
        <v>0</v>
      </c>
      <c r="I562" s="449">
        <v>21665</v>
      </c>
      <c r="J562" s="20">
        <v>89242.16</v>
      </c>
      <c r="K562" s="20" t="s">
        <v>64</v>
      </c>
      <c r="L562" s="20" t="s">
        <v>65</v>
      </c>
      <c r="M562" s="439" t="s">
        <v>292</v>
      </c>
      <c r="N562" s="440">
        <f t="shared" si="28"/>
        <v>45778</v>
      </c>
      <c r="O562" s="488" t="e">
        <f>IF(H562&lt;&gt;0,VLOOKUP(M562,[4]Cashflow!$A$93:$A$216,1,0),VLOOKUP([4]Bank!M562,[4]Cashflow!$A$5:$A$90,1,0))</f>
        <v>#N/A</v>
      </c>
      <c r="P562" t="s">
        <v>72</v>
      </c>
      <c r="Q562" s="18">
        <f>INDEX([5]Accounts!$A:$A,MATCH(P562,[5]Accounts!$F:$F,0))</f>
        <v>3435</v>
      </c>
      <c r="R562" t="s">
        <v>229</v>
      </c>
      <c r="S562"/>
      <c r="T562" t="s">
        <v>1040</v>
      </c>
      <c r="U562"/>
      <c r="V562"/>
      <c r="W562"/>
    </row>
    <row r="563" spans="1:23" ht="15" hidden="1" x14ac:dyDescent="0.25">
      <c r="A563" s="24" t="str">
        <f>IFERROR(VLOOKUP(M563,'Broker lookup'!$A$1:$B$497,2,0),"other")</f>
        <v>HUMN.AI</v>
      </c>
      <c r="B563" s="445">
        <f t="shared" si="29"/>
        <v>45778</v>
      </c>
      <c r="C563" s="464">
        <v>45785</v>
      </c>
      <c r="D563" s="464">
        <v>45785</v>
      </c>
      <c r="E563">
        <v>170673263</v>
      </c>
      <c r="F563" t="s">
        <v>1042</v>
      </c>
      <c r="G563" s="20">
        <f t="shared" si="27"/>
        <v>41280</v>
      </c>
      <c r="H563" s="449">
        <v>0</v>
      </c>
      <c r="I563" s="449">
        <v>41280</v>
      </c>
      <c r="J563" s="20">
        <v>130522.16</v>
      </c>
      <c r="K563" s="20" t="s">
        <v>64</v>
      </c>
      <c r="L563" s="20" t="s">
        <v>65</v>
      </c>
      <c r="M563" s="439" t="s">
        <v>93</v>
      </c>
      <c r="N563" s="440">
        <f t="shared" si="28"/>
        <v>45778</v>
      </c>
      <c r="O563" s="488" t="e">
        <f>IF(H563&lt;&gt;0,VLOOKUP(M563,[4]Cashflow!$A$93:$A$216,1,0),VLOOKUP([4]Bank!M563,[4]Cashflow!$A$5:$A$90,1,0))</f>
        <v>#N/A</v>
      </c>
      <c r="P563"/>
      <c r="Q563" s="18" t="e">
        <f>INDEX([5]Accounts!$A:$A,MATCH(P563,[5]Accounts!$F:$F,0))</f>
        <v>#N/A</v>
      </c>
      <c r="R563"/>
      <c r="S563"/>
      <c r="T563"/>
      <c r="U563"/>
      <c r="V563"/>
      <c r="W563"/>
    </row>
    <row r="564" spans="1:23" ht="15" hidden="1" x14ac:dyDescent="0.25">
      <c r="A564" s="24" t="str">
        <f>IFERROR(VLOOKUP(M564,'Broker lookup'!$A$1:$B$497,2,0),"other")</f>
        <v>G2Insure</v>
      </c>
      <c r="B564" s="445">
        <f t="shared" si="29"/>
        <v>45778</v>
      </c>
      <c r="C564" s="464">
        <v>45790</v>
      </c>
      <c r="D564" s="464">
        <v>45790</v>
      </c>
      <c r="E564">
        <v>170723046</v>
      </c>
      <c r="F564" t="s">
        <v>1043</v>
      </c>
      <c r="G564" s="20">
        <f t="shared" si="27"/>
        <v>950</v>
      </c>
      <c r="H564" s="449">
        <v>0</v>
      </c>
      <c r="I564" s="449">
        <v>950</v>
      </c>
      <c r="J564" s="20">
        <v>131472.16</v>
      </c>
      <c r="K564" s="20" t="s">
        <v>64</v>
      </c>
      <c r="L564" s="20" t="s">
        <v>65</v>
      </c>
      <c r="M564" s="439" t="s">
        <v>133</v>
      </c>
      <c r="N564" s="440">
        <f t="shared" si="28"/>
        <v>45778</v>
      </c>
      <c r="O564" s="488" t="e">
        <f>IF(H564&lt;&gt;0,VLOOKUP(M564,[4]Cashflow!$A$93:$A$216,1,0),VLOOKUP([4]Bank!M564,[4]Cashflow!$A$5:$A$90,1,0))</f>
        <v>#N/A</v>
      </c>
      <c r="P564"/>
      <c r="Q564" s="18" t="e">
        <f>INDEX([5]Accounts!$A:$A,MATCH(P564,[5]Accounts!$F:$F,0))</f>
        <v>#N/A</v>
      </c>
      <c r="R564"/>
      <c r="S564"/>
      <c r="T564"/>
      <c r="U564"/>
      <c r="V564"/>
      <c r="W564"/>
    </row>
    <row r="565" spans="1:23" ht="15" hidden="1" x14ac:dyDescent="0.25">
      <c r="A565" s="24" t="str">
        <f>IFERROR(VLOOKUP(M565,'Broker lookup'!$A$1:$B$497,2,0),"other")</f>
        <v>other</v>
      </c>
      <c r="B565" s="445">
        <f t="shared" si="29"/>
        <v>45778</v>
      </c>
      <c r="C565" s="464">
        <v>45790</v>
      </c>
      <c r="D565" s="464">
        <v>45790</v>
      </c>
      <c r="E565">
        <v>170725831</v>
      </c>
      <c r="F565" t="s">
        <v>1044</v>
      </c>
      <c r="G565" s="20">
        <f t="shared" si="27"/>
        <v>32250</v>
      </c>
      <c r="H565" s="449">
        <v>0</v>
      </c>
      <c r="I565" s="449">
        <v>32250</v>
      </c>
      <c r="J565" s="20">
        <v>163722.16</v>
      </c>
      <c r="K565" s="20" t="s">
        <v>64</v>
      </c>
      <c r="L565" s="20" t="s">
        <v>65</v>
      </c>
      <c r="M565" s="439" t="s">
        <v>136</v>
      </c>
      <c r="N565" s="440">
        <f t="shared" si="28"/>
        <v>45778</v>
      </c>
      <c r="O565" s="488" t="e">
        <f>IF(H565&lt;&gt;0,VLOOKUP(M565,[4]Cashflow!$A$93:$A$216,1,0),VLOOKUP([4]Bank!M565,[4]Cashflow!$A$5:$A$90,1,0))</f>
        <v>#N/A</v>
      </c>
      <c r="P565" t="s">
        <v>137</v>
      </c>
      <c r="Q565" s="18">
        <f>INDEX([5]Accounts!$A:$A,MATCH(P565,[5]Accounts!$F:$F,0))</f>
        <v>3537</v>
      </c>
      <c r="R565" t="s">
        <v>118</v>
      </c>
      <c r="S565"/>
      <c r="T565" t="s">
        <v>1045</v>
      </c>
      <c r="U565"/>
      <c r="V565"/>
      <c r="W565"/>
    </row>
    <row r="566" spans="1:23" ht="15" hidden="1" x14ac:dyDescent="0.25">
      <c r="A566" s="24" t="str">
        <f>IFERROR(VLOOKUP(M566,'Broker lookup'!$A$1:$B$497,2,0),"other")</f>
        <v>other</v>
      </c>
      <c r="B566" s="445">
        <f t="shared" si="29"/>
        <v>45778</v>
      </c>
      <c r="C566" s="464">
        <v>45791</v>
      </c>
      <c r="D566" s="464">
        <v>45791</v>
      </c>
      <c r="E566">
        <v>170737134</v>
      </c>
      <c r="F566" t="s">
        <v>1046</v>
      </c>
      <c r="G566" s="20">
        <f t="shared" si="27"/>
        <v>1386000</v>
      </c>
      <c r="H566" s="449">
        <v>0</v>
      </c>
      <c r="I566" s="449">
        <v>1386000</v>
      </c>
      <c r="J566" s="20">
        <v>1549722.16</v>
      </c>
      <c r="K566" s="20" t="s">
        <v>64</v>
      </c>
      <c r="L566" s="20" t="s">
        <v>65</v>
      </c>
      <c r="M566" s="439" t="s">
        <v>309</v>
      </c>
      <c r="N566" s="440">
        <f t="shared" si="28"/>
        <v>45778</v>
      </c>
      <c r="O566" s="488" t="e">
        <f>IF(H566&lt;&gt;0,VLOOKUP(M566,[4]Cashflow!$A$93:$A$216,1,0),VLOOKUP([4]Bank!M566,[4]Cashflow!$A$5:$A$90,1,0))</f>
        <v>#N/A</v>
      </c>
      <c r="P566" t="s">
        <v>309</v>
      </c>
      <c r="Q566" s="18">
        <f>INDEX([5]Accounts!$A:$A,MATCH(P566,[5]Accounts!$F:$F,0))</f>
        <v>2765</v>
      </c>
      <c r="R566" t="s">
        <v>118</v>
      </c>
      <c r="S566"/>
      <c r="T566" t="s">
        <v>390</v>
      </c>
      <c r="U566"/>
      <c r="V566"/>
      <c r="W566"/>
    </row>
    <row r="567" spans="1:23" ht="15" hidden="1" x14ac:dyDescent="0.25">
      <c r="A567" s="24" t="str">
        <f>IFERROR(VLOOKUP(M567,'Broker lookup'!$A$1:$B$497,2,0),"other")</f>
        <v>other</v>
      </c>
      <c r="B567" s="445">
        <f t="shared" si="29"/>
        <v>45778</v>
      </c>
      <c r="C567" s="464">
        <v>45791</v>
      </c>
      <c r="D567" s="464">
        <v>45791</v>
      </c>
      <c r="E567">
        <v>170737912</v>
      </c>
      <c r="F567" t="s">
        <v>1047</v>
      </c>
      <c r="G567" s="20">
        <f t="shared" si="27"/>
        <v>-1</v>
      </c>
      <c r="H567" s="449">
        <v>1</v>
      </c>
      <c r="I567" s="449">
        <v>0</v>
      </c>
      <c r="J567" s="20">
        <v>1549721.16</v>
      </c>
      <c r="K567" s="20" t="s">
        <v>64</v>
      </c>
      <c r="L567" s="20" t="s">
        <v>65</v>
      </c>
      <c r="M567" s="439" t="s">
        <v>582</v>
      </c>
      <c r="N567" s="440">
        <f t="shared" si="28"/>
        <v>45778</v>
      </c>
      <c r="O567" s="488" t="str">
        <f>IF(H567&lt;&gt;0,VLOOKUP(M567,[4]Cashflow!$A$93:$A$216,1,0),VLOOKUP([4]Bank!M567,[4]Cashflow!$A$5:$A$90,1,0))</f>
        <v>Bank Charges</v>
      </c>
      <c r="P567" t="s">
        <v>74</v>
      </c>
      <c r="Q567" s="18">
        <f>INDEX([5]Accounts!$A:$A,MATCH(P567,[5]Accounts!$F:$F,0))</f>
        <v>5430</v>
      </c>
      <c r="R567" t="s">
        <v>118</v>
      </c>
      <c r="S567"/>
      <c r="T567" t="s">
        <v>74</v>
      </c>
      <c r="U567"/>
      <c r="V567"/>
      <c r="W567"/>
    </row>
    <row r="568" spans="1:23" ht="15" hidden="1" x14ac:dyDescent="0.25">
      <c r="A568" s="24" t="str">
        <f>IFERROR(VLOOKUP(M568,'Broker lookup'!$A$1:$B$497,2,0),"other")</f>
        <v>other</v>
      </c>
      <c r="B568" s="445">
        <f t="shared" si="29"/>
        <v>45778</v>
      </c>
      <c r="C568" s="464">
        <v>45791</v>
      </c>
      <c r="D568" s="464">
        <v>45791</v>
      </c>
      <c r="E568">
        <v>170737912</v>
      </c>
      <c r="F568" t="s">
        <v>1048</v>
      </c>
      <c r="G568" s="20">
        <f t="shared" si="27"/>
        <v>-114</v>
      </c>
      <c r="H568" s="449">
        <v>114</v>
      </c>
      <c r="I568" s="449">
        <v>0</v>
      </c>
      <c r="J568" s="20">
        <v>1549607.16</v>
      </c>
      <c r="K568" s="20" t="s">
        <v>64</v>
      </c>
      <c r="L568" t="s">
        <v>65</v>
      </c>
      <c r="M568"/>
      <c r="N568" s="440">
        <f t="shared" si="28"/>
        <v>45778</v>
      </c>
      <c r="O568" s="488" t="e">
        <f>IF(H568&lt;&gt;0,VLOOKUP(M568,[4]Cashflow!$A$93:$A$216,1,0),VLOOKUP([4]Bank!M568,[4]Cashflow!$A$5:$A$90,1,0))</f>
        <v>#N/A</v>
      </c>
      <c r="P568"/>
      <c r="Q568" s="18" t="e">
        <f>INDEX([5]Accounts!$A:$A,MATCH(P568,[5]Accounts!$F:$F,0))</f>
        <v>#N/A</v>
      </c>
      <c r="R568"/>
      <c r="S568"/>
      <c r="T568"/>
      <c r="U568"/>
      <c r="V568"/>
      <c r="W568"/>
    </row>
    <row r="569" spans="1:23" ht="15" hidden="1" x14ac:dyDescent="0.25">
      <c r="A569" s="24" t="str">
        <f>IFERROR(VLOOKUP(M569,'Broker lookup'!$A$1:$B$497,2,0),"other")</f>
        <v>other</v>
      </c>
      <c r="B569" s="445">
        <f t="shared" si="29"/>
        <v>45778</v>
      </c>
      <c r="C569" s="464">
        <v>45791</v>
      </c>
      <c r="D569" s="464">
        <v>45791</v>
      </c>
      <c r="E569">
        <v>170737913</v>
      </c>
      <c r="F569" t="s">
        <v>1049</v>
      </c>
      <c r="G569" s="20">
        <f t="shared" si="27"/>
        <v>-1</v>
      </c>
      <c r="H569" s="449">
        <v>1</v>
      </c>
      <c r="I569" s="449">
        <v>0</v>
      </c>
      <c r="J569" s="20">
        <v>1549606.16</v>
      </c>
      <c r="K569" s="20" t="s">
        <v>64</v>
      </c>
      <c r="L569" t="s">
        <v>65</v>
      </c>
      <c r="M569" s="439" t="s">
        <v>582</v>
      </c>
      <c r="N569" s="440">
        <f t="shared" si="28"/>
        <v>45778</v>
      </c>
      <c r="O569" s="488" t="str">
        <f>IF(H569&lt;&gt;0,VLOOKUP(M569,[4]Cashflow!$A$93:$A$216,1,0),VLOOKUP([4]Bank!M569,[4]Cashflow!$A$5:$A$90,1,0))</f>
        <v>Bank Charges</v>
      </c>
      <c r="P569" t="s">
        <v>74</v>
      </c>
      <c r="Q569" s="18">
        <f>INDEX([5]Accounts!$A:$A,MATCH(P569,[5]Accounts!$F:$F,0))</f>
        <v>5430</v>
      </c>
      <c r="R569" t="s">
        <v>118</v>
      </c>
      <c r="S569"/>
      <c r="T569" t="s">
        <v>74</v>
      </c>
      <c r="U569"/>
      <c r="V569"/>
      <c r="W569"/>
    </row>
    <row r="570" spans="1:23" ht="15" hidden="1" x14ac:dyDescent="0.25">
      <c r="A570" s="24" t="str">
        <f>IFERROR(VLOOKUP(M570,'Broker lookup'!$A$1:$B$497,2,0),"other")</f>
        <v>other</v>
      </c>
      <c r="B570" s="445">
        <f t="shared" si="29"/>
        <v>45778</v>
      </c>
      <c r="C570" s="464">
        <v>45791</v>
      </c>
      <c r="D570" s="464">
        <v>45791</v>
      </c>
      <c r="E570">
        <v>170737913</v>
      </c>
      <c r="F570" t="s">
        <v>1050</v>
      </c>
      <c r="G570" s="20">
        <f t="shared" si="27"/>
        <v>-19167</v>
      </c>
      <c r="H570" s="449">
        <v>19167</v>
      </c>
      <c r="I570" s="449">
        <v>0</v>
      </c>
      <c r="J570" s="20">
        <v>1530439.16</v>
      </c>
      <c r="K570" s="20" t="s">
        <v>64</v>
      </c>
      <c r="L570" t="s">
        <v>65</v>
      </c>
      <c r="M570" s="439" t="s">
        <v>915</v>
      </c>
      <c r="N570" s="440">
        <f t="shared" si="28"/>
        <v>45778</v>
      </c>
      <c r="O570" s="488" t="str">
        <f>IF(H570&lt;&gt;0,VLOOKUP(M570,[4]Cashflow!$A$93:$A$216,1,0),VLOOKUP([4]Bank!M570,[4]Cashflow!$A$5:$A$90,1,0))</f>
        <v>Fiduciary Management (MK)</v>
      </c>
      <c r="P570"/>
      <c r="Q570" s="18" t="e">
        <f>INDEX([5]Accounts!$A:$A,MATCH(P570,[5]Accounts!$F:$F,0))</f>
        <v>#N/A</v>
      </c>
      <c r="R570"/>
      <c r="S570"/>
      <c r="T570"/>
      <c r="U570"/>
      <c r="V570"/>
      <c r="W570"/>
    </row>
    <row r="571" spans="1:23" ht="15" hidden="1" x14ac:dyDescent="0.25">
      <c r="A571" s="24" t="str">
        <f>IFERROR(VLOOKUP(M571,'Broker lookup'!$A$1:$B$497,2,0),"other")</f>
        <v>other</v>
      </c>
      <c r="B571" s="445">
        <f t="shared" si="29"/>
        <v>45778</v>
      </c>
      <c r="C571" s="464">
        <v>45791</v>
      </c>
      <c r="D571" s="464">
        <v>45791</v>
      </c>
      <c r="E571">
        <v>170737914</v>
      </c>
      <c r="F571" t="s">
        <v>53</v>
      </c>
      <c r="G571" s="20">
        <f t="shared" si="27"/>
        <v>-15</v>
      </c>
      <c r="H571" s="449">
        <v>15</v>
      </c>
      <c r="I571" s="449">
        <v>0</v>
      </c>
      <c r="J571" s="20">
        <v>1530424.16</v>
      </c>
      <c r="K571" s="20" t="s">
        <v>64</v>
      </c>
      <c r="L571" t="s">
        <v>65</v>
      </c>
      <c r="M571" s="439" t="s">
        <v>582</v>
      </c>
      <c r="N571" s="440">
        <f t="shared" si="28"/>
        <v>45778</v>
      </c>
      <c r="O571" s="488" t="str">
        <f>IF(H571&lt;&gt;0,VLOOKUP(M571,[4]Cashflow!$A$93:$A$216,1,0),VLOOKUP([4]Bank!M571,[4]Cashflow!$A$5:$A$90,1,0))</f>
        <v>Bank Charges</v>
      </c>
      <c r="P571" t="s">
        <v>74</v>
      </c>
      <c r="Q571" s="18">
        <f>INDEX([5]Accounts!$A:$A,MATCH(P571,[5]Accounts!$F:$F,0))</f>
        <v>5430</v>
      </c>
      <c r="R571" t="s">
        <v>118</v>
      </c>
      <c r="S571"/>
      <c r="T571" t="s">
        <v>74</v>
      </c>
      <c r="U571"/>
      <c r="V571"/>
      <c r="W571"/>
    </row>
    <row r="572" spans="1:23" ht="15" hidden="1" x14ac:dyDescent="0.25">
      <c r="A572" s="24" t="str">
        <f>IFERROR(VLOOKUP(M572,'Broker lookup'!$A$1:$B$497,2,0),"other")</f>
        <v>other</v>
      </c>
      <c r="B572" s="445">
        <f t="shared" si="29"/>
        <v>45778</v>
      </c>
      <c r="C572" s="464">
        <v>45791</v>
      </c>
      <c r="D572" s="464">
        <v>45791</v>
      </c>
      <c r="E572">
        <v>170737914</v>
      </c>
      <c r="F572" t="s">
        <v>54</v>
      </c>
      <c r="G572" s="20">
        <f t="shared" si="27"/>
        <v>-980000</v>
      </c>
      <c r="H572" s="449">
        <v>980000</v>
      </c>
      <c r="I572" s="449">
        <v>0</v>
      </c>
      <c r="J572" s="20">
        <v>550424.16</v>
      </c>
      <c r="K572" s="20" t="s">
        <v>64</v>
      </c>
      <c r="L572" t="s">
        <v>65</v>
      </c>
      <c r="M572" s="439" t="s">
        <v>85</v>
      </c>
      <c r="N572" s="440">
        <f t="shared" si="28"/>
        <v>45778</v>
      </c>
      <c r="O572" s="488" t="str">
        <f>IF(H572&lt;&gt;0,VLOOKUP(M572,[4]Cashflow!$A$93:$A$216,1,0),VLOOKUP([4]Bank!M572,[4]Cashflow!$A$5:$A$90,1,0))</f>
        <v>KCASL Top up</v>
      </c>
      <c r="P572" t="s">
        <v>84</v>
      </c>
      <c r="Q572" s="18">
        <f>INDEX([5]Accounts!$A:$A,MATCH(P572,[5]Accounts!$F:$F,0))</f>
        <v>2761</v>
      </c>
      <c r="R572" t="s">
        <v>118</v>
      </c>
      <c r="S572"/>
      <c r="T572" t="s">
        <v>85</v>
      </c>
      <c r="U572"/>
      <c r="V572"/>
      <c r="W572"/>
    </row>
    <row r="573" spans="1:23" ht="15" hidden="1" x14ac:dyDescent="0.25">
      <c r="A573" s="24" t="str">
        <f>IFERROR(VLOOKUP(M573,'Broker lookup'!$A$1:$B$497,2,0),"other")</f>
        <v>other</v>
      </c>
      <c r="B573" s="445">
        <f t="shared" si="29"/>
        <v>45778</v>
      </c>
      <c r="C573" s="464">
        <v>45791</v>
      </c>
      <c r="D573" s="464">
        <v>45791</v>
      </c>
      <c r="E573">
        <v>170737915</v>
      </c>
      <c r="F573" t="s">
        <v>397</v>
      </c>
      <c r="G573" s="20">
        <f t="shared" ref="G573:G636" si="30">IF(H573&gt;0,-H573,I573)</f>
        <v>-1</v>
      </c>
      <c r="H573" s="449">
        <v>1</v>
      </c>
      <c r="I573" s="449">
        <v>0</v>
      </c>
      <c r="J573" s="20">
        <v>550423.16</v>
      </c>
      <c r="K573" s="20" t="s">
        <v>64</v>
      </c>
      <c r="L573" t="s">
        <v>65</v>
      </c>
      <c r="M573" s="439" t="s">
        <v>582</v>
      </c>
      <c r="N573" s="440">
        <f t="shared" si="28"/>
        <v>45778</v>
      </c>
      <c r="O573" s="488" t="str">
        <f>IF(H573&lt;&gt;0,VLOOKUP(M573,[4]Cashflow!$A$93:$A$216,1,0),VLOOKUP([4]Bank!M573,[4]Cashflow!$A$5:$A$90,1,0))</f>
        <v>Bank Charges</v>
      </c>
      <c r="P573" t="s">
        <v>74</v>
      </c>
      <c r="Q573" s="18">
        <f>INDEX([5]Accounts!$A:$A,MATCH(P573,[5]Accounts!$F:$F,0))</f>
        <v>5430</v>
      </c>
      <c r="R573" t="s">
        <v>118</v>
      </c>
      <c r="S573"/>
      <c r="T573" t="s">
        <v>74</v>
      </c>
      <c r="U573"/>
      <c r="V573"/>
      <c r="W573"/>
    </row>
    <row r="574" spans="1:23" ht="15" hidden="1" x14ac:dyDescent="0.25">
      <c r="A574" s="24" t="str">
        <f>IFERROR(VLOOKUP(M574,'Broker lookup'!$A$1:$B$497,2,0),"other")</f>
        <v>other</v>
      </c>
      <c r="B574" s="445">
        <f t="shared" si="29"/>
        <v>45778</v>
      </c>
      <c r="C574" s="464">
        <v>45791</v>
      </c>
      <c r="D574" s="464">
        <v>45791</v>
      </c>
      <c r="E574">
        <v>170737915</v>
      </c>
      <c r="F574" t="s">
        <v>398</v>
      </c>
      <c r="G574" s="20">
        <f t="shared" si="30"/>
        <v>-500000</v>
      </c>
      <c r="H574" s="449">
        <v>500000</v>
      </c>
      <c r="I574" s="449">
        <v>0</v>
      </c>
      <c r="J574" s="20">
        <v>50423.16</v>
      </c>
      <c r="K574" s="20" t="s">
        <v>64</v>
      </c>
      <c r="L574" t="s">
        <v>65</v>
      </c>
      <c r="M574" s="439" t="s">
        <v>337</v>
      </c>
      <c r="N574" s="440">
        <f t="shared" si="28"/>
        <v>45778</v>
      </c>
      <c r="O574" s="488" t="str">
        <f>IF(H574&lt;&gt;0,VLOOKUP(M574,[4]Cashflow!$A$93:$A$216,1,0),VLOOKUP([4]Bank!M574,[4]Cashflow!$A$5:$A$90,1,0))</f>
        <v>Horwich Farrelly</v>
      </c>
      <c r="P574"/>
      <c r="Q574" s="18" t="e">
        <f>INDEX([5]Accounts!$A:$A,MATCH(P574,[5]Accounts!$F:$F,0))</f>
        <v>#N/A</v>
      </c>
      <c r="R574"/>
      <c r="S574"/>
      <c r="T574"/>
      <c r="U574"/>
      <c r="V574"/>
      <c r="W574"/>
    </row>
    <row r="575" spans="1:23" ht="15" hidden="1" x14ac:dyDescent="0.25">
      <c r="A575" s="24" t="str">
        <f>IFERROR(VLOOKUP(M575,'Broker lookup'!$A$1:$B$497,2,0),"other")</f>
        <v>Dayinsure</v>
      </c>
      <c r="B575" s="445">
        <f t="shared" si="29"/>
        <v>45778</v>
      </c>
      <c r="C575" s="464">
        <v>45792</v>
      </c>
      <c r="D575" s="464">
        <v>45792</v>
      </c>
      <c r="E575">
        <v>170747161</v>
      </c>
      <c r="F575" t="s">
        <v>1051</v>
      </c>
      <c r="G575" s="20">
        <f t="shared" si="30"/>
        <v>47947.14</v>
      </c>
      <c r="H575" s="449">
        <v>0</v>
      </c>
      <c r="I575" s="449">
        <v>47947.14</v>
      </c>
      <c r="J575" s="20">
        <v>98370.3</v>
      </c>
      <c r="K575" s="20" t="s">
        <v>64</v>
      </c>
      <c r="L575" t="s">
        <v>65</v>
      </c>
      <c r="M575" s="439" t="s">
        <v>36</v>
      </c>
      <c r="N575" s="440">
        <f t="shared" si="28"/>
        <v>45778</v>
      </c>
      <c r="O575" s="488" t="e">
        <f>IF(H575&lt;&gt;0,VLOOKUP(M575,[4]Cashflow!$A$93:$A$216,1,0),VLOOKUP([4]Bank!M575,[4]Cashflow!$A$5:$A$90,1,0))</f>
        <v>#N/A</v>
      </c>
      <c r="P575"/>
      <c r="Q575" s="18" t="e">
        <f>INDEX([5]Accounts!$A:$A,MATCH(P575,[5]Accounts!$F:$F,0))</f>
        <v>#N/A</v>
      </c>
      <c r="R575"/>
      <c r="S575"/>
      <c r="T575"/>
      <c r="U575"/>
      <c r="V575"/>
      <c r="W575"/>
    </row>
    <row r="576" spans="1:23" ht="15" hidden="1" x14ac:dyDescent="0.25">
      <c r="A576" s="24" t="str">
        <f>IFERROR(VLOOKUP(M576,'Broker lookup'!$A$1:$B$497,2,0),"other")</f>
        <v>Hiyacar</v>
      </c>
      <c r="B576" s="445">
        <f t="shared" si="29"/>
        <v>45778</v>
      </c>
      <c r="C576" s="464">
        <v>45793</v>
      </c>
      <c r="D576" s="464">
        <v>45793</v>
      </c>
      <c r="E576">
        <v>170767135</v>
      </c>
      <c r="F576" t="s">
        <v>1052</v>
      </c>
      <c r="G576" s="20">
        <f t="shared" si="30"/>
        <v>5000</v>
      </c>
      <c r="H576" s="449">
        <v>0</v>
      </c>
      <c r="I576" s="449">
        <v>5000</v>
      </c>
      <c r="J576" s="20">
        <v>103370.3</v>
      </c>
      <c r="K576" s="20" t="s">
        <v>64</v>
      </c>
      <c r="L576" t="s">
        <v>65</v>
      </c>
      <c r="M576" s="439" t="s">
        <v>292</v>
      </c>
      <c r="N576" s="440">
        <f t="shared" si="28"/>
        <v>45778</v>
      </c>
      <c r="O576" s="488" t="e">
        <f>IF(H576&lt;&gt;0,VLOOKUP(M576,[4]Cashflow!$A$93:$A$216,1,0),VLOOKUP([4]Bank!M576,[4]Cashflow!$A$5:$A$90,1,0))</f>
        <v>#N/A</v>
      </c>
      <c r="P576" t="s">
        <v>72</v>
      </c>
      <c r="Q576" s="18">
        <f>INDEX([5]Accounts!$A:$A,MATCH(P576,[5]Accounts!$F:$F,0))</f>
        <v>3435</v>
      </c>
      <c r="R576" t="s">
        <v>229</v>
      </c>
      <c r="S576"/>
      <c r="T576" t="s">
        <v>1040</v>
      </c>
      <c r="U576"/>
      <c r="V576"/>
      <c r="W576"/>
    </row>
    <row r="577" spans="1:23" ht="15" hidden="1" x14ac:dyDescent="0.25">
      <c r="A577" s="24" t="str">
        <f>IFERROR(VLOOKUP(M577,'Broker lookup'!$A$1:$B$497,2,0),"other")</f>
        <v>other</v>
      </c>
      <c r="B577" s="445">
        <f t="shared" si="29"/>
        <v>45778</v>
      </c>
      <c r="C577" s="464">
        <v>45796</v>
      </c>
      <c r="D577" s="464">
        <v>45796</v>
      </c>
      <c r="E577">
        <v>170784063</v>
      </c>
      <c r="F577" t="s">
        <v>1053</v>
      </c>
      <c r="G577" s="20">
        <f t="shared" si="30"/>
        <v>26250</v>
      </c>
      <c r="H577" s="449">
        <v>0</v>
      </c>
      <c r="I577" s="449">
        <v>26250</v>
      </c>
      <c r="J577" s="20">
        <v>129620.3</v>
      </c>
      <c r="K577" s="20" t="s">
        <v>64</v>
      </c>
      <c r="L577" t="s">
        <v>65</v>
      </c>
      <c r="M577" s="439" t="s">
        <v>136</v>
      </c>
      <c r="N577" s="440">
        <f t="shared" si="28"/>
        <v>45778</v>
      </c>
      <c r="O577" s="488" t="e">
        <f>IF(H577&lt;&gt;0,VLOOKUP(M577,[4]Cashflow!$A$93:$A$216,1,0),VLOOKUP([4]Bank!M577,[4]Cashflow!$A$5:$A$90,1,0))</f>
        <v>#N/A</v>
      </c>
      <c r="P577"/>
      <c r="Q577" s="18" t="e">
        <f>INDEX([5]Accounts!$A:$A,MATCH(P577,[5]Accounts!$F:$F,0))</f>
        <v>#N/A</v>
      </c>
      <c r="R577"/>
      <c r="S577"/>
      <c r="T577"/>
      <c r="U577"/>
      <c r="V577"/>
      <c r="W577"/>
    </row>
    <row r="578" spans="1:23" ht="15" hidden="1" x14ac:dyDescent="0.25">
      <c r="A578" s="24" t="str">
        <f>IFERROR(VLOOKUP(M578,'Broker lookup'!$A$1:$B$497,2,0),"other")</f>
        <v>other</v>
      </c>
      <c r="B578" s="445">
        <f t="shared" si="29"/>
        <v>45778</v>
      </c>
      <c r="C578" s="464">
        <v>45796</v>
      </c>
      <c r="D578" s="464">
        <v>45796</v>
      </c>
      <c r="E578">
        <v>170784064</v>
      </c>
      <c r="F578" t="s">
        <v>1054</v>
      </c>
      <c r="G578" s="20">
        <f t="shared" si="30"/>
        <v>28800</v>
      </c>
      <c r="H578" s="449">
        <v>0</v>
      </c>
      <c r="I578" s="449">
        <v>28800</v>
      </c>
      <c r="J578" s="20">
        <v>158420.29999999999</v>
      </c>
      <c r="K578" s="20" t="s">
        <v>64</v>
      </c>
      <c r="L578" t="s">
        <v>65</v>
      </c>
      <c r="M578" s="439" t="s">
        <v>136</v>
      </c>
      <c r="N578" s="440">
        <f t="shared" si="28"/>
        <v>45778</v>
      </c>
      <c r="O578" s="488" t="e">
        <f>IF(H578&lt;&gt;0,VLOOKUP(M578,[4]Cashflow!$A$93:$A$216,1,0),VLOOKUP([4]Bank!M578,[4]Cashflow!$A$5:$A$90,1,0))</f>
        <v>#N/A</v>
      </c>
      <c r="P578"/>
      <c r="Q578" s="18" t="e">
        <f>INDEX([5]Accounts!$A:$A,MATCH(P578,[5]Accounts!$F:$F,0))</f>
        <v>#N/A</v>
      </c>
      <c r="R578"/>
      <c r="S578"/>
      <c r="T578"/>
      <c r="U578"/>
      <c r="V578"/>
      <c r="W578"/>
    </row>
    <row r="579" spans="1:23" ht="15" hidden="1" x14ac:dyDescent="0.25">
      <c r="A579" s="24" t="str">
        <f>IFERROR(VLOOKUP(M579,'Broker lookup'!$A$1:$B$497,2,0),"other")</f>
        <v>other</v>
      </c>
      <c r="B579" s="445">
        <f t="shared" si="29"/>
        <v>45778</v>
      </c>
      <c r="C579" s="464">
        <v>45798</v>
      </c>
      <c r="D579" s="464">
        <v>45798</v>
      </c>
      <c r="E579">
        <v>170833632</v>
      </c>
      <c r="F579" t="s">
        <v>1055</v>
      </c>
      <c r="G579" s="20">
        <f t="shared" si="30"/>
        <v>1150000</v>
      </c>
      <c r="H579" s="449">
        <v>0</v>
      </c>
      <c r="I579" s="449">
        <v>1150000</v>
      </c>
      <c r="J579" s="20">
        <v>1308420.3</v>
      </c>
      <c r="K579" s="20" t="s">
        <v>64</v>
      </c>
      <c r="L579" t="s">
        <v>65</v>
      </c>
      <c r="M579" s="439" t="s">
        <v>309</v>
      </c>
      <c r="N579" s="440">
        <f t="shared" si="28"/>
        <v>45778</v>
      </c>
      <c r="O579" s="488" t="e">
        <f>IF(H579&lt;&gt;0,VLOOKUP(M579,[4]Cashflow!$A$93:$A$216,1,0),VLOOKUP([4]Bank!M579,[4]Cashflow!$A$5:$A$90,1,0))</f>
        <v>#N/A</v>
      </c>
      <c r="P579" t="s">
        <v>309</v>
      </c>
      <c r="Q579" s="18">
        <f>INDEX([5]Accounts!$A:$A,MATCH(P579,[5]Accounts!$F:$F,0))</f>
        <v>2765</v>
      </c>
      <c r="R579" t="s">
        <v>118</v>
      </c>
      <c r="S579"/>
      <c r="T579" t="s">
        <v>390</v>
      </c>
      <c r="U579"/>
      <c r="V579"/>
      <c r="W579"/>
    </row>
    <row r="580" spans="1:23" ht="15" hidden="1" x14ac:dyDescent="0.25">
      <c r="A580" s="24" t="str">
        <f>IFERROR(VLOOKUP(M580,'Broker lookup'!$A$1:$B$497,2,0),"other")</f>
        <v>other</v>
      </c>
      <c r="B580" s="445">
        <f t="shared" si="29"/>
        <v>45778</v>
      </c>
      <c r="C580" s="464">
        <v>45798</v>
      </c>
      <c r="D580" s="464">
        <v>45798</v>
      </c>
      <c r="E580">
        <v>170837315</v>
      </c>
      <c r="F580" t="s">
        <v>1056</v>
      </c>
      <c r="G580" s="20">
        <f t="shared" si="30"/>
        <v>-1</v>
      </c>
      <c r="H580" s="449">
        <v>1</v>
      </c>
      <c r="I580" s="449">
        <v>0</v>
      </c>
      <c r="J580" s="20">
        <v>1308419.3</v>
      </c>
      <c r="K580" s="20" t="s">
        <v>64</v>
      </c>
      <c r="L580" t="s">
        <v>65</v>
      </c>
      <c r="M580" s="439" t="s">
        <v>582</v>
      </c>
      <c r="N580" s="440">
        <f t="shared" si="28"/>
        <v>45778</v>
      </c>
      <c r="O580" s="488" t="str">
        <f>IF(H580&lt;&gt;0,VLOOKUP(M580,[4]Cashflow!$A$93:$A$216,1,0),VLOOKUP([4]Bank!M580,[4]Cashflow!$A$5:$A$90,1,0))</f>
        <v>Bank Charges</v>
      </c>
      <c r="P580" t="s">
        <v>74</v>
      </c>
      <c r="Q580" s="18">
        <f>INDEX([5]Accounts!$A:$A,MATCH(P580,[5]Accounts!$F:$F,0))</f>
        <v>5430</v>
      </c>
      <c r="R580" t="s">
        <v>118</v>
      </c>
      <c r="S580"/>
      <c r="T580" t="s">
        <v>74</v>
      </c>
      <c r="U580"/>
      <c r="V580"/>
      <c r="W580"/>
    </row>
    <row r="581" spans="1:23" ht="15" hidden="1" x14ac:dyDescent="0.25">
      <c r="A581" s="24" t="str">
        <f>IFERROR(VLOOKUP(M581,'Broker lookup'!$A$1:$B$497,2,0),"other")</f>
        <v>other</v>
      </c>
      <c r="B581" s="445">
        <f t="shared" si="29"/>
        <v>45778</v>
      </c>
      <c r="C581" s="464">
        <v>45798</v>
      </c>
      <c r="D581" s="464">
        <v>45798</v>
      </c>
      <c r="E581">
        <v>170837315</v>
      </c>
      <c r="F581" t="s">
        <v>1057</v>
      </c>
      <c r="G581" s="20">
        <f t="shared" si="30"/>
        <v>-17403</v>
      </c>
      <c r="H581" s="449">
        <v>17403</v>
      </c>
      <c r="I581" s="449">
        <v>0</v>
      </c>
      <c r="J581" s="20">
        <v>1291016.3</v>
      </c>
      <c r="K581" s="20" t="s">
        <v>64</v>
      </c>
      <c r="L581" t="s">
        <v>65</v>
      </c>
      <c r="M581" s="439" t="s">
        <v>337</v>
      </c>
      <c r="N581" s="440">
        <f t="shared" ref="N581:N644" si="31">EOMONTH(C581,-1)+1</f>
        <v>45778</v>
      </c>
      <c r="O581" s="488" t="str">
        <f>IF(H581&lt;&gt;0,VLOOKUP(M581,[4]Cashflow!$A$93:$A$216,1,0),VLOOKUP([4]Bank!M581,[4]Cashflow!$A$5:$A$90,1,0))</f>
        <v>Horwich Farrelly</v>
      </c>
      <c r="P581"/>
      <c r="Q581" s="18" t="e">
        <f>INDEX([5]Accounts!$A:$A,MATCH(P581,[5]Accounts!$F:$F,0))</f>
        <v>#N/A</v>
      </c>
      <c r="R581"/>
      <c r="S581"/>
      <c r="T581"/>
      <c r="U581"/>
      <c r="V581"/>
      <c r="W581"/>
    </row>
    <row r="582" spans="1:23" ht="15" hidden="1" x14ac:dyDescent="0.25">
      <c r="A582" s="24" t="str">
        <f>IFERROR(VLOOKUP(M582,'Broker lookup'!$A$1:$B$497,2,0),"other")</f>
        <v>other</v>
      </c>
      <c r="B582" s="445">
        <f t="shared" si="29"/>
        <v>45778</v>
      </c>
      <c r="C582" s="464">
        <v>45798</v>
      </c>
      <c r="D582" s="464">
        <v>45798</v>
      </c>
      <c r="E582">
        <v>170837316</v>
      </c>
      <c r="F582" t="s">
        <v>1058</v>
      </c>
      <c r="G582" s="20">
        <f t="shared" si="30"/>
        <v>-1</v>
      </c>
      <c r="H582" s="449">
        <v>1</v>
      </c>
      <c r="I582" s="449">
        <v>0</v>
      </c>
      <c r="J582" s="20">
        <v>1291015.3</v>
      </c>
      <c r="K582" s="20" t="s">
        <v>64</v>
      </c>
      <c r="L582" t="s">
        <v>65</v>
      </c>
      <c r="M582" s="439" t="s">
        <v>582</v>
      </c>
      <c r="N582" s="440">
        <f t="shared" si="31"/>
        <v>45778</v>
      </c>
      <c r="O582" s="488" t="str">
        <f>IF(H582&lt;&gt;0,VLOOKUP(M582,[4]Cashflow!$A$93:$A$216,1,0),VLOOKUP([4]Bank!M582,[4]Cashflow!$A$5:$A$90,1,0))</f>
        <v>Bank Charges</v>
      </c>
      <c r="P582" t="s">
        <v>74</v>
      </c>
      <c r="Q582" s="18">
        <f>INDEX([5]Accounts!$A:$A,MATCH(P582,[5]Accounts!$F:$F,0))</f>
        <v>5430</v>
      </c>
      <c r="R582" t="s">
        <v>118</v>
      </c>
      <c r="S582"/>
      <c r="T582" t="s">
        <v>74</v>
      </c>
      <c r="U582"/>
      <c r="V582"/>
      <c r="W582"/>
    </row>
    <row r="583" spans="1:23" ht="15" hidden="1" x14ac:dyDescent="0.25">
      <c r="A583" s="24" t="str">
        <f>IFERROR(VLOOKUP(M583,'Broker lookup'!$A$1:$B$497,2,0),"other")</f>
        <v>other</v>
      </c>
      <c r="B583" s="445">
        <f t="shared" si="29"/>
        <v>45778</v>
      </c>
      <c r="C583" s="464">
        <v>45798</v>
      </c>
      <c r="D583" s="464">
        <v>45798</v>
      </c>
      <c r="E583">
        <v>170837316</v>
      </c>
      <c r="F583" t="s">
        <v>1059</v>
      </c>
      <c r="G583" s="20">
        <f t="shared" si="30"/>
        <v>-5200</v>
      </c>
      <c r="H583" s="449">
        <v>5200</v>
      </c>
      <c r="I583" s="449">
        <v>0</v>
      </c>
      <c r="J583" s="20">
        <v>1285815.3</v>
      </c>
      <c r="K583" s="20" t="s">
        <v>64</v>
      </c>
      <c r="L583" t="s">
        <v>65</v>
      </c>
      <c r="M583" s="439" t="s">
        <v>303</v>
      </c>
      <c r="N583" s="440">
        <f t="shared" si="31"/>
        <v>45778</v>
      </c>
      <c r="O583" s="488" t="str">
        <f>IF(H583&lt;&gt;0,VLOOKUP(M583,[4]Cashflow!$A$93:$A$216,1,0),VLOOKUP([4]Bank!M583,[4]Cashflow!$A$5:$A$90,1,0))</f>
        <v xml:space="preserve">Financial Ombudsman Services </v>
      </c>
      <c r="P583" s="488" t="s">
        <v>67</v>
      </c>
      <c r="Q583" s="18">
        <f>INDEX([5]Accounts!$A:$A,MATCH(P583,[5]Accounts!$F:$F,0))</f>
        <v>5402</v>
      </c>
      <c r="R583" t="s">
        <v>118</v>
      </c>
      <c r="S583"/>
      <c r="T583" t="s">
        <v>1060</v>
      </c>
      <c r="U583"/>
      <c r="V583"/>
      <c r="W583"/>
    </row>
    <row r="584" spans="1:23" ht="15" hidden="1" x14ac:dyDescent="0.25">
      <c r="A584" s="24" t="str">
        <f>IFERROR(VLOOKUP(M584,'Broker lookup'!$A$1:$B$497,2,0),"other")</f>
        <v>other</v>
      </c>
      <c r="B584" s="445">
        <f t="shared" si="29"/>
        <v>45778</v>
      </c>
      <c r="C584" s="464">
        <v>45798</v>
      </c>
      <c r="D584" s="464">
        <v>45798</v>
      </c>
      <c r="E584">
        <v>170837317</v>
      </c>
      <c r="F584" t="s">
        <v>1061</v>
      </c>
      <c r="G584" s="20">
        <f t="shared" si="30"/>
        <v>-1</v>
      </c>
      <c r="H584" s="449">
        <v>1</v>
      </c>
      <c r="I584" s="449">
        <v>0</v>
      </c>
      <c r="J584" s="20">
        <v>1285814.3</v>
      </c>
      <c r="K584" s="20" t="s">
        <v>64</v>
      </c>
      <c r="L584" t="s">
        <v>65</v>
      </c>
      <c r="M584" s="439" t="s">
        <v>582</v>
      </c>
      <c r="N584" s="440">
        <f t="shared" si="31"/>
        <v>45778</v>
      </c>
      <c r="O584" s="488" t="str">
        <f>IF(H584&lt;&gt;0,VLOOKUP(M584,[4]Cashflow!$A$93:$A$216,1,0),VLOOKUP([4]Bank!M584,[4]Cashflow!$A$5:$A$90,1,0))</f>
        <v>Bank Charges</v>
      </c>
      <c r="P584" t="s">
        <v>74</v>
      </c>
      <c r="Q584" s="18">
        <f>INDEX([5]Accounts!$A:$A,MATCH(P584,[5]Accounts!$F:$F,0))</f>
        <v>5430</v>
      </c>
      <c r="R584" t="s">
        <v>118</v>
      </c>
      <c r="S584"/>
      <c r="T584" t="s">
        <v>74</v>
      </c>
      <c r="U584"/>
      <c r="V584"/>
      <c r="W584"/>
    </row>
    <row r="585" spans="1:23" ht="15" hidden="1" x14ac:dyDescent="0.25">
      <c r="A585" s="24" t="str">
        <f>IFERROR(VLOOKUP(M585,'Broker lookup'!$A$1:$B$497,2,0),"other")</f>
        <v>Abacai</v>
      </c>
      <c r="B585" s="445">
        <f t="shared" si="29"/>
        <v>45778</v>
      </c>
      <c r="C585" s="464">
        <v>45798</v>
      </c>
      <c r="D585" s="464">
        <v>45798</v>
      </c>
      <c r="E585">
        <v>170837317</v>
      </c>
      <c r="F585" t="s">
        <v>1062</v>
      </c>
      <c r="G585" s="20">
        <f t="shared" si="30"/>
        <v>-24069.360000000001</v>
      </c>
      <c r="H585" s="449">
        <v>24069.360000000001</v>
      </c>
      <c r="I585" s="449">
        <v>0</v>
      </c>
      <c r="J585" s="20">
        <v>1261744.94</v>
      </c>
      <c r="K585" s="20" t="s">
        <v>64</v>
      </c>
      <c r="L585" t="s">
        <v>65</v>
      </c>
      <c r="M585" s="439" t="s">
        <v>112</v>
      </c>
      <c r="N585" s="440">
        <f t="shared" si="31"/>
        <v>45778</v>
      </c>
      <c r="O585" s="488" t="str">
        <f>IF(H585&lt;&gt;0,VLOOKUP(M585,[4]Cashflow!$A$93:$A$216,1,0),VLOOKUP([4]Bank!M585,[4]Cashflow!$A$5:$A$90,1,0))</f>
        <v>Abacai</v>
      </c>
      <c r="P585"/>
      <c r="Q585" s="18" t="e">
        <f>INDEX([5]Accounts!$A:$A,MATCH(P585,[5]Accounts!$F:$F,0))</f>
        <v>#N/A</v>
      </c>
      <c r="R585"/>
      <c r="S585"/>
      <c r="T585"/>
      <c r="U585"/>
      <c r="V585"/>
      <c r="W585"/>
    </row>
    <row r="586" spans="1:23" ht="15" hidden="1" x14ac:dyDescent="0.25">
      <c r="A586" s="24" t="str">
        <f>IFERROR(VLOOKUP(M586,'Broker lookup'!$A$1:$B$497,2,0),"other")</f>
        <v>other</v>
      </c>
      <c r="B586" s="445">
        <f t="shared" si="29"/>
        <v>45778</v>
      </c>
      <c r="C586" s="464">
        <v>45798</v>
      </c>
      <c r="D586" s="464">
        <v>45798</v>
      </c>
      <c r="E586">
        <v>170837318</v>
      </c>
      <c r="F586" t="s">
        <v>1063</v>
      </c>
      <c r="G586" s="20">
        <f t="shared" si="30"/>
        <v>-1</v>
      </c>
      <c r="H586" s="449">
        <v>1</v>
      </c>
      <c r="I586" s="449">
        <v>0</v>
      </c>
      <c r="J586" s="20">
        <v>1261743.94</v>
      </c>
      <c r="K586" s="20" t="s">
        <v>64</v>
      </c>
      <c r="L586" t="s">
        <v>65</v>
      </c>
      <c r="M586" s="439" t="s">
        <v>582</v>
      </c>
      <c r="N586" s="440">
        <f t="shared" si="31"/>
        <v>45778</v>
      </c>
      <c r="O586" s="488" t="str">
        <f>IF(H586&lt;&gt;0,VLOOKUP(M586,[4]Cashflow!$A$93:$A$216,1,0),VLOOKUP([4]Bank!M586,[4]Cashflow!$A$5:$A$90,1,0))</f>
        <v>Bank Charges</v>
      </c>
      <c r="P586" t="s">
        <v>74</v>
      </c>
      <c r="Q586" s="18">
        <f>INDEX([5]Accounts!$A:$A,MATCH(P586,[5]Accounts!$F:$F,0))</f>
        <v>5430</v>
      </c>
      <c r="R586" t="s">
        <v>118</v>
      </c>
      <c r="S586"/>
      <c r="T586" t="s">
        <v>74</v>
      </c>
      <c r="U586"/>
      <c r="V586"/>
      <c r="W586"/>
    </row>
    <row r="587" spans="1:23" ht="15" hidden="1" x14ac:dyDescent="0.25">
      <c r="A587" s="24" t="str">
        <f>IFERROR(VLOOKUP(M587,'Broker lookup'!$A$1:$B$497,2,0),"other")</f>
        <v>other</v>
      </c>
      <c r="B587" s="445">
        <f t="shared" si="29"/>
        <v>45778</v>
      </c>
      <c r="C587" s="464">
        <v>45798</v>
      </c>
      <c r="D587" s="464">
        <v>45798</v>
      </c>
      <c r="E587">
        <v>170837318</v>
      </c>
      <c r="F587" t="s">
        <v>1064</v>
      </c>
      <c r="G587" s="20">
        <f t="shared" si="30"/>
        <v>-6822.89</v>
      </c>
      <c r="H587" s="449">
        <v>6822.89</v>
      </c>
      <c r="I587" s="449">
        <v>0</v>
      </c>
      <c r="J587" s="20">
        <v>1254921.05</v>
      </c>
      <c r="K587" s="20" t="s">
        <v>64</v>
      </c>
      <c r="L587" t="s">
        <v>65</v>
      </c>
      <c r="M587"/>
      <c r="N587" s="440">
        <f t="shared" si="31"/>
        <v>45778</v>
      </c>
      <c r="O587" s="488" t="e">
        <f>IF(H587&lt;&gt;0,VLOOKUP(M587,[4]Cashflow!$A$93:$A$216,1,0),VLOOKUP([4]Bank!M587,[4]Cashflow!$A$5:$A$90,1,0))</f>
        <v>#N/A</v>
      </c>
      <c r="P587"/>
      <c r="Q587" s="18" t="e">
        <f>INDEX([5]Accounts!$A:$A,MATCH(P587,[5]Accounts!$F:$F,0))</f>
        <v>#N/A</v>
      </c>
      <c r="R587"/>
      <c r="S587"/>
      <c r="T587"/>
      <c r="U587"/>
      <c r="V587"/>
      <c r="W587"/>
    </row>
    <row r="588" spans="1:23" ht="15" hidden="1" x14ac:dyDescent="0.25">
      <c r="A588" s="24" t="str">
        <f>IFERROR(VLOOKUP(M588,'Broker lookup'!$A$1:$B$497,2,0),"other")</f>
        <v>other</v>
      </c>
      <c r="B588" s="445">
        <f t="shared" si="29"/>
        <v>45778</v>
      </c>
      <c r="C588" s="464">
        <v>45798</v>
      </c>
      <c r="D588" s="464">
        <v>45798</v>
      </c>
      <c r="E588">
        <v>170837319</v>
      </c>
      <c r="F588" t="s">
        <v>1065</v>
      </c>
      <c r="G588" s="20">
        <f t="shared" si="30"/>
        <v>-1</v>
      </c>
      <c r="H588" s="449">
        <v>1</v>
      </c>
      <c r="I588" s="449">
        <v>0</v>
      </c>
      <c r="J588" s="20">
        <v>1254920.05</v>
      </c>
      <c r="K588" s="20" t="s">
        <v>64</v>
      </c>
      <c r="L588" t="s">
        <v>65</v>
      </c>
      <c r="M588" s="439" t="s">
        <v>582</v>
      </c>
      <c r="N588" s="440">
        <f t="shared" si="31"/>
        <v>45778</v>
      </c>
      <c r="O588" s="488" t="str">
        <f>IF(H588&lt;&gt;0,VLOOKUP(M588,[4]Cashflow!$A$93:$A$216,1,0),VLOOKUP([4]Bank!M588,[4]Cashflow!$A$5:$A$90,1,0))</f>
        <v>Bank Charges</v>
      </c>
      <c r="P588" t="s">
        <v>74</v>
      </c>
      <c r="Q588" s="18">
        <f>INDEX([5]Accounts!$A:$A,MATCH(P588,[5]Accounts!$F:$F,0))</f>
        <v>5430</v>
      </c>
      <c r="R588" t="s">
        <v>118</v>
      </c>
      <c r="S588"/>
      <c r="T588" t="s">
        <v>74</v>
      </c>
      <c r="U588"/>
      <c r="V588"/>
      <c r="W588"/>
    </row>
    <row r="589" spans="1:23" ht="15" hidden="1" x14ac:dyDescent="0.25">
      <c r="A589" s="24" t="str">
        <f>IFERROR(VLOOKUP(M589,'Broker lookup'!$A$1:$B$497,2,0),"other")</f>
        <v>other</v>
      </c>
      <c r="B589" s="445">
        <f t="shared" si="29"/>
        <v>45778</v>
      </c>
      <c r="C589" s="464">
        <v>45798</v>
      </c>
      <c r="D589" s="464">
        <v>45798</v>
      </c>
      <c r="E589">
        <v>170837319</v>
      </c>
      <c r="F589" t="s">
        <v>1066</v>
      </c>
      <c r="G589" s="20">
        <f t="shared" si="30"/>
        <v>-2865.18</v>
      </c>
      <c r="H589" s="449">
        <v>2865.18</v>
      </c>
      <c r="I589" s="449">
        <v>0</v>
      </c>
      <c r="J589" s="20">
        <v>1252054.8700000001</v>
      </c>
      <c r="K589" s="20" t="s">
        <v>64</v>
      </c>
      <c r="L589" t="s">
        <v>65</v>
      </c>
      <c r="M589"/>
      <c r="N589" s="440">
        <f t="shared" si="31"/>
        <v>45778</v>
      </c>
      <c r="O589" s="488" t="e">
        <f>IF(H589&lt;&gt;0,VLOOKUP(M589,[4]Cashflow!$A$93:$A$216,1,0),VLOOKUP([4]Bank!M589,[4]Cashflow!$A$5:$A$90,1,0))</f>
        <v>#N/A</v>
      </c>
      <c r="P589"/>
      <c r="Q589" s="18" t="e">
        <f>INDEX([5]Accounts!$A:$A,MATCH(P589,[5]Accounts!$F:$F,0))</f>
        <v>#N/A</v>
      </c>
      <c r="R589"/>
      <c r="S589"/>
      <c r="T589"/>
      <c r="U589"/>
      <c r="V589"/>
      <c r="W589"/>
    </row>
    <row r="590" spans="1:23" ht="15" hidden="1" x14ac:dyDescent="0.25">
      <c r="A590" s="24" t="str">
        <f>IFERROR(VLOOKUP(M590,'Broker lookup'!$A$1:$B$497,2,0),"other")</f>
        <v>other</v>
      </c>
      <c r="B590" s="445">
        <f t="shared" si="29"/>
        <v>45778</v>
      </c>
      <c r="C590" s="464">
        <v>45798</v>
      </c>
      <c r="D590" s="464">
        <v>45798</v>
      </c>
      <c r="E590">
        <v>170837320</v>
      </c>
      <c r="F590" t="s">
        <v>827</v>
      </c>
      <c r="G590" s="20">
        <f t="shared" si="30"/>
        <v>-1</v>
      </c>
      <c r="H590" s="449">
        <v>1</v>
      </c>
      <c r="I590" s="449">
        <v>0</v>
      </c>
      <c r="J590" s="20">
        <v>1252053.8700000001</v>
      </c>
      <c r="K590" s="20" t="s">
        <v>64</v>
      </c>
      <c r="L590" t="s">
        <v>65</v>
      </c>
      <c r="M590" s="439" t="s">
        <v>582</v>
      </c>
      <c r="N590" s="440">
        <f t="shared" si="31"/>
        <v>45778</v>
      </c>
      <c r="O590" s="488" t="str">
        <f>IF(H590&lt;&gt;0,VLOOKUP(M590,[4]Cashflow!$A$93:$A$216,1,0),VLOOKUP([4]Bank!M590,[4]Cashflow!$A$5:$A$90,1,0))</f>
        <v>Bank Charges</v>
      </c>
      <c r="P590" t="s">
        <v>74</v>
      </c>
      <c r="Q590" s="18">
        <f>INDEX([5]Accounts!$A:$A,MATCH(P590,[5]Accounts!$F:$F,0))</f>
        <v>5430</v>
      </c>
      <c r="R590" t="s">
        <v>118</v>
      </c>
      <c r="S590"/>
      <c r="T590" t="s">
        <v>74</v>
      </c>
      <c r="U590"/>
      <c r="V590"/>
      <c r="W590"/>
    </row>
    <row r="591" spans="1:23" ht="15" hidden="1" x14ac:dyDescent="0.25">
      <c r="A591" s="24" t="str">
        <f>IFERROR(VLOOKUP(M591,'Broker lookup'!$A$1:$B$497,2,0),"other")</f>
        <v>other</v>
      </c>
      <c r="B591" s="445">
        <f t="shared" si="29"/>
        <v>45778</v>
      </c>
      <c r="C591" s="464">
        <v>45798</v>
      </c>
      <c r="D591" s="464">
        <v>45798</v>
      </c>
      <c r="E591">
        <v>170837320</v>
      </c>
      <c r="F591" t="s">
        <v>828</v>
      </c>
      <c r="G591" s="20">
        <f t="shared" si="30"/>
        <v>-688.08</v>
      </c>
      <c r="H591" s="449">
        <v>688.08</v>
      </c>
      <c r="I591" s="449">
        <v>0</v>
      </c>
      <c r="J591" s="20">
        <v>1251365.79</v>
      </c>
      <c r="K591" s="20" t="s">
        <v>64</v>
      </c>
      <c r="L591" s="20" t="s">
        <v>65</v>
      </c>
      <c r="M591"/>
      <c r="N591" s="440">
        <f t="shared" si="31"/>
        <v>45778</v>
      </c>
      <c r="O591" s="488" t="e">
        <f>IF(H591&lt;&gt;0,VLOOKUP(M591,[4]Cashflow!$A$93:$A$216,1,0),VLOOKUP([4]Bank!M591,[4]Cashflow!$A$5:$A$90,1,0))</f>
        <v>#N/A</v>
      </c>
      <c r="P591"/>
      <c r="Q591" s="18" t="e">
        <f>INDEX([5]Accounts!$A:$A,MATCH(P591,[5]Accounts!$F:$F,0))</f>
        <v>#N/A</v>
      </c>
      <c r="R591"/>
      <c r="S591"/>
      <c r="T591"/>
      <c r="U591"/>
      <c r="V591"/>
      <c r="W591"/>
    </row>
    <row r="592" spans="1:23" ht="15" hidden="1" x14ac:dyDescent="0.25">
      <c r="A592" s="24" t="str">
        <f>IFERROR(VLOOKUP(M592,'Broker lookup'!$A$1:$B$497,2,0),"other")</f>
        <v>other</v>
      </c>
      <c r="B592" s="445">
        <f t="shared" si="29"/>
        <v>45778</v>
      </c>
      <c r="C592" s="464">
        <v>45798</v>
      </c>
      <c r="D592" s="464">
        <v>45798</v>
      </c>
      <c r="E592">
        <v>170837321</v>
      </c>
      <c r="F592" t="s">
        <v>973</v>
      </c>
      <c r="G592" s="20">
        <f t="shared" si="30"/>
        <v>-1</v>
      </c>
      <c r="H592" s="449">
        <v>1</v>
      </c>
      <c r="I592" s="449">
        <v>0</v>
      </c>
      <c r="J592" s="20">
        <v>1251364.79</v>
      </c>
      <c r="K592" s="20" t="s">
        <v>64</v>
      </c>
      <c r="L592" s="20" t="s">
        <v>65</v>
      </c>
      <c r="M592" s="439" t="s">
        <v>582</v>
      </c>
      <c r="N592" s="440">
        <f t="shared" si="31"/>
        <v>45778</v>
      </c>
      <c r="O592" s="488" t="str">
        <f>IF(H592&lt;&gt;0,VLOOKUP(M592,[4]Cashflow!$A$93:$A$216,1,0),VLOOKUP([4]Bank!M592,[4]Cashflow!$A$5:$A$90,1,0))</f>
        <v>Bank Charges</v>
      </c>
      <c r="P592" t="s">
        <v>74</v>
      </c>
      <c r="Q592" s="18">
        <f>INDEX([5]Accounts!$A:$A,MATCH(P592,[5]Accounts!$F:$F,0))</f>
        <v>5430</v>
      </c>
      <c r="R592" t="s">
        <v>118</v>
      </c>
      <c r="S592"/>
      <c r="T592" t="s">
        <v>74</v>
      </c>
      <c r="U592"/>
      <c r="V592"/>
      <c r="W592"/>
    </row>
    <row r="593" spans="1:23" ht="15" hidden="1" x14ac:dyDescent="0.25">
      <c r="A593" s="24" t="str">
        <f>IFERROR(VLOOKUP(M593,'Broker lookup'!$A$1:$B$497,2,0),"other")</f>
        <v>other</v>
      </c>
      <c r="B593" s="445">
        <f t="shared" si="29"/>
        <v>45778</v>
      </c>
      <c r="C593" s="464">
        <v>45798</v>
      </c>
      <c r="D593" s="464">
        <v>45798</v>
      </c>
      <c r="E593">
        <v>170837321</v>
      </c>
      <c r="F593" t="s">
        <v>974</v>
      </c>
      <c r="G593" s="20">
        <f t="shared" si="30"/>
        <v>-350376.2</v>
      </c>
      <c r="H593" s="449">
        <v>350376.2</v>
      </c>
      <c r="I593" s="449">
        <v>0</v>
      </c>
      <c r="J593" s="20">
        <v>900988.59</v>
      </c>
      <c r="K593" s="20" t="s">
        <v>64</v>
      </c>
      <c r="L593" s="20" t="s">
        <v>65</v>
      </c>
      <c r="M593" s="439" t="s">
        <v>393</v>
      </c>
      <c r="N593" s="440">
        <f t="shared" si="31"/>
        <v>45778</v>
      </c>
      <c r="O593" s="488" t="str">
        <f>IF(H593&lt;&gt;0,VLOOKUP(M593,[4]Cashflow!$A$93:$A$216,1,0),VLOOKUP([4]Bank!M593,[4]Cashflow!$A$5:$A$90,1,0))</f>
        <v>KCASL Fees</v>
      </c>
      <c r="P593"/>
      <c r="Q593" s="18" t="e">
        <f>INDEX([5]Accounts!$A:$A,MATCH(P593,[5]Accounts!$F:$F,0))</f>
        <v>#N/A</v>
      </c>
      <c r="R593"/>
      <c r="S593"/>
      <c r="T593"/>
      <c r="U593"/>
      <c r="V593"/>
      <c r="W593"/>
    </row>
    <row r="594" spans="1:23" ht="15" hidden="1" x14ac:dyDescent="0.25">
      <c r="A594" s="24" t="str">
        <f>IFERROR(VLOOKUP(M594,'Broker lookup'!$A$1:$B$497,2,0),"other")</f>
        <v>other</v>
      </c>
      <c r="B594" s="445">
        <f t="shared" ref="B594:B657" si="32">EOMONTH(C594,-1)+1</f>
        <v>45778</v>
      </c>
      <c r="C594" s="464">
        <v>45798</v>
      </c>
      <c r="D594" s="464">
        <v>45798</v>
      </c>
      <c r="E594">
        <v>170837327</v>
      </c>
      <c r="F594" t="s">
        <v>53</v>
      </c>
      <c r="G594" s="20">
        <f t="shared" si="30"/>
        <v>-15</v>
      </c>
      <c r="H594" s="449">
        <v>15</v>
      </c>
      <c r="I594" s="449">
        <v>0</v>
      </c>
      <c r="J594" s="20">
        <v>900973.59</v>
      </c>
      <c r="K594" s="20" t="s">
        <v>64</v>
      </c>
      <c r="L594" s="20" t="s">
        <v>65</v>
      </c>
      <c r="M594" s="439" t="s">
        <v>582</v>
      </c>
      <c r="N594" s="440">
        <f t="shared" si="31"/>
        <v>45778</v>
      </c>
      <c r="O594" s="488" t="str">
        <f>IF(H594&lt;&gt;0,VLOOKUP(M594,[4]Cashflow!$A$93:$A$216,1,0),VLOOKUP([4]Bank!M594,[4]Cashflow!$A$5:$A$90,1,0))</f>
        <v>Bank Charges</v>
      </c>
      <c r="P594" t="s">
        <v>74</v>
      </c>
      <c r="Q594" s="18">
        <f>INDEX([5]Accounts!$A:$A,MATCH(P594,[5]Accounts!$F:$F,0))</f>
        <v>5430</v>
      </c>
      <c r="R594" t="s">
        <v>118</v>
      </c>
      <c r="S594"/>
      <c r="T594" t="s">
        <v>74</v>
      </c>
      <c r="U594"/>
      <c r="V594"/>
      <c r="W594"/>
    </row>
    <row r="595" spans="1:23" ht="15" hidden="1" x14ac:dyDescent="0.25">
      <c r="A595" s="24" t="str">
        <f>IFERROR(VLOOKUP(M595,'Broker lookup'!$A$1:$B$497,2,0),"other")</f>
        <v>other</v>
      </c>
      <c r="B595" s="445">
        <f t="shared" si="32"/>
        <v>45778</v>
      </c>
      <c r="C595" s="464">
        <v>45798</v>
      </c>
      <c r="D595" s="464">
        <v>45798</v>
      </c>
      <c r="E595">
        <v>170837327</v>
      </c>
      <c r="F595" t="s">
        <v>54</v>
      </c>
      <c r="G595" s="20">
        <f t="shared" si="30"/>
        <v>-800000</v>
      </c>
      <c r="H595" s="449">
        <v>800000</v>
      </c>
      <c r="I595" s="449">
        <v>0</v>
      </c>
      <c r="J595" s="20">
        <v>100973.59</v>
      </c>
      <c r="K595" s="20" t="s">
        <v>64</v>
      </c>
      <c r="L595" s="20" t="s">
        <v>65</v>
      </c>
      <c r="M595" s="439" t="s">
        <v>85</v>
      </c>
      <c r="N595" s="440">
        <f t="shared" si="31"/>
        <v>45778</v>
      </c>
      <c r="O595" s="488" t="str">
        <f>IF(H595&lt;&gt;0,VLOOKUP(M595,[4]Cashflow!$A$93:$A$216,1,0),VLOOKUP([4]Bank!M595,[4]Cashflow!$A$5:$A$90,1,0))</f>
        <v>KCASL Top up</v>
      </c>
      <c r="P595" t="s">
        <v>84</v>
      </c>
      <c r="Q595" s="18">
        <f>INDEX([5]Accounts!$A:$A,MATCH(P595,[5]Accounts!$F:$F,0))</f>
        <v>2761</v>
      </c>
      <c r="R595" t="s">
        <v>118</v>
      </c>
      <c r="S595"/>
      <c r="T595" t="s">
        <v>85</v>
      </c>
      <c r="U595"/>
      <c r="V595"/>
      <c r="W595"/>
    </row>
    <row r="596" spans="1:23" ht="15" hidden="1" x14ac:dyDescent="0.25">
      <c r="A596" s="24" t="str">
        <f>IFERROR(VLOOKUP(M596,'Broker lookup'!$A$1:$B$497,2,0),"other")</f>
        <v>other</v>
      </c>
      <c r="B596" s="445">
        <f t="shared" si="32"/>
        <v>45778</v>
      </c>
      <c r="C596" s="464">
        <v>45798</v>
      </c>
      <c r="D596" s="464">
        <v>45798</v>
      </c>
      <c r="E596">
        <v>170837328</v>
      </c>
      <c r="F596" t="s">
        <v>1067</v>
      </c>
      <c r="G596" s="20">
        <f t="shared" si="30"/>
        <v>-1</v>
      </c>
      <c r="H596" s="449">
        <v>1</v>
      </c>
      <c r="I596" s="449">
        <v>0</v>
      </c>
      <c r="J596" s="20">
        <v>100972.59</v>
      </c>
      <c r="K596" s="20" t="s">
        <v>64</v>
      </c>
      <c r="L596" s="20" t="s">
        <v>65</v>
      </c>
      <c r="M596" s="439" t="s">
        <v>582</v>
      </c>
      <c r="N596" s="440">
        <f t="shared" si="31"/>
        <v>45778</v>
      </c>
      <c r="O596" s="488" t="str">
        <f>IF(H596&lt;&gt;0,VLOOKUP(M596,[4]Cashflow!$A$93:$A$216,1,0),VLOOKUP([4]Bank!M596,[4]Cashflow!$A$5:$A$90,1,0))</f>
        <v>Bank Charges</v>
      </c>
      <c r="P596" t="s">
        <v>74</v>
      </c>
      <c r="Q596" s="18">
        <f>INDEX([5]Accounts!$A:$A,MATCH(P596,[5]Accounts!$F:$F,0))</f>
        <v>5430</v>
      </c>
      <c r="R596" t="s">
        <v>118</v>
      </c>
      <c r="S596"/>
      <c r="T596" t="s">
        <v>74</v>
      </c>
      <c r="U596"/>
      <c r="V596"/>
      <c r="W596"/>
    </row>
    <row r="597" spans="1:23" ht="15" hidden="1" x14ac:dyDescent="0.25">
      <c r="A597" s="24" t="str">
        <f>IFERROR(VLOOKUP(M597,'Broker lookup'!$A$1:$B$497,2,0),"other")</f>
        <v>other</v>
      </c>
      <c r="B597" s="445">
        <f t="shared" si="32"/>
        <v>45778</v>
      </c>
      <c r="C597" s="464">
        <v>45798</v>
      </c>
      <c r="D597" s="464">
        <v>45798</v>
      </c>
      <c r="E597">
        <v>170837328</v>
      </c>
      <c r="F597" t="s">
        <v>1068</v>
      </c>
      <c r="G597" s="20">
        <f t="shared" si="30"/>
        <v>-2874</v>
      </c>
      <c r="H597" s="449">
        <v>2874</v>
      </c>
      <c r="I597" s="449">
        <v>0</v>
      </c>
      <c r="J597" s="20">
        <v>98098.59</v>
      </c>
      <c r="K597" s="20" t="s">
        <v>64</v>
      </c>
      <c r="L597" s="20" t="s">
        <v>65</v>
      </c>
      <c r="M597" s="439" t="s">
        <v>703</v>
      </c>
      <c r="N597" s="440">
        <f t="shared" si="31"/>
        <v>45778</v>
      </c>
      <c r="O597" s="488" t="str">
        <f>IF(H597&lt;&gt;0,VLOOKUP(M597,[4]Cashflow!$A$93:$A$216,1,0),VLOOKUP([4]Bank!M597,[4]Cashflow!$A$5:$A$90,1,0))</f>
        <v>Redpalm</v>
      </c>
      <c r="P597"/>
      <c r="Q597" s="18" t="e">
        <f>INDEX([5]Accounts!$A:$A,MATCH(P597,[5]Accounts!$F:$F,0))</f>
        <v>#N/A</v>
      </c>
      <c r="R597"/>
      <c r="S597"/>
      <c r="T597"/>
      <c r="U597"/>
      <c r="V597"/>
      <c r="W597"/>
    </row>
    <row r="598" spans="1:23" ht="15" hidden="1" x14ac:dyDescent="0.25">
      <c r="A598" s="24" t="s">
        <v>1086</v>
      </c>
      <c r="B598" s="445">
        <f t="shared" si="32"/>
        <v>45778</v>
      </c>
      <c r="C598" s="464">
        <v>45799</v>
      </c>
      <c r="D598" s="464">
        <v>45799</v>
      </c>
      <c r="E598">
        <v>170839179</v>
      </c>
      <c r="F598" t="s">
        <v>345</v>
      </c>
      <c r="G598" s="20">
        <f t="shared" si="30"/>
        <v>8990</v>
      </c>
      <c r="H598" s="449">
        <v>0</v>
      </c>
      <c r="I598" s="497">
        <v>8990</v>
      </c>
      <c r="J598" s="20">
        <v>107088.59</v>
      </c>
      <c r="K598" s="20" t="s">
        <v>64</v>
      </c>
      <c r="L598" s="20" t="s">
        <v>65</v>
      </c>
      <c r="M598"/>
      <c r="N598" s="440">
        <f t="shared" si="31"/>
        <v>45778</v>
      </c>
      <c r="O598" s="488" t="e">
        <f>IF(H598&lt;&gt;0,VLOOKUP(M598,[4]Cashflow!$A$93:$A$216,1,0),VLOOKUP([4]Bank!M598,[4]Cashflow!$A$5:$A$90,1,0))</f>
        <v>#N/A</v>
      </c>
      <c r="P598"/>
      <c r="Q598" s="18" t="e">
        <f>INDEX([5]Accounts!$A:$A,MATCH(P598,[5]Accounts!$F:$F,0))</f>
        <v>#N/A</v>
      </c>
      <c r="R598"/>
      <c r="S598"/>
      <c r="T598"/>
      <c r="U598"/>
      <c r="V598"/>
      <c r="W598"/>
    </row>
    <row r="599" spans="1:23" ht="15" hidden="1" x14ac:dyDescent="0.25">
      <c r="A599" s="24" t="str">
        <f>IFERROR(VLOOKUP(M599,'Broker lookup'!$A$1:$B$497,2,0),"other")</f>
        <v>other</v>
      </c>
      <c r="B599" s="445">
        <f t="shared" si="32"/>
        <v>45778</v>
      </c>
      <c r="C599" s="464">
        <v>45799</v>
      </c>
      <c r="D599" s="464">
        <v>45799</v>
      </c>
      <c r="E599">
        <v>170847165</v>
      </c>
      <c r="F599" t="s">
        <v>1069</v>
      </c>
      <c r="G599" s="20">
        <f t="shared" si="30"/>
        <v>-1</v>
      </c>
      <c r="H599" s="449">
        <v>1</v>
      </c>
      <c r="I599" s="449">
        <v>0</v>
      </c>
      <c r="J599" s="20">
        <v>107087.59</v>
      </c>
      <c r="K599" s="20" t="s">
        <v>64</v>
      </c>
      <c r="L599" s="20" t="s">
        <v>65</v>
      </c>
      <c r="M599" s="439" t="s">
        <v>582</v>
      </c>
      <c r="N599" s="440">
        <f t="shared" si="31"/>
        <v>45778</v>
      </c>
      <c r="O599" s="488" t="str">
        <f>IF(H599&lt;&gt;0,VLOOKUP(M599,[4]Cashflow!$A$93:$A$216,1,0),VLOOKUP([4]Bank!M599,[4]Cashflow!$A$5:$A$90,1,0))</f>
        <v>Bank Charges</v>
      </c>
      <c r="P599" t="s">
        <v>74</v>
      </c>
      <c r="Q599" s="18">
        <f>INDEX([5]Accounts!$A:$A,MATCH(P599,[5]Accounts!$F:$F,0))</f>
        <v>5430</v>
      </c>
      <c r="R599" t="s">
        <v>118</v>
      </c>
      <c r="S599"/>
      <c r="T599" t="s">
        <v>74</v>
      </c>
      <c r="U599"/>
      <c r="V599"/>
      <c r="W599"/>
    </row>
    <row r="600" spans="1:23" ht="15" hidden="1" x14ac:dyDescent="0.25">
      <c r="A600" s="24" t="str">
        <f>IFERROR(VLOOKUP(M600,'Broker lookup'!$A$1:$B$497,2,0),"other")</f>
        <v>other</v>
      </c>
      <c r="B600" s="445">
        <f t="shared" si="32"/>
        <v>45778</v>
      </c>
      <c r="C600" s="464">
        <v>45799</v>
      </c>
      <c r="D600" s="464">
        <v>45799</v>
      </c>
      <c r="E600">
        <v>170847165</v>
      </c>
      <c r="F600" t="s">
        <v>1070</v>
      </c>
      <c r="G600" s="20">
        <f t="shared" si="30"/>
        <v>-21750</v>
      </c>
      <c r="H600" s="449">
        <v>21750</v>
      </c>
      <c r="I600" s="449">
        <v>0</v>
      </c>
      <c r="J600" s="20">
        <v>85337.59</v>
      </c>
      <c r="K600" s="20" t="s">
        <v>64</v>
      </c>
      <c r="L600" s="20" t="s">
        <v>65</v>
      </c>
      <c r="M600" s="439" t="s">
        <v>136</v>
      </c>
      <c r="N600" s="440">
        <f t="shared" si="31"/>
        <v>45778</v>
      </c>
      <c r="O600" s="488" t="str">
        <f>IF(H600&lt;&gt;0,VLOOKUP(M600,[4]Cashflow!$A$93:$A$216,1,0),VLOOKUP([4]Bank!M600,[4]Cashflow!$A$5:$A$90,1,0))</f>
        <v>Upstix</v>
      </c>
      <c r="P600"/>
      <c r="Q600" s="18" t="e">
        <f>INDEX([5]Accounts!$A:$A,MATCH(P600,[5]Accounts!$F:$F,0))</f>
        <v>#N/A</v>
      </c>
      <c r="R600"/>
      <c r="S600"/>
      <c r="T600"/>
      <c r="U600"/>
      <c r="V600"/>
      <c r="W600"/>
    </row>
    <row r="601" spans="1:23" ht="15" hidden="1" x14ac:dyDescent="0.25">
      <c r="A601" s="24" t="str">
        <f>IFERROR(VLOOKUP(M601,'Broker lookup'!$A$1:$B$497,2,0),"other")</f>
        <v>other</v>
      </c>
      <c r="B601" s="445">
        <f t="shared" si="32"/>
        <v>45778</v>
      </c>
      <c r="C601" s="464">
        <v>45800</v>
      </c>
      <c r="D601" s="464">
        <v>45800</v>
      </c>
      <c r="E601">
        <v>170837322</v>
      </c>
      <c r="F601" t="s">
        <v>223</v>
      </c>
      <c r="G601" s="20">
        <f t="shared" si="30"/>
        <v>-5</v>
      </c>
      <c r="H601" s="449">
        <v>5</v>
      </c>
      <c r="I601" s="449">
        <v>0</v>
      </c>
      <c r="J601" s="20">
        <v>85332.59</v>
      </c>
      <c r="K601" s="20" t="s">
        <v>64</v>
      </c>
      <c r="L601" s="20" t="s">
        <v>65</v>
      </c>
      <c r="M601" s="439" t="s">
        <v>582</v>
      </c>
      <c r="N601" s="440">
        <f t="shared" si="31"/>
        <v>45778</v>
      </c>
      <c r="O601" s="488" t="str">
        <f>IF(H601&lt;&gt;0,VLOOKUP(M601,[4]Cashflow!$A$93:$A$216,1,0),VLOOKUP([4]Bank!M601,[4]Cashflow!$A$5:$A$90,1,0))</f>
        <v>Bank Charges</v>
      </c>
      <c r="P601" t="s">
        <v>74</v>
      </c>
      <c r="Q601" s="18">
        <f>INDEX([5]Accounts!$A:$A,MATCH(P601,[5]Accounts!$F:$F,0))</f>
        <v>5430</v>
      </c>
      <c r="R601" t="s">
        <v>118</v>
      </c>
      <c r="S601"/>
      <c r="T601" t="s">
        <v>74</v>
      </c>
      <c r="U601"/>
      <c r="V601"/>
      <c r="W601"/>
    </row>
    <row r="602" spans="1:23" ht="15" hidden="1" x14ac:dyDescent="0.25">
      <c r="A602" s="24" t="str">
        <f>IFERROR(VLOOKUP(M602,'Broker lookup'!$A$1:$B$497,2,0),"other")</f>
        <v>other</v>
      </c>
      <c r="B602" s="445">
        <f t="shared" si="32"/>
        <v>45778</v>
      </c>
      <c r="C602" s="464">
        <v>45800</v>
      </c>
      <c r="D602" s="464">
        <v>45800</v>
      </c>
      <c r="E602">
        <v>170837322</v>
      </c>
      <c r="F602" t="s">
        <v>224</v>
      </c>
      <c r="G602" s="20">
        <f t="shared" si="30"/>
        <v>-37231.769999999997</v>
      </c>
      <c r="H602" s="449">
        <v>37231.769999999997</v>
      </c>
      <c r="I602" s="449">
        <v>0</v>
      </c>
      <c r="J602" s="20">
        <v>48100.82</v>
      </c>
      <c r="K602" s="20" t="s">
        <v>64</v>
      </c>
      <c r="L602" s="20" t="s">
        <v>65</v>
      </c>
      <c r="M602" s="439" t="s">
        <v>69</v>
      </c>
      <c r="N602" s="440">
        <f t="shared" si="31"/>
        <v>45778</v>
      </c>
      <c r="O602" s="488" t="str">
        <f>IF(H602&lt;&gt;0,VLOOKUP(M602,[4]Cashflow!$A$93:$A$216,1,0),VLOOKUP([4]Bank!M602,[4]Cashflow!$A$5:$A$90,1,0))</f>
        <v>Employment Costs</v>
      </c>
      <c r="P602"/>
      <c r="Q602" s="18" t="e">
        <f>INDEX([5]Accounts!$A:$A,MATCH(P602,[5]Accounts!$F:$F,0))</f>
        <v>#N/A</v>
      </c>
      <c r="R602"/>
      <c r="S602"/>
      <c r="T602"/>
      <c r="U602"/>
      <c r="V602"/>
      <c r="W602"/>
    </row>
    <row r="603" spans="1:23" ht="15" hidden="1" x14ac:dyDescent="0.25">
      <c r="A603" s="24" t="str">
        <f>IFERROR(VLOOKUP(M603,'Broker lookup'!$A$1:$B$497,2,0),"other")</f>
        <v>Boom</v>
      </c>
      <c r="B603" s="445">
        <f t="shared" si="32"/>
        <v>45778</v>
      </c>
      <c r="C603" s="464">
        <v>45800</v>
      </c>
      <c r="D603" s="464">
        <v>45800</v>
      </c>
      <c r="E603">
        <v>170875715</v>
      </c>
      <c r="F603" t="s">
        <v>1071</v>
      </c>
      <c r="G603" s="20">
        <f t="shared" si="30"/>
        <v>4158181.58</v>
      </c>
      <c r="H603" s="449">
        <v>0</v>
      </c>
      <c r="I603" s="497">
        <v>4158181.58</v>
      </c>
      <c r="J603" s="20">
        <v>4206282.4000000004</v>
      </c>
      <c r="K603" s="20" t="s">
        <v>64</v>
      </c>
      <c r="L603" s="20" t="s">
        <v>65</v>
      </c>
      <c r="M603" s="439" t="s">
        <v>39</v>
      </c>
      <c r="N603" s="440">
        <f t="shared" si="31"/>
        <v>45778</v>
      </c>
      <c r="O603" s="488" t="e">
        <f>IF(H603&lt;&gt;0,VLOOKUP(M603,[4]Cashflow!$A$93:$A$216,1,0),VLOOKUP([4]Bank!M603,[4]Cashflow!$A$5:$A$90,1,0))</f>
        <v>#N/A</v>
      </c>
      <c r="P603" t="s">
        <v>72</v>
      </c>
      <c r="Q603" s="18">
        <f>INDEX([5]Accounts!$A:$A,MATCH(P603,[5]Accounts!$F:$F,0))</f>
        <v>3435</v>
      </c>
      <c r="R603" t="s">
        <v>217</v>
      </c>
      <c r="S603"/>
      <c r="T603" t="s">
        <v>39</v>
      </c>
      <c r="U603"/>
      <c r="V603"/>
      <c r="W603"/>
    </row>
    <row r="604" spans="1:23" ht="15" hidden="1" x14ac:dyDescent="0.25">
      <c r="A604" s="24" t="str">
        <f>IFERROR(VLOOKUP(M604,'Broker lookup'!$A$1:$B$497,2,0),"other")</f>
        <v>Hiyacar</v>
      </c>
      <c r="B604" s="445">
        <f t="shared" si="32"/>
        <v>45778</v>
      </c>
      <c r="C604" s="464">
        <v>45804</v>
      </c>
      <c r="D604" s="464">
        <v>45804</v>
      </c>
      <c r="E604">
        <v>170890110</v>
      </c>
      <c r="F604" t="s">
        <v>1072</v>
      </c>
      <c r="G604" s="20">
        <f t="shared" si="30"/>
        <v>5000</v>
      </c>
      <c r="H604" s="449">
        <v>0</v>
      </c>
      <c r="I604" s="449">
        <v>5000</v>
      </c>
      <c r="J604" s="20">
        <v>4211282.4000000004</v>
      </c>
      <c r="K604" s="20" t="s">
        <v>64</v>
      </c>
      <c r="L604" s="20" t="s">
        <v>65</v>
      </c>
      <c r="M604" s="439" t="s">
        <v>292</v>
      </c>
      <c r="N604" s="440">
        <f t="shared" si="31"/>
        <v>45778</v>
      </c>
      <c r="O604" s="488" t="e">
        <f>IF(H604&lt;&gt;0,VLOOKUP(M604,[4]Cashflow!$A$93:$A$216,1,0),VLOOKUP([4]Bank!M604,[4]Cashflow!$A$5:$A$90,1,0))</f>
        <v>#N/A</v>
      </c>
      <c r="P604" t="s">
        <v>72</v>
      </c>
      <c r="Q604" s="18">
        <f>INDEX([5]Accounts!$A:$A,MATCH(P604,[5]Accounts!$F:$F,0))</f>
        <v>3435</v>
      </c>
      <c r="R604" t="s">
        <v>229</v>
      </c>
      <c r="S604"/>
      <c r="T604" t="s">
        <v>1040</v>
      </c>
      <c r="U604"/>
      <c r="V604"/>
      <c r="W604"/>
    </row>
    <row r="605" spans="1:23" ht="15" hidden="1" x14ac:dyDescent="0.25">
      <c r="A605" s="24" t="str">
        <f>IFERROR(VLOOKUP(M605,'Broker lookup'!$A$1:$B$497,2,0),"other")</f>
        <v>other</v>
      </c>
      <c r="B605" s="445">
        <f t="shared" si="32"/>
        <v>45778</v>
      </c>
      <c r="C605" s="464">
        <v>45804</v>
      </c>
      <c r="D605" s="464">
        <v>45804</v>
      </c>
      <c r="E605">
        <v>170893390</v>
      </c>
      <c r="F605" t="s">
        <v>1073</v>
      </c>
      <c r="G605" s="20">
        <f t="shared" si="30"/>
        <v>-15</v>
      </c>
      <c r="H605" s="449">
        <v>15</v>
      </c>
      <c r="I605" s="449">
        <v>0</v>
      </c>
      <c r="J605" s="20">
        <v>4211267.4000000004</v>
      </c>
      <c r="K605" s="20" t="s">
        <v>64</v>
      </c>
      <c r="L605" s="20" t="s">
        <v>65</v>
      </c>
      <c r="M605" s="439" t="s">
        <v>582</v>
      </c>
      <c r="N605" s="440">
        <f t="shared" si="31"/>
        <v>45778</v>
      </c>
      <c r="O605" s="488" t="str">
        <f>IF(H605&lt;&gt;0,VLOOKUP(M605,[4]Cashflow!$A$93:$A$216,1,0),VLOOKUP([4]Bank!M605,[4]Cashflow!$A$5:$A$90,1,0))</f>
        <v>Bank Charges</v>
      </c>
      <c r="P605" t="s">
        <v>74</v>
      </c>
      <c r="Q605" s="18">
        <f>INDEX([5]Accounts!$A:$A,MATCH(P605,[5]Accounts!$F:$F,0))</f>
        <v>5430</v>
      </c>
      <c r="R605" t="s">
        <v>118</v>
      </c>
      <c r="S605"/>
      <c r="T605" t="s">
        <v>74</v>
      </c>
      <c r="U605"/>
      <c r="V605"/>
      <c r="W605"/>
    </row>
    <row r="606" spans="1:23" ht="15" hidden="1" x14ac:dyDescent="0.25">
      <c r="A606" s="24" t="str">
        <f>IFERROR(VLOOKUP(M606,'Broker lookup'!$A$1:$B$497,2,0),"other")</f>
        <v>other</v>
      </c>
      <c r="B606" s="445">
        <f t="shared" si="32"/>
        <v>45778</v>
      </c>
      <c r="C606" s="464">
        <v>45804</v>
      </c>
      <c r="D606" s="464">
        <v>45804</v>
      </c>
      <c r="E606">
        <v>170893390</v>
      </c>
      <c r="F606" t="s">
        <v>1074</v>
      </c>
      <c r="G606" s="20">
        <f t="shared" si="30"/>
        <v>-4200000</v>
      </c>
      <c r="H606" s="449">
        <v>4200000</v>
      </c>
      <c r="I606" s="449">
        <v>0</v>
      </c>
      <c r="J606" s="20">
        <v>11267.4</v>
      </c>
      <c r="K606" s="20" t="s">
        <v>64</v>
      </c>
      <c r="L606" s="516" t="s">
        <v>65</v>
      </c>
      <c r="M606" s="439" t="s">
        <v>309</v>
      </c>
      <c r="N606" s="440">
        <f t="shared" si="31"/>
        <v>45778</v>
      </c>
      <c r="O606" s="488" t="str">
        <f>IF(H606&lt;&gt;0,VLOOKUP(M606,[4]Cashflow!$A$93:$A$216,1,0),VLOOKUP([4]Bank!M606,[4]Cashflow!$A$5:$A$90,1,0))</f>
        <v>Cachematrix</v>
      </c>
      <c r="P606" t="s">
        <v>309</v>
      </c>
      <c r="Q606" s="18">
        <f>INDEX([5]Accounts!$A:$A,MATCH(P606,[5]Accounts!$F:$F,0))</f>
        <v>2765</v>
      </c>
      <c r="R606" t="s">
        <v>118</v>
      </c>
      <c r="S606"/>
      <c r="T606" t="s">
        <v>390</v>
      </c>
      <c r="U606"/>
      <c r="V606"/>
      <c r="W606"/>
    </row>
    <row r="607" spans="1:23" ht="15" hidden="1" x14ac:dyDescent="0.25">
      <c r="A607" s="24" t="str">
        <f>IFERROR(VLOOKUP(M607,'Broker lookup'!$A$1:$B$497,2,0),"other")</f>
        <v>other</v>
      </c>
      <c r="B607" s="445">
        <f t="shared" si="32"/>
        <v>45778</v>
      </c>
      <c r="C607" s="464">
        <v>45804</v>
      </c>
      <c r="D607" s="464">
        <v>45804</v>
      </c>
      <c r="E607">
        <v>170894470</v>
      </c>
      <c r="F607" t="s">
        <v>1075</v>
      </c>
      <c r="G607" s="20">
        <f t="shared" si="30"/>
        <v>60100</v>
      </c>
      <c r="H607" s="449">
        <v>0</v>
      </c>
      <c r="I607" s="449">
        <v>60100</v>
      </c>
      <c r="J607" s="20">
        <v>71367.399999999994</v>
      </c>
      <c r="K607" s="20" t="s">
        <v>64</v>
      </c>
      <c r="L607" s="20" t="s">
        <v>65</v>
      </c>
      <c r="M607" s="439" t="s">
        <v>136</v>
      </c>
      <c r="N607" s="440">
        <f t="shared" si="31"/>
        <v>45778</v>
      </c>
      <c r="O607" s="488" t="e">
        <f>IF(H607&lt;&gt;0,VLOOKUP(M607,[4]Cashflow!$A$93:$A$216,1,0),VLOOKUP([4]Bank!M607,[4]Cashflow!$A$5:$A$90,1,0))</f>
        <v>#N/A</v>
      </c>
      <c r="P607"/>
      <c r="Q607" s="18" t="e">
        <f>INDEX([5]Accounts!$A:$A,MATCH(P607,[5]Accounts!$F:$F,0))</f>
        <v>#N/A</v>
      </c>
      <c r="R607"/>
      <c r="S607"/>
      <c r="T607"/>
      <c r="U607"/>
      <c r="V607"/>
      <c r="W607"/>
    </row>
    <row r="608" spans="1:23" ht="15" hidden="1" x14ac:dyDescent="0.25">
      <c r="A608" s="24" t="str">
        <f>IFERROR(VLOOKUP(M608,'Broker lookup'!$A$1:$B$497,2,0),"other")</f>
        <v>other</v>
      </c>
      <c r="B608" s="445">
        <f t="shared" si="32"/>
        <v>45778</v>
      </c>
      <c r="C608" s="464">
        <v>45805</v>
      </c>
      <c r="D608" s="464">
        <v>45805</v>
      </c>
      <c r="E608">
        <v>170933940</v>
      </c>
      <c r="F608" t="s">
        <v>1076</v>
      </c>
      <c r="G608" s="20">
        <f t="shared" si="30"/>
        <v>980000</v>
      </c>
      <c r="H608" s="449">
        <v>0</v>
      </c>
      <c r="I608" s="449">
        <v>980000</v>
      </c>
      <c r="J608" s="20">
        <v>1051367.3999999999</v>
      </c>
      <c r="K608" s="20" t="s">
        <v>64</v>
      </c>
      <c r="L608" s="20" t="s">
        <v>65</v>
      </c>
      <c r="M608" s="439" t="s">
        <v>309</v>
      </c>
      <c r="N608" s="440">
        <f t="shared" si="31"/>
        <v>45778</v>
      </c>
      <c r="O608" s="488" t="e">
        <f>IF(H608&lt;&gt;0,VLOOKUP(M608,[4]Cashflow!$A$93:$A$216,1,0),VLOOKUP([4]Bank!M608,[4]Cashflow!$A$5:$A$90,1,0))</f>
        <v>#N/A</v>
      </c>
      <c r="P608" t="s">
        <v>309</v>
      </c>
      <c r="Q608" s="18">
        <f>INDEX([5]Accounts!$A:$A,MATCH(P608,[5]Accounts!$F:$F,0))</f>
        <v>2765</v>
      </c>
      <c r="R608" t="s">
        <v>118</v>
      </c>
      <c r="S608"/>
      <c r="T608" t="s">
        <v>390</v>
      </c>
      <c r="U608"/>
      <c r="V608"/>
      <c r="W608"/>
    </row>
    <row r="609" spans="1:23" ht="15" hidden="1" x14ac:dyDescent="0.25">
      <c r="A609" s="24" t="str">
        <f>IFERROR(VLOOKUP(M609,'Broker lookup'!$A$1:$B$497,2,0),"other")</f>
        <v>other</v>
      </c>
      <c r="B609" s="445">
        <f t="shared" si="32"/>
        <v>45778</v>
      </c>
      <c r="C609" s="464">
        <v>45805</v>
      </c>
      <c r="D609" s="464">
        <v>45805</v>
      </c>
      <c r="E609">
        <v>170937169</v>
      </c>
      <c r="F609" t="s">
        <v>53</v>
      </c>
      <c r="G609" s="20">
        <f t="shared" si="30"/>
        <v>-15</v>
      </c>
      <c r="H609" s="449">
        <v>15</v>
      </c>
      <c r="I609" s="449">
        <v>0</v>
      </c>
      <c r="J609" s="20">
        <v>1051352.3999999999</v>
      </c>
      <c r="K609" s="20" t="s">
        <v>64</v>
      </c>
      <c r="L609" s="20" t="s">
        <v>65</v>
      </c>
      <c r="M609" s="439" t="s">
        <v>582</v>
      </c>
      <c r="N609" s="440">
        <f t="shared" si="31"/>
        <v>45778</v>
      </c>
      <c r="O609" s="488" t="str">
        <f>IF(H609&lt;&gt;0,VLOOKUP(M609,[4]Cashflow!$A$93:$A$216,1,0),VLOOKUP([4]Bank!M609,[4]Cashflow!$A$5:$A$90,1,0))</f>
        <v>Bank Charges</v>
      </c>
      <c r="P609" t="s">
        <v>74</v>
      </c>
      <c r="Q609" s="18">
        <f>INDEX([5]Accounts!$A:$A,MATCH(P609,[5]Accounts!$F:$F,0))</f>
        <v>5430</v>
      </c>
      <c r="R609" t="s">
        <v>118</v>
      </c>
      <c r="S609"/>
      <c r="T609" t="s">
        <v>74</v>
      </c>
      <c r="U609"/>
      <c r="V609"/>
      <c r="W609"/>
    </row>
    <row r="610" spans="1:23" ht="15" hidden="1" x14ac:dyDescent="0.25">
      <c r="A610" s="24" t="str">
        <f>IFERROR(VLOOKUP(M610,'Broker lookup'!$A$1:$B$497,2,0),"other")</f>
        <v>other</v>
      </c>
      <c r="B610" s="445">
        <f t="shared" si="32"/>
        <v>45778</v>
      </c>
      <c r="C610" s="464">
        <v>45805</v>
      </c>
      <c r="D610" s="464">
        <v>45805</v>
      </c>
      <c r="E610">
        <v>170937169</v>
      </c>
      <c r="F610" t="s">
        <v>54</v>
      </c>
      <c r="G610" s="20">
        <f t="shared" si="30"/>
        <v>-1000000</v>
      </c>
      <c r="H610" s="449">
        <v>1000000</v>
      </c>
      <c r="I610" s="449">
        <v>0</v>
      </c>
      <c r="J610" s="20">
        <v>51352.4</v>
      </c>
      <c r="K610" s="20" t="s">
        <v>64</v>
      </c>
      <c r="L610" s="20" t="s">
        <v>65</v>
      </c>
      <c r="M610" s="439" t="s">
        <v>85</v>
      </c>
      <c r="N610" s="440">
        <f t="shared" si="31"/>
        <v>45778</v>
      </c>
      <c r="O610" s="488" t="str">
        <f>IF(H610&lt;&gt;0,VLOOKUP(M610,[4]Cashflow!$A$93:$A$216,1,0),VLOOKUP([4]Bank!M610,[4]Cashflow!$A$5:$A$90,1,0))</f>
        <v>KCASL Top up</v>
      </c>
      <c r="P610" t="s">
        <v>84</v>
      </c>
      <c r="Q610" s="18">
        <f>INDEX([5]Accounts!$A:$A,MATCH(P610,[5]Accounts!$F:$F,0))</f>
        <v>2761</v>
      </c>
      <c r="R610" t="s">
        <v>118</v>
      </c>
      <c r="S610"/>
      <c r="T610" t="s">
        <v>85</v>
      </c>
      <c r="U610"/>
      <c r="V610"/>
      <c r="W610"/>
    </row>
    <row r="611" spans="1:23" ht="15" hidden="1" x14ac:dyDescent="0.25">
      <c r="A611" s="24" t="str">
        <f>IFERROR(VLOOKUP(M611,'Broker lookup'!$A$1:$B$497,2,0),"other")</f>
        <v>other</v>
      </c>
      <c r="B611" s="445">
        <f t="shared" si="32"/>
        <v>45778</v>
      </c>
      <c r="C611" s="464">
        <v>45806</v>
      </c>
      <c r="D611" s="464">
        <v>45806</v>
      </c>
      <c r="E611">
        <v>170948063</v>
      </c>
      <c r="F611" t="s">
        <v>1077</v>
      </c>
      <c r="G611" s="20">
        <f t="shared" si="30"/>
        <v>428398.73</v>
      </c>
      <c r="H611" s="449">
        <v>0</v>
      </c>
      <c r="I611" s="449">
        <v>428398.73</v>
      </c>
      <c r="J611" s="20">
        <v>479751.13</v>
      </c>
      <c r="K611" s="20" t="s">
        <v>64</v>
      </c>
      <c r="L611" s="20" t="s">
        <v>65</v>
      </c>
      <c r="M611" s="439" t="s">
        <v>545</v>
      </c>
      <c r="N611" s="440">
        <f t="shared" si="31"/>
        <v>45778</v>
      </c>
      <c r="O611" s="488" t="e">
        <f>IF(H611&lt;&gt;0,VLOOKUP(M611,[4]Cashflow!$A$93:$A$216,1,0),VLOOKUP([4]Bank!M611,[4]Cashflow!$A$5:$A$90,1,0))</f>
        <v>#N/A</v>
      </c>
      <c r="P611"/>
      <c r="Q611" s="18" t="e">
        <f>INDEX([5]Accounts!$A:$A,MATCH(P611,[5]Accounts!$F:$F,0))</f>
        <v>#N/A</v>
      </c>
      <c r="R611"/>
      <c r="S611"/>
      <c r="T611"/>
      <c r="U611"/>
      <c r="V611"/>
      <c r="W611"/>
    </row>
    <row r="612" spans="1:23" ht="15" hidden="1" x14ac:dyDescent="0.25">
      <c r="A612" s="24" t="str">
        <f>IFERROR(VLOOKUP(M612,'Broker lookup'!$A$1:$B$497,2,0),"other")</f>
        <v>other</v>
      </c>
      <c r="B612" s="445">
        <f t="shared" si="32"/>
        <v>45778</v>
      </c>
      <c r="C612" s="464">
        <v>45806</v>
      </c>
      <c r="D612" s="464">
        <v>45806</v>
      </c>
      <c r="E612">
        <v>170954983</v>
      </c>
      <c r="F612" t="s">
        <v>1078</v>
      </c>
      <c r="G612" s="20">
        <f t="shared" si="30"/>
        <v>60000</v>
      </c>
      <c r="H612" s="449">
        <v>0</v>
      </c>
      <c r="I612" s="449">
        <v>60000</v>
      </c>
      <c r="J612" s="20">
        <v>539751.13</v>
      </c>
      <c r="K612" s="20" t="s">
        <v>64</v>
      </c>
      <c r="L612" s="20" t="s">
        <v>65</v>
      </c>
      <c r="M612" s="439" t="s">
        <v>309</v>
      </c>
      <c r="N612" s="440">
        <f t="shared" si="31"/>
        <v>45778</v>
      </c>
      <c r="O612" s="488" t="e">
        <f>IF(H612&lt;&gt;0,VLOOKUP(M612,[4]Cashflow!$A$93:$A$216,1,0),VLOOKUP([4]Bank!M612,[4]Cashflow!$A$5:$A$90,1,0))</f>
        <v>#N/A</v>
      </c>
      <c r="P612" t="s">
        <v>309</v>
      </c>
      <c r="Q612" s="18">
        <f>INDEX([5]Accounts!$A:$A,MATCH(P612,[5]Accounts!$F:$F,0))</f>
        <v>2765</v>
      </c>
      <c r="R612" t="s">
        <v>118</v>
      </c>
      <c r="S612"/>
      <c r="T612" t="s">
        <v>390</v>
      </c>
      <c r="U612"/>
      <c r="V612"/>
      <c r="W612"/>
    </row>
    <row r="613" spans="1:23" ht="15" hidden="1" x14ac:dyDescent="0.25">
      <c r="A613" s="24" t="str">
        <f>IFERROR(VLOOKUP(M613,'Broker lookup'!$A$1:$B$497,2,0),"other")</f>
        <v>other</v>
      </c>
      <c r="B613" s="445">
        <f t="shared" si="32"/>
        <v>45778</v>
      </c>
      <c r="C613" s="464">
        <v>45806</v>
      </c>
      <c r="D613" s="464">
        <v>45806</v>
      </c>
      <c r="E613">
        <v>170956915</v>
      </c>
      <c r="F613" t="s">
        <v>1079</v>
      </c>
      <c r="G613" s="20">
        <f t="shared" si="30"/>
        <v>-1</v>
      </c>
      <c r="H613" s="449">
        <v>1</v>
      </c>
      <c r="I613" s="449">
        <v>0</v>
      </c>
      <c r="J613" s="20">
        <v>539750.13</v>
      </c>
      <c r="K613" s="20" t="s">
        <v>64</v>
      </c>
      <c r="L613" s="20" t="s">
        <v>65</v>
      </c>
      <c r="M613" s="439" t="s">
        <v>582</v>
      </c>
      <c r="N613" s="440">
        <f t="shared" si="31"/>
        <v>45778</v>
      </c>
      <c r="O613" s="488" t="str">
        <f>IF(H613&lt;&gt;0,VLOOKUP(M613,[4]Cashflow!$A$93:$A$216,1,0),VLOOKUP([4]Bank!M613,[4]Cashflow!$A$5:$A$90,1,0))</f>
        <v>Bank Charges</v>
      </c>
      <c r="P613" t="s">
        <v>74</v>
      </c>
      <c r="Q613" s="18">
        <f>INDEX([5]Accounts!$A:$A,MATCH(P613,[5]Accounts!$F:$F,0))</f>
        <v>5430</v>
      </c>
      <c r="R613" t="s">
        <v>118</v>
      </c>
      <c r="S613"/>
      <c r="T613" t="s">
        <v>74</v>
      </c>
      <c r="U613"/>
      <c r="V613"/>
      <c r="W613"/>
    </row>
    <row r="614" spans="1:23" ht="15" hidden="1" x14ac:dyDescent="0.25">
      <c r="A614" s="24" t="str">
        <f>IFERROR(VLOOKUP(M614,'Broker lookup'!$A$1:$B$497,2,0),"other")</f>
        <v>other</v>
      </c>
      <c r="B614" s="445">
        <f t="shared" si="32"/>
        <v>45778</v>
      </c>
      <c r="C614" s="464">
        <v>45806</v>
      </c>
      <c r="D614" s="464">
        <v>45806</v>
      </c>
      <c r="E614">
        <v>170956915</v>
      </c>
      <c r="F614" t="s">
        <v>1080</v>
      </c>
      <c r="G614" s="20">
        <f t="shared" si="30"/>
        <v>-35435.19</v>
      </c>
      <c r="H614" s="449">
        <v>35435.19</v>
      </c>
      <c r="I614" s="449">
        <v>0</v>
      </c>
      <c r="J614" s="20">
        <v>504314.94</v>
      </c>
      <c r="K614" s="20" t="s">
        <v>64</v>
      </c>
      <c r="L614" s="20" t="s">
        <v>65</v>
      </c>
      <c r="M614" s="20"/>
      <c r="N614" s="440">
        <f t="shared" si="31"/>
        <v>45778</v>
      </c>
      <c r="O614" s="488" t="e">
        <f>IF(H614&lt;&gt;0,VLOOKUP(M614,[4]Cashflow!$A$93:$A$216,1,0),VLOOKUP([4]Bank!M614,[4]Cashflow!$A$5:$A$90,1,0))</f>
        <v>#N/A</v>
      </c>
      <c r="P614"/>
      <c r="Q614" s="18" t="e">
        <f>INDEX([5]Accounts!$A:$A,MATCH(P614,[5]Accounts!$F:$F,0))</f>
        <v>#N/A</v>
      </c>
      <c r="R614"/>
      <c r="S614"/>
      <c r="T614"/>
      <c r="U614"/>
      <c r="V614"/>
      <c r="W614"/>
    </row>
    <row r="615" spans="1:23" ht="15" hidden="1" x14ac:dyDescent="0.25">
      <c r="A615" s="24" t="str">
        <f>IFERROR(VLOOKUP(M615,'Broker lookup'!$A$1:$B$497,2,0),"other")</f>
        <v>other</v>
      </c>
      <c r="B615" s="445">
        <f t="shared" si="32"/>
        <v>45778</v>
      </c>
      <c r="C615" s="464">
        <v>45806</v>
      </c>
      <c r="D615" s="464">
        <v>45806</v>
      </c>
      <c r="E615">
        <v>170956916</v>
      </c>
      <c r="F615" t="s">
        <v>1081</v>
      </c>
      <c r="G615" s="20">
        <f t="shared" si="30"/>
        <v>-1</v>
      </c>
      <c r="H615" s="449">
        <v>1</v>
      </c>
      <c r="I615" s="449">
        <v>0</v>
      </c>
      <c r="J615" s="20">
        <v>504313.94</v>
      </c>
      <c r="K615" s="20" t="s">
        <v>64</v>
      </c>
      <c r="L615" s="20" t="s">
        <v>65</v>
      </c>
      <c r="M615" s="439" t="s">
        <v>582</v>
      </c>
      <c r="N615" s="440">
        <f t="shared" si="31"/>
        <v>45778</v>
      </c>
      <c r="O615" s="488" t="str">
        <f>IF(H615&lt;&gt;0,VLOOKUP(M615,[4]Cashflow!$A$93:$A$216,1,0),VLOOKUP([4]Bank!M615,[4]Cashflow!$A$5:$A$90,1,0))</f>
        <v>Bank Charges</v>
      </c>
      <c r="P615" t="s">
        <v>74</v>
      </c>
      <c r="Q615" s="18">
        <f>INDEX([5]Accounts!$A:$A,MATCH(P615,[5]Accounts!$F:$F,0))</f>
        <v>5430</v>
      </c>
      <c r="R615" t="s">
        <v>118</v>
      </c>
      <c r="S615"/>
      <c r="T615" t="s">
        <v>74</v>
      </c>
      <c r="U615"/>
      <c r="V615"/>
      <c r="W615"/>
    </row>
    <row r="616" spans="1:23" ht="15" hidden="1" x14ac:dyDescent="0.25">
      <c r="A616" s="24" t="str">
        <f>IFERROR(VLOOKUP(M616,'Broker lookup'!$A$1:$B$497,2,0),"other")</f>
        <v>other</v>
      </c>
      <c r="B616" s="445">
        <f t="shared" si="32"/>
        <v>45778</v>
      </c>
      <c r="C616" s="464">
        <v>45806</v>
      </c>
      <c r="D616" s="464">
        <v>45806</v>
      </c>
      <c r="E616">
        <v>170956916</v>
      </c>
      <c r="F616" t="s">
        <v>1082</v>
      </c>
      <c r="G616" s="20">
        <f t="shared" si="30"/>
        <v>-18000</v>
      </c>
      <c r="H616" s="449">
        <v>18000</v>
      </c>
      <c r="I616" s="449">
        <v>0</v>
      </c>
      <c r="J616" s="20">
        <v>486313.94</v>
      </c>
      <c r="K616" s="20" t="s">
        <v>64</v>
      </c>
      <c r="L616" s="20" t="s">
        <v>65</v>
      </c>
      <c r="M616" s="439" t="s">
        <v>136</v>
      </c>
      <c r="N616" s="440">
        <f t="shared" si="31"/>
        <v>45778</v>
      </c>
      <c r="O616" s="488" t="str">
        <f>IF(H616&lt;&gt;0,VLOOKUP(M616,[4]Cashflow!$A$93:$A$216,1,0),VLOOKUP([4]Bank!M616,[4]Cashflow!$A$5:$A$90,1,0))</f>
        <v>Upstix</v>
      </c>
      <c r="P616"/>
      <c r="Q616" s="18" t="e">
        <f>INDEX([5]Accounts!$A:$A,MATCH(P616,[5]Accounts!$F:$F,0))</f>
        <v>#N/A</v>
      </c>
      <c r="R616"/>
      <c r="S616"/>
      <c r="T616"/>
      <c r="U616"/>
      <c r="V616"/>
      <c r="W616"/>
    </row>
    <row r="617" spans="1:23" ht="15" hidden="1" x14ac:dyDescent="0.25">
      <c r="A617" s="24" t="str">
        <f>IFERROR(VLOOKUP(M617,'Broker lookup'!$A$1:$B$497,2,0),"other")</f>
        <v>other</v>
      </c>
      <c r="B617" s="445">
        <f t="shared" si="32"/>
        <v>45778</v>
      </c>
      <c r="C617" s="464">
        <v>45806</v>
      </c>
      <c r="D617" s="464">
        <v>45806</v>
      </c>
      <c r="E617">
        <v>170956917</v>
      </c>
      <c r="F617" t="s">
        <v>1032</v>
      </c>
      <c r="G617" s="20">
        <f t="shared" si="30"/>
        <v>-1</v>
      </c>
      <c r="H617" s="449">
        <v>1</v>
      </c>
      <c r="I617" s="449">
        <v>0</v>
      </c>
      <c r="J617" s="20">
        <v>486312.94</v>
      </c>
      <c r="K617" s="20" t="s">
        <v>64</v>
      </c>
      <c r="L617" s="20" t="s">
        <v>65</v>
      </c>
      <c r="M617" s="439" t="s">
        <v>582</v>
      </c>
      <c r="N617" s="440">
        <f t="shared" si="31"/>
        <v>45778</v>
      </c>
      <c r="O617" s="488" t="str">
        <f>IF(H617&lt;&gt;0,VLOOKUP(M617,[4]Cashflow!$A$93:$A$216,1,0),VLOOKUP([4]Bank!M617,[4]Cashflow!$A$5:$A$90,1,0))</f>
        <v>Bank Charges</v>
      </c>
      <c r="P617" t="s">
        <v>74</v>
      </c>
      <c r="Q617" s="18">
        <f>INDEX([5]Accounts!$A:$A,MATCH(P617,[5]Accounts!$F:$F,0))</f>
        <v>5430</v>
      </c>
      <c r="R617" t="s">
        <v>118</v>
      </c>
      <c r="S617"/>
      <c r="T617" t="s">
        <v>74</v>
      </c>
      <c r="U617"/>
      <c r="V617"/>
      <c r="W617"/>
    </row>
    <row r="618" spans="1:23" ht="15" hidden="1" x14ac:dyDescent="0.25">
      <c r="A618" s="24" t="str">
        <f>IFERROR(VLOOKUP(M618,'Broker lookup'!$A$1:$B$497,2,0),"other")</f>
        <v>other</v>
      </c>
      <c r="B618" s="445">
        <f t="shared" si="32"/>
        <v>45778</v>
      </c>
      <c r="C618" s="464">
        <v>45806</v>
      </c>
      <c r="D618" s="464">
        <v>45806</v>
      </c>
      <c r="E618">
        <v>170956917</v>
      </c>
      <c r="F618" t="s">
        <v>1033</v>
      </c>
      <c r="G618" s="20">
        <f t="shared" si="30"/>
        <v>-32250</v>
      </c>
      <c r="H618" s="449">
        <v>32250</v>
      </c>
      <c r="I618" s="449">
        <v>0</v>
      </c>
      <c r="J618" s="20">
        <v>454062.94</v>
      </c>
      <c r="K618" s="20" t="s">
        <v>64</v>
      </c>
      <c r="L618" s="20" t="s">
        <v>65</v>
      </c>
      <c r="M618" s="439" t="s">
        <v>136</v>
      </c>
      <c r="N618" s="440">
        <f t="shared" si="31"/>
        <v>45778</v>
      </c>
      <c r="O618" s="488" t="str">
        <f>IF(H618&lt;&gt;0,VLOOKUP(M618,[4]Cashflow!$A$93:$A$216,1,0),VLOOKUP([4]Bank!M618,[4]Cashflow!$A$5:$A$90,1,0))</f>
        <v>Upstix</v>
      </c>
      <c r="P618"/>
      <c r="Q618" s="18" t="e">
        <f>INDEX([5]Accounts!$A:$A,MATCH(P618,[5]Accounts!$F:$F,0))</f>
        <v>#N/A</v>
      </c>
      <c r="R618"/>
      <c r="S618"/>
      <c r="T618"/>
      <c r="U618"/>
      <c r="V618"/>
      <c r="W618"/>
    </row>
    <row r="619" spans="1:23" ht="15" hidden="1" x14ac:dyDescent="0.25">
      <c r="A619" s="24" t="str">
        <f>IFERROR(VLOOKUP(M619,'Broker lookup'!$A$1:$B$497,2,0),"other")</f>
        <v>other</v>
      </c>
      <c r="B619" s="445">
        <f t="shared" si="32"/>
        <v>45778</v>
      </c>
      <c r="C619" s="464">
        <v>45806</v>
      </c>
      <c r="D619" s="464">
        <v>45806</v>
      </c>
      <c r="E619">
        <v>170957370</v>
      </c>
      <c r="F619" t="s">
        <v>1083</v>
      </c>
      <c r="G619" s="20">
        <f t="shared" si="30"/>
        <v>999965</v>
      </c>
      <c r="H619" s="449">
        <v>0</v>
      </c>
      <c r="I619" s="449">
        <v>999965</v>
      </c>
      <c r="J619" s="529">
        <v>1454027.94</v>
      </c>
      <c r="K619" s="20" t="s">
        <v>64</v>
      </c>
      <c r="L619" s="20" t="s">
        <v>65</v>
      </c>
      <c r="M619" s="20"/>
      <c r="N619" s="440">
        <f t="shared" si="31"/>
        <v>45778</v>
      </c>
      <c r="O619" s="488" t="e">
        <f>IF(H619&lt;&gt;0,VLOOKUP(M619,[4]Cashflow!$A$93:$A$216,1,0),VLOOKUP([4]Bank!M619,[4]Cashflow!$A$5:$A$90,1,0))</f>
        <v>#N/A</v>
      </c>
      <c r="P619"/>
      <c r="Q619" s="18" t="e">
        <f>INDEX([5]Accounts!$A:$A,MATCH(P619,[5]Accounts!$F:$F,0))</f>
        <v>#N/A</v>
      </c>
      <c r="R619"/>
      <c r="S619"/>
      <c r="T619"/>
      <c r="U619"/>
      <c r="V619"/>
      <c r="W619"/>
    </row>
    <row r="620" spans="1:23" ht="15" hidden="1" x14ac:dyDescent="0.25">
      <c r="A620" s="24" t="str">
        <f>IFERROR(VLOOKUP(M620,'Broker lookup'!$A$1:$B$497,2,0),"other")</f>
        <v>U Drive Cover</v>
      </c>
      <c r="B620" s="445">
        <f t="shared" si="32"/>
        <v>45778</v>
      </c>
      <c r="C620" s="464">
        <v>45807</v>
      </c>
      <c r="D620" s="464">
        <v>45807</v>
      </c>
      <c r="E620">
        <v>170980023</v>
      </c>
      <c r="F620" t="s">
        <v>400</v>
      </c>
      <c r="G620" s="20">
        <f t="shared" si="30"/>
        <v>1082463.55</v>
      </c>
      <c r="H620" s="449">
        <v>0</v>
      </c>
      <c r="I620" s="449">
        <v>1082463.55</v>
      </c>
      <c r="J620" s="20">
        <v>2536491.4900000002</v>
      </c>
      <c r="K620" s="20" t="s">
        <v>64</v>
      </c>
      <c r="L620" s="20" t="s">
        <v>65</v>
      </c>
      <c r="M620" s="439" t="s">
        <v>34</v>
      </c>
      <c r="N620" s="440">
        <f t="shared" si="31"/>
        <v>45778</v>
      </c>
      <c r="O620" s="488" t="e">
        <f>IF(H620&lt;&gt;0,VLOOKUP(M620,[4]Cashflow!$A$93:$A$216,1,0),VLOOKUP([4]Bank!M620,[4]Cashflow!$A$5:$A$90,1,0))</f>
        <v>#N/A</v>
      </c>
      <c r="P620" t="s">
        <v>72</v>
      </c>
      <c r="Q620" s="18">
        <f>INDEX([5]Accounts!$A:$A,MATCH(P620,[5]Accounts!$F:$F,0))</f>
        <v>3435</v>
      </c>
      <c r="R620" t="s">
        <v>228</v>
      </c>
      <c r="S620"/>
      <c r="T620" t="s">
        <v>34</v>
      </c>
      <c r="U620"/>
      <c r="V620"/>
      <c r="W620"/>
    </row>
    <row r="621" spans="1:23" ht="15" hidden="1" x14ac:dyDescent="0.25">
      <c r="A621" s="24" t="str">
        <f>IFERROR(VLOOKUP(M621,'Broker lookup'!$A$1:$B$497,2,0),"other")</f>
        <v>other</v>
      </c>
      <c r="B621" s="445">
        <f t="shared" si="32"/>
        <v>45778</v>
      </c>
      <c r="C621" s="464">
        <v>45807</v>
      </c>
      <c r="D621" s="464">
        <v>45807</v>
      </c>
      <c r="E621">
        <v>170985700</v>
      </c>
      <c r="F621" t="s">
        <v>1084</v>
      </c>
      <c r="G621" s="20">
        <f t="shared" si="30"/>
        <v>-15</v>
      </c>
      <c r="H621" s="449">
        <v>15</v>
      </c>
      <c r="I621" s="449">
        <v>0</v>
      </c>
      <c r="J621" s="20">
        <v>2536476.4900000002</v>
      </c>
      <c r="K621" s="20" t="s">
        <v>64</v>
      </c>
      <c r="L621" s="20" t="s">
        <v>65</v>
      </c>
      <c r="M621" s="439" t="s">
        <v>582</v>
      </c>
      <c r="N621" s="440">
        <f t="shared" si="31"/>
        <v>45778</v>
      </c>
      <c r="O621" s="488" t="str">
        <f>IF(H621&lt;&gt;0,VLOOKUP(M621,[4]Cashflow!$A$93:$A$216,1,0),VLOOKUP([4]Bank!M621,[4]Cashflow!$A$5:$A$90,1,0))</f>
        <v>Bank Charges</v>
      </c>
      <c r="P621"/>
      <c r="Q621" s="18" t="e">
        <f>INDEX([5]Accounts!$A:$A,MATCH(P621,[5]Accounts!$F:$F,0))</f>
        <v>#N/A</v>
      </c>
      <c r="R621"/>
      <c r="S621"/>
      <c r="T621"/>
      <c r="U621"/>
      <c r="V621"/>
      <c r="W621"/>
    </row>
    <row r="622" spans="1:23" ht="15" hidden="1" x14ac:dyDescent="0.25">
      <c r="A622" s="24" t="str">
        <f>IFERROR(VLOOKUP(M622,'Broker lookup'!$A$1:$B$497,2,0),"other")</f>
        <v>other</v>
      </c>
      <c r="B622" s="445">
        <f t="shared" si="32"/>
        <v>45778</v>
      </c>
      <c r="C622" s="464">
        <v>45807</v>
      </c>
      <c r="D622" s="464">
        <v>45807</v>
      </c>
      <c r="E622">
        <v>170985700</v>
      </c>
      <c r="F622" t="s">
        <v>1085</v>
      </c>
      <c r="G622" s="20">
        <f t="shared" si="30"/>
        <v>-2317000</v>
      </c>
      <c r="H622" s="449">
        <v>2317000</v>
      </c>
      <c r="I622" s="449">
        <v>0</v>
      </c>
      <c r="J622" s="20">
        <v>219476.49</v>
      </c>
      <c r="K622" s="20" t="s">
        <v>64</v>
      </c>
      <c r="L622" s="20" t="s">
        <v>65</v>
      </c>
      <c r="M622" s="439" t="s">
        <v>309</v>
      </c>
      <c r="N622" s="440">
        <f t="shared" si="31"/>
        <v>45778</v>
      </c>
      <c r="O622" s="488" t="str">
        <f>IF(H622&lt;&gt;0,VLOOKUP(M622,[4]Cashflow!$A$93:$A$216,1,0),VLOOKUP([4]Bank!M622,[4]Cashflow!$A$5:$A$90,1,0))</f>
        <v>Cachematrix</v>
      </c>
      <c r="P622"/>
      <c r="Q622" s="18" t="e">
        <f>INDEX([5]Accounts!$A:$A,MATCH(P622,[5]Accounts!$F:$F,0))</f>
        <v>#N/A</v>
      </c>
      <c r="R622"/>
      <c r="S622"/>
      <c r="T622"/>
      <c r="U622"/>
      <c r="V622"/>
      <c r="W622"/>
    </row>
    <row r="623" spans="1:23" ht="15" hidden="1" x14ac:dyDescent="0.25">
      <c r="A623" s="24" t="str">
        <f>IFERROR(VLOOKUP(M623,'Broker lookup'!$A$1:$B$497,2,0),"other")</f>
        <v>other</v>
      </c>
      <c r="B623" s="445">
        <f t="shared" si="32"/>
        <v>45778</v>
      </c>
      <c r="C623" s="464">
        <v>45807</v>
      </c>
      <c r="D623" s="464">
        <v>45807</v>
      </c>
      <c r="E623">
        <v>170997891</v>
      </c>
      <c r="F623" t="s">
        <v>922</v>
      </c>
      <c r="G623" s="20">
        <f t="shared" si="30"/>
        <v>25000</v>
      </c>
      <c r="H623" s="449">
        <v>0</v>
      </c>
      <c r="I623" s="449">
        <v>25000</v>
      </c>
      <c r="J623" s="20">
        <v>244476.49</v>
      </c>
      <c r="K623" s="20" t="s">
        <v>64</v>
      </c>
      <c r="L623" s="20" t="s">
        <v>65</v>
      </c>
      <c r="M623" s="439" t="s">
        <v>711</v>
      </c>
      <c r="N623" s="440">
        <f t="shared" si="31"/>
        <v>45778</v>
      </c>
      <c r="O623" s="488" t="e">
        <f>IF(H623&lt;&gt;0,VLOOKUP(M623,[4]Cashflow!$A$93:$A$216,1,0),VLOOKUP([4]Bank!M623,[4]Cashflow!$A$5:$A$90,1,0))</f>
        <v>#N/A</v>
      </c>
      <c r="P623"/>
      <c r="Q623" s="18" t="e">
        <f>INDEX([5]Accounts!$A:$A,MATCH(P623,[5]Accounts!$F:$F,0))</f>
        <v>#N/A</v>
      </c>
      <c r="R623"/>
      <c r="S623"/>
      <c r="T623"/>
      <c r="U623"/>
      <c r="V623"/>
      <c r="W623"/>
    </row>
    <row r="624" spans="1:23" ht="15" hidden="1" x14ac:dyDescent="0.25">
      <c r="A624" s="24" t="str">
        <f>IFERROR(VLOOKUP(M624,'Broker lookup'!$A$1:$B$497,2,0),"other")</f>
        <v>other</v>
      </c>
      <c r="B624" s="445">
        <f t="shared" si="32"/>
        <v>45809</v>
      </c>
      <c r="C624" s="464">
        <v>45810</v>
      </c>
      <c r="D624" s="464">
        <v>45810</v>
      </c>
      <c r="E624">
        <v>171000816</v>
      </c>
      <c r="F624" t="s">
        <v>63</v>
      </c>
      <c r="G624" s="20">
        <f t="shared" si="30"/>
        <v>-217384.64</v>
      </c>
      <c r="H624" s="20">
        <v>217384.64</v>
      </c>
      <c r="I624" s="20">
        <v>0</v>
      </c>
      <c r="J624" s="20">
        <v>27091.85</v>
      </c>
      <c r="K624" s="20" t="s">
        <v>64</v>
      </c>
      <c r="L624" s="20" t="s">
        <v>65</v>
      </c>
      <c r="M624" s="439" t="s">
        <v>66</v>
      </c>
      <c r="N624" s="440">
        <f t="shared" si="31"/>
        <v>45809</v>
      </c>
      <c r="O624" s="488" t="str">
        <f>IF(H624&lt;&gt;0,VLOOKUP(M624,[4]Cashflow!$A$93:$A$216,1,0),VLOOKUP([4]Bank!M624,[4]Cashflow!$A$5:$A$90,1,0))</f>
        <v>MIB Fees</v>
      </c>
      <c r="P624" t="s">
        <v>296</v>
      </c>
      <c r="Q624" s="18">
        <f>INDEX([5]Accounts!$A:$A,MATCH(P624,[5]Accounts!$F:$F,0))</f>
        <v>4231</v>
      </c>
      <c r="R624" t="s">
        <v>118</v>
      </c>
      <c r="S624"/>
      <c r="T624" t="s">
        <v>388</v>
      </c>
      <c r="U624"/>
      <c r="V624"/>
      <c r="W624"/>
    </row>
    <row r="625" spans="1:23" ht="15" hidden="1" x14ac:dyDescent="0.25">
      <c r="A625" s="24" t="str">
        <f>IFERROR(VLOOKUP(M625,'Broker lookup'!$A$1:$B$497,2,0),"other")</f>
        <v>other</v>
      </c>
      <c r="B625" s="445">
        <f t="shared" si="32"/>
        <v>45809</v>
      </c>
      <c r="C625" s="464">
        <v>45810</v>
      </c>
      <c r="D625" s="464">
        <v>45810</v>
      </c>
      <c r="E625">
        <v>171000818</v>
      </c>
      <c r="F625" t="s">
        <v>886</v>
      </c>
      <c r="G625" s="20">
        <f t="shared" si="30"/>
        <v>-44.55</v>
      </c>
      <c r="H625" s="20">
        <v>44.55</v>
      </c>
      <c r="I625" s="20">
        <v>0</v>
      </c>
      <c r="J625" s="20">
        <v>27047.3</v>
      </c>
      <c r="K625" s="20" t="s">
        <v>64</v>
      </c>
      <c r="L625" s="20" t="s">
        <v>65</v>
      </c>
      <c r="M625" s="439" t="s">
        <v>69</v>
      </c>
      <c r="N625" s="440">
        <f t="shared" si="31"/>
        <v>45809</v>
      </c>
      <c r="O625" s="488" t="str">
        <f>IF(H625&lt;&gt;0,VLOOKUP(M625,[4]Cashflow!$A$93:$A$216,1,0),VLOOKUP([4]Bank!M625,[4]Cashflow!$A$5:$A$90,1,0))</f>
        <v>Employment Costs</v>
      </c>
      <c r="P625" t="s">
        <v>297</v>
      </c>
      <c r="Q625" s="18">
        <f>INDEX([5]Accounts!$A:$A,MATCH(P625,[5]Accounts!$F:$F,0))</f>
        <v>8020</v>
      </c>
      <c r="R625" t="s">
        <v>118</v>
      </c>
      <c r="S625"/>
      <c r="T625" t="s">
        <v>389</v>
      </c>
      <c r="U625"/>
      <c r="V625"/>
      <c r="W625"/>
    </row>
    <row r="626" spans="1:23" ht="15" hidden="1" x14ac:dyDescent="0.25">
      <c r="A626" s="24" t="str">
        <f>IFERROR(VLOOKUP(M626,'Broker lookup'!$A$1:$B$497,2,0),"other")</f>
        <v>other</v>
      </c>
      <c r="B626" s="445">
        <f t="shared" si="32"/>
        <v>45809</v>
      </c>
      <c r="C626" s="464">
        <v>45810</v>
      </c>
      <c r="D626" s="464">
        <v>45810</v>
      </c>
      <c r="E626">
        <v>171006422</v>
      </c>
      <c r="F626" t="s">
        <v>1087</v>
      </c>
      <c r="G626" s="20">
        <f t="shared" si="30"/>
        <v>19944.96</v>
      </c>
      <c r="H626" s="20">
        <v>0</v>
      </c>
      <c r="I626" s="20">
        <v>19944.96</v>
      </c>
      <c r="J626" s="20">
        <v>46992.26</v>
      </c>
      <c r="K626" s="20" t="s">
        <v>64</v>
      </c>
      <c r="L626" s="20" t="s">
        <v>65</v>
      </c>
      <c r="M626" s="439" t="s">
        <v>309</v>
      </c>
      <c r="N626" s="440">
        <f t="shared" si="31"/>
        <v>45809</v>
      </c>
      <c r="O626" s="488" t="e">
        <f>IF(H626&lt;&gt;0,VLOOKUP(M626,[4]Cashflow!$A$93:$A$216,1,0),VLOOKUP([4]Bank!M626,[4]Cashflow!$A$5:$A$90,1,0))</f>
        <v>#N/A</v>
      </c>
      <c r="P626" t="s">
        <v>579</v>
      </c>
      <c r="Q626" s="18">
        <f>INDEX([5]Accounts!$A:$A,MATCH(P626,[5]Accounts!$F:$F,0))</f>
        <v>3426</v>
      </c>
      <c r="R626" t="s">
        <v>118</v>
      </c>
      <c r="S626"/>
      <c r="T626" t="s">
        <v>1088</v>
      </c>
      <c r="U626"/>
      <c r="V626"/>
      <c r="W626"/>
    </row>
    <row r="627" spans="1:23" ht="15" hidden="1" x14ac:dyDescent="0.25">
      <c r="A627" s="24" t="str">
        <f>IFERROR(VLOOKUP(M627,'Broker lookup'!$A$1:$B$497,2,0),"other")</f>
        <v>other</v>
      </c>
      <c r="B627" s="445">
        <f t="shared" si="32"/>
        <v>45809</v>
      </c>
      <c r="C627" s="464">
        <v>45811</v>
      </c>
      <c r="D627" s="464">
        <v>45811</v>
      </c>
      <c r="E627">
        <v>171037685</v>
      </c>
      <c r="F627" t="s">
        <v>1089</v>
      </c>
      <c r="G627" s="20">
        <f t="shared" si="30"/>
        <v>47025</v>
      </c>
      <c r="H627" s="20">
        <v>0</v>
      </c>
      <c r="I627" s="515">
        <v>47025</v>
      </c>
      <c r="J627" s="20">
        <v>94017.26</v>
      </c>
      <c r="K627" s="20" t="s">
        <v>64</v>
      </c>
      <c r="L627" s="20" t="s">
        <v>65</v>
      </c>
      <c r="M627" s="439" t="s">
        <v>136</v>
      </c>
      <c r="N627" s="440">
        <f t="shared" si="31"/>
        <v>45809</v>
      </c>
      <c r="O627" s="488" t="e">
        <f>IF(H627&lt;&gt;0,VLOOKUP(M627,[4]Cashflow!$A$93:$A$216,1,0),VLOOKUP([4]Bank!M627,[4]Cashflow!$A$5:$A$90,1,0))</f>
        <v>#N/A</v>
      </c>
      <c r="P627" t="s">
        <v>137</v>
      </c>
      <c r="Q627" s="18">
        <f>INDEX([5]Accounts!$A:$A,MATCH(P627,[5]Accounts!$F:$F,0))</f>
        <v>3537</v>
      </c>
      <c r="R627" t="s">
        <v>118</v>
      </c>
      <c r="S627"/>
      <c r="T627" t="s">
        <v>1090</v>
      </c>
      <c r="U627"/>
      <c r="V627"/>
      <c r="W627"/>
    </row>
    <row r="628" spans="1:23" ht="15" hidden="1" x14ac:dyDescent="0.25">
      <c r="A628" s="24" t="str">
        <f>IFERROR(VLOOKUP(M628,'Broker lookup'!$A$1:$B$497,2,0),"other")</f>
        <v>other</v>
      </c>
      <c r="B628" s="445">
        <f t="shared" si="32"/>
        <v>45809</v>
      </c>
      <c r="C628" s="464">
        <v>45812</v>
      </c>
      <c r="D628" s="464">
        <v>45812</v>
      </c>
      <c r="E628">
        <v>171050305</v>
      </c>
      <c r="F628" t="s">
        <v>1091</v>
      </c>
      <c r="G628" s="20">
        <f t="shared" si="30"/>
        <v>2084000</v>
      </c>
      <c r="H628" s="20">
        <v>0</v>
      </c>
      <c r="I628" s="20">
        <v>2084000</v>
      </c>
      <c r="J628" s="20">
        <v>2178017.2599999998</v>
      </c>
      <c r="K628" s="20" t="s">
        <v>64</v>
      </c>
      <c r="L628" s="20" t="s">
        <v>65</v>
      </c>
      <c r="M628" s="439" t="s">
        <v>309</v>
      </c>
      <c r="N628" s="440">
        <f t="shared" si="31"/>
        <v>45809</v>
      </c>
      <c r="O628" s="488" t="e">
        <f>IF(H628&lt;&gt;0,VLOOKUP(M628,[4]Cashflow!$A$93:$A$216,1,0),VLOOKUP([4]Bank!M628,[4]Cashflow!$A$5:$A$90,1,0))</f>
        <v>#N/A</v>
      </c>
      <c r="P628" t="s">
        <v>309</v>
      </c>
      <c r="Q628" s="18">
        <f>INDEX([5]Accounts!$A:$A,MATCH(P628,[5]Accounts!$F:$F,0))</f>
        <v>2765</v>
      </c>
      <c r="R628" t="s">
        <v>118</v>
      </c>
      <c r="S628"/>
      <c r="T628" t="s">
        <v>390</v>
      </c>
      <c r="U628"/>
      <c r="V628"/>
      <c r="W628"/>
    </row>
    <row r="629" spans="1:23" ht="15" hidden="1" x14ac:dyDescent="0.25">
      <c r="A629" s="24" t="str">
        <f>IFERROR(VLOOKUP(M629,'Broker lookup'!$A$1:$B$497,2,0),"other")</f>
        <v>G2Insure</v>
      </c>
      <c r="B629" s="445">
        <f t="shared" si="32"/>
        <v>45809</v>
      </c>
      <c r="C629" s="464">
        <v>45812</v>
      </c>
      <c r="D629" s="464">
        <v>45812</v>
      </c>
      <c r="E629">
        <v>171054822</v>
      </c>
      <c r="F629" t="s">
        <v>1092</v>
      </c>
      <c r="G629" s="20">
        <f t="shared" si="30"/>
        <v>680.44</v>
      </c>
      <c r="H629" s="20">
        <v>0</v>
      </c>
      <c r="I629" s="20">
        <v>680.44</v>
      </c>
      <c r="J629" s="20">
        <v>2178697.7000000002</v>
      </c>
      <c r="K629" s="20" t="s">
        <v>64</v>
      </c>
      <c r="L629" s="20" t="s">
        <v>65</v>
      </c>
      <c r="M629" s="439" t="s">
        <v>133</v>
      </c>
      <c r="N629" s="440">
        <f t="shared" si="31"/>
        <v>45809</v>
      </c>
      <c r="O629" s="488" t="e">
        <f>IF(H629&lt;&gt;0,VLOOKUP(M629,[4]Cashflow!$A$93:$A$216,1,0),VLOOKUP([4]Bank!M629,[4]Cashflow!$A$5:$A$90,1,0))</f>
        <v>#N/A</v>
      </c>
      <c r="P629" t="s">
        <v>72</v>
      </c>
      <c r="Q629" s="18">
        <f>INDEX([5]Accounts!$A:$A,MATCH(P629,[5]Accounts!$F:$F,0))</f>
        <v>3435</v>
      </c>
      <c r="R629" t="s">
        <v>364</v>
      </c>
      <c r="S629"/>
      <c r="T629" t="s">
        <v>523</v>
      </c>
      <c r="U629"/>
      <c r="V629"/>
      <c r="W629"/>
    </row>
    <row r="630" spans="1:23" ht="15" hidden="1" x14ac:dyDescent="0.25">
      <c r="A630" s="24" t="str">
        <f>IFERROR(VLOOKUP(M630,'Broker lookup'!$A$1:$B$497,2,0),"other")</f>
        <v>other</v>
      </c>
      <c r="B630" s="445">
        <f t="shared" si="32"/>
        <v>45809</v>
      </c>
      <c r="C630" s="464">
        <v>45813</v>
      </c>
      <c r="D630" s="464">
        <v>45813</v>
      </c>
      <c r="E630">
        <v>171062105</v>
      </c>
      <c r="F630" t="s">
        <v>1093</v>
      </c>
      <c r="G630" s="20">
        <f t="shared" si="30"/>
        <v>-1</v>
      </c>
      <c r="H630" s="20">
        <v>1</v>
      </c>
      <c r="I630" s="20">
        <v>0</v>
      </c>
      <c r="J630" s="20">
        <v>2178696.7000000002</v>
      </c>
      <c r="K630" s="20" t="s">
        <v>64</v>
      </c>
      <c r="L630" s="20" t="s">
        <v>65</v>
      </c>
      <c r="M630" s="439" t="s">
        <v>582</v>
      </c>
      <c r="N630" s="440">
        <f t="shared" si="31"/>
        <v>45809</v>
      </c>
      <c r="O630" s="488" t="str">
        <f>IF(H630&lt;&gt;0,VLOOKUP(M630,[4]Cashflow!$A$93:$A$216,1,0),VLOOKUP([4]Bank!M630,[4]Cashflow!$A$5:$A$90,1,0))</f>
        <v>Bank Charges</v>
      </c>
      <c r="P630" t="s">
        <v>74</v>
      </c>
      <c r="Q630" s="18">
        <f>INDEX([5]Accounts!$A:$A,MATCH(P630,[5]Accounts!$F:$F,0))</f>
        <v>5430</v>
      </c>
      <c r="R630" t="s">
        <v>118</v>
      </c>
      <c r="S630"/>
      <c r="T630" t="s">
        <v>74</v>
      </c>
      <c r="U630"/>
      <c r="V630"/>
      <c r="W630"/>
    </row>
    <row r="631" spans="1:23" ht="15" hidden="1" x14ac:dyDescent="0.25">
      <c r="A631" s="24" t="str">
        <f>IFERROR(VLOOKUP(M631,'Broker lookup'!$A$1:$B$497,2,0),"other")</f>
        <v>other</v>
      </c>
      <c r="B631" s="445">
        <f t="shared" si="32"/>
        <v>45809</v>
      </c>
      <c r="C631" s="464">
        <v>45813</v>
      </c>
      <c r="D631" s="464">
        <v>45813</v>
      </c>
      <c r="E631">
        <v>171062105</v>
      </c>
      <c r="F631" t="s">
        <v>1094</v>
      </c>
      <c r="G631" s="20">
        <f t="shared" si="30"/>
        <v>-1728</v>
      </c>
      <c r="H631" s="20">
        <v>1728</v>
      </c>
      <c r="I631" s="20">
        <v>0</v>
      </c>
      <c r="J631" s="20">
        <v>2176968.7000000002</v>
      </c>
      <c r="K631" s="20" t="s">
        <v>64</v>
      </c>
      <c r="L631" s="20" t="s">
        <v>65</v>
      </c>
      <c r="M631" s="439" t="s">
        <v>393</v>
      </c>
      <c r="N631" s="440">
        <f t="shared" si="31"/>
        <v>45809</v>
      </c>
      <c r="O631" s="488" t="str">
        <f>IF(H631&lt;&gt;0,VLOOKUP(M631,[4]Cashflow!$A$93:$A$216,1,0),VLOOKUP([4]Bank!M631,[4]Cashflow!$A$5:$A$90,1,0))</f>
        <v>KCASL Fees</v>
      </c>
      <c r="P631" t="s">
        <v>78</v>
      </c>
      <c r="Q631" s="18">
        <f>INDEX([5]Accounts!$A:$A,MATCH(P631,[5]Accounts!$F:$F,0))</f>
        <v>5425</v>
      </c>
      <c r="R631" t="s">
        <v>118</v>
      </c>
      <c r="S631"/>
      <c r="T631" t="s">
        <v>1095</v>
      </c>
      <c r="U631"/>
      <c r="V631"/>
      <c r="W631"/>
    </row>
    <row r="632" spans="1:23" ht="15" hidden="1" x14ac:dyDescent="0.25">
      <c r="A632" s="24" t="str">
        <f>IFERROR(VLOOKUP(M632,'Broker lookup'!$A$1:$B$497,2,0),"other")</f>
        <v>other</v>
      </c>
      <c r="B632" s="445">
        <f t="shared" si="32"/>
        <v>45809</v>
      </c>
      <c r="C632" s="464">
        <v>45813</v>
      </c>
      <c r="D632" s="464">
        <v>45813</v>
      </c>
      <c r="E632">
        <v>171062106</v>
      </c>
      <c r="F632" t="s">
        <v>895</v>
      </c>
      <c r="G632" s="20">
        <f t="shared" si="30"/>
        <v>-15</v>
      </c>
      <c r="H632" s="20">
        <v>15</v>
      </c>
      <c r="I632" s="20">
        <v>0</v>
      </c>
      <c r="J632" s="20">
        <v>2176953.7000000002</v>
      </c>
      <c r="K632" s="20" t="s">
        <v>64</v>
      </c>
      <c r="L632" s="20" t="s">
        <v>65</v>
      </c>
      <c r="M632" s="439" t="s">
        <v>582</v>
      </c>
      <c r="N632" s="440">
        <f t="shared" si="31"/>
        <v>45809</v>
      </c>
      <c r="O632" s="488" t="str">
        <f>IF(H632&lt;&gt;0,VLOOKUP(M632,[4]Cashflow!$A$93:$A$216,1,0),VLOOKUP([4]Bank!M632,[4]Cashflow!$A$5:$A$90,1,0))</f>
        <v>Bank Charges</v>
      </c>
      <c r="P632" t="s">
        <v>74</v>
      </c>
      <c r="Q632" s="18">
        <f>INDEX([5]Accounts!$A:$A,MATCH(P632,[5]Accounts!$F:$F,0))</f>
        <v>5430</v>
      </c>
      <c r="R632" t="s">
        <v>118</v>
      </c>
      <c r="S632"/>
      <c r="T632" t="s">
        <v>74</v>
      </c>
      <c r="U632"/>
      <c r="V632"/>
      <c r="W632"/>
    </row>
    <row r="633" spans="1:23" ht="15" hidden="1" x14ac:dyDescent="0.25">
      <c r="A633" s="24" t="str">
        <f>IFERROR(VLOOKUP(M633,'Broker lookup'!$A$1:$B$497,2,0),"other")</f>
        <v>other</v>
      </c>
      <c r="B633" s="445">
        <f t="shared" si="32"/>
        <v>45809</v>
      </c>
      <c r="C633" s="464">
        <v>45813</v>
      </c>
      <c r="D633" s="464">
        <v>45813</v>
      </c>
      <c r="E633">
        <v>171062106</v>
      </c>
      <c r="F633" t="s">
        <v>896</v>
      </c>
      <c r="G633" s="20">
        <f t="shared" si="30"/>
        <v>-500000</v>
      </c>
      <c r="H633" s="20">
        <v>500000</v>
      </c>
      <c r="I633" s="20">
        <v>0</v>
      </c>
      <c r="J633" s="20">
        <v>1676953.7</v>
      </c>
      <c r="K633" s="20" t="s">
        <v>64</v>
      </c>
      <c r="L633" s="20" t="s">
        <v>65</v>
      </c>
      <c r="M633" s="439" t="s">
        <v>107</v>
      </c>
      <c r="N633" s="440">
        <f t="shared" si="31"/>
        <v>45809</v>
      </c>
      <c r="O633" s="488" t="str">
        <f>IF(H633&lt;&gt;0,VLOOKUP(M633,[4]Cashflow!$A$93:$A$216,1,0),VLOOKUP([4]Bank!M633,[4]Cashflow!$A$5:$A$90,1,0))</f>
        <v>Pukka IPT &amp; Commission</v>
      </c>
      <c r="P633" t="s">
        <v>742</v>
      </c>
      <c r="Q633" s="18">
        <f>INDEX([5]Accounts!$A:$A,MATCH(P633,[5]Accounts!$F:$F,0))</f>
        <v>2768</v>
      </c>
      <c r="R633" t="s">
        <v>118</v>
      </c>
      <c r="S633"/>
      <c r="T633" t="s">
        <v>743</v>
      </c>
      <c r="U633"/>
      <c r="V633"/>
      <c r="W633"/>
    </row>
    <row r="634" spans="1:23" ht="15" hidden="1" x14ac:dyDescent="0.25">
      <c r="A634" s="24" t="str">
        <f>IFERROR(VLOOKUP(M634,'Broker lookup'!$A$1:$B$497,2,0),"other")</f>
        <v>other</v>
      </c>
      <c r="B634" s="445">
        <f t="shared" si="32"/>
        <v>45809</v>
      </c>
      <c r="C634" s="464">
        <v>45813</v>
      </c>
      <c r="D634" s="464">
        <v>45813</v>
      </c>
      <c r="E634">
        <v>171062107</v>
      </c>
      <c r="F634" t="s">
        <v>911</v>
      </c>
      <c r="G634" s="20">
        <f t="shared" si="30"/>
        <v>-1</v>
      </c>
      <c r="H634" s="20">
        <v>1</v>
      </c>
      <c r="I634" s="515">
        <v>0</v>
      </c>
      <c r="J634" s="20">
        <v>1676952.7</v>
      </c>
      <c r="K634" s="20" t="s">
        <v>64</v>
      </c>
      <c r="L634" s="20" t="s">
        <v>65</v>
      </c>
      <c r="M634" s="439" t="s">
        <v>582</v>
      </c>
      <c r="N634" s="440">
        <f t="shared" si="31"/>
        <v>45809</v>
      </c>
      <c r="O634" s="488" t="str">
        <f>IF(H634&lt;&gt;0,VLOOKUP(M634,[4]Cashflow!$A$93:$A$216,1,0),VLOOKUP([4]Bank!M634,[4]Cashflow!$A$5:$A$90,1,0))</f>
        <v>Bank Charges</v>
      </c>
      <c r="P634" t="s">
        <v>74</v>
      </c>
      <c r="Q634" s="18">
        <f>INDEX([5]Accounts!$A:$A,MATCH(P634,[5]Accounts!$F:$F,0))</f>
        <v>5430</v>
      </c>
      <c r="R634" t="s">
        <v>118</v>
      </c>
      <c r="S634"/>
      <c r="T634" t="s">
        <v>74</v>
      </c>
      <c r="U634"/>
      <c r="V634"/>
      <c r="W634"/>
    </row>
    <row r="635" spans="1:23" ht="15" hidden="1" x14ac:dyDescent="0.25">
      <c r="A635" s="24" t="str">
        <f>IFERROR(VLOOKUP(M635,'Broker lookup'!$A$1:$B$497,2,0),"other")</f>
        <v>other</v>
      </c>
      <c r="B635" s="445">
        <f t="shared" si="32"/>
        <v>45809</v>
      </c>
      <c r="C635" s="464">
        <v>45813</v>
      </c>
      <c r="D635" s="464">
        <v>45813</v>
      </c>
      <c r="E635">
        <v>171062107</v>
      </c>
      <c r="F635" t="s">
        <v>912</v>
      </c>
      <c r="G635" s="20">
        <f t="shared" si="30"/>
        <v>-421974.69</v>
      </c>
      <c r="H635" s="20">
        <v>421974.69</v>
      </c>
      <c r="I635" s="20">
        <v>0</v>
      </c>
      <c r="J635" s="20">
        <v>1254978.01</v>
      </c>
      <c r="K635" s="20" t="s">
        <v>64</v>
      </c>
      <c r="L635" s="20" t="s">
        <v>65</v>
      </c>
      <c r="M635" s="439" t="s">
        <v>618</v>
      </c>
      <c r="N635" s="440">
        <f t="shared" si="31"/>
        <v>45809</v>
      </c>
      <c r="O635" s="488" t="str">
        <f>IF(H635&lt;&gt;0,VLOOKUP(M635,[4]Cashflow!$A$93:$A$216,1,0),VLOOKUP([4]Bank!M635,[4]Cashflow!$A$5:$A$90,1,0))</f>
        <v>Hedgehog Claims</v>
      </c>
      <c r="P635" t="s">
        <v>80</v>
      </c>
      <c r="Q635" s="18">
        <f>INDEX([5]Accounts!$A:$A,MATCH(P635,[5]Accounts!$F:$F,0))</f>
        <v>2764</v>
      </c>
      <c r="R635" t="s">
        <v>118</v>
      </c>
      <c r="S635"/>
      <c r="T635" t="s">
        <v>395</v>
      </c>
      <c r="U635"/>
      <c r="V635"/>
      <c r="W635"/>
    </row>
    <row r="636" spans="1:23" ht="15" hidden="1" x14ac:dyDescent="0.25">
      <c r="A636" s="24" t="str">
        <f>IFERROR(VLOOKUP(M636,'Broker lookup'!$A$1:$B$497,2,0),"other")</f>
        <v>other</v>
      </c>
      <c r="B636" s="445">
        <f t="shared" si="32"/>
        <v>45809</v>
      </c>
      <c r="C636" s="464">
        <v>45813</v>
      </c>
      <c r="D636" s="464">
        <v>45813</v>
      </c>
      <c r="E636">
        <v>171062108</v>
      </c>
      <c r="F636" t="s">
        <v>1096</v>
      </c>
      <c r="G636" s="20">
        <f t="shared" si="30"/>
        <v>-1</v>
      </c>
      <c r="H636" s="20">
        <v>1</v>
      </c>
      <c r="I636" s="20">
        <v>0</v>
      </c>
      <c r="J636" s="20">
        <v>1254977.01</v>
      </c>
      <c r="K636" s="20" t="s">
        <v>64</v>
      </c>
      <c r="L636" s="20" t="s">
        <v>65</v>
      </c>
      <c r="M636" s="439" t="s">
        <v>582</v>
      </c>
      <c r="N636" s="440">
        <f t="shared" si="31"/>
        <v>45809</v>
      </c>
      <c r="O636" s="488" t="str">
        <f>IF(H636&lt;&gt;0,VLOOKUP(M636,[4]Cashflow!$A$93:$A$216,1,0),VLOOKUP([4]Bank!M636,[4]Cashflow!$A$5:$A$90,1,0))</f>
        <v>Bank Charges</v>
      </c>
      <c r="P636" t="s">
        <v>74</v>
      </c>
      <c r="Q636" s="18">
        <f>INDEX([5]Accounts!$A:$A,MATCH(P636,[5]Accounts!$F:$F,0))</f>
        <v>5430</v>
      </c>
      <c r="R636" t="s">
        <v>118</v>
      </c>
      <c r="S636"/>
      <c r="T636" t="s">
        <v>74</v>
      </c>
      <c r="U636"/>
      <c r="V636"/>
      <c r="W636"/>
    </row>
    <row r="637" spans="1:23" ht="15" hidden="1" x14ac:dyDescent="0.25">
      <c r="A637" s="24" t="str">
        <f>IFERROR(VLOOKUP(M637,'Broker lookup'!$A$1:$B$497,2,0),"other")</f>
        <v>other</v>
      </c>
      <c r="B637" s="445">
        <f t="shared" si="32"/>
        <v>45809</v>
      </c>
      <c r="C637" s="464">
        <v>45813</v>
      </c>
      <c r="D637" s="464">
        <v>45813</v>
      </c>
      <c r="E637">
        <v>171062108</v>
      </c>
      <c r="F637" t="s">
        <v>1097</v>
      </c>
      <c r="G637" s="515">
        <f t="shared" ref="G637:G700" si="33">IF(H637&gt;0,-H637,I637)</f>
        <v>-4782.6099999999997</v>
      </c>
      <c r="H637" s="20">
        <v>4782.6099999999997</v>
      </c>
      <c r="I637" s="20">
        <v>0</v>
      </c>
      <c r="J637" s="20">
        <v>1250194.3999999999</v>
      </c>
      <c r="K637" s="20" t="s">
        <v>64</v>
      </c>
      <c r="L637" s="20" t="s">
        <v>65</v>
      </c>
      <c r="M637" s="439" t="s">
        <v>307</v>
      </c>
      <c r="N637" s="440">
        <f t="shared" si="31"/>
        <v>45809</v>
      </c>
      <c r="O637" s="488" t="str">
        <f>IF(H637&lt;&gt;0,VLOOKUP(M637,[4]Cashflow!$A$93:$A$216,1,0),VLOOKUP([4]Bank!M637,[4]Cashflow!$A$5:$A$90,1,0))</f>
        <v>ABI Levy</v>
      </c>
      <c r="P637" s="532" t="s">
        <v>628</v>
      </c>
      <c r="Q637" s="18">
        <f>INDEX([5]Accounts!$A:$A,MATCH(P637,[5]Accounts!$F:$F,0))</f>
        <v>3120</v>
      </c>
      <c r="R637" t="s">
        <v>118</v>
      </c>
      <c r="S637"/>
      <c r="T637" t="s">
        <v>1098</v>
      </c>
      <c r="U637"/>
      <c r="V637"/>
      <c r="W637"/>
    </row>
    <row r="638" spans="1:23" ht="15" hidden="1" x14ac:dyDescent="0.25">
      <c r="A638" s="24" t="str">
        <f>IFERROR(VLOOKUP(M638,'Broker lookup'!$A$1:$B$497,2,0),"other")</f>
        <v>other</v>
      </c>
      <c r="B638" s="445">
        <f t="shared" si="32"/>
        <v>45809</v>
      </c>
      <c r="C638" s="464">
        <v>45813</v>
      </c>
      <c r="D638" s="464">
        <v>45813</v>
      </c>
      <c r="E638">
        <v>171062109</v>
      </c>
      <c r="F638" t="s">
        <v>53</v>
      </c>
      <c r="G638" s="20">
        <f t="shared" si="33"/>
        <v>-15</v>
      </c>
      <c r="H638" s="20">
        <v>15</v>
      </c>
      <c r="I638" s="20">
        <v>0</v>
      </c>
      <c r="J638" s="20">
        <v>1250179.3999999999</v>
      </c>
      <c r="K638" s="20" t="s">
        <v>64</v>
      </c>
      <c r="L638" s="20" t="s">
        <v>65</v>
      </c>
      <c r="M638" s="439" t="s">
        <v>582</v>
      </c>
      <c r="N638" s="440">
        <f t="shared" si="31"/>
        <v>45809</v>
      </c>
      <c r="O638" s="488" t="str">
        <f>IF(H638&lt;&gt;0,VLOOKUP(M638,[4]Cashflow!$A$93:$A$216,1,0),VLOOKUP([4]Bank!M638,[4]Cashflow!$A$5:$A$90,1,0))</f>
        <v>Bank Charges</v>
      </c>
      <c r="P638" t="s">
        <v>74</v>
      </c>
      <c r="Q638" s="18">
        <f>INDEX([5]Accounts!$A:$A,MATCH(P638,[5]Accounts!$F:$F,0))</f>
        <v>5430</v>
      </c>
      <c r="R638" t="s">
        <v>118</v>
      </c>
      <c r="S638"/>
      <c r="T638" t="s">
        <v>74</v>
      </c>
      <c r="U638"/>
      <c r="V638"/>
      <c r="W638"/>
    </row>
    <row r="639" spans="1:23" ht="15" hidden="1" x14ac:dyDescent="0.25">
      <c r="A639" s="24" t="str">
        <f>IFERROR(VLOOKUP(M639,'Broker lookup'!$A$1:$B$497,2,0),"other")</f>
        <v>other</v>
      </c>
      <c r="B639" s="445">
        <f t="shared" si="32"/>
        <v>45809</v>
      </c>
      <c r="C639" s="464">
        <v>45813</v>
      </c>
      <c r="D639" s="464">
        <v>45813</v>
      </c>
      <c r="E639">
        <v>171062109</v>
      </c>
      <c r="F639" t="s">
        <v>54</v>
      </c>
      <c r="G639" s="20">
        <f t="shared" si="33"/>
        <v>-1200000</v>
      </c>
      <c r="H639" s="20">
        <v>1200000</v>
      </c>
      <c r="I639" s="20">
        <v>0</v>
      </c>
      <c r="J639" s="20">
        <v>50179.4</v>
      </c>
      <c r="K639" s="20" t="s">
        <v>64</v>
      </c>
      <c r="L639" s="20" t="s">
        <v>65</v>
      </c>
      <c r="M639" s="439" t="s">
        <v>85</v>
      </c>
      <c r="N639" s="440">
        <f t="shared" si="31"/>
        <v>45809</v>
      </c>
      <c r="O639" s="488" t="str">
        <f>IF(H639&lt;&gt;0,VLOOKUP(M639,[4]Cashflow!$A$93:$A$216,1,0),VLOOKUP([4]Bank!M639,[4]Cashflow!$A$5:$A$90,1,0))</f>
        <v>KCASL Top up</v>
      </c>
      <c r="P639" t="s">
        <v>84</v>
      </c>
      <c r="Q639" s="18">
        <f>INDEX([5]Accounts!$A:$A,MATCH(P639,[5]Accounts!$F:$F,0))</f>
        <v>2761</v>
      </c>
      <c r="R639" t="s">
        <v>118</v>
      </c>
      <c r="S639"/>
      <c r="T639" t="s">
        <v>85</v>
      </c>
      <c r="U639"/>
      <c r="V639"/>
      <c r="W639"/>
    </row>
    <row r="640" spans="1:23" ht="15" hidden="1" x14ac:dyDescent="0.25">
      <c r="A640" s="24" t="str">
        <f>IFERROR(VLOOKUP(M640,'Broker lookup'!$A$1:$B$497,2,0),"other")</f>
        <v>other</v>
      </c>
      <c r="B640" s="445">
        <f t="shared" si="32"/>
        <v>45809</v>
      </c>
      <c r="C640" s="464">
        <v>45813</v>
      </c>
      <c r="D640" s="464">
        <v>45813</v>
      </c>
      <c r="E640">
        <v>171066587</v>
      </c>
      <c r="F640" t="s">
        <v>1099</v>
      </c>
      <c r="G640" s="20">
        <f t="shared" si="33"/>
        <v>381789.43</v>
      </c>
      <c r="H640" s="20">
        <v>0</v>
      </c>
      <c r="I640" s="20">
        <v>381789.43</v>
      </c>
      <c r="J640" s="20">
        <v>431968.83</v>
      </c>
      <c r="K640" s="20" t="s">
        <v>64</v>
      </c>
      <c r="L640" s="20" t="s">
        <v>65</v>
      </c>
      <c r="M640" s="439" t="s">
        <v>545</v>
      </c>
      <c r="N640" s="440">
        <f t="shared" si="31"/>
        <v>45809</v>
      </c>
      <c r="O640" s="488" t="e">
        <f>IF(H640&lt;&gt;0,VLOOKUP(M640,[4]Cashflow!$A$93:$A$216,1,0),VLOOKUP([4]Bank!M640,[4]Cashflow!$A$5:$A$90,1,0))</f>
        <v>#N/A</v>
      </c>
      <c r="P640" t="s">
        <v>134</v>
      </c>
      <c r="Q640" s="18">
        <f>INDEX([5]Accounts!$A:$A,MATCH(P640,[5]Accounts!$F:$F,0))</f>
        <v>4115</v>
      </c>
      <c r="R640" t="s">
        <v>118</v>
      </c>
      <c r="S640"/>
      <c r="T640" t="s">
        <v>1100</v>
      </c>
      <c r="U640"/>
      <c r="V640"/>
      <c r="W640"/>
    </row>
    <row r="641" spans="1:23" ht="15" hidden="1" x14ac:dyDescent="0.25">
      <c r="A641" s="24" t="str">
        <f>IFERROR(VLOOKUP(M641,'Broker lookup'!$A$1:$B$497,2,0),"other")</f>
        <v>Hiyacar</v>
      </c>
      <c r="B641" s="445">
        <f t="shared" si="32"/>
        <v>45809</v>
      </c>
      <c r="C641" s="464">
        <v>45814</v>
      </c>
      <c r="D641" s="464">
        <v>45814</v>
      </c>
      <c r="E641">
        <v>171088162</v>
      </c>
      <c r="F641" t="s">
        <v>1101</v>
      </c>
      <c r="G641" s="20">
        <f t="shared" si="33"/>
        <v>5000</v>
      </c>
      <c r="H641" s="20">
        <v>0</v>
      </c>
      <c r="I641" s="515">
        <v>5000</v>
      </c>
      <c r="J641" s="20">
        <v>436968.83</v>
      </c>
      <c r="K641" s="20" t="s">
        <v>64</v>
      </c>
      <c r="L641" s="20" t="s">
        <v>65</v>
      </c>
      <c r="M641" s="439" t="s">
        <v>292</v>
      </c>
      <c r="N641" s="440">
        <f t="shared" si="31"/>
        <v>45809</v>
      </c>
      <c r="O641" s="488" t="e">
        <f>IF(H641&lt;&gt;0,VLOOKUP(M641,[4]Cashflow!$A$93:$A$216,1,0),VLOOKUP([4]Bank!M641,[4]Cashflow!$A$5:$A$90,1,0))</f>
        <v>#N/A</v>
      </c>
      <c r="P641" t="s">
        <v>72</v>
      </c>
      <c r="Q641" s="18">
        <f>INDEX([5]Accounts!$A:$A,MATCH(P641,[5]Accounts!$F:$F,0))</f>
        <v>3435</v>
      </c>
      <c r="R641" t="s">
        <v>229</v>
      </c>
      <c r="S641"/>
      <c r="T641" t="s">
        <v>1040</v>
      </c>
      <c r="U641"/>
      <c r="V641"/>
      <c r="W641"/>
    </row>
    <row r="642" spans="1:23" ht="15" hidden="1" x14ac:dyDescent="0.25">
      <c r="A642" s="24" t="str">
        <f>IFERROR(VLOOKUP(M642,'Broker lookup'!$A$1:$B$497,2,0),"other")</f>
        <v>other</v>
      </c>
      <c r="B642" s="445">
        <f t="shared" si="32"/>
        <v>45809</v>
      </c>
      <c r="C642" s="464">
        <v>45814</v>
      </c>
      <c r="D642" s="464">
        <v>45814</v>
      </c>
      <c r="E642">
        <v>171088231</v>
      </c>
      <c r="F642" t="s">
        <v>1102</v>
      </c>
      <c r="G642" s="20">
        <f t="shared" si="33"/>
        <v>33750</v>
      </c>
      <c r="H642" s="20">
        <v>0</v>
      </c>
      <c r="I642" s="20">
        <v>33750</v>
      </c>
      <c r="J642" s="20">
        <v>470718.83</v>
      </c>
      <c r="K642" s="20" t="s">
        <v>64</v>
      </c>
      <c r="L642" s="20" t="s">
        <v>65</v>
      </c>
      <c r="M642" s="439" t="s">
        <v>136</v>
      </c>
      <c r="N642" s="440">
        <f t="shared" si="31"/>
        <v>45809</v>
      </c>
      <c r="O642" s="488" t="e">
        <f>IF(H642&lt;&gt;0,VLOOKUP(M642,[4]Cashflow!$A$93:$A$216,1,0),VLOOKUP([4]Bank!M642,[4]Cashflow!$A$5:$A$90,1,0))</f>
        <v>#N/A</v>
      </c>
      <c r="P642" t="s">
        <v>137</v>
      </c>
      <c r="Q642" s="18">
        <f>INDEX([5]Accounts!$A:$A,MATCH(P642,[5]Accounts!$F:$F,0))</f>
        <v>3537</v>
      </c>
      <c r="R642" t="s">
        <v>118</v>
      </c>
      <c r="S642"/>
      <c r="T642" t="s">
        <v>1103</v>
      </c>
      <c r="U642"/>
      <c r="V642"/>
      <c r="W642"/>
    </row>
    <row r="643" spans="1:23" ht="15" hidden="1" x14ac:dyDescent="0.25">
      <c r="A643" s="24" t="str">
        <f>IFERROR(VLOOKUP(M643,'Broker lookup'!$A$1:$B$497,2,0),"other")</f>
        <v>other</v>
      </c>
      <c r="B643" s="445">
        <f t="shared" si="32"/>
        <v>45809</v>
      </c>
      <c r="C643" s="464">
        <v>45817</v>
      </c>
      <c r="D643" s="464">
        <v>45817</v>
      </c>
      <c r="E643">
        <v>171095202</v>
      </c>
      <c r="F643" t="s">
        <v>1104</v>
      </c>
      <c r="G643" s="20">
        <f t="shared" si="33"/>
        <v>-15</v>
      </c>
      <c r="H643" s="20">
        <v>15</v>
      </c>
      <c r="I643" s="20">
        <v>0</v>
      </c>
      <c r="J643" s="20">
        <v>470703.83</v>
      </c>
      <c r="K643" s="20" t="s">
        <v>64</v>
      </c>
      <c r="L643" s="20" t="s">
        <v>65</v>
      </c>
      <c r="M643" s="439" t="s">
        <v>582</v>
      </c>
      <c r="N643" s="440">
        <f t="shared" si="31"/>
        <v>45809</v>
      </c>
      <c r="O643" s="488" t="str">
        <f>IF(H643&lt;&gt;0,VLOOKUP(M643,[4]Cashflow!$A$93:$A$216,1,0),VLOOKUP([4]Bank!M643,[4]Cashflow!$A$5:$A$90,1,0))</f>
        <v>Bank Charges</v>
      </c>
      <c r="P643" t="s">
        <v>74</v>
      </c>
      <c r="Q643" s="18">
        <f>INDEX([5]Accounts!$A:$A,MATCH(P643,[5]Accounts!$F:$F,0))</f>
        <v>5430</v>
      </c>
      <c r="R643" t="s">
        <v>118</v>
      </c>
      <c r="S643"/>
      <c r="T643" t="s">
        <v>74</v>
      </c>
      <c r="U643"/>
      <c r="V643"/>
      <c r="W643"/>
    </row>
    <row r="644" spans="1:23" ht="15" hidden="1" x14ac:dyDescent="0.25">
      <c r="A644" s="24" t="str">
        <f>IFERROR(VLOOKUP(M644,'Broker lookup'!$A$1:$B$497,2,0),"other")</f>
        <v>other</v>
      </c>
      <c r="B644" s="445">
        <f t="shared" si="32"/>
        <v>45809</v>
      </c>
      <c r="C644" s="464">
        <v>45817</v>
      </c>
      <c r="D644" s="464">
        <v>45817</v>
      </c>
      <c r="E644">
        <v>171095202</v>
      </c>
      <c r="F644" t="s">
        <v>1105</v>
      </c>
      <c r="G644" s="20">
        <f t="shared" si="33"/>
        <v>-470000</v>
      </c>
      <c r="H644" s="20">
        <v>470000</v>
      </c>
      <c r="I644" s="20">
        <v>0</v>
      </c>
      <c r="J644" s="20">
        <v>703.83</v>
      </c>
      <c r="K644" s="20" t="s">
        <v>64</v>
      </c>
      <c r="L644" s="20" t="s">
        <v>65</v>
      </c>
      <c r="M644" s="439" t="s">
        <v>309</v>
      </c>
      <c r="N644" s="440">
        <f t="shared" si="31"/>
        <v>45809</v>
      </c>
      <c r="O644" s="488" t="str">
        <f>IF(H644&lt;&gt;0,VLOOKUP(M644,[4]Cashflow!$A$93:$A$216,1,0),VLOOKUP([4]Bank!M644,[4]Cashflow!$A$5:$A$90,1,0))</f>
        <v>Cachematrix</v>
      </c>
      <c r="P644" t="s">
        <v>309</v>
      </c>
      <c r="Q644" s="18">
        <f>INDEX([5]Accounts!$A:$A,MATCH(P644,[5]Accounts!$F:$F,0))</f>
        <v>2765</v>
      </c>
      <c r="R644" t="s">
        <v>118</v>
      </c>
      <c r="S644"/>
      <c r="T644" t="s">
        <v>390</v>
      </c>
      <c r="U644"/>
      <c r="V644"/>
      <c r="W644"/>
    </row>
    <row r="645" spans="1:23" ht="15" hidden="1" x14ac:dyDescent="0.25">
      <c r="A645" s="24" t="str">
        <f>IFERROR(VLOOKUP(M645,'Broker lookup'!$A$1:$B$497,2,0),"other")</f>
        <v>Dayinsure</v>
      </c>
      <c r="B645" s="445">
        <f t="shared" si="32"/>
        <v>45809</v>
      </c>
      <c r="C645" s="464">
        <v>45820</v>
      </c>
      <c r="D645" s="464">
        <v>45820</v>
      </c>
      <c r="E645">
        <v>171146827</v>
      </c>
      <c r="F645" t="s">
        <v>1051</v>
      </c>
      <c r="G645" s="20">
        <f t="shared" si="33"/>
        <v>47879.39</v>
      </c>
      <c r="H645" s="20">
        <v>0</v>
      </c>
      <c r="I645" s="20">
        <v>47879.39</v>
      </c>
      <c r="J645" s="20">
        <v>48583.22</v>
      </c>
      <c r="K645" s="20" t="s">
        <v>64</v>
      </c>
      <c r="L645" s="20" t="s">
        <v>65</v>
      </c>
      <c r="M645" s="439" t="s">
        <v>36</v>
      </c>
      <c r="N645" s="440">
        <f t="shared" ref="N645:N708" si="34">EOMONTH(C645,-1)+1</f>
        <v>45809</v>
      </c>
      <c r="O645" s="488" t="e">
        <f>IF(H645&lt;&gt;0,VLOOKUP(M645,[4]Cashflow!$A$93:$A$216,1,0),VLOOKUP([4]Bank!M645,[4]Cashflow!$A$5:$A$90,1,0))</f>
        <v>#N/A</v>
      </c>
      <c r="P645" t="s">
        <v>72</v>
      </c>
      <c r="Q645" s="18">
        <f>INDEX([5]Accounts!$A:$A,MATCH(P645,[5]Accounts!$F:$F,0))</f>
        <v>3435</v>
      </c>
      <c r="R645" t="s">
        <v>218</v>
      </c>
      <c r="S645"/>
      <c r="T645" t="s">
        <v>391</v>
      </c>
      <c r="U645"/>
      <c r="V645"/>
      <c r="W645"/>
    </row>
    <row r="646" spans="1:23" ht="15" hidden="1" x14ac:dyDescent="0.25">
      <c r="A646" s="24" t="str">
        <f>IFERROR(VLOOKUP(M646,'Broker lookup'!$A$1:$B$497,2,0),"other")</f>
        <v>other</v>
      </c>
      <c r="B646" s="445">
        <f t="shared" si="32"/>
        <v>45809</v>
      </c>
      <c r="C646" s="464">
        <v>45820</v>
      </c>
      <c r="D646" s="464">
        <v>45820</v>
      </c>
      <c r="E646">
        <v>171162320</v>
      </c>
      <c r="F646" t="s">
        <v>1106</v>
      </c>
      <c r="G646" s="20">
        <f t="shared" si="33"/>
        <v>2614000</v>
      </c>
      <c r="H646" s="20">
        <v>0</v>
      </c>
      <c r="I646" s="20">
        <v>2614000</v>
      </c>
      <c r="J646" s="20">
        <v>2662583.2200000002</v>
      </c>
      <c r="K646" s="20" t="s">
        <v>64</v>
      </c>
      <c r="L646" s="20" t="s">
        <v>65</v>
      </c>
      <c r="M646" s="439" t="s">
        <v>309</v>
      </c>
      <c r="N646" s="440">
        <f t="shared" si="34"/>
        <v>45809</v>
      </c>
      <c r="O646" s="488" t="e">
        <f>IF(H646&lt;&gt;0,VLOOKUP(M646,[4]Cashflow!$A$93:$A$216,1,0),VLOOKUP([4]Bank!M646,[4]Cashflow!$A$5:$A$90,1,0))</f>
        <v>#N/A</v>
      </c>
      <c r="P646" t="s">
        <v>309</v>
      </c>
      <c r="Q646" s="18">
        <f>INDEX([5]Accounts!$A:$A,MATCH(P646,[5]Accounts!$F:$F,0))</f>
        <v>2765</v>
      </c>
      <c r="R646" t="s">
        <v>118</v>
      </c>
      <c r="S646"/>
      <c r="T646" t="s">
        <v>390</v>
      </c>
      <c r="U646"/>
      <c r="V646"/>
      <c r="W646"/>
    </row>
    <row r="647" spans="1:23" ht="15" hidden="1" x14ac:dyDescent="0.25">
      <c r="A647" s="24" t="str">
        <f>IFERROR(VLOOKUP(M647,'Broker lookup'!$A$1:$B$497,2,0),"other")</f>
        <v>other</v>
      </c>
      <c r="B647" s="445">
        <f t="shared" si="32"/>
        <v>45809</v>
      </c>
      <c r="C647" s="464">
        <v>45820</v>
      </c>
      <c r="D647" s="464">
        <v>45820</v>
      </c>
      <c r="E647">
        <v>171162929</v>
      </c>
      <c r="F647" t="s">
        <v>1107</v>
      </c>
      <c r="G647" s="20">
        <f t="shared" si="33"/>
        <v>-1</v>
      </c>
      <c r="H647" s="20">
        <v>1</v>
      </c>
      <c r="I647" s="20">
        <v>0</v>
      </c>
      <c r="J647" s="20">
        <v>2662582.2200000002</v>
      </c>
      <c r="K647" s="20" t="s">
        <v>64</v>
      </c>
      <c r="L647" s="20" t="s">
        <v>65</v>
      </c>
      <c r="M647" s="439" t="s">
        <v>582</v>
      </c>
      <c r="N647" s="440">
        <f t="shared" si="34"/>
        <v>45809</v>
      </c>
      <c r="O647" s="488" t="str">
        <f>IF(H647&lt;&gt;0,VLOOKUP(M647,[4]Cashflow!$A$93:$A$216,1,0),VLOOKUP([4]Bank!M647,[4]Cashflow!$A$5:$A$90,1,0))</f>
        <v>Bank Charges</v>
      </c>
      <c r="P647" t="s">
        <v>74</v>
      </c>
      <c r="Q647" s="18">
        <f>INDEX([5]Accounts!$A:$A,MATCH(P647,[5]Accounts!$F:$F,0))</f>
        <v>5430</v>
      </c>
      <c r="R647" t="s">
        <v>118</v>
      </c>
      <c r="S647"/>
      <c r="T647" t="s">
        <v>74</v>
      </c>
      <c r="U647"/>
      <c r="V647"/>
      <c r="W647"/>
    </row>
    <row r="648" spans="1:23" ht="15" hidden="1" x14ac:dyDescent="0.25">
      <c r="A648" s="24" t="str">
        <f>IFERROR(VLOOKUP(M648,'Broker lookup'!$A$1:$B$497,2,0),"other")</f>
        <v>other</v>
      </c>
      <c r="B648" s="445">
        <f t="shared" si="32"/>
        <v>45809</v>
      </c>
      <c r="C648" s="464">
        <v>45820</v>
      </c>
      <c r="D648" s="464">
        <v>45820</v>
      </c>
      <c r="E648">
        <v>171162929</v>
      </c>
      <c r="F648" t="s">
        <v>1108</v>
      </c>
      <c r="G648" s="515">
        <f t="shared" si="33"/>
        <v>-5475.8</v>
      </c>
      <c r="H648" s="20">
        <v>5475.8</v>
      </c>
      <c r="I648" s="515">
        <v>0</v>
      </c>
      <c r="J648" s="20">
        <v>2657106.42</v>
      </c>
      <c r="K648" s="20" t="s">
        <v>64</v>
      </c>
      <c r="L648" s="20" t="s">
        <v>65</v>
      </c>
      <c r="M648" s="439" t="s">
        <v>627</v>
      </c>
      <c r="N648" s="440">
        <f t="shared" si="34"/>
        <v>45809</v>
      </c>
      <c r="O648" s="488" t="str">
        <f>IF(H648&lt;&gt;0,VLOOKUP(M648,[4]Cashflow!$A$93:$A$216,1,0),VLOOKUP([4]Bank!M648,[4]Cashflow!$A$5:$A$90,1,0))</f>
        <v>Lexisnexis</v>
      </c>
      <c r="P648" s="532" t="s">
        <v>640</v>
      </c>
      <c r="Q648" s="18">
        <f>INDEX([5]Accounts!$A:$A,MATCH(P648,[5]Accounts!$F:$F,0))</f>
        <v>4232</v>
      </c>
      <c r="R648" t="s">
        <v>118</v>
      </c>
      <c r="S648"/>
      <c r="T648" t="s">
        <v>800</v>
      </c>
      <c r="U648"/>
      <c r="V648"/>
      <c r="W648"/>
    </row>
    <row r="649" spans="1:23" ht="15" hidden="1" x14ac:dyDescent="0.25">
      <c r="A649" s="24" t="str">
        <f>IFERROR(VLOOKUP(M649,'Broker lookup'!$A$1:$B$497,2,0),"other")</f>
        <v>other</v>
      </c>
      <c r="B649" s="445">
        <f t="shared" si="32"/>
        <v>45809</v>
      </c>
      <c r="C649" s="464">
        <v>45820</v>
      </c>
      <c r="D649" s="464">
        <v>45820</v>
      </c>
      <c r="E649">
        <v>171162930</v>
      </c>
      <c r="F649" t="s">
        <v>1109</v>
      </c>
      <c r="G649" s="20">
        <f t="shared" si="33"/>
        <v>-1</v>
      </c>
      <c r="H649" s="20">
        <v>1</v>
      </c>
      <c r="I649" s="20">
        <v>0</v>
      </c>
      <c r="J649" s="20">
        <v>2657105.42</v>
      </c>
      <c r="K649" s="20" t="s">
        <v>64</v>
      </c>
      <c r="L649" s="20" t="s">
        <v>65</v>
      </c>
      <c r="M649" s="439" t="s">
        <v>582</v>
      </c>
      <c r="N649" s="440">
        <f t="shared" si="34"/>
        <v>45809</v>
      </c>
      <c r="O649" s="488" t="str">
        <f>IF(H649&lt;&gt;0,VLOOKUP(M649,[4]Cashflow!$A$93:$A$216,1,0),VLOOKUP([4]Bank!M649,[4]Cashflow!$A$5:$A$90,1,0))</f>
        <v>Bank Charges</v>
      </c>
      <c r="P649" t="s">
        <v>74</v>
      </c>
      <c r="Q649" s="18">
        <f>INDEX([5]Accounts!$A:$A,MATCH(P649,[5]Accounts!$F:$F,0))</f>
        <v>5430</v>
      </c>
      <c r="R649" t="s">
        <v>118</v>
      </c>
      <c r="S649"/>
      <c r="T649" t="s">
        <v>74</v>
      </c>
      <c r="U649"/>
      <c r="V649"/>
      <c r="W649"/>
    </row>
    <row r="650" spans="1:23" ht="15" hidden="1" x14ac:dyDescent="0.25">
      <c r="A650" s="24" t="str">
        <f>IFERROR(VLOOKUP(M650,'Broker lookup'!$A$1:$B$497,2,0),"other")</f>
        <v>other</v>
      </c>
      <c r="B650" s="445">
        <f t="shared" si="32"/>
        <v>45809</v>
      </c>
      <c r="C650" s="464">
        <v>45820</v>
      </c>
      <c r="D650" s="464">
        <v>45820</v>
      </c>
      <c r="E650">
        <v>171162930</v>
      </c>
      <c r="F650" t="s">
        <v>1110</v>
      </c>
      <c r="G650" s="515">
        <f t="shared" si="33"/>
        <v>-3540</v>
      </c>
      <c r="H650" s="20">
        <v>3540</v>
      </c>
      <c r="I650" s="20">
        <v>0</v>
      </c>
      <c r="J650" s="20">
        <v>2653565.42</v>
      </c>
      <c r="K650" s="20" t="s">
        <v>64</v>
      </c>
      <c r="L650" s="20" t="s">
        <v>65</v>
      </c>
      <c r="M650" s="439" t="s">
        <v>665</v>
      </c>
      <c r="N650" s="440">
        <f t="shared" si="34"/>
        <v>45809</v>
      </c>
      <c r="O650" s="488" t="str">
        <f>IF(H650&lt;&gt;0,VLOOKUP(M650,[4]Cashflow!$A$93:$A$216,1,0),VLOOKUP([4]Bank!M650,[4]Cashflow!$A$5:$A$90,1,0))</f>
        <v>360 Globalnet</v>
      </c>
      <c r="P650" s="532" t="s">
        <v>640</v>
      </c>
      <c r="Q650" s="18">
        <f>INDEX([5]Accounts!$A:$A,MATCH(P650,[5]Accounts!$F:$F,0))</f>
        <v>4232</v>
      </c>
      <c r="R650" t="s">
        <v>118</v>
      </c>
      <c r="S650"/>
      <c r="T650" t="s">
        <v>1111</v>
      </c>
      <c r="U650"/>
      <c r="V650"/>
      <c r="W650"/>
    </row>
    <row r="651" spans="1:23" ht="15" hidden="1" x14ac:dyDescent="0.25">
      <c r="A651" s="24" t="str">
        <f>IFERROR(VLOOKUP(M651,'Broker lookup'!$A$1:$B$497,2,0),"other")</f>
        <v>other</v>
      </c>
      <c r="B651" s="445">
        <f t="shared" si="32"/>
        <v>45809</v>
      </c>
      <c r="C651" s="464">
        <v>45820</v>
      </c>
      <c r="D651" s="464">
        <v>45820</v>
      </c>
      <c r="E651">
        <v>171162931</v>
      </c>
      <c r="F651" t="s">
        <v>1112</v>
      </c>
      <c r="G651" s="20">
        <f t="shared" si="33"/>
        <v>-1</v>
      </c>
      <c r="H651" s="20">
        <v>1</v>
      </c>
      <c r="I651" s="20">
        <v>0</v>
      </c>
      <c r="J651" s="20">
        <v>2653564.42</v>
      </c>
      <c r="K651" s="20" t="s">
        <v>64</v>
      </c>
      <c r="L651" s="20" t="s">
        <v>65</v>
      </c>
      <c r="M651" s="439" t="s">
        <v>582</v>
      </c>
      <c r="N651" s="440">
        <f t="shared" si="34"/>
        <v>45809</v>
      </c>
      <c r="O651" s="488" t="str">
        <f>IF(H651&lt;&gt;0,VLOOKUP(M651,[4]Cashflow!$A$93:$A$216,1,0),VLOOKUP([4]Bank!M651,[4]Cashflow!$A$5:$A$90,1,0))</f>
        <v>Bank Charges</v>
      </c>
      <c r="P651" t="s">
        <v>74</v>
      </c>
      <c r="Q651" s="18">
        <f>INDEX([5]Accounts!$A:$A,MATCH(P651,[5]Accounts!$F:$F,0))</f>
        <v>5430</v>
      </c>
      <c r="R651" t="s">
        <v>118</v>
      </c>
      <c r="S651"/>
      <c r="T651" t="s">
        <v>74</v>
      </c>
      <c r="U651"/>
      <c r="V651"/>
      <c r="W651"/>
    </row>
    <row r="652" spans="1:23" ht="15" hidden="1" x14ac:dyDescent="0.25">
      <c r="A652" s="24" t="str">
        <f>IFERROR(VLOOKUP(M652,'Broker lookup'!$A$1:$B$497,2,0),"other")</f>
        <v>other</v>
      </c>
      <c r="B652" s="445">
        <f t="shared" si="32"/>
        <v>45809</v>
      </c>
      <c r="C652" s="464">
        <v>45820</v>
      </c>
      <c r="D652" s="464">
        <v>45820</v>
      </c>
      <c r="E652">
        <v>171162931</v>
      </c>
      <c r="F652" t="s">
        <v>1113</v>
      </c>
      <c r="G652" s="515">
        <f t="shared" si="33"/>
        <v>-352.9</v>
      </c>
      <c r="H652" s="20">
        <v>352.9</v>
      </c>
      <c r="I652" s="20">
        <v>0</v>
      </c>
      <c r="J652" s="20">
        <v>2653211.52</v>
      </c>
      <c r="K652" s="20" t="s">
        <v>64</v>
      </c>
      <c r="L652" s="20" t="s">
        <v>65</v>
      </c>
      <c r="M652" s="439" t="s">
        <v>320</v>
      </c>
      <c r="N652" s="440">
        <f t="shared" si="34"/>
        <v>45809</v>
      </c>
      <c r="O652" s="488" t="str">
        <f>IF(H652&lt;&gt;0,VLOOKUP(M652,[4]Cashflow!$A$93:$A$216,1,0),VLOOKUP([4]Bank!M652,[4]Cashflow!$A$5:$A$90,1,0))</f>
        <v>VSL</v>
      </c>
      <c r="P652" s="532" t="s">
        <v>640</v>
      </c>
      <c r="Q652" s="18">
        <f>INDEX([5]Accounts!$A:$A,MATCH(P652,[5]Accounts!$F:$F,0))</f>
        <v>4232</v>
      </c>
      <c r="R652" t="s">
        <v>118</v>
      </c>
      <c r="S652"/>
      <c r="T652" t="s">
        <v>396</v>
      </c>
      <c r="U652"/>
      <c r="V652"/>
      <c r="W652"/>
    </row>
    <row r="653" spans="1:23" ht="15" hidden="1" x14ac:dyDescent="0.25">
      <c r="A653" s="24" t="str">
        <f>IFERROR(VLOOKUP(M653,'Broker lookup'!$A$1:$B$497,2,0),"other")</f>
        <v>other</v>
      </c>
      <c r="B653" s="445">
        <f t="shared" si="32"/>
        <v>45809</v>
      </c>
      <c r="C653" s="464">
        <v>45820</v>
      </c>
      <c r="D653" s="464">
        <v>45820</v>
      </c>
      <c r="E653">
        <v>171162932</v>
      </c>
      <c r="F653" t="s">
        <v>1114</v>
      </c>
      <c r="G653" s="20">
        <f t="shared" si="33"/>
        <v>-1</v>
      </c>
      <c r="H653" s="20">
        <v>1</v>
      </c>
      <c r="I653" s="20">
        <v>0</v>
      </c>
      <c r="J653" s="20">
        <v>2653210.52</v>
      </c>
      <c r="K653" s="20" t="s">
        <v>64</v>
      </c>
      <c r="L653" s="20" t="s">
        <v>65</v>
      </c>
      <c r="M653" s="439" t="s">
        <v>582</v>
      </c>
      <c r="N653" s="440">
        <f t="shared" si="34"/>
        <v>45809</v>
      </c>
      <c r="O653" s="488" t="str">
        <f>IF(H653&lt;&gt;0,VLOOKUP(M653,[4]Cashflow!$A$93:$A$216,1,0),VLOOKUP([4]Bank!M653,[4]Cashflow!$A$5:$A$90,1,0))</f>
        <v>Bank Charges</v>
      </c>
      <c r="P653" t="s">
        <v>74</v>
      </c>
      <c r="Q653" s="18">
        <f>INDEX([5]Accounts!$A:$A,MATCH(P653,[5]Accounts!$F:$F,0))</f>
        <v>5430</v>
      </c>
      <c r="R653" t="s">
        <v>118</v>
      </c>
      <c r="S653"/>
      <c r="T653" t="s">
        <v>74</v>
      </c>
      <c r="U653"/>
      <c r="V653"/>
      <c r="W653"/>
    </row>
    <row r="654" spans="1:23" ht="15" hidden="1" x14ac:dyDescent="0.25">
      <c r="A654" s="24" t="str">
        <f>IFERROR(VLOOKUP(M654,'Broker lookup'!$A$1:$B$497,2,0),"other")</f>
        <v>other</v>
      </c>
      <c r="B654" s="445">
        <f t="shared" si="32"/>
        <v>45809</v>
      </c>
      <c r="C654" s="464">
        <v>45820</v>
      </c>
      <c r="D654" s="464">
        <v>45820</v>
      </c>
      <c r="E654">
        <v>171162932</v>
      </c>
      <c r="F654" t="s">
        <v>1115</v>
      </c>
      <c r="G654" s="20">
        <f t="shared" si="33"/>
        <v>-5200</v>
      </c>
      <c r="H654" s="20">
        <v>5200</v>
      </c>
      <c r="I654" s="20">
        <v>0</v>
      </c>
      <c r="J654" s="20">
        <v>2648010.52</v>
      </c>
      <c r="K654" s="20" t="s">
        <v>64</v>
      </c>
      <c r="L654" s="20" t="s">
        <v>65</v>
      </c>
      <c r="M654" s="439" t="s">
        <v>303</v>
      </c>
      <c r="N654" s="440">
        <f t="shared" si="34"/>
        <v>45809</v>
      </c>
      <c r="O654" s="488" t="str">
        <f>IF(H654&lt;&gt;0,VLOOKUP(M654,[4]Cashflow!$A$93:$A$216,1,0),VLOOKUP([4]Bank!M654,[4]Cashflow!$A$5:$A$90,1,0))</f>
        <v xml:space="preserve">Financial Ombudsman Services </v>
      </c>
      <c r="P654" s="488" t="s">
        <v>67</v>
      </c>
      <c r="Q654" s="18">
        <f>INDEX([5]Accounts!$A:$A,MATCH(P654,[5]Accounts!$F:$F,0))</f>
        <v>5402</v>
      </c>
      <c r="R654" t="s">
        <v>118</v>
      </c>
      <c r="S654"/>
      <c r="T654" t="s">
        <v>1116</v>
      </c>
      <c r="U654"/>
      <c r="V654"/>
      <c r="W654"/>
    </row>
    <row r="655" spans="1:23" ht="15" hidden="1" x14ac:dyDescent="0.25">
      <c r="A655" s="24" t="str">
        <f>IFERROR(VLOOKUP(M655,'Broker lookup'!$A$1:$B$497,2,0),"other")</f>
        <v>other</v>
      </c>
      <c r="B655" s="445">
        <f t="shared" si="32"/>
        <v>45809</v>
      </c>
      <c r="C655" s="464">
        <v>45820</v>
      </c>
      <c r="D655" s="464">
        <v>45820</v>
      </c>
      <c r="E655">
        <v>171162933</v>
      </c>
      <c r="F655" t="s">
        <v>1117</v>
      </c>
      <c r="G655" s="20">
        <f t="shared" si="33"/>
        <v>-50</v>
      </c>
      <c r="H655" s="20">
        <v>50</v>
      </c>
      <c r="I655" s="515">
        <v>0</v>
      </c>
      <c r="J655" s="20">
        <v>2647960.52</v>
      </c>
      <c r="K655" s="20" t="s">
        <v>64</v>
      </c>
      <c r="L655" s="20" t="s">
        <v>65</v>
      </c>
      <c r="M655" s="439" t="s">
        <v>636</v>
      </c>
      <c r="N655" s="440">
        <f t="shared" si="34"/>
        <v>45809</v>
      </c>
      <c r="O655" s="488" t="str">
        <f>IF(H655&lt;&gt;0,VLOOKUP(M655,[4]Cashflow!$A$93:$A$216,1,0),VLOOKUP([4]Bank!M655,[4]Cashflow!$A$5:$A$90,1,0))</f>
        <v>SRS</v>
      </c>
      <c r="P655" t="s">
        <v>311</v>
      </c>
      <c r="Q655" s="18">
        <f>INDEX([5]Accounts!$A:$A,MATCH(P655,[5]Accounts!$F:$F,0))</f>
        <v>5432</v>
      </c>
      <c r="R655" t="s">
        <v>118</v>
      </c>
      <c r="S655"/>
      <c r="T655" t="s">
        <v>1118</v>
      </c>
      <c r="U655"/>
      <c r="V655"/>
      <c r="W655"/>
    </row>
    <row r="656" spans="1:23" ht="15" hidden="1" x14ac:dyDescent="0.25">
      <c r="A656" s="24" t="str">
        <f>IFERROR(VLOOKUP(M656,'Broker lookup'!$A$1:$B$497,2,0),"other")</f>
        <v>other</v>
      </c>
      <c r="B656" s="445">
        <f t="shared" si="32"/>
        <v>45809</v>
      </c>
      <c r="C656" s="464">
        <v>45820</v>
      </c>
      <c r="D656" s="464">
        <v>45820</v>
      </c>
      <c r="E656">
        <v>171162934</v>
      </c>
      <c r="F656" t="s">
        <v>1119</v>
      </c>
      <c r="G656" s="20">
        <f t="shared" si="33"/>
        <v>-1</v>
      </c>
      <c r="H656" s="20">
        <v>1</v>
      </c>
      <c r="I656" s="20">
        <v>0</v>
      </c>
      <c r="J656" s="20">
        <v>2647959.52</v>
      </c>
      <c r="K656" s="20" t="s">
        <v>64</v>
      </c>
      <c r="L656" s="20" t="s">
        <v>65</v>
      </c>
      <c r="M656" s="439" t="s">
        <v>582</v>
      </c>
      <c r="N656" s="440">
        <f t="shared" si="34"/>
        <v>45809</v>
      </c>
      <c r="O656" s="488" t="str">
        <f>IF(H656&lt;&gt;0,VLOOKUP(M656,[4]Cashflow!$A$93:$A$216,1,0),VLOOKUP([4]Bank!M656,[4]Cashflow!$A$5:$A$90,1,0))</f>
        <v>Bank Charges</v>
      </c>
      <c r="P656" t="s">
        <v>74</v>
      </c>
      <c r="Q656" s="18">
        <f>INDEX([5]Accounts!$A:$A,MATCH(P656,[5]Accounts!$F:$F,0))</f>
        <v>5430</v>
      </c>
      <c r="R656" t="s">
        <v>118</v>
      </c>
      <c r="S656"/>
      <c r="T656" t="s">
        <v>74</v>
      </c>
      <c r="U656"/>
      <c r="V656"/>
      <c r="W656"/>
    </row>
    <row r="657" spans="1:23" ht="15" hidden="1" x14ac:dyDescent="0.25">
      <c r="A657" s="24" t="str">
        <f>IFERROR(VLOOKUP(M657,'Broker lookup'!$A$1:$B$497,2,0),"other")</f>
        <v>other</v>
      </c>
      <c r="B657" s="445">
        <f t="shared" si="32"/>
        <v>45809</v>
      </c>
      <c r="C657" s="464">
        <v>45820</v>
      </c>
      <c r="D657" s="464">
        <v>45820</v>
      </c>
      <c r="E657">
        <v>171162934</v>
      </c>
      <c r="F657" t="s">
        <v>1120</v>
      </c>
      <c r="G657" s="515">
        <f t="shared" si="33"/>
        <v>-80482.75</v>
      </c>
      <c r="H657" s="20">
        <v>80482.75</v>
      </c>
      <c r="I657" s="20">
        <v>0</v>
      </c>
      <c r="J657" s="20">
        <v>2567476.77</v>
      </c>
      <c r="K657" s="20" t="s">
        <v>64</v>
      </c>
      <c r="L657" s="20" t="s">
        <v>65</v>
      </c>
      <c r="M657" s="439" t="s">
        <v>69</v>
      </c>
      <c r="N657" s="440">
        <f t="shared" si="34"/>
        <v>45809</v>
      </c>
      <c r="O657" s="488" t="str">
        <f>IF(H657&lt;&gt;0,VLOOKUP(M657,[4]Cashflow!$A$93:$A$216,1,0),VLOOKUP([4]Bank!M657,[4]Cashflow!$A$5:$A$90,1,0))</f>
        <v>Employment Costs</v>
      </c>
      <c r="P657" s="532" t="s">
        <v>640</v>
      </c>
      <c r="Q657" s="18">
        <f>INDEX([5]Accounts!$A:$A,MATCH(P657,[5]Accounts!$F:$F,0))</f>
        <v>4232</v>
      </c>
      <c r="R657" t="s">
        <v>118</v>
      </c>
      <c r="S657"/>
      <c r="T657" t="s">
        <v>1121</v>
      </c>
      <c r="U657"/>
      <c r="V657"/>
      <c r="W657"/>
    </row>
    <row r="658" spans="1:23" ht="15" hidden="1" x14ac:dyDescent="0.25">
      <c r="A658" s="24" t="str">
        <f>IFERROR(VLOOKUP(M658,'Broker lookup'!$A$1:$B$497,2,0),"other")</f>
        <v>other</v>
      </c>
      <c r="B658" s="445">
        <f t="shared" ref="B658:B718" si="35">EOMONTH(C658,-1)+1</f>
        <v>45809</v>
      </c>
      <c r="C658" s="464">
        <v>45820</v>
      </c>
      <c r="D658" s="464">
        <v>45820</v>
      </c>
      <c r="E658">
        <v>171162935</v>
      </c>
      <c r="F658" t="s">
        <v>895</v>
      </c>
      <c r="G658" s="20">
        <f t="shared" si="33"/>
        <v>-15</v>
      </c>
      <c r="H658" s="20">
        <v>15</v>
      </c>
      <c r="I658" s="20">
        <v>0</v>
      </c>
      <c r="J658" s="20">
        <v>2567461.77</v>
      </c>
      <c r="K658" s="20" t="s">
        <v>64</v>
      </c>
      <c r="L658" s="20" t="s">
        <v>65</v>
      </c>
      <c r="M658" s="439" t="s">
        <v>582</v>
      </c>
      <c r="N658" s="440">
        <f t="shared" si="34"/>
        <v>45809</v>
      </c>
      <c r="O658" s="488" t="str">
        <f>IF(H658&lt;&gt;0,VLOOKUP(M658,[4]Cashflow!$A$93:$A$216,1,0),VLOOKUP([4]Bank!M658,[4]Cashflow!$A$5:$A$90,1,0))</f>
        <v>Bank Charges</v>
      </c>
      <c r="P658" t="s">
        <v>74</v>
      </c>
      <c r="Q658" s="18">
        <f>INDEX([5]Accounts!$A:$A,MATCH(P658,[5]Accounts!$F:$F,0))</f>
        <v>5430</v>
      </c>
      <c r="R658" t="s">
        <v>118</v>
      </c>
      <c r="S658"/>
      <c r="T658" t="s">
        <v>74</v>
      </c>
      <c r="U658"/>
      <c r="V658"/>
      <c r="W658"/>
    </row>
    <row r="659" spans="1:23" ht="15" hidden="1" x14ac:dyDescent="0.25">
      <c r="A659" s="24" t="str">
        <f>IFERROR(VLOOKUP(M659,'Broker lookup'!$A$1:$B$497,2,0),"other")</f>
        <v>other</v>
      </c>
      <c r="B659" s="445">
        <f t="shared" si="35"/>
        <v>45809</v>
      </c>
      <c r="C659" s="464">
        <v>45820</v>
      </c>
      <c r="D659" s="464">
        <v>45820</v>
      </c>
      <c r="E659">
        <v>171162935</v>
      </c>
      <c r="F659" t="s">
        <v>896</v>
      </c>
      <c r="G659" s="20">
        <f t="shared" si="33"/>
        <v>-600000</v>
      </c>
      <c r="H659" s="20">
        <v>600000</v>
      </c>
      <c r="I659" s="20">
        <v>0</v>
      </c>
      <c r="J659" s="20">
        <v>1967461.77</v>
      </c>
      <c r="K659" s="20" t="s">
        <v>64</v>
      </c>
      <c r="L659" s="20" t="s">
        <v>65</v>
      </c>
      <c r="M659" s="439" t="s">
        <v>107</v>
      </c>
      <c r="N659" s="440">
        <f t="shared" si="34"/>
        <v>45809</v>
      </c>
      <c r="O659" s="488" t="str">
        <f>IF(H659&lt;&gt;0,VLOOKUP(M659,[4]Cashflow!$A$93:$A$216,1,0),VLOOKUP([4]Bank!M659,[4]Cashflow!$A$5:$A$90,1,0))</f>
        <v>Pukka IPT &amp; Commission</v>
      </c>
      <c r="P659" t="s">
        <v>742</v>
      </c>
      <c r="Q659" s="18">
        <f>INDEX([5]Accounts!$A:$A,MATCH(P659,[5]Accounts!$F:$F,0))</f>
        <v>2768</v>
      </c>
      <c r="R659" t="s">
        <v>118</v>
      </c>
      <c r="S659"/>
      <c r="T659" t="s">
        <v>743</v>
      </c>
      <c r="U659"/>
      <c r="V659"/>
      <c r="W659"/>
    </row>
    <row r="660" spans="1:23" ht="15" hidden="1" x14ac:dyDescent="0.25">
      <c r="A660" s="24" t="str">
        <f>IFERROR(VLOOKUP(M660,'Broker lookup'!$A$1:$B$497,2,0),"other")</f>
        <v>other</v>
      </c>
      <c r="B660" s="445">
        <f t="shared" si="35"/>
        <v>45809</v>
      </c>
      <c r="C660" s="464">
        <v>45820</v>
      </c>
      <c r="D660" s="464">
        <v>45820</v>
      </c>
      <c r="E660">
        <v>171162936</v>
      </c>
      <c r="F660" t="s">
        <v>397</v>
      </c>
      <c r="G660" s="20">
        <f t="shared" si="33"/>
        <v>-1</v>
      </c>
      <c r="H660" s="20">
        <v>1</v>
      </c>
      <c r="I660" s="20">
        <v>0</v>
      </c>
      <c r="J660" s="20">
        <v>1967460.77</v>
      </c>
      <c r="K660" s="20" t="s">
        <v>64</v>
      </c>
      <c r="L660" s="20" t="s">
        <v>65</v>
      </c>
      <c r="M660" s="439" t="s">
        <v>582</v>
      </c>
      <c r="N660" s="440">
        <f t="shared" si="34"/>
        <v>45809</v>
      </c>
      <c r="O660" s="488" t="str">
        <f>IF(H660&lt;&gt;0,VLOOKUP(M660,[4]Cashflow!$A$93:$A$216,1,0),VLOOKUP([4]Bank!M660,[4]Cashflow!$A$5:$A$90,1,0))</f>
        <v>Bank Charges</v>
      </c>
      <c r="P660" t="s">
        <v>74</v>
      </c>
      <c r="Q660" s="18">
        <f>INDEX([5]Accounts!$A:$A,MATCH(P660,[5]Accounts!$F:$F,0))</f>
        <v>5430</v>
      </c>
      <c r="R660" t="s">
        <v>118</v>
      </c>
      <c r="S660"/>
      <c r="T660" t="s">
        <v>74</v>
      </c>
      <c r="U660"/>
      <c r="V660"/>
      <c r="W660"/>
    </row>
    <row r="661" spans="1:23" ht="15" hidden="1" x14ac:dyDescent="0.25">
      <c r="A661" s="24" t="str">
        <f>IFERROR(VLOOKUP(M661,'Broker lookup'!$A$1:$B$497,2,0),"other")</f>
        <v>other</v>
      </c>
      <c r="B661" s="445">
        <f t="shared" si="35"/>
        <v>45809</v>
      </c>
      <c r="C661" s="464">
        <v>45820</v>
      </c>
      <c r="D661" s="464">
        <v>45820</v>
      </c>
      <c r="E661">
        <v>171162936</v>
      </c>
      <c r="F661" t="s">
        <v>398</v>
      </c>
      <c r="G661" s="20">
        <f t="shared" si="33"/>
        <v>-500000</v>
      </c>
      <c r="H661" s="20">
        <v>500000</v>
      </c>
      <c r="I661" s="20">
        <v>0</v>
      </c>
      <c r="J661" s="20">
        <v>1467460.77</v>
      </c>
      <c r="K661" s="20" t="s">
        <v>64</v>
      </c>
      <c r="L661" s="20" t="s">
        <v>65</v>
      </c>
      <c r="M661" s="439" t="s">
        <v>337</v>
      </c>
      <c r="N661" s="440">
        <f t="shared" si="34"/>
        <v>45809</v>
      </c>
      <c r="O661" s="488" t="str">
        <f>IF(H661&lt;&gt;0,VLOOKUP(M661,[4]Cashflow!$A$93:$A$216,1,0),VLOOKUP([4]Bank!M661,[4]Cashflow!$A$5:$A$90,1,0))</f>
        <v>Horwich Farrelly</v>
      </c>
      <c r="P661" t="s">
        <v>83</v>
      </c>
      <c r="Q661" s="18">
        <f>INDEX([5]Accounts!$A:$A,MATCH(P661,[5]Accounts!$F:$F,0))</f>
        <v>2763</v>
      </c>
      <c r="R661" t="s">
        <v>118</v>
      </c>
      <c r="S661"/>
      <c r="T661" t="s">
        <v>1009</v>
      </c>
      <c r="U661"/>
      <c r="V661"/>
      <c r="W661"/>
    </row>
    <row r="662" spans="1:23" ht="15" hidden="1" x14ac:dyDescent="0.25">
      <c r="A662" s="24" t="str">
        <f>IFERROR(VLOOKUP(M662,'Broker lookup'!$A$1:$B$497,2,0),"other")</f>
        <v>other</v>
      </c>
      <c r="B662" s="445">
        <f t="shared" si="35"/>
        <v>45809</v>
      </c>
      <c r="C662" s="464">
        <v>45820</v>
      </c>
      <c r="D662" s="464">
        <v>45820</v>
      </c>
      <c r="E662">
        <v>171162937</v>
      </c>
      <c r="F662" t="s">
        <v>1122</v>
      </c>
      <c r="G662" s="20">
        <f t="shared" si="33"/>
        <v>-1</v>
      </c>
      <c r="H662" s="20">
        <v>1</v>
      </c>
      <c r="I662" s="515">
        <v>0</v>
      </c>
      <c r="J662" s="20">
        <v>1467459.77</v>
      </c>
      <c r="K662" s="20" t="s">
        <v>64</v>
      </c>
      <c r="L662" s="20" t="s">
        <v>65</v>
      </c>
      <c r="M662" s="439" t="s">
        <v>582</v>
      </c>
      <c r="N662" s="440">
        <f t="shared" si="34"/>
        <v>45809</v>
      </c>
      <c r="O662" s="488" t="str">
        <f>IF(H662&lt;&gt;0,VLOOKUP(M662,[4]Cashflow!$A$93:$A$216,1,0),VLOOKUP([4]Bank!M662,[4]Cashflow!$A$5:$A$90,1,0))</f>
        <v>Bank Charges</v>
      </c>
      <c r="P662" t="s">
        <v>74</v>
      </c>
      <c r="Q662" s="18">
        <f>INDEX([5]Accounts!$A:$A,MATCH(P662,[5]Accounts!$F:$F,0))</f>
        <v>5430</v>
      </c>
      <c r="R662" t="s">
        <v>118</v>
      </c>
      <c r="S662"/>
      <c r="T662" t="s">
        <v>74</v>
      </c>
      <c r="U662"/>
      <c r="V662"/>
      <c r="W662"/>
    </row>
    <row r="663" spans="1:23" ht="15" hidden="1" x14ac:dyDescent="0.25">
      <c r="A663" s="24" t="str">
        <f>IFERROR(VLOOKUP(M663,'Broker lookup'!$A$1:$B$497,2,0),"other")</f>
        <v>other</v>
      </c>
      <c r="B663" s="445">
        <f t="shared" si="35"/>
        <v>45809</v>
      </c>
      <c r="C663" s="464">
        <v>45820</v>
      </c>
      <c r="D663" s="464">
        <v>45820</v>
      </c>
      <c r="E663">
        <v>171162937</v>
      </c>
      <c r="F663" t="s">
        <v>1123</v>
      </c>
      <c r="G663" s="20">
        <f t="shared" si="33"/>
        <v>-417635.6</v>
      </c>
      <c r="H663" s="20">
        <v>417635.6</v>
      </c>
      <c r="I663" s="20">
        <v>0</v>
      </c>
      <c r="J663" s="20">
        <v>1049824.17</v>
      </c>
      <c r="K663" s="20" t="s">
        <v>64</v>
      </c>
      <c r="L663" s="20" t="s">
        <v>65</v>
      </c>
      <c r="M663" s="439" t="s">
        <v>393</v>
      </c>
      <c r="N663" s="440">
        <f t="shared" si="34"/>
        <v>45809</v>
      </c>
      <c r="O663" s="488" t="str">
        <f>IF(H663&lt;&gt;0,VLOOKUP(M663,[4]Cashflow!$A$93:$A$216,1,0),VLOOKUP([4]Bank!M663,[4]Cashflow!$A$5:$A$90,1,0))</f>
        <v>KCASL Fees</v>
      </c>
      <c r="P663" t="s">
        <v>302</v>
      </c>
      <c r="Q663" s="18">
        <f>INDEX([5]Accounts!$A:$A,MATCH(P663,[5]Accounts!$F:$F,0))</f>
        <v>3299</v>
      </c>
      <c r="R663" t="s">
        <v>118</v>
      </c>
      <c r="S663"/>
      <c r="T663" t="s">
        <v>394</v>
      </c>
      <c r="U663"/>
      <c r="V663"/>
      <c r="W663"/>
    </row>
    <row r="664" spans="1:23" ht="15" hidden="1" x14ac:dyDescent="0.25">
      <c r="A664" s="24" t="str">
        <f>IFERROR(VLOOKUP(M664,'Broker lookup'!$A$1:$B$497,2,0),"other")</f>
        <v>other</v>
      </c>
      <c r="B664" s="445">
        <f t="shared" si="35"/>
        <v>45809</v>
      </c>
      <c r="C664" s="464">
        <v>45820</v>
      </c>
      <c r="D664" s="464">
        <v>45820</v>
      </c>
      <c r="E664">
        <v>171162939</v>
      </c>
      <c r="F664" t="s">
        <v>53</v>
      </c>
      <c r="G664" s="20">
        <f t="shared" si="33"/>
        <v>-15</v>
      </c>
      <c r="H664" s="20">
        <v>15</v>
      </c>
      <c r="I664" s="20">
        <v>0</v>
      </c>
      <c r="J664" s="20">
        <v>1049809.17</v>
      </c>
      <c r="K664" s="20" t="s">
        <v>64</v>
      </c>
      <c r="L664" s="20" t="s">
        <v>65</v>
      </c>
      <c r="M664" s="439" t="s">
        <v>582</v>
      </c>
      <c r="N664" s="440">
        <f t="shared" si="34"/>
        <v>45809</v>
      </c>
      <c r="O664" s="488" t="str">
        <f>IF(H664&lt;&gt;0,VLOOKUP(M664,[4]Cashflow!$A$93:$A$216,1,0),VLOOKUP([4]Bank!M664,[4]Cashflow!$A$5:$A$90,1,0))</f>
        <v>Bank Charges</v>
      </c>
      <c r="P664" t="s">
        <v>74</v>
      </c>
      <c r="Q664" s="18">
        <f>INDEX([5]Accounts!$A:$A,MATCH(P664,[5]Accounts!$F:$F,0))</f>
        <v>5430</v>
      </c>
      <c r="R664" t="s">
        <v>118</v>
      </c>
      <c r="S664"/>
      <c r="T664" t="s">
        <v>74</v>
      </c>
      <c r="U664"/>
      <c r="V664"/>
      <c r="W664"/>
    </row>
    <row r="665" spans="1:23" ht="15" hidden="1" x14ac:dyDescent="0.25">
      <c r="A665" s="24" t="str">
        <f>IFERROR(VLOOKUP(M665,'Broker lookup'!$A$1:$B$497,2,0),"other")</f>
        <v>other</v>
      </c>
      <c r="B665" s="445">
        <f t="shared" si="35"/>
        <v>45809</v>
      </c>
      <c r="C665" s="464">
        <v>45820</v>
      </c>
      <c r="D665" s="464">
        <v>45820</v>
      </c>
      <c r="E665">
        <v>171162939</v>
      </c>
      <c r="F665" t="s">
        <v>54</v>
      </c>
      <c r="G665" s="20">
        <f t="shared" si="33"/>
        <v>-1000000</v>
      </c>
      <c r="H665" s="20">
        <v>1000000</v>
      </c>
      <c r="I665" s="20">
        <v>0</v>
      </c>
      <c r="J665" s="20">
        <v>49809.17</v>
      </c>
      <c r="K665" s="20" t="s">
        <v>64</v>
      </c>
      <c r="L665" s="20" t="s">
        <v>65</v>
      </c>
      <c r="M665" s="439" t="s">
        <v>85</v>
      </c>
      <c r="N665" s="440">
        <f t="shared" si="34"/>
        <v>45809</v>
      </c>
      <c r="O665" s="488" t="str">
        <f>IF(H665&lt;&gt;0,VLOOKUP(M665,[4]Cashflow!$A$93:$A$216,1,0),VLOOKUP([4]Bank!M665,[4]Cashflow!$A$5:$A$90,1,0))</f>
        <v>KCASL Top up</v>
      </c>
      <c r="P665" t="s">
        <v>84</v>
      </c>
      <c r="Q665" s="18">
        <f>INDEX([5]Accounts!$A:$A,MATCH(P665,[5]Accounts!$F:$F,0))</f>
        <v>2761</v>
      </c>
      <c r="R665" t="s">
        <v>118</v>
      </c>
      <c r="S665"/>
      <c r="T665" t="s">
        <v>85</v>
      </c>
      <c r="U665"/>
      <c r="V665"/>
      <c r="W665"/>
    </row>
    <row r="666" spans="1:23" ht="15" hidden="1" x14ac:dyDescent="0.25">
      <c r="A666" s="24" t="str">
        <f>IFERROR(VLOOKUP(M666,'Broker lookup'!$A$1:$B$497,2,0),"other")</f>
        <v>other</v>
      </c>
      <c r="B666" s="445">
        <f t="shared" si="35"/>
        <v>45809</v>
      </c>
      <c r="C666" s="464">
        <v>45824</v>
      </c>
      <c r="D666" s="464">
        <v>45824</v>
      </c>
      <c r="E666">
        <v>171195717</v>
      </c>
      <c r="F666" t="s">
        <v>1124</v>
      </c>
      <c r="G666" s="20">
        <f t="shared" si="33"/>
        <v>45900</v>
      </c>
      <c r="H666" s="20">
        <v>0</v>
      </c>
      <c r="I666" s="20">
        <v>45900</v>
      </c>
      <c r="J666" s="20">
        <v>95709.17</v>
      </c>
      <c r="K666" s="20" t="s">
        <v>64</v>
      </c>
      <c r="L666" s="20" t="s">
        <v>65</v>
      </c>
      <c r="M666" s="439" t="s">
        <v>136</v>
      </c>
      <c r="N666" s="440">
        <f t="shared" si="34"/>
        <v>45809</v>
      </c>
      <c r="O666" s="488" t="e">
        <f>IF(H666&lt;&gt;0,VLOOKUP(M666,[4]Cashflow!$A$93:$A$216,1,0),VLOOKUP([4]Bank!M666,[4]Cashflow!$A$5:$A$90,1,0))</f>
        <v>#N/A</v>
      </c>
      <c r="P666" t="s">
        <v>137</v>
      </c>
      <c r="Q666" s="18">
        <f>INDEX([5]Accounts!$A:$A,MATCH(P666,[5]Accounts!$F:$F,0))</f>
        <v>3537</v>
      </c>
      <c r="R666" t="s">
        <v>118</v>
      </c>
      <c r="S666"/>
      <c r="T666" t="s">
        <v>1125</v>
      </c>
      <c r="U666"/>
      <c r="V666"/>
      <c r="W666"/>
    </row>
    <row r="667" spans="1:23" ht="15" hidden="1" x14ac:dyDescent="0.25">
      <c r="A667" s="24" t="str">
        <f>IFERROR(VLOOKUP(M667,'Broker lookup'!$A$1:$B$497,2,0),"other")</f>
        <v>other</v>
      </c>
      <c r="B667" s="445">
        <f t="shared" si="35"/>
        <v>45809</v>
      </c>
      <c r="C667" s="464">
        <v>45824</v>
      </c>
      <c r="D667" s="464">
        <v>45824</v>
      </c>
      <c r="E667">
        <v>171195718</v>
      </c>
      <c r="F667" t="s">
        <v>1126</v>
      </c>
      <c r="G667" s="20">
        <f t="shared" si="33"/>
        <v>38500</v>
      </c>
      <c r="H667" s="20">
        <v>0</v>
      </c>
      <c r="I667" s="20">
        <v>38500</v>
      </c>
      <c r="J667" s="20">
        <v>134209.17000000001</v>
      </c>
      <c r="K667" s="20" t="s">
        <v>64</v>
      </c>
      <c r="L667" s="20" t="s">
        <v>65</v>
      </c>
      <c r="M667" s="439" t="s">
        <v>136</v>
      </c>
      <c r="N667" s="440">
        <f t="shared" si="34"/>
        <v>45809</v>
      </c>
      <c r="O667" s="488" t="e">
        <f>IF(H667&lt;&gt;0,VLOOKUP(M667,[4]Cashflow!$A$93:$A$216,1,0),VLOOKUP([4]Bank!M667,[4]Cashflow!$A$5:$A$90,1,0))</f>
        <v>#N/A</v>
      </c>
      <c r="P667" t="s">
        <v>137</v>
      </c>
      <c r="Q667" s="18">
        <f>INDEX([5]Accounts!$A:$A,MATCH(P667,[5]Accounts!$F:$F,0))</f>
        <v>3537</v>
      </c>
      <c r="R667" t="s">
        <v>118</v>
      </c>
      <c r="S667"/>
      <c r="T667" t="s">
        <v>1127</v>
      </c>
      <c r="U667"/>
      <c r="V667"/>
      <c r="W667"/>
    </row>
    <row r="668" spans="1:23" ht="15" hidden="1" x14ac:dyDescent="0.25">
      <c r="A668" s="24" t="str">
        <f>IFERROR(VLOOKUP(M668,'Broker lookup'!$A$1:$B$497,2,0),"other")</f>
        <v>Boom</v>
      </c>
      <c r="B668" s="445">
        <f t="shared" si="35"/>
        <v>45809</v>
      </c>
      <c r="C668" s="464">
        <v>45825</v>
      </c>
      <c r="D668" s="464">
        <v>45825</v>
      </c>
      <c r="E668">
        <v>171204548</v>
      </c>
      <c r="F668" t="s">
        <v>1128</v>
      </c>
      <c r="G668" s="20">
        <f t="shared" si="33"/>
        <v>3290499.14</v>
      </c>
      <c r="H668" s="20">
        <v>0</v>
      </c>
      <c r="I668" s="20">
        <v>3290499.14</v>
      </c>
      <c r="J668" s="20">
        <v>3424708.31</v>
      </c>
      <c r="K668" s="20" t="s">
        <v>64</v>
      </c>
      <c r="L668" s="20" t="s">
        <v>65</v>
      </c>
      <c r="M668" s="439" t="s">
        <v>39</v>
      </c>
      <c r="N668" s="440">
        <f t="shared" si="34"/>
        <v>45809</v>
      </c>
      <c r="O668" s="488" t="e">
        <f>IF(H668&lt;&gt;0,VLOOKUP(M668,[4]Cashflow!$A$93:$A$216,1,0),VLOOKUP([4]Bank!M668,[4]Cashflow!$A$5:$A$90,1,0))</f>
        <v>#N/A</v>
      </c>
      <c r="P668" t="s">
        <v>72</v>
      </c>
      <c r="Q668" s="18">
        <f>INDEX([5]Accounts!$A:$A,MATCH(P668,[5]Accounts!$F:$F,0))</f>
        <v>3435</v>
      </c>
      <c r="R668" t="s">
        <v>217</v>
      </c>
      <c r="S668"/>
      <c r="T668" t="s">
        <v>39</v>
      </c>
      <c r="U668"/>
      <c r="V668"/>
      <c r="W668"/>
    </row>
    <row r="669" spans="1:23" ht="15" hidden="1" x14ac:dyDescent="0.25">
      <c r="A669" s="24" t="str">
        <f>IFERROR(VLOOKUP(M669,'Broker lookup'!$A$1:$B$497,2,0),"other")</f>
        <v>other</v>
      </c>
      <c r="B669" s="445">
        <f t="shared" si="35"/>
        <v>45809</v>
      </c>
      <c r="C669" s="464">
        <v>45825</v>
      </c>
      <c r="D669" s="464">
        <v>45825</v>
      </c>
      <c r="E669">
        <v>171205141</v>
      </c>
      <c r="F669" t="s">
        <v>1129</v>
      </c>
      <c r="G669" s="20">
        <f t="shared" si="33"/>
        <v>-15</v>
      </c>
      <c r="H669" s="20">
        <v>15</v>
      </c>
      <c r="I669" s="515">
        <v>0</v>
      </c>
      <c r="J669" s="20">
        <v>3424693.31</v>
      </c>
      <c r="K669" s="20" t="s">
        <v>64</v>
      </c>
      <c r="L669" s="20" t="s">
        <v>65</v>
      </c>
      <c r="M669" s="439" t="s">
        <v>582</v>
      </c>
      <c r="N669" s="440">
        <f t="shared" si="34"/>
        <v>45809</v>
      </c>
      <c r="O669" s="488" t="str">
        <f>IF(H669&lt;&gt;0,VLOOKUP(M669,[4]Cashflow!$A$93:$A$216,1,0),VLOOKUP([4]Bank!M669,[4]Cashflow!$A$5:$A$90,1,0))</f>
        <v>Bank Charges</v>
      </c>
      <c r="P669" t="s">
        <v>74</v>
      </c>
      <c r="Q669" s="18">
        <f>INDEX([5]Accounts!$A:$A,MATCH(P669,[5]Accounts!$F:$F,0))</f>
        <v>5430</v>
      </c>
      <c r="R669" t="s">
        <v>118</v>
      </c>
      <c r="S669"/>
      <c r="T669" t="s">
        <v>74</v>
      </c>
      <c r="U669"/>
      <c r="V669"/>
      <c r="W669"/>
    </row>
    <row r="670" spans="1:23" ht="15" hidden="1" x14ac:dyDescent="0.25">
      <c r="A670" s="24" t="str">
        <f>IFERROR(VLOOKUP(M670,'Broker lookup'!$A$1:$B$497,2,0),"other")</f>
        <v>other</v>
      </c>
      <c r="B670" s="445">
        <f t="shared" si="35"/>
        <v>45809</v>
      </c>
      <c r="C670" s="464">
        <v>45825</v>
      </c>
      <c r="D670" s="464">
        <v>45825</v>
      </c>
      <c r="E670">
        <v>171205141</v>
      </c>
      <c r="F670" t="s">
        <v>1130</v>
      </c>
      <c r="G670" s="20">
        <f t="shared" si="33"/>
        <v>-3290500</v>
      </c>
      <c r="H670" s="20">
        <v>3290500</v>
      </c>
      <c r="I670" s="20">
        <v>0</v>
      </c>
      <c r="J670" s="20">
        <v>134193.31</v>
      </c>
      <c r="K670" s="20" t="s">
        <v>64</v>
      </c>
      <c r="L670" s="20" t="s">
        <v>65</v>
      </c>
      <c r="M670" s="439" t="s">
        <v>309</v>
      </c>
      <c r="N670" s="440">
        <f t="shared" si="34"/>
        <v>45809</v>
      </c>
      <c r="O670" s="488" t="str">
        <f>IF(H670&lt;&gt;0,VLOOKUP(M670,[4]Cashflow!$A$93:$A$216,1,0),VLOOKUP([4]Bank!M670,[4]Cashflow!$A$5:$A$90,1,0))</f>
        <v>Cachematrix</v>
      </c>
      <c r="P670" t="s">
        <v>309</v>
      </c>
      <c r="Q670" s="18">
        <f>INDEX([5]Accounts!$A:$A,MATCH(P670,[5]Accounts!$F:$F,0))</f>
        <v>2765</v>
      </c>
      <c r="R670" t="s">
        <v>118</v>
      </c>
      <c r="S670"/>
      <c r="T670" t="s">
        <v>390</v>
      </c>
      <c r="U670"/>
      <c r="V670"/>
      <c r="W670"/>
    </row>
    <row r="671" spans="1:23" ht="15" hidden="1" x14ac:dyDescent="0.25">
      <c r="A671" s="24" t="str">
        <f>IFERROR(VLOOKUP(M671,'Broker lookup'!$A$1:$B$497,2,0),"other")</f>
        <v>other</v>
      </c>
      <c r="B671" s="445">
        <f t="shared" si="35"/>
        <v>45809</v>
      </c>
      <c r="C671" s="464">
        <v>45825</v>
      </c>
      <c r="D671" s="464">
        <v>45825</v>
      </c>
      <c r="E671">
        <v>171218774</v>
      </c>
      <c r="F671" t="s">
        <v>1131</v>
      </c>
      <c r="G671" s="20">
        <f t="shared" si="33"/>
        <v>3092711.45</v>
      </c>
      <c r="H671" s="20">
        <v>0</v>
      </c>
      <c r="I671" s="20">
        <v>3092711.45</v>
      </c>
      <c r="J671" s="20">
        <v>3226904.76</v>
      </c>
      <c r="K671" s="20" t="s">
        <v>64</v>
      </c>
      <c r="L671" s="20" t="s">
        <v>65</v>
      </c>
      <c r="M671" s="439" t="s">
        <v>401</v>
      </c>
      <c r="N671" s="440">
        <f t="shared" si="34"/>
        <v>45809</v>
      </c>
      <c r="O671" s="488" t="e">
        <f>IF(H671&lt;&gt;0,VLOOKUP(M671,[4]Cashflow!$A$93:$A$216,1,0),VLOOKUP([4]Bank!M671,[4]Cashflow!$A$5:$A$90,1,0))</f>
        <v>#N/A</v>
      </c>
      <c r="P671" t="s">
        <v>119</v>
      </c>
      <c r="Q671" s="18">
        <f>INDEX([5]Accounts!$A:$A,MATCH(P671,[5]Accounts!$F:$F,0))</f>
        <v>4081</v>
      </c>
      <c r="R671" t="s">
        <v>402</v>
      </c>
      <c r="S671"/>
      <c r="T671" s="464" t="s">
        <v>1132</v>
      </c>
      <c r="U671"/>
      <c r="V671"/>
      <c r="W671"/>
    </row>
    <row r="672" spans="1:23" ht="15" hidden="1" x14ac:dyDescent="0.25">
      <c r="A672" s="24" t="str">
        <f>IFERROR(VLOOKUP(M672,'Broker lookup'!$A$1:$B$497,2,0),"other")</f>
        <v>other</v>
      </c>
      <c r="B672" s="445">
        <f t="shared" si="35"/>
        <v>45809</v>
      </c>
      <c r="C672" s="464">
        <v>45826</v>
      </c>
      <c r="D672" s="464">
        <v>45826</v>
      </c>
      <c r="E672">
        <v>171226326</v>
      </c>
      <c r="F672" t="s">
        <v>1133</v>
      </c>
      <c r="G672" s="20">
        <f t="shared" si="33"/>
        <v>1096000</v>
      </c>
      <c r="H672" s="20">
        <v>0</v>
      </c>
      <c r="I672" s="20">
        <v>1096000</v>
      </c>
      <c r="J672" s="20">
        <v>4322904.76</v>
      </c>
      <c r="K672" s="20" t="s">
        <v>64</v>
      </c>
      <c r="L672" s="20" t="s">
        <v>65</v>
      </c>
      <c r="M672" s="439" t="s">
        <v>309</v>
      </c>
      <c r="N672" s="440">
        <f t="shared" si="34"/>
        <v>45809</v>
      </c>
      <c r="O672" s="488" t="e">
        <f>IF(H672&lt;&gt;0,VLOOKUP(M672,[4]Cashflow!$A$93:$A$216,1,0),VLOOKUP([4]Bank!M672,[4]Cashflow!$A$5:$A$90,1,0))</f>
        <v>#N/A</v>
      </c>
      <c r="P672" t="s">
        <v>309</v>
      </c>
      <c r="Q672" s="18">
        <f>INDEX([5]Accounts!$A:$A,MATCH(P672,[5]Accounts!$F:$F,0))</f>
        <v>2765</v>
      </c>
      <c r="R672" t="s">
        <v>118</v>
      </c>
      <c r="S672"/>
      <c r="T672" t="s">
        <v>390</v>
      </c>
      <c r="U672"/>
      <c r="V672"/>
      <c r="W672"/>
    </row>
    <row r="673" spans="1:23" ht="15" hidden="1" x14ac:dyDescent="0.25">
      <c r="A673" s="24" t="str">
        <f>IFERROR(VLOOKUP(M673,'Broker lookup'!$A$1:$B$497,2,0),"other")</f>
        <v>other</v>
      </c>
      <c r="B673" s="445">
        <f t="shared" si="35"/>
        <v>45809</v>
      </c>
      <c r="C673" s="464">
        <v>45826</v>
      </c>
      <c r="D673" s="464">
        <v>45826</v>
      </c>
      <c r="E673">
        <v>171233412</v>
      </c>
      <c r="F673" t="s">
        <v>1134</v>
      </c>
      <c r="G673" s="20">
        <f t="shared" si="33"/>
        <v>-1</v>
      </c>
      <c r="H673" s="20">
        <v>1</v>
      </c>
      <c r="I673" s="20">
        <v>0</v>
      </c>
      <c r="J673" s="20">
        <v>4322903.76</v>
      </c>
      <c r="K673" s="20" t="s">
        <v>64</v>
      </c>
      <c r="L673" s="20" t="s">
        <v>65</v>
      </c>
      <c r="M673" s="439" t="s">
        <v>582</v>
      </c>
      <c r="N673" s="440">
        <f t="shared" si="34"/>
        <v>45809</v>
      </c>
      <c r="O673" s="488" t="str">
        <f>IF(H673&lt;&gt;0,VLOOKUP(M673,[4]Cashflow!$A$93:$A$216,1,0),VLOOKUP([4]Bank!M673,[4]Cashflow!$A$5:$A$90,1,0))</f>
        <v>Bank Charges</v>
      </c>
      <c r="P673" t="s">
        <v>74</v>
      </c>
      <c r="Q673" s="18">
        <f>INDEX([5]Accounts!$A:$A,MATCH(P673,[5]Accounts!$F:$F,0))</f>
        <v>5430</v>
      </c>
      <c r="R673" t="s">
        <v>118</v>
      </c>
      <c r="S673"/>
      <c r="T673" t="s">
        <v>74</v>
      </c>
      <c r="U673"/>
      <c r="V673"/>
      <c r="W673"/>
    </row>
    <row r="674" spans="1:23" ht="15" hidden="1" x14ac:dyDescent="0.25">
      <c r="A674" s="24" t="str">
        <f>IFERROR(VLOOKUP(M674,'Broker lookup'!$A$1:$B$497,2,0),"other")</f>
        <v>other</v>
      </c>
      <c r="B674" s="445">
        <f t="shared" si="35"/>
        <v>45809</v>
      </c>
      <c r="C674" s="464">
        <v>45826</v>
      </c>
      <c r="D674" s="464">
        <v>45826</v>
      </c>
      <c r="E674">
        <v>171233412</v>
      </c>
      <c r="F674" t="s">
        <v>1135</v>
      </c>
      <c r="G674" s="515">
        <f t="shared" si="33"/>
        <v>-29750</v>
      </c>
      <c r="H674" s="20">
        <v>29750</v>
      </c>
      <c r="I674" s="20">
        <v>0</v>
      </c>
      <c r="J674" s="20">
        <v>4293153.76</v>
      </c>
      <c r="K674" s="20" t="s">
        <v>64</v>
      </c>
      <c r="L674" s="20" t="s">
        <v>65</v>
      </c>
      <c r="M674" s="439" t="s">
        <v>293</v>
      </c>
      <c r="N674" s="440">
        <f t="shared" si="34"/>
        <v>45809</v>
      </c>
      <c r="O674" s="488" t="str">
        <f>IF(H674&lt;&gt;0,VLOOKUP(M674,[4]Cashflow!$A$93:$A$216,1,0),VLOOKUP([4]Bank!M674,[4]Cashflow!$A$5:$A$90,1,0))</f>
        <v>Audit fees</v>
      </c>
      <c r="P674" s="532" t="s">
        <v>640</v>
      </c>
      <c r="Q674" s="18">
        <f>INDEX([5]Accounts!$A:$A,MATCH(P674,[5]Accounts!$F:$F,0))</f>
        <v>4232</v>
      </c>
      <c r="R674" t="s">
        <v>118</v>
      </c>
      <c r="S674"/>
      <c r="T674" t="s">
        <v>788</v>
      </c>
      <c r="U674"/>
      <c r="V674"/>
      <c r="W674"/>
    </row>
    <row r="675" spans="1:23" ht="15" hidden="1" x14ac:dyDescent="0.25">
      <c r="A675" s="24" t="str">
        <f>IFERROR(VLOOKUP(M675,'Broker lookup'!$A$1:$B$497,2,0),"other")</f>
        <v>other</v>
      </c>
      <c r="B675" s="445">
        <f t="shared" si="35"/>
        <v>45809</v>
      </c>
      <c r="C675" s="464">
        <v>45826</v>
      </c>
      <c r="D675" s="464">
        <v>45826</v>
      </c>
      <c r="E675">
        <v>171233413</v>
      </c>
      <c r="F675" t="s">
        <v>880</v>
      </c>
      <c r="G675" s="20">
        <f t="shared" si="33"/>
        <v>-1</v>
      </c>
      <c r="H675" s="20">
        <v>1</v>
      </c>
      <c r="I675" s="20">
        <v>0</v>
      </c>
      <c r="J675" s="20">
        <v>4293152.76</v>
      </c>
      <c r="K675" s="20" t="s">
        <v>64</v>
      </c>
      <c r="L675" s="20" t="s">
        <v>65</v>
      </c>
      <c r="M675" s="439" t="s">
        <v>582</v>
      </c>
      <c r="N675" s="440">
        <f t="shared" si="34"/>
        <v>45809</v>
      </c>
      <c r="O675" s="488" t="str">
        <f>IF(H675&lt;&gt;0,VLOOKUP(M675,[4]Cashflow!$A$93:$A$216,1,0),VLOOKUP([4]Bank!M675,[4]Cashflow!$A$5:$A$90,1,0))</f>
        <v>Bank Charges</v>
      </c>
      <c r="P675" t="s">
        <v>74</v>
      </c>
      <c r="Q675" s="18">
        <f>INDEX([5]Accounts!$A:$A,MATCH(P675,[5]Accounts!$F:$F,0))</f>
        <v>5430</v>
      </c>
      <c r="R675" t="s">
        <v>118</v>
      </c>
      <c r="S675"/>
      <c r="T675" t="s">
        <v>74</v>
      </c>
      <c r="U675"/>
      <c r="V675"/>
      <c r="W675"/>
    </row>
    <row r="676" spans="1:23" ht="15" hidden="1" x14ac:dyDescent="0.25">
      <c r="A676" s="24" t="str">
        <f>IFERROR(VLOOKUP(M676,'Broker lookup'!$A$1:$B$497,2,0),"other")</f>
        <v>other</v>
      </c>
      <c r="B676" s="445">
        <f t="shared" si="35"/>
        <v>45809</v>
      </c>
      <c r="C676" s="464">
        <v>45826</v>
      </c>
      <c r="D676" s="464">
        <v>45826</v>
      </c>
      <c r="E676">
        <v>171233413</v>
      </c>
      <c r="F676" t="s">
        <v>741</v>
      </c>
      <c r="G676" s="20">
        <f t="shared" si="33"/>
        <v>-500000</v>
      </c>
      <c r="H676" s="20">
        <v>500000</v>
      </c>
      <c r="I676" s="515">
        <v>0</v>
      </c>
      <c r="J676" s="20">
        <v>3793152.76</v>
      </c>
      <c r="K676" s="20" t="s">
        <v>64</v>
      </c>
      <c r="L676" s="20" t="s">
        <v>65</v>
      </c>
      <c r="M676" s="439" t="s">
        <v>107</v>
      </c>
      <c r="N676" s="440">
        <f t="shared" si="34"/>
        <v>45809</v>
      </c>
      <c r="O676" s="488" t="str">
        <f>IF(H676&lt;&gt;0,VLOOKUP(M676,[4]Cashflow!$A$93:$A$216,1,0),VLOOKUP([4]Bank!M676,[4]Cashflow!$A$5:$A$90,1,0))</f>
        <v>Pukka IPT &amp; Commission</v>
      </c>
      <c r="P676" t="s">
        <v>742</v>
      </c>
      <c r="Q676" s="18">
        <f>INDEX([5]Accounts!$A:$A,MATCH(P676,[5]Accounts!$F:$F,0))</f>
        <v>2768</v>
      </c>
      <c r="R676" t="s">
        <v>118</v>
      </c>
      <c r="S676"/>
      <c r="T676" t="s">
        <v>743</v>
      </c>
      <c r="U676"/>
      <c r="V676"/>
      <c r="W676"/>
    </row>
    <row r="677" spans="1:23" ht="15" hidden="1" x14ac:dyDescent="0.25">
      <c r="A677" s="24" t="str">
        <f>IFERROR(VLOOKUP(M677,'Broker lookup'!$A$1:$B$497,2,0),"other")</f>
        <v>other</v>
      </c>
      <c r="B677" s="445">
        <f t="shared" si="35"/>
        <v>45809</v>
      </c>
      <c r="C677" s="464">
        <v>45826</v>
      </c>
      <c r="D677" s="464">
        <v>45826</v>
      </c>
      <c r="E677">
        <v>171233414</v>
      </c>
      <c r="F677" t="s">
        <v>1136</v>
      </c>
      <c r="G677" s="515">
        <f t="shared" si="33"/>
        <v>-1260.8</v>
      </c>
      <c r="H677" s="20">
        <v>1260.8</v>
      </c>
      <c r="I677" s="20">
        <v>0</v>
      </c>
      <c r="J677" s="20">
        <v>3791891.96</v>
      </c>
      <c r="K677" s="20" t="s">
        <v>64</v>
      </c>
      <c r="L677" s="20" t="s">
        <v>65</v>
      </c>
      <c r="M677" s="439" t="s">
        <v>76</v>
      </c>
      <c r="N677" s="440">
        <f t="shared" si="34"/>
        <v>45809</v>
      </c>
      <c r="O677" s="488" t="str">
        <f>IF(H677&lt;&gt;0,VLOOKUP(M677,[4]Cashflow!$A$93:$A$216,1,0),VLOOKUP([4]Bank!M677,[4]Cashflow!$A$5:$A$90,1,0))</f>
        <v>GFSC</v>
      </c>
      <c r="P677" s="532" t="s">
        <v>640</v>
      </c>
      <c r="Q677" s="18">
        <f>INDEX([5]Accounts!$A:$A,MATCH(P677,[5]Accounts!$F:$F,0))</f>
        <v>4232</v>
      </c>
      <c r="R677" t="s">
        <v>118</v>
      </c>
      <c r="S677"/>
      <c r="T677" t="s">
        <v>1137</v>
      </c>
      <c r="U677"/>
      <c r="V677"/>
      <c r="W677"/>
    </row>
    <row r="678" spans="1:23" ht="15" hidden="1" x14ac:dyDescent="0.25">
      <c r="A678" s="24" t="str">
        <f>IFERROR(VLOOKUP(M678,'Broker lookup'!$A$1:$B$497,2,0),"other")</f>
        <v>other</v>
      </c>
      <c r="B678" s="445">
        <f t="shared" si="35"/>
        <v>45809</v>
      </c>
      <c r="C678" s="464">
        <v>45826</v>
      </c>
      <c r="D678" s="464">
        <v>45826</v>
      </c>
      <c r="E678">
        <v>171233415</v>
      </c>
      <c r="F678" t="s">
        <v>1138</v>
      </c>
      <c r="G678" s="20">
        <f t="shared" si="33"/>
        <v>-15</v>
      </c>
      <c r="H678" s="20">
        <v>15</v>
      </c>
      <c r="I678" s="20">
        <v>0</v>
      </c>
      <c r="J678" s="20">
        <v>3791876.96</v>
      </c>
      <c r="K678" s="20" t="s">
        <v>64</v>
      </c>
      <c r="L678" s="20" t="s">
        <v>65</v>
      </c>
      <c r="M678" s="439" t="s">
        <v>582</v>
      </c>
      <c r="N678" s="440">
        <f t="shared" si="34"/>
        <v>45809</v>
      </c>
      <c r="O678" s="488" t="str">
        <f>IF(H678&lt;&gt;0,VLOOKUP(M678,[4]Cashflow!$A$93:$A$216,1,0),VLOOKUP([4]Bank!M678,[4]Cashflow!$A$5:$A$90,1,0))</f>
        <v>Bank Charges</v>
      </c>
      <c r="P678" t="s">
        <v>74</v>
      </c>
      <c r="Q678" s="18">
        <f>INDEX([5]Accounts!$A:$A,MATCH(P678,[5]Accounts!$F:$F,0))</f>
        <v>5430</v>
      </c>
      <c r="R678" t="s">
        <v>118</v>
      </c>
      <c r="S678"/>
      <c r="T678" t="s">
        <v>74</v>
      </c>
      <c r="U678"/>
      <c r="V678"/>
      <c r="W678"/>
    </row>
    <row r="679" spans="1:23" ht="15" hidden="1" x14ac:dyDescent="0.25">
      <c r="A679" s="24" t="str">
        <f>IFERROR(VLOOKUP(M679,'Broker lookup'!$A$1:$B$497,2,0),"other")</f>
        <v>other</v>
      </c>
      <c r="B679" s="445">
        <f t="shared" si="35"/>
        <v>45809</v>
      </c>
      <c r="C679" s="464">
        <v>45826</v>
      </c>
      <c r="D679" s="464">
        <v>45826</v>
      </c>
      <c r="E679">
        <v>171233415</v>
      </c>
      <c r="F679" t="s">
        <v>1139</v>
      </c>
      <c r="G679" s="20">
        <f t="shared" si="33"/>
        <v>-43228.14</v>
      </c>
      <c r="H679" s="20">
        <v>43228.14</v>
      </c>
      <c r="I679" s="20">
        <v>0</v>
      </c>
      <c r="J679" s="20">
        <v>3748648.82</v>
      </c>
      <c r="K679" s="20" t="s">
        <v>64</v>
      </c>
      <c r="L679" s="20" t="s">
        <v>65</v>
      </c>
      <c r="M679" s="439" t="s">
        <v>545</v>
      </c>
      <c r="N679" s="440">
        <f t="shared" si="34"/>
        <v>45809</v>
      </c>
      <c r="O679" s="488" t="str">
        <f>IF(H679&lt;&gt;0,VLOOKUP(M679,[4]Cashflow!$A$93:$A$216,1,0),VLOOKUP([4]Bank!M679,[4]Cashflow!$A$5:$A$90,1,0))</f>
        <v>XOL Guy Carpenter</v>
      </c>
      <c r="P679" t="s">
        <v>134</v>
      </c>
      <c r="Q679" s="18">
        <f>INDEX([5]Accounts!$A:$A,MATCH(P679,[5]Accounts!$F:$F,0))</f>
        <v>4115</v>
      </c>
      <c r="R679" t="s">
        <v>118</v>
      </c>
      <c r="S679"/>
      <c r="T679" t="s">
        <v>1140</v>
      </c>
      <c r="U679"/>
      <c r="V679"/>
      <c r="W679"/>
    </row>
    <row r="680" spans="1:23" ht="15" hidden="1" x14ac:dyDescent="0.25">
      <c r="A680" s="24" t="str">
        <f>IFERROR(VLOOKUP(M680,'Broker lookup'!$A$1:$B$497,2,0),"other")</f>
        <v>other</v>
      </c>
      <c r="B680" s="445">
        <f t="shared" si="35"/>
        <v>45809</v>
      </c>
      <c r="C680" s="464">
        <v>45826</v>
      </c>
      <c r="D680" s="464">
        <v>45826</v>
      </c>
      <c r="E680">
        <v>171233418</v>
      </c>
      <c r="F680" t="s">
        <v>53</v>
      </c>
      <c r="G680" s="20">
        <f t="shared" si="33"/>
        <v>-15</v>
      </c>
      <c r="H680" s="20">
        <v>15</v>
      </c>
      <c r="I680" s="20">
        <v>0</v>
      </c>
      <c r="J680" s="20">
        <v>3748633.82</v>
      </c>
      <c r="K680" s="20" t="s">
        <v>64</v>
      </c>
      <c r="L680" s="20" t="s">
        <v>65</v>
      </c>
      <c r="M680" s="439" t="s">
        <v>582</v>
      </c>
      <c r="N680" s="440">
        <f t="shared" si="34"/>
        <v>45809</v>
      </c>
      <c r="O680" s="488" t="str">
        <f>IF(H680&lt;&gt;0,VLOOKUP(M680,[4]Cashflow!$A$93:$A$216,1,0),VLOOKUP([4]Bank!M680,[4]Cashflow!$A$5:$A$90,1,0))</f>
        <v>Bank Charges</v>
      </c>
      <c r="P680" t="s">
        <v>74</v>
      </c>
      <c r="Q680" s="18">
        <f>INDEX([5]Accounts!$A:$A,MATCH(P680,[5]Accounts!$F:$F,0))</f>
        <v>5430</v>
      </c>
      <c r="R680" t="s">
        <v>118</v>
      </c>
      <c r="S680"/>
      <c r="T680" t="s">
        <v>74</v>
      </c>
      <c r="U680"/>
      <c r="V680"/>
      <c r="W680"/>
    </row>
    <row r="681" spans="1:23" ht="15" hidden="1" x14ac:dyDescent="0.25">
      <c r="A681" s="24" t="str">
        <f>IFERROR(VLOOKUP(M681,'Broker lookup'!$A$1:$B$497,2,0),"other")</f>
        <v>other</v>
      </c>
      <c r="B681" s="445">
        <f t="shared" si="35"/>
        <v>45809</v>
      </c>
      <c r="C681" s="464">
        <v>45826</v>
      </c>
      <c r="D681" s="464">
        <v>45826</v>
      </c>
      <c r="E681">
        <v>171233418</v>
      </c>
      <c r="F681" t="s">
        <v>54</v>
      </c>
      <c r="G681" s="20">
        <f t="shared" si="33"/>
        <v>-3700000</v>
      </c>
      <c r="H681" s="20">
        <v>3700000</v>
      </c>
      <c r="I681" s="20">
        <v>0</v>
      </c>
      <c r="J681" s="20">
        <v>48633.82</v>
      </c>
      <c r="K681" s="20" t="s">
        <v>64</v>
      </c>
      <c r="L681" s="20" t="s">
        <v>65</v>
      </c>
      <c r="M681" s="439" t="s">
        <v>85</v>
      </c>
      <c r="N681" s="440">
        <f t="shared" si="34"/>
        <v>45809</v>
      </c>
      <c r="O681" s="488" t="str">
        <f>IF(H681&lt;&gt;0,VLOOKUP(M681,[4]Cashflow!$A$93:$A$216,1,0),VLOOKUP([4]Bank!M681,[4]Cashflow!$A$5:$A$90,1,0))</f>
        <v>KCASL Top up</v>
      </c>
      <c r="P681" t="s">
        <v>84</v>
      </c>
      <c r="Q681" s="18">
        <f>INDEX([5]Accounts!$A:$A,MATCH(P681,[5]Accounts!$F:$F,0))</f>
        <v>2761</v>
      </c>
      <c r="R681" t="s">
        <v>118</v>
      </c>
      <c r="S681"/>
      <c r="T681" t="s">
        <v>85</v>
      </c>
      <c r="U681"/>
      <c r="V681"/>
      <c r="W681"/>
    </row>
    <row r="682" spans="1:23" ht="15" hidden="1" x14ac:dyDescent="0.25">
      <c r="A682" s="24" t="str">
        <f>IFERROR(VLOOKUP(M682,'Broker lookup'!$A$1:$B$497,2,0),"other")</f>
        <v>other</v>
      </c>
      <c r="B682" s="445">
        <f t="shared" si="35"/>
        <v>45809</v>
      </c>
      <c r="C682" s="464">
        <v>45828</v>
      </c>
      <c r="D682" s="464">
        <v>45828</v>
      </c>
      <c r="E682">
        <v>171262692</v>
      </c>
      <c r="F682" t="s">
        <v>1141</v>
      </c>
      <c r="G682" s="20">
        <f t="shared" si="33"/>
        <v>-1</v>
      </c>
      <c r="H682" s="20">
        <v>1</v>
      </c>
      <c r="I682" s="20">
        <v>0</v>
      </c>
      <c r="J682" s="20">
        <v>48632.82</v>
      </c>
      <c r="K682" s="20" t="s">
        <v>64</v>
      </c>
      <c r="L682" s="20" t="s">
        <v>65</v>
      </c>
      <c r="M682" s="439" t="s">
        <v>582</v>
      </c>
      <c r="N682" s="440">
        <f t="shared" si="34"/>
        <v>45809</v>
      </c>
      <c r="O682" s="488" t="str">
        <f>IF(H682&lt;&gt;0,VLOOKUP(M682,[4]Cashflow!$A$93:$A$216,1,0),VLOOKUP([4]Bank!M682,[4]Cashflow!$A$5:$A$90,1,0))</f>
        <v>Bank Charges</v>
      </c>
      <c r="P682" t="s">
        <v>74</v>
      </c>
      <c r="Q682" s="18">
        <f>INDEX([5]Accounts!$A:$A,MATCH(P682,[5]Accounts!$F:$F,0))</f>
        <v>5430</v>
      </c>
      <c r="R682" t="s">
        <v>118</v>
      </c>
      <c r="S682"/>
      <c r="T682" t="s">
        <v>74</v>
      </c>
      <c r="U682"/>
      <c r="V682"/>
      <c r="W682"/>
    </row>
    <row r="683" spans="1:23" ht="15" hidden="1" x14ac:dyDescent="0.25">
      <c r="A683" s="24" t="str">
        <f>IFERROR(VLOOKUP(M683,'Broker lookup'!$A$1:$B$497,2,0),"other")</f>
        <v>other</v>
      </c>
      <c r="B683" s="445">
        <f t="shared" si="35"/>
        <v>45809</v>
      </c>
      <c r="C683" s="464">
        <v>45828</v>
      </c>
      <c r="D683" s="464">
        <v>45828</v>
      </c>
      <c r="E683">
        <v>171262692</v>
      </c>
      <c r="F683" t="s">
        <v>1142</v>
      </c>
      <c r="G683" s="20">
        <f t="shared" si="33"/>
        <v>-46200</v>
      </c>
      <c r="H683" s="20">
        <v>46200</v>
      </c>
      <c r="I683" s="515">
        <v>0</v>
      </c>
      <c r="J683" s="20">
        <v>2432.8200000000002</v>
      </c>
      <c r="K683" s="20" t="s">
        <v>64</v>
      </c>
      <c r="L683" s="20" t="s">
        <v>65</v>
      </c>
      <c r="M683" s="439" t="s">
        <v>136</v>
      </c>
      <c r="N683" s="440">
        <f t="shared" si="34"/>
        <v>45809</v>
      </c>
      <c r="O683" s="488" t="str">
        <f>IF(H683&lt;&gt;0,VLOOKUP(M683,[4]Cashflow!$A$93:$A$216,1,0),VLOOKUP([4]Bank!M683,[4]Cashflow!$A$5:$A$90,1,0))</f>
        <v>Upstix</v>
      </c>
      <c r="P683" t="s">
        <v>137</v>
      </c>
      <c r="Q683" s="18">
        <f>INDEX([5]Accounts!$A:$A,MATCH(P683,[5]Accounts!$F:$F,0))</f>
        <v>3537</v>
      </c>
      <c r="R683" t="s">
        <v>118</v>
      </c>
      <c r="S683"/>
      <c r="T683" t="s">
        <v>1143</v>
      </c>
      <c r="U683"/>
      <c r="V683"/>
      <c r="W683"/>
    </row>
    <row r="684" spans="1:23" ht="15" hidden="1" x14ac:dyDescent="0.25">
      <c r="A684" s="24" t="str">
        <f>IFERROR(VLOOKUP(M684,'Broker lookup'!$A$1:$B$497,2,0),"other")</f>
        <v>other</v>
      </c>
      <c r="B684" s="445">
        <f t="shared" si="35"/>
        <v>45809</v>
      </c>
      <c r="C684" s="464">
        <v>45831</v>
      </c>
      <c r="D684" s="464">
        <v>45831</v>
      </c>
      <c r="E684">
        <v>171282633</v>
      </c>
      <c r="F684" t="s">
        <v>1144</v>
      </c>
      <c r="G684" s="20">
        <f t="shared" si="33"/>
        <v>29250</v>
      </c>
      <c r="H684" s="20">
        <v>0</v>
      </c>
      <c r="I684" s="20">
        <v>29250</v>
      </c>
      <c r="J684" s="20">
        <v>31682.82</v>
      </c>
      <c r="K684" s="20" t="s">
        <v>64</v>
      </c>
      <c r="L684" s="20" t="s">
        <v>65</v>
      </c>
      <c r="M684" s="439" t="s">
        <v>136</v>
      </c>
      <c r="N684" s="440">
        <f t="shared" si="34"/>
        <v>45809</v>
      </c>
      <c r="O684" s="488" t="e">
        <f>IF(H684&lt;&gt;0,VLOOKUP(M684,[4]Cashflow!$A$93:$A$216,1,0),VLOOKUP([4]Bank!M684,[4]Cashflow!$A$5:$A$90,1,0))</f>
        <v>#N/A</v>
      </c>
      <c r="P684" t="s">
        <v>137</v>
      </c>
      <c r="Q684" s="18">
        <f>INDEX([5]Accounts!$A:$A,MATCH(P684,[5]Accounts!$F:$F,0))</f>
        <v>3537</v>
      </c>
      <c r="R684" t="s">
        <v>118</v>
      </c>
      <c r="S684"/>
      <c r="T684" t="s">
        <v>1145</v>
      </c>
      <c r="U684"/>
      <c r="V684"/>
      <c r="W684"/>
    </row>
    <row r="685" spans="1:23" ht="15" hidden="1" x14ac:dyDescent="0.25">
      <c r="A685" s="24" t="str">
        <f>IFERROR(VLOOKUP(M685,'Broker lookup'!$A$1:$B$497,2,0),"other")</f>
        <v>other</v>
      </c>
      <c r="B685" s="445">
        <f t="shared" si="35"/>
        <v>45809</v>
      </c>
      <c r="C685" s="464">
        <v>45831</v>
      </c>
      <c r="D685" s="464">
        <v>45831</v>
      </c>
      <c r="E685">
        <v>171282635</v>
      </c>
      <c r="F685" t="s">
        <v>1146</v>
      </c>
      <c r="G685" s="20">
        <f t="shared" si="33"/>
        <v>22125</v>
      </c>
      <c r="H685" s="20">
        <v>0</v>
      </c>
      <c r="I685" s="20">
        <v>22125</v>
      </c>
      <c r="J685" s="20">
        <v>53807.82</v>
      </c>
      <c r="K685" s="20" t="s">
        <v>64</v>
      </c>
      <c r="L685" s="20" t="s">
        <v>65</v>
      </c>
      <c r="M685" s="439" t="s">
        <v>136</v>
      </c>
      <c r="N685" s="440">
        <f t="shared" si="34"/>
        <v>45809</v>
      </c>
      <c r="O685" s="488" t="e">
        <f>IF(H685&lt;&gt;0,VLOOKUP(M685,[4]Cashflow!$A$93:$A$216,1,0),VLOOKUP([4]Bank!M685,[4]Cashflow!$A$5:$A$90,1,0))</f>
        <v>#N/A</v>
      </c>
      <c r="P685" t="s">
        <v>137</v>
      </c>
      <c r="Q685" s="18">
        <f>INDEX([5]Accounts!$A:$A,MATCH(P685,[5]Accounts!$F:$F,0))</f>
        <v>3537</v>
      </c>
      <c r="R685" t="s">
        <v>118</v>
      </c>
      <c r="S685"/>
      <c r="T685" t="s">
        <v>1147</v>
      </c>
      <c r="U685"/>
      <c r="V685"/>
      <c r="W685"/>
    </row>
    <row r="686" spans="1:23" ht="15" hidden="1" x14ac:dyDescent="0.25">
      <c r="A686" s="24" t="str">
        <f>IFERROR(VLOOKUP(M686,'Broker lookup'!$A$1:$B$497,2,0),"other")</f>
        <v>other</v>
      </c>
      <c r="B686" s="445">
        <f t="shared" si="35"/>
        <v>45809</v>
      </c>
      <c r="C686" s="464">
        <v>45831</v>
      </c>
      <c r="D686" s="464">
        <v>45831</v>
      </c>
      <c r="E686">
        <v>171283589</v>
      </c>
      <c r="F686" t="s">
        <v>1148</v>
      </c>
      <c r="G686" s="20">
        <f t="shared" si="33"/>
        <v>630520.79</v>
      </c>
      <c r="H686" s="20">
        <v>0</v>
      </c>
      <c r="I686" s="20">
        <v>630520.79</v>
      </c>
      <c r="J686" s="20">
        <v>684328.61</v>
      </c>
      <c r="K686" s="439" t="s">
        <v>64</v>
      </c>
      <c r="L686" s="440" t="s">
        <v>65</v>
      </c>
      <c r="M686" s="439" t="s">
        <v>816</v>
      </c>
      <c r="N686" s="440">
        <f t="shared" si="34"/>
        <v>45809</v>
      </c>
      <c r="O686" s="20" t="e">
        <f>IF(H686&lt;&gt;0,VLOOKUP(M686,[4]Cashflow!$A$93:$A$216,1,0),VLOOKUP([4]Bank!M686,[4]Cashflow!$A$5:$A$90,1,0))</f>
        <v>#N/A</v>
      </c>
      <c r="P686" s="20" t="s">
        <v>119</v>
      </c>
      <c r="Q686" s="18">
        <f>INDEX([5]Accounts!$A:$A,MATCH(P686,[5]Accounts!$F:$F,0))</f>
        <v>4081</v>
      </c>
      <c r="R686" s="20" t="s">
        <v>654</v>
      </c>
      <c r="S686"/>
      <c r="T686" s="464" t="s">
        <v>1149</v>
      </c>
      <c r="U686"/>
      <c r="V686"/>
      <c r="W686"/>
    </row>
    <row r="687" spans="1:23" ht="15" hidden="1" x14ac:dyDescent="0.25">
      <c r="A687" s="24" t="str">
        <f>IFERROR(VLOOKUP(M687,'Broker lookup'!$A$1:$B$497,2,0),"other")</f>
        <v>other</v>
      </c>
      <c r="B687" s="445">
        <f t="shared" si="35"/>
        <v>45809</v>
      </c>
      <c r="C687" s="464">
        <v>45831</v>
      </c>
      <c r="D687" s="464">
        <v>45831</v>
      </c>
      <c r="E687">
        <v>171290416</v>
      </c>
      <c r="F687" t="s">
        <v>1150</v>
      </c>
      <c r="G687" s="20">
        <f t="shared" si="33"/>
        <v>-100</v>
      </c>
      <c r="H687" s="20">
        <v>100</v>
      </c>
      <c r="I687" s="20">
        <v>0</v>
      </c>
      <c r="J687" s="20">
        <v>684228.61</v>
      </c>
      <c r="K687" s="20" t="s">
        <v>64</v>
      </c>
      <c r="L687" s="20" t="s">
        <v>65</v>
      </c>
      <c r="M687" s="439" t="s">
        <v>582</v>
      </c>
      <c r="N687" s="440">
        <f t="shared" si="34"/>
        <v>45809</v>
      </c>
      <c r="O687" s="488" t="str">
        <f>IF(H687&lt;&gt;0,VLOOKUP(M687,[4]Cashflow!$A$93:$A$216,1,0),VLOOKUP([4]Bank!M687,[4]Cashflow!$A$5:$A$90,1,0))</f>
        <v>Bank Charges</v>
      </c>
      <c r="P687" t="s">
        <v>74</v>
      </c>
      <c r="Q687" s="18">
        <f>INDEX([5]Accounts!$A:$A,MATCH(P687,[5]Accounts!$F:$F,0))</f>
        <v>5430</v>
      </c>
      <c r="R687" t="s">
        <v>118</v>
      </c>
      <c r="S687"/>
      <c r="T687" t="s">
        <v>74</v>
      </c>
      <c r="U687"/>
      <c r="V687"/>
      <c r="W687"/>
    </row>
    <row r="688" spans="1:23" ht="15" hidden="1" x14ac:dyDescent="0.25">
      <c r="A688" s="24" t="str">
        <f>IFERROR(VLOOKUP(M688,'Broker lookup'!$A$1:$B$497,2,0),"other")</f>
        <v>other</v>
      </c>
      <c r="B688" s="445">
        <f t="shared" si="35"/>
        <v>45809</v>
      </c>
      <c r="C688" s="464">
        <v>45831</v>
      </c>
      <c r="D688" s="464">
        <v>45831</v>
      </c>
      <c r="E688">
        <v>171290416</v>
      </c>
      <c r="F688" t="s">
        <v>1151</v>
      </c>
      <c r="G688" s="20">
        <f t="shared" si="33"/>
        <v>-1000</v>
      </c>
      <c r="H688" s="20">
        <v>1000</v>
      </c>
      <c r="I688" s="20">
        <v>0</v>
      </c>
      <c r="J688" s="20">
        <v>683228.61</v>
      </c>
      <c r="K688" s="20" t="s">
        <v>64</v>
      </c>
      <c r="L688" s="20" t="s">
        <v>65</v>
      </c>
      <c r="M688" s="439" t="s">
        <v>85</v>
      </c>
      <c r="N688" s="440">
        <f t="shared" si="34"/>
        <v>45809</v>
      </c>
      <c r="O688" s="488" t="str">
        <f>IF(H688&lt;&gt;0,VLOOKUP(M688,[4]Cashflow!$A$93:$A$216,1,0),VLOOKUP([4]Bank!M688,[4]Cashflow!$A$5:$A$90,1,0))</f>
        <v>KCASL Top up</v>
      </c>
      <c r="P688" t="s">
        <v>84</v>
      </c>
      <c r="Q688" s="18">
        <f>INDEX([5]Accounts!$A:$A,MATCH(P688,[5]Accounts!$F:$F,0))</f>
        <v>2761</v>
      </c>
      <c r="R688" t="s">
        <v>118</v>
      </c>
      <c r="S688"/>
      <c r="T688" t="s">
        <v>85</v>
      </c>
      <c r="U688"/>
      <c r="V688"/>
      <c r="W688"/>
    </row>
    <row r="689" spans="1:23" ht="15" hidden="1" x14ac:dyDescent="0.25">
      <c r="A689" s="24" t="str">
        <f>IFERROR(VLOOKUP(M689,'Broker lookup'!$A$1:$B$497,2,0),"other")</f>
        <v>other</v>
      </c>
      <c r="B689" s="445">
        <f t="shared" si="35"/>
        <v>45809</v>
      </c>
      <c r="C689" s="464">
        <v>45832</v>
      </c>
      <c r="D689" s="464">
        <v>45832</v>
      </c>
      <c r="E689">
        <v>171291968</v>
      </c>
      <c r="F689" t="s">
        <v>1152</v>
      </c>
      <c r="G689" s="20">
        <f t="shared" si="33"/>
        <v>13650</v>
      </c>
      <c r="H689" s="20">
        <v>0</v>
      </c>
      <c r="I689" s="20">
        <v>13650</v>
      </c>
      <c r="J689" s="20">
        <v>696878.61</v>
      </c>
      <c r="K689" s="20" t="s">
        <v>64</v>
      </c>
      <c r="L689" s="20" t="s">
        <v>65</v>
      </c>
      <c r="M689" s="439" t="s">
        <v>136</v>
      </c>
      <c r="N689" s="440">
        <f t="shared" si="34"/>
        <v>45809</v>
      </c>
      <c r="O689" s="488" t="e">
        <f>IF(H689&lt;&gt;0,VLOOKUP(M689,[4]Cashflow!$A$93:$A$216,1,0),VLOOKUP([4]Bank!M689,[4]Cashflow!$A$5:$A$90,1,0))</f>
        <v>#N/A</v>
      </c>
      <c r="P689" t="s">
        <v>137</v>
      </c>
      <c r="Q689" s="18">
        <f>INDEX([5]Accounts!$A:$A,MATCH(P689,[5]Accounts!$F:$F,0))</f>
        <v>3537</v>
      </c>
      <c r="R689" t="s">
        <v>118</v>
      </c>
      <c r="S689"/>
      <c r="T689" t="s">
        <v>1153</v>
      </c>
      <c r="U689"/>
      <c r="V689"/>
      <c r="W689"/>
    </row>
    <row r="690" spans="1:23" ht="15" hidden="1" x14ac:dyDescent="0.25">
      <c r="A690" s="24" t="str">
        <f>IFERROR(VLOOKUP(M690,'Broker lookup'!$A$1:$B$497,2,0),"other")</f>
        <v>other</v>
      </c>
      <c r="B690" s="445">
        <f t="shared" si="35"/>
        <v>45809</v>
      </c>
      <c r="C690" s="464">
        <v>45832</v>
      </c>
      <c r="D690" s="464">
        <v>45832</v>
      </c>
      <c r="E690">
        <v>171298178</v>
      </c>
      <c r="F690" t="s">
        <v>1154</v>
      </c>
      <c r="G690" s="20">
        <f t="shared" si="33"/>
        <v>100</v>
      </c>
      <c r="H690" s="20">
        <v>0</v>
      </c>
      <c r="I690" s="20">
        <v>100</v>
      </c>
      <c r="J690" s="20">
        <v>696978.61</v>
      </c>
      <c r="K690" s="20" t="s">
        <v>64</v>
      </c>
      <c r="L690" s="20" t="s">
        <v>65</v>
      </c>
      <c r="M690" s="439" t="s">
        <v>582</v>
      </c>
      <c r="N690" s="440">
        <f t="shared" si="34"/>
        <v>45809</v>
      </c>
      <c r="O690" s="488" t="e">
        <f>IF(H690&lt;&gt;0,VLOOKUP(M690,[4]Cashflow!$A$93:$A$216,1,0),VLOOKUP([4]Bank!M690,[4]Cashflow!$A$5:$A$90,1,0))</f>
        <v>#N/A</v>
      </c>
      <c r="P690" t="s">
        <v>74</v>
      </c>
      <c r="Q690" s="18">
        <f>INDEX([5]Accounts!$A:$A,MATCH(P690,[5]Accounts!$F:$F,0))</f>
        <v>5430</v>
      </c>
      <c r="R690" t="s">
        <v>118</v>
      </c>
      <c r="S690"/>
      <c r="T690" t="s">
        <v>74</v>
      </c>
      <c r="U690"/>
      <c r="V690"/>
      <c r="W690"/>
    </row>
    <row r="691" spans="1:23" ht="15" hidden="1" x14ac:dyDescent="0.25">
      <c r="A691" s="24" t="str">
        <f>IFERROR(VLOOKUP(M691,'Broker lookup'!$A$1:$B$497,2,0),"other")</f>
        <v>other</v>
      </c>
      <c r="B691" s="445">
        <f t="shared" si="35"/>
        <v>45809</v>
      </c>
      <c r="C691" s="464">
        <v>45832</v>
      </c>
      <c r="D691" s="464">
        <v>45832</v>
      </c>
      <c r="E691">
        <v>171298696</v>
      </c>
      <c r="F691" t="s">
        <v>1155</v>
      </c>
      <c r="G691" s="20">
        <f t="shared" si="33"/>
        <v>-15</v>
      </c>
      <c r="H691" s="20">
        <v>15</v>
      </c>
      <c r="I691" s="515">
        <v>0</v>
      </c>
      <c r="J691" s="20">
        <v>696963.61</v>
      </c>
      <c r="K691" s="20" t="s">
        <v>64</v>
      </c>
      <c r="L691" s="20" t="s">
        <v>65</v>
      </c>
      <c r="M691" s="439" t="s">
        <v>582</v>
      </c>
      <c r="N691" s="440">
        <f t="shared" si="34"/>
        <v>45809</v>
      </c>
      <c r="O691" s="488" t="str">
        <f>IF(H691&lt;&gt;0,VLOOKUP(M691,[4]Cashflow!$A$93:$A$216,1,0),VLOOKUP([4]Bank!M691,[4]Cashflow!$A$5:$A$90,1,0))</f>
        <v>Bank Charges</v>
      </c>
      <c r="P691" t="s">
        <v>74</v>
      </c>
      <c r="Q691" s="18">
        <f>INDEX([5]Accounts!$A:$A,MATCH(P691,[5]Accounts!$F:$F,0))</f>
        <v>5430</v>
      </c>
      <c r="R691" t="s">
        <v>118</v>
      </c>
      <c r="S691"/>
      <c r="T691" t="s">
        <v>74</v>
      </c>
      <c r="U691"/>
      <c r="V691"/>
      <c r="W691"/>
    </row>
    <row r="692" spans="1:23" ht="15" hidden="1" x14ac:dyDescent="0.25">
      <c r="A692" s="24" t="str">
        <f>IFERROR(VLOOKUP(M692,'Broker lookup'!$A$1:$B$497,2,0),"other")</f>
        <v>other</v>
      </c>
      <c r="B692" s="445">
        <f t="shared" si="35"/>
        <v>45809</v>
      </c>
      <c r="C692" s="464">
        <v>45832</v>
      </c>
      <c r="D692" s="464">
        <v>45832</v>
      </c>
      <c r="E692">
        <v>171298696</v>
      </c>
      <c r="F692" t="s">
        <v>1156</v>
      </c>
      <c r="G692" s="20">
        <f t="shared" si="33"/>
        <v>-675000</v>
      </c>
      <c r="H692" s="20">
        <v>675000</v>
      </c>
      <c r="I692" s="20">
        <v>0</v>
      </c>
      <c r="J692" s="20">
        <v>21963.61</v>
      </c>
      <c r="K692" s="20" t="s">
        <v>64</v>
      </c>
      <c r="L692" s="20" t="s">
        <v>65</v>
      </c>
      <c r="M692" s="439" t="s">
        <v>309</v>
      </c>
      <c r="N692" s="440">
        <f t="shared" si="34"/>
        <v>45809</v>
      </c>
      <c r="O692" s="488" t="str">
        <f>IF(H692&lt;&gt;0,VLOOKUP(M692,[4]Cashflow!$A$93:$A$216,1,0),VLOOKUP([4]Bank!M692,[4]Cashflow!$A$5:$A$90,1,0))</f>
        <v>Cachematrix</v>
      </c>
      <c r="P692" t="s">
        <v>309</v>
      </c>
      <c r="Q692" s="18">
        <f>INDEX([5]Accounts!$A:$A,MATCH(P692,[5]Accounts!$F:$F,0))</f>
        <v>2765</v>
      </c>
      <c r="R692" t="s">
        <v>118</v>
      </c>
      <c r="S692"/>
      <c r="T692" t="s">
        <v>390</v>
      </c>
      <c r="U692"/>
      <c r="V692"/>
      <c r="W692"/>
    </row>
    <row r="693" spans="1:23" ht="15" hidden="1" x14ac:dyDescent="0.25">
      <c r="A693" s="24" t="str">
        <f>IFERROR(VLOOKUP(M693,'Broker lookup'!$A$1:$B$497,2,0),"other")</f>
        <v>other</v>
      </c>
      <c r="B693" s="445">
        <f t="shared" si="35"/>
        <v>45809</v>
      </c>
      <c r="C693" s="464">
        <v>45832</v>
      </c>
      <c r="D693" s="464">
        <v>45832</v>
      </c>
      <c r="E693">
        <v>171305975</v>
      </c>
      <c r="F693" t="s">
        <v>1157</v>
      </c>
      <c r="G693" s="20">
        <f t="shared" si="33"/>
        <v>1500000</v>
      </c>
      <c r="H693" s="20">
        <v>0</v>
      </c>
      <c r="I693" s="20">
        <v>1500000</v>
      </c>
      <c r="J693" s="20">
        <v>1521963.61</v>
      </c>
      <c r="K693" s="20" t="s">
        <v>64</v>
      </c>
      <c r="L693" s="20" t="s">
        <v>65</v>
      </c>
      <c r="M693" s="439" t="s">
        <v>1158</v>
      </c>
      <c r="N693" s="440">
        <f t="shared" si="34"/>
        <v>45809</v>
      </c>
      <c r="O693" s="488" t="e">
        <f>IF(H693&lt;&gt;0,VLOOKUP(M693,[4]Cashflow!$A$93:$A$216,1,0),VLOOKUP([4]Bank!M693,[4]Cashflow!$A$5:$A$90,1,0))</f>
        <v>#N/A</v>
      </c>
      <c r="P693" t="s">
        <v>1159</v>
      </c>
      <c r="Q693" s="18">
        <f>INDEX([5]Accounts!$A:$A,MATCH(P693,[5]Accounts!$F:$F,0))</f>
        <v>4807</v>
      </c>
      <c r="R693" t="s">
        <v>118</v>
      </c>
      <c r="S693"/>
      <c r="T693" t="s">
        <v>1160</v>
      </c>
      <c r="U693"/>
      <c r="V693"/>
      <c r="W693"/>
    </row>
    <row r="694" spans="1:23" ht="15" hidden="1" x14ac:dyDescent="0.25">
      <c r="A694" s="24" t="str">
        <f>IFERROR(VLOOKUP(M694,'Broker lookup'!$A$1:$B$497,2,0),"other")</f>
        <v>other</v>
      </c>
      <c r="B694" s="445">
        <f t="shared" si="35"/>
        <v>45809</v>
      </c>
      <c r="C694" s="464">
        <v>45832</v>
      </c>
      <c r="D694" s="464">
        <v>45832</v>
      </c>
      <c r="E694">
        <v>171309774</v>
      </c>
      <c r="F694" t="s">
        <v>1161</v>
      </c>
      <c r="G694" s="20">
        <f t="shared" si="33"/>
        <v>66000</v>
      </c>
      <c r="H694" s="20">
        <v>0</v>
      </c>
      <c r="I694" s="20">
        <v>66000</v>
      </c>
      <c r="J694" s="20">
        <v>1587963.61</v>
      </c>
      <c r="K694" s="20" t="s">
        <v>64</v>
      </c>
      <c r="L694" s="20" t="s">
        <v>65</v>
      </c>
      <c r="M694" s="439" t="s">
        <v>136</v>
      </c>
      <c r="N694" s="440">
        <f t="shared" si="34"/>
        <v>45809</v>
      </c>
      <c r="O694" s="488" t="e">
        <f>IF(H694&lt;&gt;0,VLOOKUP(M694,[4]Cashflow!$A$93:$A$216,1,0),VLOOKUP([4]Bank!M694,[4]Cashflow!$A$5:$A$90,1,0))</f>
        <v>#N/A</v>
      </c>
      <c r="P694" t="s">
        <v>137</v>
      </c>
      <c r="Q694" s="18">
        <f>INDEX([5]Accounts!$A:$A,MATCH(P694,[5]Accounts!$F:$F,0))</f>
        <v>3537</v>
      </c>
      <c r="R694" t="s">
        <v>118</v>
      </c>
      <c r="S694"/>
      <c r="T694" t="s">
        <v>1162</v>
      </c>
      <c r="U694"/>
      <c r="V694"/>
      <c r="W694"/>
    </row>
    <row r="695" spans="1:23" ht="15" hidden="1" x14ac:dyDescent="0.25">
      <c r="A695" s="24" t="str">
        <f>IFERROR(VLOOKUP(M695,'Broker lookup'!$A$1:$B$497,2,0),"other")</f>
        <v>other</v>
      </c>
      <c r="B695" s="445">
        <f t="shared" si="35"/>
        <v>45809</v>
      </c>
      <c r="C695" s="464">
        <v>45833</v>
      </c>
      <c r="D695" s="464">
        <v>45833</v>
      </c>
      <c r="E695">
        <v>171262694</v>
      </c>
      <c r="F695" t="s">
        <v>223</v>
      </c>
      <c r="G695" s="20">
        <f t="shared" si="33"/>
        <v>-5</v>
      </c>
      <c r="H695" s="20">
        <v>5</v>
      </c>
      <c r="I695" s="20">
        <v>0</v>
      </c>
      <c r="J695" s="20">
        <v>1587958.61</v>
      </c>
      <c r="K695" s="20" t="s">
        <v>64</v>
      </c>
      <c r="L695" s="20" t="s">
        <v>65</v>
      </c>
      <c r="M695" s="439" t="s">
        <v>582</v>
      </c>
      <c r="N695" s="440">
        <f t="shared" si="34"/>
        <v>45809</v>
      </c>
      <c r="O695" s="488" t="str">
        <f>IF(H695&lt;&gt;0,VLOOKUP(M695,[4]Cashflow!$A$93:$A$216,1,0),VLOOKUP([4]Bank!M695,[4]Cashflow!$A$5:$A$90,1,0))</f>
        <v>Bank Charges</v>
      </c>
      <c r="P695" t="s">
        <v>74</v>
      </c>
      <c r="Q695" s="18">
        <f>INDEX([5]Accounts!$A:$A,MATCH(P695,[5]Accounts!$F:$F,0))</f>
        <v>5430</v>
      </c>
      <c r="R695" t="s">
        <v>118</v>
      </c>
      <c r="S695"/>
      <c r="T695" t="s">
        <v>74</v>
      </c>
      <c r="U695"/>
      <c r="V695"/>
      <c r="W695"/>
    </row>
    <row r="696" spans="1:23" ht="15" hidden="1" x14ac:dyDescent="0.25">
      <c r="A696" s="24" t="str">
        <f>IFERROR(VLOOKUP(M696,'Broker lookup'!$A$1:$B$497,2,0),"other")</f>
        <v>other</v>
      </c>
      <c r="B696" s="445">
        <f t="shared" si="35"/>
        <v>45809</v>
      </c>
      <c r="C696" s="464">
        <v>45833</v>
      </c>
      <c r="D696" s="464">
        <v>45833</v>
      </c>
      <c r="E696">
        <v>171262694</v>
      </c>
      <c r="F696" t="s">
        <v>224</v>
      </c>
      <c r="G696" s="20">
        <f t="shared" si="33"/>
        <v>-20805.52</v>
      </c>
      <c r="H696" s="20">
        <v>20805.52</v>
      </c>
      <c r="I696" s="20">
        <v>0</v>
      </c>
      <c r="J696" s="20">
        <v>1567153.09</v>
      </c>
      <c r="K696" s="20" t="s">
        <v>64</v>
      </c>
      <c r="L696" s="20" t="s">
        <v>65</v>
      </c>
      <c r="M696" s="439" t="s">
        <v>69</v>
      </c>
      <c r="N696" s="440">
        <f t="shared" si="34"/>
        <v>45809</v>
      </c>
      <c r="O696" s="488" t="str">
        <f>IF(H696&lt;&gt;0,VLOOKUP(M696,[4]Cashflow!$A$93:$A$216,1,0),VLOOKUP([4]Bank!M696,[4]Cashflow!$A$5:$A$90,1,0))</f>
        <v>Employment Costs</v>
      </c>
      <c r="P696" t="s">
        <v>721</v>
      </c>
      <c r="Q696" s="18">
        <f>INDEX([5]Accounts!$A:$A,MATCH(P696,[5]Accounts!$F:$F,0))</f>
        <v>4152</v>
      </c>
      <c r="R696" t="s">
        <v>118</v>
      </c>
      <c r="S696"/>
      <c r="T696" t="s">
        <v>1163</v>
      </c>
      <c r="U696"/>
      <c r="V696"/>
      <c r="W696"/>
    </row>
    <row r="697" spans="1:23" ht="15" hidden="1" x14ac:dyDescent="0.25">
      <c r="A697" s="24" t="str">
        <f>IFERROR(VLOOKUP(M697,'Broker lookup'!$A$1:$B$497,2,0),"other")</f>
        <v>Right Choice</v>
      </c>
      <c r="B697" s="445">
        <f t="shared" si="35"/>
        <v>45809</v>
      </c>
      <c r="C697" s="464">
        <v>45833</v>
      </c>
      <c r="D697" s="464">
        <v>45833</v>
      </c>
      <c r="E697">
        <v>171327084</v>
      </c>
      <c r="F697" t="s">
        <v>1164</v>
      </c>
      <c r="G697" s="20">
        <f t="shared" si="33"/>
        <v>321.86</v>
      </c>
      <c r="H697" s="20">
        <v>0</v>
      </c>
      <c r="I697" s="20">
        <v>321.86</v>
      </c>
      <c r="J697" s="20">
        <v>1567474.95</v>
      </c>
      <c r="K697" s="20" t="s">
        <v>64</v>
      </c>
      <c r="L697" s="20" t="s">
        <v>65</v>
      </c>
      <c r="M697" s="439" t="s">
        <v>561</v>
      </c>
      <c r="N697" s="440">
        <f t="shared" si="34"/>
        <v>45809</v>
      </c>
      <c r="O697" s="488" t="e">
        <f>IF(H697&lt;&gt;0,VLOOKUP(M697,[4]Cashflow!$A$93:$A$216,1,0),VLOOKUP([4]Bank!M697,[4]Cashflow!$A$5:$A$90,1,0))</f>
        <v>#N/A</v>
      </c>
      <c r="P697" t="s">
        <v>72</v>
      </c>
      <c r="Q697" s="18">
        <f>INDEX([5]Accounts!$A:$A,MATCH(P697,[5]Accounts!$F:$F,0))</f>
        <v>3435</v>
      </c>
      <c r="R697" t="s">
        <v>367</v>
      </c>
      <c r="S697"/>
      <c r="T697" t="s">
        <v>426</v>
      </c>
      <c r="U697"/>
      <c r="V697"/>
      <c r="W697"/>
    </row>
    <row r="698" spans="1:23" ht="15" hidden="1" x14ac:dyDescent="0.25">
      <c r="A698" s="24" t="str">
        <f>IFERROR(VLOOKUP(M698,'Broker lookup'!$A$1:$B$497,2,0),"other")</f>
        <v>other</v>
      </c>
      <c r="B698" s="445">
        <f t="shared" si="35"/>
        <v>45809</v>
      </c>
      <c r="C698" s="464">
        <v>45833</v>
      </c>
      <c r="D698" s="464">
        <v>45833</v>
      </c>
      <c r="E698">
        <v>171331581</v>
      </c>
      <c r="F698" t="s">
        <v>1165</v>
      </c>
      <c r="G698" s="20">
        <f t="shared" si="33"/>
        <v>-15</v>
      </c>
      <c r="H698" s="20">
        <v>15</v>
      </c>
      <c r="I698" s="515">
        <v>0</v>
      </c>
      <c r="J698" s="20">
        <v>1567459.95</v>
      </c>
      <c r="K698" s="20" t="s">
        <v>64</v>
      </c>
      <c r="L698" s="20" t="s">
        <v>65</v>
      </c>
      <c r="M698" s="439" t="s">
        <v>582</v>
      </c>
      <c r="N698" s="440">
        <f t="shared" si="34"/>
        <v>45809</v>
      </c>
      <c r="O698" s="488" t="str">
        <f>IF(H698&lt;&gt;0,VLOOKUP(M698,[4]Cashflow!$A$93:$A$216,1,0),VLOOKUP([4]Bank!M698,[4]Cashflow!$A$5:$A$90,1,0))</f>
        <v>Bank Charges</v>
      </c>
      <c r="P698" t="s">
        <v>74</v>
      </c>
      <c r="Q698" s="18">
        <f>INDEX([5]Accounts!$A:$A,MATCH(P698,[5]Accounts!$F:$F,0))</f>
        <v>5430</v>
      </c>
      <c r="R698" t="s">
        <v>118</v>
      </c>
      <c r="S698"/>
      <c r="T698" t="s">
        <v>74</v>
      </c>
      <c r="U698"/>
      <c r="V698"/>
      <c r="W698"/>
    </row>
    <row r="699" spans="1:23" ht="15" hidden="1" x14ac:dyDescent="0.25">
      <c r="A699" s="24" t="str">
        <f>IFERROR(VLOOKUP(M699,'Broker lookup'!$A$1:$B$497,2,0),"other")</f>
        <v>other</v>
      </c>
      <c r="B699" s="445">
        <f t="shared" si="35"/>
        <v>45809</v>
      </c>
      <c r="C699" s="464">
        <v>45833</v>
      </c>
      <c r="D699" s="464">
        <v>45833</v>
      </c>
      <c r="E699">
        <v>171331581</v>
      </c>
      <c r="F699" t="s">
        <v>1166</v>
      </c>
      <c r="G699" s="20">
        <f t="shared" si="33"/>
        <v>-650000</v>
      </c>
      <c r="H699" s="20">
        <v>650000</v>
      </c>
      <c r="I699">
        <v>0</v>
      </c>
      <c r="J699" s="20">
        <v>917459.95</v>
      </c>
      <c r="K699" s="20" t="s">
        <v>64</v>
      </c>
      <c r="L699" s="20" t="s">
        <v>65</v>
      </c>
      <c r="M699" s="439" t="s">
        <v>309</v>
      </c>
      <c r="N699" s="440">
        <f t="shared" si="34"/>
        <v>45809</v>
      </c>
      <c r="O699" s="488" t="str">
        <f>IF(H699&lt;&gt;0,VLOOKUP(M699,[4]Cashflow!$A$93:$A$216,1,0),VLOOKUP([4]Bank!M699,[4]Cashflow!$A$5:$A$90,1,0))</f>
        <v>Cachematrix</v>
      </c>
      <c r="P699" t="s">
        <v>309</v>
      </c>
      <c r="Q699" s="18">
        <f>INDEX([5]Accounts!$A:$A,MATCH(P699,[5]Accounts!$F:$F,0))</f>
        <v>2765</v>
      </c>
      <c r="R699" t="s">
        <v>118</v>
      </c>
      <c r="S699"/>
      <c r="T699" t="s">
        <v>390</v>
      </c>
      <c r="U699"/>
      <c r="V699"/>
      <c r="W699"/>
    </row>
    <row r="700" spans="1:23" ht="15" hidden="1" x14ac:dyDescent="0.25">
      <c r="A700" s="24" t="str">
        <f>IFERROR(VLOOKUP(M700,'Broker lookup'!$A$1:$B$497,2,0),"other")</f>
        <v>other</v>
      </c>
      <c r="B700" s="445">
        <f t="shared" si="35"/>
        <v>45809</v>
      </c>
      <c r="C700" s="464">
        <v>45833</v>
      </c>
      <c r="D700" s="464">
        <v>45833</v>
      </c>
      <c r="E700">
        <v>171342145</v>
      </c>
      <c r="F700" t="s">
        <v>1167</v>
      </c>
      <c r="G700" s="20">
        <f t="shared" si="33"/>
        <v>-1</v>
      </c>
      <c r="H700" s="20">
        <v>1</v>
      </c>
      <c r="I700">
        <v>0</v>
      </c>
      <c r="J700" s="20">
        <v>917458.95</v>
      </c>
      <c r="K700" s="20" t="s">
        <v>64</v>
      </c>
      <c r="L700" s="20" t="s">
        <v>65</v>
      </c>
      <c r="M700" s="439" t="s">
        <v>582</v>
      </c>
      <c r="N700" s="440">
        <f t="shared" si="34"/>
        <v>45809</v>
      </c>
      <c r="O700" s="488" t="str">
        <f>IF(H700&lt;&gt;0,VLOOKUP(M700,[4]Cashflow!$A$93:$A$216,1,0),VLOOKUP([4]Bank!M700,[4]Cashflow!$A$5:$A$90,1,0))</f>
        <v>Bank Charges</v>
      </c>
      <c r="P700" t="s">
        <v>74</v>
      </c>
      <c r="Q700" s="18">
        <f>INDEX([5]Accounts!$A:$A,MATCH(P700,[5]Accounts!$F:$F,0))</f>
        <v>5430</v>
      </c>
      <c r="R700" t="s">
        <v>118</v>
      </c>
      <c r="S700"/>
      <c r="T700" t="s">
        <v>74</v>
      </c>
      <c r="U700"/>
      <c r="V700"/>
      <c r="W700"/>
    </row>
    <row r="701" spans="1:23" ht="15" hidden="1" x14ac:dyDescent="0.25">
      <c r="A701" s="24" t="str">
        <f>IFERROR(VLOOKUP(M701,'Broker lookup'!$A$1:$B$497,2,0),"other")</f>
        <v>other</v>
      </c>
      <c r="B701" s="445">
        <f t="shared" si="35"/>
        <v>45809</v>
      </c>
      <c r="C701" s="464">
        <v>45833</v>
      </c>
      <c r="D701" s="464">
        <v>45833</v>
      </c>
      <c r="E701">
        <v>171342145</v>
      </c>
      <c r="F701" t="s">
        <v>1168</v>
      </c>
      <c r="G701" s="20">
        <f t="shared" ref="G701:G718" si="36">IF(H701&gt;0,-H701,I701)</f>
        <v>-35000</v>
      </c>
      <c r="H701" s="20">
        <v>35000</v>
      </c>
      <c r="I701" s="20">
        <v>0</v>
      </c>
      <c r="J701" s="20">
        <v>882458.95</v>
      </c>
      <c r="K701" s="20" t="s">
        <v>64</v>
      </c>
      <c r="L701" s="20" t="s">
        <v>65</v>
      </c>
      <c r="M701" s="439" t="s">
        <v>337</v>
      </c>
      <c r="N701" s="440">
        <f t="shared" si="34"/>
        <v>45809</v>
      </c>
      <c r="O701" s="488" t="str">
        <f>IF(H701&lt;&gt;0,VLOOKUP(M701,[4]Cashflow!$A$93:$A$216,1,0),VLOOKUP([4]Bank!M701,[4]Cashflow!$A$5:$A$90,1,0))</f>
        <v>Horwich Farrelly</v>
      </c>
      <c r="P701" s="532" t="s">
        <v>640</v>
      </c>
      <c r="Q701" s="18">
        <f>INDEX([5]Accounts!$A:$A,MATCH(P701,[5]Accounts!$F:$F,0))</f>
        <v>4232</v>
      </c>
      <c r="R701" t="s">
        <v>118</v>
      </c>
      <c r="S701"/>
      <c r="T701" t="s">
        <v>1009</v>
      </c>
      <c r="U701"/>
      <c r="V701"/>
      <c r="W701"/>
    </row>
    <row r="702" spans="1:23" ht="15" hidden="1" x14ac:dyDescent="0.25">
      <c r="A702" s="24" t="str">
        <f>IFERROR(VLOOKUP(M702,'Broker lookup'!$A$1:$B$497,2,0),"other")</f>
        <v>other</v>
      </c>
      <c r="B702" s="445">
        <f t="shared" si="35"/>
        <v>45809</v>
      </c>
      <c r="C702" s="464">
        <v>45833</v>
      </c>
      <c r="D702" s="464">
        <v>45833</v>
      </c>
      <c r="E702">
        <v>171342146</v>
      </c>
      <c r="F702" t="s">
        <v>440</v>
      </c>
      <c r="G702" s="20">
        <f t="shared" si="36"/>
        <v>-1</v>
      </c>
      <c r="H702" s="20">
        <v>1</v>
      </c>
      <c r="I702">
        <v>0</v>
      </c>
      <c r="J702" s="20">
        <v>882457.95</v>
      </c>
      <c r="K702" s="20" t="s">
        <v>64</v>
      </c>
      <c r="L702" s="20" t="s">
        <v>65</v>
      </c>
      <c r="M702" s="439" t="s">
        <v>582</v>
      </c>
      <c r="N702" s="440">
        <f t="shared" si="34"/>
        <v>45809</v>
      </c>
      <c r="O702" s="488" t="str">
        <f>IF(H702&lt;&gt;0,VLOOKUP(M702,[4]Cashflow!$A$93:$A$216,1,0),VLOOKUP([4]Bank!M702,[4]Cashflow!$A$5:$A$90,1,0))</f>
        <v>Bank Charges</v>
      </c>
      <c r="P702" t="s">
        <v>74</v>
      </c>
      <c r="Q702" s="18">
        <f>INDEX([5]Accounts!$A:$A,MATCH(P702,[5]Accounts!$F:$F,0))</f>
        <v>5430</v>
      </c>
      <c r="R702" t="s">
        <v>118</v>
      </c>
      <c r="S702"/>
      <c r="T702" t="s">
        <v>74</v>
      </c>
      <c r="U702"/>
      <c r="V702"/>
      <c r="W702"/>
    </row>
    <row r="703" spans="1:23" ht="15" hidden="1" x14ac:dyDescent="0.25">
      <c r="A703" s="24" t="s">
        <v>576</v>
      </c>
      <c r="B703" s="445">
        <f t="shared" si="35"/>
        <v>45809</v>
      </c>
      <c r="C703" s="464">
        <v>45833</v>
      </c>
      <c r="D703" s="464">
        <v>45833</v>
      </c>
      <c r="E703">
        <v>171342146</v>
      </c>
      <c r="F703" t="s">
        <v>441</v>
      </c>
      <c r="G703" s="20">
        <f t="shared" si="36"/>
        <v>-4598.1000000000004</v>
      </c>
      <c r="H703" s="20">
        <v>4598.1000000000004</v>
      </c>
      <c r="I703">
        <v>0</v>
      </c>
      <c r="J703" s="20">
        <v>877859.85</v>
      </c>
      <c r="K703" s="20" t="s">
        <v>64</v>
      </c>
      <c r="L703" s="20" t="s">
        <v>65</v>
      </c>
      <c r="M703" s="439" t="s">
        <v>613</v>
      </c>
      <c r="N703" s="440">
        <f t="shared" si="34"/>
        <v>45809</v>
      </c>
      <c r="O703" s="488" t="str">
        <f>IF(H703&lt;&gt;0,VLOOKUP(M703,[4]Cashflow!$A$93:$A$216,1,0),VLOOKUP([4]Bank!M703,[4]Cashflow!$A$5:$A$90,1,0))</f>
        <v>Dayinsure</v>
      </c>
      <c r="P703" s="488" t="s">
        <v>708</v>
      </c>
      <c r="Q703" s="18">
        <f>INDEX([5]Accounts!$A:$A,MATCH(P703,[5]Accounts!$F:$F,0))</f>
        <v>8012</v>
      </c>
      <c r="R703" t="s">
        <v>118</v>
      </c>
      <c r="S703"/>
      <c r="T703" t="s">
        <v>709</v>
      </c>
      <c r="U703"/>
      <c r="V703"/>
      <c r="W703"/>
    </row>
    <row r="704" spans="1:23" ht="15" hidden="1" x14ac:dyDescent="0.25">
      <c r="A704" s="24" t="str">
        <f>IFERROR(VLOOKUP(M704,'Broker lookup'!$A$1:$B$497,2,0),"other")</f>
        <v>other</v>
      </c>
      <c r="B704" s="445">
        <f t="shared" si="35"/>
        <v>45809</v>
      </c>
      <c r="C704" s="464">
        <v>45833</v>
      </c>
      <c r="D704" s="464">
        <v>45833</v>
      </c>
      <c r="E704">
        <v>171342147</v>
      </c>
      <c r="F704" t="s">
        <v>1169</v>
      </c>
      <c r="G704" s="20">
        <f t="shared" si="36"/>
        <v>-1</v>
      </c>
      <c r="H704" s="20">
        <v>1</v>
      </c>
      <c r="I704">
        <v>0</v>
      </c>
      <c r="J704" s="20">
        <v>877858.85</v>
      </c>
      <c r="K704" s="20" t="s">
        <v>64</v>
      </c>
      <c r="L704" s="20" t="s">
        <v>65</v>
      </c>
      <c r="M704" s="439" t="s">
        <v>582</v>
      </c>
      <c r="N704" s="440">
        <f t="shared" si="34"/>
        <v>45809</v>
      </c>
      <c r="O704" s="488" t="str">
        <f>IF(H704&lt;&gt;0,VLOOKUP(M704,[4]Cashflow!$A$93:$A$216,1,0),VLOOKUP([4]Bank!M704,[4]Cashflow!$A$5:$A$90,1,0))</f>
        <v>Bank Charges</v>
      </c>
      <c r="P704" t="s">
        <v>74</v>
      </c>
      <c r="Q704" s="18">
        <f>INDEX([5]Accounts!$A:$A,MATCH(P704,[5]Accounts!$F:$F,0))</f>
        <v>5430</v>
      </c>
      <c r="R704" t="s">
        <v>118</v>
      </c>
      <c r="S704"/>
      <c r="T704" t="s">
        <v>74</v>
      </c>
      <c r="U704"/>
      <c r="V704"/>
      <c r="W704"/>
    </row>
    <row r="705" spans="1:23" ht="15" hidden="1" x14ac:dyDescent="0.25">
      <c r="A705" s="24" t="str">
        <f>IFERROR(VLOOKUP(M705,'Broker lookup'!$A$1:$B$497,2,0),"other")</f>
        <v>other</v>
      </c>
      <c r="B705" s="445">
        <f t="shared" si="35"/>
        <v>45809</v>
      </c>
      <c r="C705" s="464">
        <v>45833</v>
      </c>
      <c r="D705" s="464">
        <v>45833</v>
      </c>
      <c r="E705">
        <v>171342147</v>
      </c>
      <c r="F705" t="s">
        <v>1170</v>
      </c>
      <c r="G705" s="20">
        <f t="shared" si="36"/>
        <v>-46950</v>
      </c>
      <c r="H705" s="20">
        <v>46950</v>
      </c>
      <c r="I705">
        <v>0</v>
      </c>
      <c r="J705" s="515">
        <v>830908.85</v>
      </c>
      <c r="K705" s="20" t="s">
        <v>64</v>
      </c>
      <c r="L705" s="20" t="s">
        <v>65</v>
      </c>
      <c r="M705" s="439" t="s">
        <v>136</v>
      </c>
      <c r="N705" s="440">
        <f t="shared" si="34"/>
        <v>45809</v>
      </c>
      <c r="O705" s="488" t="str">
        <f>IF(H705&lt;&gt;0,VLOOKUP(M705,[4]Cashflow!$A$93:$A$216,1,0),VLOOKUP([4]Bank!M705,[4]Cashflow!$A$5:$A$90,1,0))</f>
        <v>Upstix</v>
      </c>
      <c r="P705" t="s">
        <v>137</v>
      </c>
      <c r="Q705" s="18">
        <f>INDEX([5]Accounts!$A:$A,MATCH(P705,[5]Accounts!$F:$F,0))</f>
        <v>3537</v>
      </c>
      <c r="R705" t="s">
        <v>118</v>
      </c>
      <c r="S705"/>
      <c r="T705" t="s">
        <v>1171</v>
      </c>
      <c r="U705"/>
      <c r="V705"/>
      <c r="W705"/>
    </row>
    <row r="706" spans="1:23" ht="15" hidden="1" x14ac:dyDescent="0.25">
      <c r="A706" s="24" t="str">
        <f>IFERROR(VLOOKUP(M706,'Broker lookup'!$A$1:$B$497,2,0),"other")</f>
        <v>other</v>
      </c>
      <c r="B706" s="445">
        <f t="shared" si="35"/>
        <v>45809</v>
      </c>
      <c r="C706" s="464">
        <v>45833</v>
      </c>
      <c r="D706" s="464">
        <v>45833</v>
      </c>
      <c r="E706">
        <v>171342148</v>
      </c>
      <c r="F706" t="s">
        <v>1172</v>
      </c>
      <c r="G706" s="20">
        <f t="shared" si="36"/>
        <v>-1</v>
      </c>
      <c r="H706" s="20">
        <v>1</v>
      </c>
      <c r="I706">
        <v>0</v>
      </c>
      <c r="J706" s="20">
        <v>830907.85</v>
      </c>
      <c r="K706" s="20" t="s">
        <v>64</v>
      </c>
      <c r="L706" s="20" t="s">
        <v>65</v>
      </c>
      <c r="M706" s="439" t="s">
        <v>582</v>
      </c>
      <c r="N706" s="440">
        <f t="shared" si="34"/>
        <v>45809</v>
      </c>
      <c r="O706" s="488" t="str">
        <f>IF(H706&lt;&gt;0,VLOOKUP(M706,[4]Cashflow!$A$93:$A$216,1,0),VLOOKUP([4]Bank!M706,[4]Cashflow!$A$5:$A$90,1,0))</f>
        <v>Bank Charges</v>
      </c>
      <c r="P706" t="s">
        <v>74</v>
      </c>
      <c r="Q706" s="18">
        <f>INDEX([5]Accounts!$A:$A,MATCH(P706,[5]Accounts!$F:$F,0))</f>
        <v>5430</v>
      </c>
      <c r="R706" t="s">
        <v>118</v>
      </c>
      <c r="S706"/>
      <c r="T706" t="s">
        <v>74</v>
      </c>
      <c r="U706"/>
      <c r="V706"/>
      <c r="W706"/>
    </row>
    <row r="707" spans="1:23" ht="15" hidden="1" x14ac:dyDescent="0.25">
      <c r="A707" s="24" t="str">
        <f>IFERROR(VLOOKUP(M707,'Broker lookup'!$A$1:$B$497,2,0),"other")</f>
        <v>other</v>
      </c>
      <c r="B707" s="445">
        <f t="shared" si="35"/>
        <v>45809</v>
      </c>
      <c r="C707" s="464">
        <v>45833</v>
      </c>
      <c r="D707" s="464">
        <v>45833</v>
      </c>
      <c r="E707">
        <v>171342148</v>
      </c>
      <c r="F707" t="s">
        <v>1173</v>
      </c>
      <c r="G707" s="20">
        <f t="shared" si="36"/>
        <v>-30000</v>
      </c>
      <c r="H707" s="20">
        <v>30000</v>
      </c>
      <c r="I707">
        <v>0</v>
      </c>
      <c r="J707" s="20">
        <v>800907.85</v>
      </c>
      <c r="K707" s="20" t="s">
        <v>64</v>
      </c>
      <c r="L707" s="20" t="s">
        <v>65</v>
      </c>
      <c r="M707" s="439" t="s">
        <v>136</v>
      </c>
      <c r="N707" s="440">
        <f t="shared" si="34"/>
        <v>45809</v>
      </c>
      <c r="O707" s="488" t="str">
        <f>IF(H707&lt;&gt;0,VLOOKUP(M707,[4]Cashflow!$A$93:$A$216,1,0),VLOOKUP([4]Bank!M707,[4]Cashflow!$A$5:$A$90,1,0))</f>
        <v>Upstix</v>
      </c>
      <c r="P707" t="s">
        <v>137</v>
      </c>
      <c r="Q707" s="18">
        <f>INDEX([5]Accounts!$A:$A,MATCH(P707,[5]Accounts!$F:$F,0))</f>
        <v>3537</v>
      </c>
      <c r="R707" t="s">
        <v>118</v>
      </c>
      <c r="S707"/>
      <c r="T707" t="s">
        <v>1174</v>
      </c>
      <c r="U707"/>
      <c r="V707"/>
      <c r="W707"/>
    </row>
    <row r="708" spans="1:23" ht="15" hidden="1" x14ac:dyDescent="0.25">
      <c r="A708" s="24" t="str">
        <f>IFERROR(VLOOKUP(M708,'Broker lookup'!$A$1:$B$497,2,0),"other")</f>
        <v>other</v>
      </c>
      <c r="B708" s="445">
        <f t="shared" si="35"/>
        <v>45809</v>
      </c>
      <c r="C708" s="464">
        <v>45833</v>
      </c>
      <c r="D708" s="464">
        <v>45833</v>
      </c>
      <c r="E708">
        <v>171342149</v>
      </c>
      <c r="F708" t="s">
        <v>53</v>
      </c>
      <c r="G708" s="20">
        <f t="shared" si="36"/>
        <v>-15</v>
      </c>
      <c r="H708" s="20">
        <v>15</v>
      </c>
      <c r="I708">
        <v>0</v>
      </c>
      <c r="J708" s="20">
        <v>800892.85</v>
      </c>
      <c r="K708" s="20" t="s">
        <v>64</v>
      </c>
      <c r="L708" s="20" t="s">
        <v>65</v>
      </c>
      <c r="M708" s="439" t="s">
        <v>582</v>
      </c>
      <c r="N708" s="440">
        <f t="shared" si="34"/>
        <v>45809</v>
      </c>
      <c r="O708" s="488" t="str">
        <f>IF(H708&lt;&gt;0,VLOOKUP(M708,[4]Cashflow!$A$93:$A$216,1,0),VLOOKUP([4]Bank!M708,[4]Cashflow!$A$5:$A$90,1,0))</f>
        <v>Bank Charges</v>
      </c>
      <c r="P708" t="s">
        <v>74</v>
      </c>
      <c r="Q708" s="18">
        <f>INDEX([5]Accounts!$A:$A,MATCH(P708,[5]Accounts!$F:$F,0))</f>
        <v>5430</v>
      </c>
      <c r="R708" t="s">
        <v>118</v>
      </c>
      <c r="S708"/>
      <c r="T708" t="s">
        <v>74</v>
      </c>
      <c r="U708"/>
      <c r="V708"/>
      <c r="W708"/>
    </row>
    <row r="709" spans="1:23" ht="15" hidden="1" x14ac:dyDescent="0.25">
      <c r="A709" s="24" t="str">
        <f>IFERROR(VLOOKUP(M709,'Broker lookup'!$A$1:$B$497,2,0),"other")</f>
        <v>other</v>
      </c>
      <c r="B709" s="445">
        <f t="shared" si="35"/>
        <v>45809</v>
      </c>
      <c r="C709" s="464">
        <v>45833</v>
      </c>
      <c r="D709" s="464">
        <v>45833</v>
      </c>
      <c r="E709">
        <v>171342149</v>
      </c>
      <c r="F709" t="s">
        <v>54</v>
      </c>
      <c r="G709" s="20">
        <f t="shared" si="36"/>
        <v>-800000</v>
      </c>
      <c r="H709" s="20">
        <v>800000</v>
      </c>
      <c r="I709">
        <v>0</v>
      </c>
      <c r="J709" s="20">
        <v>892.85</v>
      </c>
      <c r="K709" s="20" t="s">
        <v>64</v>
      </c>
      <c r="L709" s="20" t="s">
        <v>65</v>
      </c>
      <c r="M709" s="439" t="s">
        <v>85</v>
      </c>
      <c r="N709" s="440">
        <f t="shared" ref="N709:N718" si="37">EOMONTH(C709,-1)+1</f>
        <v>45809</v>
      </c>
      <c r="O709" s="488" t="str">
        <f>IF(H709&lt;&gt;0,VLOOKUP(M709,[4]Cashflow!$A$93:$A$216,1,0),VLOOKUP([4]Bank!M709,[4]Cashflow!$A$5:$A$90,1,0))</f>
        <v>KCASL Top up</v>
      </c>
      <c r="P709" t="s">
        <v>84</v>
      </c>
      <c r="Q709" s="18">
        <f>INDEX([5]Accounts!$A:$A,MATCH(P709,[5]Accounts!$F:$F,0))</f>
        <v>2761</v>
      </c>
      <c r="R709" t="s">
        <v>118</v>
      </c>
      <c r="S709"/>
      <c r="T709" t="s">
        <v>85</v>
      </c>
      <c r="U709"/>
      <c r="V709"/>
      <c r="W709"/>
    </row>
    <row r="710" spans="1:23" ht="15" hidden="1" x14ac:dyDescent="0.25">
      <c r="A710" s="24" t="str">
        <f>IFERROR(VLOOKUP(M710,'Broker lookup'!$A$1:$B$497,2,0),"other")</f>
        <v>other</v>
      </c>
      <c r="B710" s="445">
        <f t="shared" si="35"/>
        <v>45809</v>
      </c>
      <c r="C710" s="464">
        <v>45834</v>
      </c>
      <c r="D710" s="464">
        <v>45834</v>
      </c>
      <c r="E710">
        <v>171361142</v>
      </c>
      <c r="F710" t="s">
        <v>1175</v>
      </c>
      <c r="G710" s="20">
        <f t="shared" si="36"/>
        <v>18000</v>
      </c>
      <c r="H710" s="20">
        <v>0</v>
      </c>
      <c r="I710" s="20">
        <v>18000</v>
      </c>
      <c r="J710" s="20">
        <v>18892.849999999999</v>
      </c>
      <c r="K710" s="20" t="s">
        <v>64</v>
      </c>
      <c r="L710" s="20" t="s">
        <v>65</v>
      </c>
      <c r="M710" s="439" t="s">
        <v>309</v>
      </c>
      <c r="N710" s="440">
        <f t="shared" si="37"/>
        <v>45809</v>
      </c>
      <c r="O710" s="488" t="e">
        <f>IF(H710&lt;&gt;0,VLOOKUP(M710,[4]Cashflow!$A$93:$A$216,1,0),VLOOKUP([4]Bank!M710,[4]Cashflow!$A$5:$A$90,1,0))</f>
        <v>#N/A</v>
      </c>
      <c r="P710" t="s">
        <v>309</v>
      </c>
      <c r="Q710" s="18">
        <f>INDEX([5]Accounts!$A:$A,MATCH(P710,[5]Accounts!$F:$F,0))</f>
        <v>2765</v>
      </c>
      <c r="R710" t="s">
        <v>118</v>
      </c>
      <c r="S710"/>
      <c r="T710" t="s">
        <v>390</v>
      </c>
      <c r="U710"/>
      <c r="V710"/>
      <c r="W710"/>
    </row>
    <row r="711" spans="1:23" ht="15" hidden="1" x14ac:dyDescent="0.25">
      <c r="A711" s="24" t="str">
        <f>IFERROR(VLOOKUP(M711,'Broker lookup'!$A$1:$B$497,2,0),"other")</f>
        <v>other</v>
      </c>
      <c r="B711" s="445">
        <f t="shared" si="35"/>
        <v>45809</v>
      </c>
      <c r="C711" s="464">
        <v>45834</v>
      </c>
      <c r="D711" s="464">
        <v>45834</v>
      </c>
      <c r="E711">
        <v>171363185</v>
      </c>
      <c r="F711" t="s">
        <v>1176</v>
      </c>
      <c r="G711" s="20">
        <f t="shared" si="36"/>
        <v>-1</v>
      </c>
      <c r="H711" s="20">
        <v>1</v>
      </c>
      <c r="I711" s="20">
        <v>0</v>
      </c>
      <c r="J711" s="20">
        <v>18891.849999999999</v>
      </c>
      <c r="K711" s="20" t="s">
        <v>64</v>
      </c>
      <c r="L711" s="20" t="s">
        <v>65</v>
      </c>
      <c r="M711" s="439" t="s">
        <v>582</v>
      </c>
      <c r="N711" s="440">
        <f t="shared" si="37"/>
        <v>45809</v>
      </c>
      <c r="O711" s="488" t="str">
        <f>IF(H711&lt;&gt;0,VLOOKUP(M711,[4]Cashflow!$A$93:$A$216,1,0),VLOOKUP([4]Bank!M711,[4]Cashflow!$A$5:$A$90,1,0))</f>
        <v>Bank Charges</v>
      </c>
      <c r="P711" t="s">
        <v>74</v>
      </c>
      <c r="Q711" s="18">
        <f>INDEX([5]Accounts!$A:$A,MATCH(P711,[5]Accounts!$F:$F,0))</f>
        <v>5430</v>
      </c>
      <c r="R711" t="s">
        <v>118</v>
      </c>
      <c r="S711"/>
      <c r="T711" t="s">
        <v>74</v>
      </c>
      <c r="U711"/>
      <c r="V711"/>
      <c r="W711"/>
    </row>
    <row r="712" spans="1:23" ht="15" hidden="1" x14ac:dyDescent="0.25">
      <c r="A712" s="24" t="str">
        <f>IFERROR(VLOOKUP(M712,'Broker lookup'!$A$1:$B$497,2,0),"other")</f>
        <v>other</v>
      </c>
      <c r="B712" s="445">
        <f t="shared" si="35"/>
        <v>45809</v>
      </c>
      <c r="C712" s="464">
        <v>45834</v>
      </c>
      <c r="D712" s="464">
        <v>45834</v>
      </c>
      <c r="E712">
        <v>171363185</v>
      </c>
      <c r="F712" t="s">
        <v>1177</v>
      </c>
      <c r="G712" s="20">
        <f t="shared" si="36"/>
        <v>-18000</v>
      </c>
      <c r="H712" s="20">
        <v>18000</v>
      </c>
      <c r="I712" s="20">
        <v>0</v>
      </c>
      <c r="J712" s="20">
        <v>891.85</v>
      </c>
      <c r="K712" s="20" t="s">
        <v>64</v>
      </c>
      <c r="L712" s="20" t="s">
        <v>65</v>
      </c>
      <c r="M712" s="439" t="s">
        <v>136</v>
      </c>
      <c r="N712" s="440">
        <f t="shared" si="37"/>
        <v>45809</v>
      </c>
      <c r="O712" s="488" t="str">
        <f>IF(H712&lt;&gt;0,VLOOKUP(M712,[4]Cashflow!$A$93:$A$216,1,0),VLOOKUP([4]Bank!M712,[4]Cashflow!$A$5:$A$90,1,0))</f>
        <v>Upstix</v>
      </c>
      <c r="P712" t="s">
        <v>137</v>
      </c>
      <c r="Q712" s="18">
        <f>INDEX([5]Accounts!$A:$A,MATCH(P712,[5]Accounts!$F:$F,0))</f>
        <v>3537</v>
      </c>
      <c r="R712" t="s">
        <v>118</v>
      </c>
      <c r="S712"/>
      <c r="T712" t="s">
        <v>1178</v>
      </c>
      <c r="U712"/>
      <c r="V712"/>
      <c r="W712"/>
    </row>
    <row r="713" spans="1:23" ht="15" hidden="1" x14ac:dyDescent="0.25">
      <c r="A713" s="24" t="str">
        <f>IFERROR(VLOOKUP(M713,'Broker lookup'!$A$1:$B$497,2,0),"other")</f>
        <v>Boom</v>
      </c>
      <c r="B713" s="445">
        <f t="shared" si="35"/>
        <v>45809</v>
      </c>
      <c r="C713" s="464">
        <v>45835</v>
      </c>
      <c r="D713" s="464">
        <v>45835</v>
      </c>
      <c r="E713">
        <v>171375217</v>
      </c>
      <c r="F713" t="s">
        <v>1179</v>
      </c>
      <c r="G713" s="20">
        <f t="shared" si="36"/>
        <v>500000</v>
      </c>
      <c r="H713" s="20">
        <v>0</v>
      </c>
      <c r="I713" s="20">
        <v>500000</v>
      </c>
      <c r="J713" s="515">
        <v>500891.85</v>
      </c>
      <c r="K713" s="20" t="s">
        <v>64</v>
      </c>
      <c r="L713" s="20" t="s">
        <v>65</v>
      </c>
      <c r="M713" s="439" t="s">
        <v>39</v>
      </c>
      <c r="N713" s="440">
        <f t="shared" si="37"/>
        <v>45809</v>
      </c>
      <c r="O713" s="488" t="e">
        <f>IF(H713&lt;&gt;0,VLOOKUP(M713,[4]Cashflow!$A$93:$A$216,1,0),VLOOKUP([4]Bank!M713,[4]Cashflow!$A$5:$A$90,1,0))</f>
        <v>#N/A</v>
      </c>
      <c r="P713" t="s">
        <v>72</v>
      </c>
      <c r="Q713" s="18">
        <f>INDEX([5]Accounts!$A:$A,MATCH(P713,[5]Accounts!$F:$F,0))</f>
        <v>3435</v>
      </c>
      <c r="R713" t="s">
        <v>217</v>
      </c>
      <c r="S713"/>
      <c r="T713" t="s">
        <v>39</v>
      </c>
      <c r="U713"/>
      <c r="V713"/>
      <c r="W713"/>
    </row>
    <row r="714" spans="1:23" ht="15" hidden="1" x14ac:dyDescent="0.25">
      <c r="A714" s="24" t="str">
        <f>IFERROR(VLOOKUP(M714,'Broker lookup'!$A$1:$B$497,2,0),"other")</f>
        <v>other</v>
      </c>
      <c r="B714" s="445">
        <f t="shared" si="35"/>
        <v>45809</v>
      </c>
      <c r="C714" s="464">
        <v>45838</v>
      </c>
      <c r="D714" s="464">
        <v>45838</v>
      </c>
      <c r="E714">
        <v>171527074</v>
      </c>
      <c r="F714" t="s">
        <v>1180</v>
      </c>
      <c r="G714" s="20">
        <f t="shared" si="36"/>
        <v>1789.59</v>
      </c>
      <c r="H714" s="20">
        <v>0</v>
      </c>
      <c r="I714" s="20">
        <v>1789.59</v>
      </c>
      <c r="J714" s="515">
        <v>502681.44</v>
      </c>
      <c r="K714" s="20" t="s">
        <v>64</v>
      </c>
      <c r="L714" s="20" t="s">
        <v>65</v>
      </c>
      <c r="M714" s="439" t="s">
        <v>582</v>
      </c>
      <c r="N714" s="440">
        <f t="shared" si="37"/>
        <v>45809</v>
      </c>
      <c r="O714" s="488" t="e">
        <f>IF(H714&lt;&gt;0,VLOOKUP(M714,[4]Cashflow!$A$93:$A$216,1,0),VLOOKUP([4]Bank!M714,[4]Cashflow!$A$5:$A$90,1,0))</f>
        <v>#N/A</v>
      </c>
      <c r="P714" t="s">
        <v>1181</v>
      </c>
      <c r="Q714" s="18">
        <f>INDEX([5]Accounts!$A:$A,MATCH(P714,[5]Accounts!$F:$F,0))</f>
        <v>5031</v>
      </c>
      <c r="R714" t="s">
        <v>118</v>
      </c>
      <c r="S714"/>
      <c r="T714" t="s">
        <v>74</v>
      </c>
      <c r="U714"/>
      <c r="V714"/>
      <c r="W714"/>
    </row>
    <row r="715" spans="1:23" ht="15" hidden="1" x14ac:dyDescent="0.25">
      <c r="A715" s="24" t="str">
        <f>IFERROR(VLOOKUP(M715,'Broker lookup'!$A$1:$B$497,2,0),"other")</f>
        <v>U Drive Cover</v>
      </c>
      <c r="B715" s="445">
        <f t="shared" si="35"/>
        <v>45809</v>
      </c>
      <c r="C715" s="464">
        <v>45838</v>
      </c>
      <c r="D715" s="464">
        <v>45838</v>
      </c>
      <c r="E715">
        <v>171982541</v>
      </c>
      <c r="F715" t="s">
        <v>400</v>
      </c>
      <c r="G715" s="20">
        <f t="shared" si="36"/>
        <v>1260657.6599999999</v>
      </c>
      <c r="H715" s="20">
        <v>0</v>
      </c>
      <c r="I715" s="20">
        <v>1260657.6599999999</v>
      </c>
      <c r="J715" s="20">
        <v>1763339.1</v>
      </c>
      <c r="K715" s="20" t="s">
        <v>64</v>
      </c>
      <c r="L715" s="20" t="s">
        <v>65</v>
      </c>
      <c r="M715" s="439" t="s">
        <v>34</v>
      </c>
      <c r="N715" s="440">
        <f t="shared" si="37"/>
        <v>45809</v>
      </c>
      <c r="O715" s="488" t="e">
        <f>IF(H715&lt;&gt;0,VLOOKUP(M715,[4]Cashflow!$A$93:$A$216,1,0),VLOOKUP([4]Bank!M715,[4]Cashflow!$A$5:$A$90,1,0))</f>
        <v>#N/A</v>
      </c>
      <c r="P715" t="s">
        <v>72</v>
      </c>
      <c r="Q715" s="18">
        <f>INDEX([5]Accounts!$A:$A,MATCH(P715,[5]Accounts!$F:$F,0))</f>
        <v>3435</v>
      </c>
      <c r="R715" t="s">
        <v>228</v>
      </c>
      <c r="S715"/>
      <c r="T715" t="s">
        <v>34</v>
      </c>
      <c r="U715"/>
      <c r="V715"/>
      <c r="W715"/>
    </row>
    <row r="716" spans="1:23" ht="15" hidden="1" x14ac:dyDescent="0.25">
      <c r="A716" s="24" t="str">
        <f>IFERROR(VLOOKUP(M716,'Broker lookup'!$A$1:$B$497,2,0),"other")</f>
        <v>other</v>
      </c>
      <c r="B716" s="445">
        <f t="shared" si="35"/>
        <v>45809</v>
      </c>
      <c r="C716" s="464">
        <v>45838</v>
      </c>
      <c r="D716" s="464">
        <v>45838</v>
      </c>
      <c r="E716">
        <v>171984839</v>
      </c>
      <c r="F716" t="s">
        <v>1182</v>
      </c>
      <c r="G716" s="20">
        <f t="shared" si="36"/>
        <v>-15</v>
      </c>
      <c r="H716" s="20">
        <v>15</v>
      </c>
      <c r="I716" s="20">
        <v>0</v>
      </c>
      <c r="J716" s="20">
        <v>1763324.1</v>
      </c>
      <c r="K716" s="20" t="s">
        <v>64</v>
      </c>
      <c r="L716" s="20" t="s">
        <v>65</v>
      </c>
      <c r="M716" s="439" t="s">
        <v>582</v>
      </c>
      <c r="N716" s="440">
        <f t="shared" si="37"/>
        <v>45809</v>
      </c>
      <c r="O716" s="488" t="str">
        <f>IF(H716&lt;&gt;0,VLOOKUP(M716,[4]Cashflow!$A$93:$A$216,1,0),VLOOKUP([4]Bank!M716,[4]Cashflow!$A$5:$A$90,1,0))</f>
        <v>Bank Charges</v>
      </c>
      <c r="P716" t="s">
        <v>74</v>
      </c>
      <c r="Q716" s="18">
        <f>INDEX([5]Accounts!$A:$A,MATCH(P716,[5]Accounts!$F:$F,0))</f>
        <v>5430</v>
      </c>
      <c r="R716" t="s">
        <v>118</v>
      </c>
      <c r="S716"/>
      <c r="T716" t="s">
        <v>74</v>
      </c>
      <c r="U716"/>
      <c r="V716"/>
      <c r="W716"/>
    </row>
    <row r="717" spans="1:23" ht="15" hidden="1" x14ac:dyDescent="0.25">
      <c r="A717" s="24" t="str">
        <f>IFERROR(VLOOKUP(M717,'Broker lookup'!$A$1:$B$497,2,0),"other")</f>
        <v>other</v>
      </c>
      <c r="B717" s="445">
        <f t="shared" si="35"/>
        <v>45809</v>
      </c>
      <c r="C717" s="464">
        <v>45838</v>
      </c>
      <c r="D717" s="464">
        <v>45838</v>
      </c>
      <c r="E717">
        <v>171984839</v>
      </c>
      <c r="F717" t="s">
        <v>1183</v>
      </c>
      <c r="G717" s="20">
        <f t="shared" si="36"/>
        <v>-1670000</v>
      </c>
      <c r="H717" s="20">
        <v>1670000</v>
      </c>
      <c r="I717" s="20">
        <v>0</v>
      </c>
      <c r="J717" s="20">
        <v>93324.1</v>
      </c>
      <c r="K717" s="20" t="s">
        <v>64</v>
      </c>
      <c r="L717" s="20" t="s">
        <v>65</v>
      </c>
      <c r="M717" s="439" t="s">
        <v>309</v>
      </c>
      <c r="N717" s="440">
        <f t="shared" si="37"/>
        <v>45809</v>
      </c>
      <c r="O717" s="488" t="str">
        <f>IF(H717&lt;&gt;0,VLOOKUP(M717,[4]Cashflow!$A$93:$A$216,1,0),VLOOKUP([4]Bank!M717,[4]Cashflow!$A$5:$A$90,1,0))</f>
        <v>Cachematrix</v>
      </c>
      <c r="P717" t="s">
        <v>309</v>
      </c>
      <c r="Q717" s="18">
        <f>INDEX([5]Accounts!$A:$A,MATCH(P717,[5]Accounts!$F:$F,0))</f>
        <v>2765</v>
      </c>
      <c r="R717" t="s">
        <v>118</v>
      </c>
      <c r="S717"/>
      <c r="T717" t="s">
        <v>390</v>
      </c>
      <c r="U717"/>
      <c r="V717"/>
      <c r="W717"/>
    </row>
    <row r="718" spans="1:23" ht="15" hidden="1" x14ac:dyDescent="0.25">
      <c r="A718" s="24" t="str">
        <f>IFERROR(VLOOKUP(M718,'Broker lookup'!$A$1:$B$497,2,0),"other")</f>
        <v>other</v>
      </c>
      <c r="B718" s="445">
        <f t="shared" si="35"/>
        <v>45809</v>
      </c>
      <c r="C718" s="464">
        <v>45838</v>
      </c>
      <c r="D718" s="464">
        <v>45838</v>
      </c>
      <c r="E718">
        <v>171992254</v>
      </c>
      <c r="F718" t="s">
        <v>1184</v>
      </c>
      <c r="G718" s="20">
        <f t="shared" si="36"/>
        <v>2250</v>
      </c>
      <c r="H718" s="20">
        <v>0</v>
      </c>
      <c r="I718" s="20">
        <v>2250</v>
      </c>
      <c r="J718" s="20">
        <v>95574.1</v>
      </c>
      <c r="K718" s="20" t="s">
        <v>64</v>
      </c>
      <c r="L718" s="20" t="s">
        <v>65</v>
      </c>
      <c r="M718" s="439" t="s">
        <v>136</v>
      </c>
      <c r="N718" s="440">
        <f t="shared" si="37"/>
        <v>45809</v>
      </c>
      <c r="O718" s="488" t="e">
        <f>IF(H718&lt;&gt;0,VLOOKUP(M718,[4]Cashflow!$A$93:$A$216,1,0),VLOOKUP([4]Bank!M718,[4]Cashflow!$A$5:$A$90,1,0))</f>
        <v>#N/A</v>
      </c>
      <c r="P718" t="s">
        <v>137</v>
      </c>
      <c r="Q718" s="18">
        <f>INDEX([5]Accounts!$A:$A,MATCH(P718,[5]Accounts!$F:$F,0))</f>
        <v>3537</v>
      </c>
      <c r="R718" t="s">
        <v>118</v>
      </c>
      <c r="S718"/>
      <c r="T718" t="s">
        <v>1185</v>
      </c>
      <c r="U718"/>
      <c r="V718"/>
      <c r="W718"/>
    </row>
    <row r="719" spans="1:23" ht="15" x14ac:dyDescent="0.25">
      <c r="A719"/>
      <c r="B719"/>
      <c r="C719"/>
      <c r="D719"/>
      <c r="E719"/>
      <c r="F719"/>
      <c r="G719" s="449"/>
      <c r="H719" s="449"/>
      <c r="I719" s="44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</row>
    <row r="720" spans="1:23" ht="15" x14ac:dyDescent="0.25">
      <c r="A720"/>
      <c r="B720"/>
      <c r="C720"/>
      <c r="D720"/>
      <c r="E720"/>
      <c r="F720"/>
      <c r="G720" s="449"/>
      <c r="H720" s="449"/>
      <c r="I720" s="449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</row>
    <row r="721" spans="1:23" ht="15" x14ac:dyDescent="0.25">
      <c r="A721"/>
      <c r="B721"/>
      <c r="C721"/>
      <c r="D721"/>
      <c r="E721"/>
      <c r="F721"/>
      <c r="G721" s="449"/>
      <c r="H721" s="449"/>
      <c r="I721" s="449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</row>
    <row r="722" spans="1:23" ht="15" x14ac:dyDescent="0.25">
      <c r="A722"/>
      <c r="B722"/>
      <c r="C722"/>
      <c r="D722"/>
      <c r="E722"/>
      <c r="F722"/>
      <c r="G722" s="449"/>
      <c r="H722" s="449"/>
      <c r="I722" s="449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</row>
    <row r="723" spans="1:23" ht="15" x14ac:dyDescent="0.25">
      <c r="A723"/>
      <c r="B723"/>
      <c r="C723"/>
      <c r="D723"/>
      <c r="E723"/>
      <c r="F723"/>
      <c r="G723" s="449"/>
      <c r="H723" s="449"/>
      <c r="I723" s="449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</row>
    <row r="724" spans="1:23" ht="15" x14ac:dyDescent="0.25">
      <c r="A724"/>
      <c r="B724"/>
      <c r="C724"/>
      <c r="D724"/>
      <c r="E724"/>
      <c r="F724"/>
      <c r="G724" s="449"/>
      <c r="H724" s="449"/>
      <c r="I724" s="449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</row>
    <row r="725" spans="1:23" ht="15" x14ac:dyDescent="0.25">
      <c r="A725"/>
      <c r="B725"/>
      <c r="C725"/>
      <c r="D725"/>
      <c r="E725"/>
      <c r="F725"/>
      <c r="G725" s="449"/>
      <c r="H725" s="449"/>
      <c r="I725" s="449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</row>
    <row r="726" spans="1:23" ht="15" x14ac:dyDescent="0.25">
      <c r="A726"/>
      <c r="B726"/>
      <c r="C726"/>
      <c r="D726"/>
      <c r="E726"/>
      <c r="F726"/>
      <c r="G726" s="449"/>
      <c r="H726" s="449"/>
      <c r="I726" s="449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</row>
    <row r="727" spans="1:23" ht="15" x14ac:dyDescent="0.25">
      <c r="A727"/>
      <c r="B727"/>
      <c r="C727"/>
      <c r="D727"/>
      <c r="E727"/>
      <c r="F727"/>
      <c r="G727" s="449"/>
      <c r="H727" s="449"/>
      <c r="I727" s="449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</row>
    <row r="728" spans="1:23" ht="15" x14ac:dyDescent="0.25">
      <c r="A728"/>
      <c r="B728"/>
      <c r="C728"/>
      <c r="D728"/>
      <c r="E728"/>
      <c r="F728"/>
      <c r="G728" s="449"/>
      <c r="H728" s="449"/>
      <c r="I728" s="449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</row>
    <row r="729" spans="1:23" ht="15" x14ac:dyDescent="0.25">
      <c r="A729"/>
      <c r="B729"/>
      <c r="C729"/>
      <c r="D729"/>
      <c r="E729"/>
      <c r="F729"/>
      <c r="G729" s="449"/>
      <c r="H729" s="449"/>
      <c r="I729" s="44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</row>
    <row r="730" spans="1:23" ht="15" x14ac:dyDescent="0.25">
      <c r="A730"/>
      <c r="B730"/>
      <c r="C730"/>
      <c r="D730"/>
      <c r="E730"/>
      <c r="F730"/>
      <c r="G730" s="449"/>
      <c r="H730" s="449"/>
      <c r="I730" s="449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</row>
    <row r="731" spans="1:23" ht="15" x14ac:dyDescent="0.25">
      <c r="A731"/>
      <c r="B731"/>
      <c r="C731"/>
      <c r="D731"/>
      <c r="E731"/>
      <c r="F731"/>
      <c r="G731" s="449"/>
      <c r="H731" s="449"/>
      <c r="I731" s="449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</row>
    <row r="732" spans="1:23" ht="15" x14ac:dyDescent="0.25">
      <c r="A732"/>
      <c r="B732"/>
      <c r="C732"/>
      <c r="D732"/>
      <c r="E732"/>
      <c r="F732"/>
      <c r="G732" s="449"/>
      <c r="H732" s="449"/>
      <c r="I732" s="449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</row>
    <row r="733" spans="1:23" ht="15" x14ac:dyDescent="0.25">
      <c r="A733"/>
      <c r="B733"/>
      <c r="C733"/>
      <c r="D733"/>
      <c r="E733"/>
      <c r="F733"/>
      <c r="G733" s="449"/>
      <c r="H733" s="449"/>
      <c r="I733" s="449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</row>
    <row r="734" spans="1:23" ht="15" x14ac:dyDescent="0.25">
      <c r="A734"/>
      <c r="B734"/>
      <c r="C734"/>
      <c r="D734"/>
      <c r="E734"/>
      <c r="F734"/>
      <c r="G734" s="449"/>
      <c r="H734" s="449"/>
      <c r="I734" s="449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</row>
    <row r="735" spans="1:23" ht="15" x14ac:dyDescent="0.25">
      <c r="A735"/>
      <c r="B735"/>
      <c r="C735"/>
      <c r="D735"/>
      <c r="E735"/>
      <c r="F735"/>
      <c r="G735" s="449"/>
      <c r="H735" s="449"/>
      <c r="I735" s="449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</row>
    <row r="736" spans="1:23" ht="15" x14ac:dyDescent="0.25">
      <c r="A736"/>
      <c r="B736"/>
      <c r="C736"/>
      <c r="D736"/>
      <c r="E736"/>
      <c r="F736"/>
      <c r="G736" s="449"/>
      <c r="H736" s="449"/>
      <c r="I736" s="449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</row>
    <row r="737" spans="1:23" ht="15" x14ac:dyDescent="0.25">
      <c r="A737"/>
      <c r="B737"/>
      <c r="C737"/>
      <c r="D737"/>
      <c r="E737"/>
      <c r="F737"/>
      <c r="G737" s="449"/>
      <c r="H737" s="449"/>
      <c r="I737" s="449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</row>
    <row r="738" spans="1:23" ht="15" x14ac:dyDescent="0.25">
      <c r="A738"/>
      <c r="B738"/>
      <c r="C738"/>
      <c r="D738"/>
      <c r="E738"/>
      <c r="F738"/>
      <c r="G738" s="449"/>
      <c r="H738" s="449"/>
      <c r="I738" s="449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</row>
    <row r="739" spans="1:23" ht="15" x14ac:dyDescent="0.25">
      <c r="A739"/>
      <c r="B739"/>
      <c r="C739"/>
      <c r="D739"/>
      <c r="E739"/>
      <c r="F739"/>
      <c r="G739" s="449"/>
      <c r="H739" s="449"/>
      <c r="I739" s="44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</row>
    <row r="740" spans="1:23" ht="15" x14ac:dyDescent="0.25">
      <c r="A740"/>
      <c r="B740"/>
      <c r="C740"/>
      <c r="D740"/>
      <c r="E740"/>
      <c r="F740"/>
      <c r="G740" s="449"/>
      <c r="H740" s="449"/>
      <c r="I740" s="449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</row>
    <row r="741" spans="1:23" ht="15" x14ac:dyDescent="0.25">
      <c r="A741"/>
      <c r="B741"/>
      <c r="C741"/>
      <c r="D741"/>
      <c r="E741"/>
      <c r="F741"/>
      <c r="G741" s="449"/>
      <c r="H741" s="449"/>
      <c r="I741" s="449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</row>
    <row r="742" spans="1:23" ht="15" x14ac:dyDescent="0.25">
      <c r="A742"/>
      <c r="B742"/>
      <c r="C742"/>
      <c r="D742"/>
      <c r="E742"/>
      <c r="F742"/>
      <c r="G742" s="449"/>
      <c r="H742" s="449"/>
      <c r="I742" s="449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</row>
    <row r="743" spans="1:23" ht="15" x14ac:dyDescent="0.25">
      <c r="A743"/>
      <c r="B743"/>
      <c r="C743"/>
      <c r="D743"/>
      <c r="E743"/>
      <c r="F743"/>
      <c r="G743" s="449"/>
      <c r="H743" s="449"/>
      <c r="I743" s="449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</row>
    <row r="744" spans="1:23" ht="15" x14ac:dyDescent="0.25">
      <c r="A744"/>
      <c r="B744"/>
      <c r="C744"/>
      <c r="D744"/>
      <c r="E744"/>
      <c r="F744"/>
      <c r="G744" s="449"/>
      <c r="H744" s="449"/>
      <c r="I744" s="449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</row>
    <row r="745" spans="1:23" ht="15" x14ac:dyDescent="0.25">
      <c r="A745"/>
      <c r="B745"/>
      <c r="C745"/>
      <c r="D745"/>
      <c r="E745"/>
      <c r="F745"/>
      <c r="G745" s="449"/>
      <c r="H745" s="449"/>
      <c r="I745" s="449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</row>
    <row r="746" spans="1:23" ht="15" x14ac:dyDescent="0.25">
      <c r="A746"/>
      <c r="B746"/>
      <c r="C746"/>
      <c r="D746"/>
      <c r="E746"/>
      <c r="F746"/>
      <c r="G746" s="449"/>
      <c r="H746" s="449"/>
      <c r="I746" s="449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</row>
    <row r="747" spans="1:23" ht="15" x14ac:dyDescent="0.25">
      <c r="A747"/>
      <c r="B747"/>
      <c r="C747"/>
      <c r="D747"/>
      <c r="E747"/>
      <c r="F747"/>
      <c r="G747" s="449"/>
      <c r="H747" s="449"/>
      <c r="I747" s="449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</row>
    <row r="748" spans="1:23" ht="15" x14ac:dyDescent="0.25">
      <c r="A748"/>
      <c r="B748"/>
      <c r="C748"/>
      <c r="D748"/>
      <c r="E748"/>
      <c r="F748"/>
      <c r="G748" s="449"/>
      <c r="H748" s="449"/>
      <c r="I748" s="449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</row>
    <row r="749" spans="1:23" ht="15" x14ac:dyDescent="0.25">
      <c r="A749"/>
      <c r="B749"/>
      <c r="C749"/>
      <c r="D749"/>
      <c r="E749"/>
      <c r="F749"/>
      <c r="G749" s="449"/>
      <c r="H749" s="449"/>
      <c r="I749" s="4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</row>
    <row r="750" spans="1:23" ht="15" x14ac:dyDescent="0.25">
      <c r="A750"/>
      <c r="B750"/>
      <c r="C750"/>
      <c r="D750"/>
      <c r="E750"/>
      <c r="F750"/>
      <c r="G750" s="449"/>
      <c r="H750" s="449"/>
      <c r="I750" s="449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</row>
    <row r="751" spans="1:23" ht="15" x14ac:dyDescent="0.25">
      <c r="A751"/>
      <c r="B751"/>
      <c r="C751"/>
      <c r="D751"/>
      <c r="E751"/>
      <c r="F751"/>
      <c r="G751" s="449"/>
      <c r="H751" s="449"/>
      <c r="I751" s="449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</row>
    <row r="752" spans="1:23" ht="15" x14ac:dyDescent="0.25">
      <c r="A752"/>
      <c r="B752"/>
      <c r="C752"/>
      <c r="D752"/>
      <c r="E752"/>
      <c r="F752"/>
      <c r="G752" s="449"/>
      <c r="H752" s="449"/>
      <c r="I752" s="449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</row>
    <row r="753" spans="1:23" ht="15" x14ac:dyDescent="0.25">
      <c r="A753"/>
      <c r="B753"/>
      <c r="C753"/>
      <c r="D753"/>
      <c r="E753"/>
      <c r="F753"/>
      <c r="G753" s="449"/>
      <c r="H753" s="449"/>
      <c r="I753" s="449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</row>
    <row r="754" spans="1:23" ht="15" x14ac:dyDescent="0.25">
      <c r="A754"/>
      <c r="B754"/>
      <c r="C754"/>
      <c r="D754"/>
      <c r="E754"/>
      <c r="F754"/>
      <c r="G754" s="449"/>
      <c r="H754" s="449"/>
      <c r="I754" s="449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</row>
    <row r="755" spans="1:23" ht="15" x14ac:dyDescent="0.25">
      <c r="A755"/>
      <c r="B755"/>
      <c r="C755"/>
      <c r="D755"/>
      <c r="E755"/>
      <c r="F755"/>
      <c r="G755" s="449"/>
      <c r="H755" s="449"/>
      <c r="I755" s="449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</row>
    <row r="756" spans="1:23" ht="15" x14ac:dyDescent="0.25">
      <c r="A756"/>
      <c r="B756"/>
      <c r="C756"/>
      <c r="D756"/>
      <c r="E756"/>
      <c r="F756"/>
      <c r="G756" s="449"/>
      <c r="H756" s="449"/>
      <c r="I756" s="449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</row>
    <row r="757" spans="1:23" ht="15" x14ac:dyDescent="0.25">
      <c r="A757"/>
      <c r="B757"/>
      <c r="C757"/>
      <c r="D757"/>
      <c r="E757"/>
      <c r="F757"/>
      <c r="G757" s="449"/>
      <c r="H757" s="449"/>
      <c r="I757" s="449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</row>
    <row r="758" spans="1:23" ht="15" x14ac:dyDescent="0.25">
      <c r="A758"/>
      <c r="B758"/>
      <c r="C758"/>
      <c r="D758"/>
      <c r="E758"/>
      <c r="F758"/>
      <c r="G758" s="449"/>
      <c r="H758" s="449"/>
      <c r="I758" s="449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</row>
    <row r="759" spans="1:23" ht="15" x14ac:dyDescent="0.25">
      <c r="A759"/>
      <c r="B759"/>
      <c r="C759"/>
      <c r="D759"/>
      <c r="E759"/>
      <c r="F759"/>
      <c r="G759" s="449"/>
      <c r="H759" s="449"/>
      <c r="I759" s="44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</row>
    <row r="760" spans="1:23" ht="15" x14ac:dyDescent="0.25">
      <c r="A760"/>
      <c r="B760"/>
      <c r="C760"/>
      <c r="D760"/>
      <c r="E760"/>
      <c r="F760"/>
      <c r="G760" s="449"/>
      <c r="H760" s="449"/>
      <c r="I760" s="449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</row>
    <row r="761" spans="1:23" ht="15" x14ac:dyDescent="0.25">
      <c r="A761"/>
      <c r="B761"/>
      <c r="C761"/>
      <c r="D761"/>
      <c r="E761"/>
      <c r="F761"/>
      <c r="G761" s="449"/>
      <c r="H761" s="449"/>
      <c r="I761" s="449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</row>
    <row r="762" spans="1:23" ht="15" x14ac:dyDescent="0.25">
      <c r="A762"/>
      <c r="B762"/>
      <c r="C762"/>
      <c r="D762"/>
      <c r="E762"/>
      <c r="F762"/>
      <c r="G762" s="449"/>
      <c r="H762" s="449"/>
      <c r="I762" s="449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</row>
    <row r="763" spans="1:23" ht="15" x14ac:dyDescent="0.25">
      <c r="A763"/>
      <c r="B763"/>
      <c r="C763"/>
      <c r="D763"/>
      <c r="E763"/>
      <c r="F763"/>
      <c r="G763" s="449"/>
      <c r="H763" s="449"/>
      <c r="I763" s="449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</row>
    <row r="764" spans="1:23" ht="15" x14ac:dyDescent="0.25">
      <c r="A764"/>
      <c r="B764"/>
      <c r="C764"/>
      <c r="D764"/>
      <c r="E764"/>
      <c r="F764"/>
      <c r="G764" s="449"/>
      <c r="H764" s="449"/>
      <c r="I764" s="449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</row>
    <row r="765" spans="1:23" ht="15" x14ac:dyDescent="0.25">
      <c r="A765"/>
      <c r="B765"/>
      <c r="C765"/>
      <c r="D765"/>
      <c r="E765"/>
      <c r="F765"/>
      <c r="G765" s="449"/>
      <c r="H765" s="449"/>
      <c r="I765" s="449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</row>
    <row r="766" spans="1:23" ht="15" x14ac:dyDescent="0.25">
      <c r="A766"/>
      <c r="B766"/>
      <c r="C766"/>
      <c r="D766"/>
      <c r="E766"/>
      <c r="F766"/>
      <c r="G766" s="449"/>
      <c r="H766" s="449"/>
      <c r="I766" s="449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</row>
    <row r="767" spans="1:23" ht="15" x14ac:dyDescent="0.25">
      <c r="A767"/>
      <c r="B767"/>
      <c r="C767"/>
      <c r="D767"/>
      <c r="E767"/>
      <c r="F767"/>
      <c r="G767" s="449"/>
      <c r="H767" s="449"/>
      <c r="I767" s="449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</row>
    <row r="768" spans="1:23" ht="15" x14ac:dyDescent="0.25">
      <c r="A768"/>
      <c r="B768"/>
      <c r="C768"/>
      <c r="D768"/>
      <c r="E768"/>
      <c r="F768"/>
      <c r="G768" s="449"/>
      <c r="H768" s="449"/>
      <c r="I768" s="449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</row>
    <row r="769" spans="1:23" ht="15" x14ac:dyDescent="0.25">
      <c r="A769"/>
      <c r="B769"/>
      <c r="C769"/>
      <c r="D769"/>
      <c r="E769"/>
      <c r="F769"/>
      <c r="G769" s="449"/>
      <c r="H769" s="449"/>
      <c r="I769" s="44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</row>
    <row r="770" spans="1:23" ht="15" x14ac:dyDescent="0.25">
      <c r="A770"/>
      <c r="B770"/>
      <c r="C770"/>
      <c r="D770"/>
      <c r="E770"/>
      <c r="F770"/>
      <c r="G770" s="449"/>
      <c r="H770" s="449"/>
      <c r="I770" s="449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</row>
    <row r="771" spans="1:23" ht="15" x14ac:dyDescent="0.25">
      <c r="A771"/>
      <c r="B771"/>
      <c r="C771"/>
      <c r="D771"/>
      <c r="E771"/>
      <c r="F771"/>
      <c r="G771" s="449"/>
      <c r="H771" s="449"/>
      <c r="I771" s="449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</row>
    <row r="772" spans="1:23" ht="15" x14ac:dyDescent="0.25">
      <c r="A772"/>
      <c r="B772"/>
      <c r="C772"/>
      <c r="D772"/>
      <c r="E772"/>
      <c r="F772"/>
      <c r="G772" s="449"/>
      <c r="H772" s="449"/>
      <c r="I772" s="449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</row>
    <row r="773" spans="1:23" ht="15" x14ac:dyDescent="0.25">
      <c r="A773"/>
      <c r="B773"/>
      <c r="C773"/>
      <c r="D773"/>
      <c r="E773"/>
      <c r="F773"/>
      <c r="G773" s="449"/>
      <c r="H773" s="449"/>
      <c r="I773" s="449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</row>
    <row r="774" spans="1:23" ht="15" x14ac:dyDescent="0.25">
      <c r="A774"/>
      <c r="B774"/>
      <c r="C774"/>
      <c r="D774"/>
      <c r="E774"/>
      <c r="F774"/>
      <c r="G774" s="449"/>
      <c r="H774" s="449"/>
      <c r="I774" s="449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</row>
    <row r="775" spans="1:23" ht="15" x14ac:dyDescent="0.25">
      <c r="A775"/>
      <c r="B775"/>
      <c r="C775"/>
      <c r="D775"/>
      <c r="E775"/>
      <c r="F775"/>
      <c r="G775" s="449"/>
      <c r="H775" s="449"/>
      <c r="I775" s="449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</row>
    <row r="776" spans="1:23" ht="15" x14ac:dyDescent="0.25">
      <c r="A776"/>
      <c r="B776"/>
      <c r="C776"/>
      <c r="D776"/>
      <c r="E776"/>
      <c r="F776"/>
      <c r="G776" s="449"/>
      <c r="H776" s="449"/>
      <c r="I776" s="449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</row>
    <row r="777" spans="1:23" ht="15" x14ac:dyDescent="0.25">
      <c r="A777"/>
      <c r="B777"/>
      <c r="C777"/>
      <c r="D777"/>
      <c r="E777"/>
      <c r="F777"/>
      <c r="G777" s="449"/>
      <c r="H777" s="449"/>
      <c r="I777" s="449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</row>
    <row r="778" spans="1:23" ht="15" x14ac:dyDescent="0.25">
      <c r="A778"/>
      <c r="B778"/>
      <c r="C778"/>
      <c r="D778"/>
      <c r="E778"/>
      <c r="F778"/>
      <c r="G778" s="449"/>
      <c r="H778" s="449"/>
      <c r="I778" s="449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</row>
    <row r="779" spans="1:23" ht="15" x14ac:dyDescent="0.25">
      <c r="A779"/>
      <c r="B779"/>
      <c r="C779"/>
      <c r="D779"/>
      <c r="E779"/>
      <c r="F779"/>
      <c r="G779" s="449"/>
      <c r="H779" s="449"/>
      <c r="I779" s="44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</row>
    <row r="780" spans="1:23" ht="15" x14ac:dyDescent="0.25">
      <c r="A780"/>
      <c r="B780"/>
      <c r="C780"/>
      <c r="D780"/>
      <c r="E780"/>
      <c r="F780"/>
      <c r="G780" s="449"/>
      <c r="H780" s="449"/>
      <c r="I780" s="449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</row>
    <row r="781" spans="1:23" ht="15" x14ac:dyDescent="0.25">
      <c r="A781"/>
      <c r="B781"/>
      <c r="C781"/>
      <c r="D781"/>
      <c r="E781"/>
      <c r="F781"/>
      <c r="G781" s="449"/>
      <c r="H781" s="449"/>
      <c r="I781" s="449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</row>
    <row r="782" spans="1:23" ht="15" x14ac:dyDescent="0.25">
      <c r="A782"/>
      <c r="B782"/>
      <c r="C782"/>
      <c r="D782"/>
      <c r="E782"/>
      <c r="F782"/>
      <c r="G782" s="449"/>
      <c r="H782" s="449"/>
      <c r="I782" s="449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</row>
    <row r="783" spans="1:23" ht="15" x14ac:dyDescent="0.25">
      <c r="A783"/>
      <c r="B783"/>
      <c r="C783"/>
      <c r="D783"/>
      <c r="E783"/>
      <c r="F783"/>
      <c r="G783" s="449"/>
      <c r="H783" s="449"/>
      <c r="I783" s="449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</row>
    <row r="784" spans="1:23" ht="15" x14ac:dyDescent="0.25">
      <c r="A784"/>
      <c r="B784"/>
      <c r="C784"/>
      <c r="D784"/>
      <c r="E784"/>
      <c r="F784"/>
      <c r="G784" s="449"/>
      <c r="H784" s="449"/>
      <c r="I784" s="449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</row>
    <row r="785" spans="1:23" ht="15" x14ac:dyDescent="0.25">
      <c r="A785"/>
      <c r="B785"/>
      <c r="C785"/>
      <c r="D785"/>
      <c r="E785"/>
      <c r="F785"/>
      <c r="G785" s="449"/>
      <c r="H785" s="449"/>
      <c r="I785" s="449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</row>
    <row r="786" spans="1:23" ht="15" x14ac:dyDescent="0.25">
      <c r="A786"/>
      <c r="B786"/>
      <c r="C786"/>
      <c r="D786"/>
      <c r="E786"/>
      <c r="F786"/>
      <c r="G786" s="449"/>
      <c r="H786" s="449"/>
      <c r="I786" s="449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</row>
    <row r="787" spans="1:23" ht="15" x14ac:dyDescent="0.25">
      <c r="A787"/>
      <c r="B787"/>
      <c r="C787"/>
      <c r="D787"/>
      <c r="E787"/>
      <c r="F787"/>
      <c r="G787" s="449"/>
      <c r="H787" s="449"/>
      <c r="I787" s="449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</row>
    <row r="788" spans="1:23" ht="15" x14ac:dyDescent="0.25">
      <c r="A788"/>
      <c r="B788"/>
      <c r="C788"/>
      <c r="D788"/>
      <c r="E788"/>
      <c r="F788"/>
      <c r="G788" s="449"/>
      <c r="H788" s="449"/>
      <c r="I788" s="449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</row>
    <row r="789" spans="1:23" ht="15" x14ac:dyDescent="0.25">
      <c r="A789"/>
      <c r="B789"/>
      <c r="C789"/>
      <c r="D789"/>
      <c r="E789"/>
      <c r="F789"/>
      <c r="G789" s="449"/>
      <c r="H789" s="449"/>
      <c r="I789" s="44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</row>
    <row r="790" spans="1:23" ht="15" x14ac:dyDescent="0.25">
      <c r="A790"/>
      <c r="B790"/>
      <c r="C790"/>
      <c r="D790"/>
      <c r="E790"/>
      <c r="F790"/>
      <c r="G790" s="449"/>
      <c r="H790" s="449"/>
      <c r="I790" s="449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</row>
    <row r="791" spans="1:23" ht="15" x14ac:dyDescent="0.25">
      <c r="A791"/>
      <c r="B791"/>
      <c r="C791"/>
      <c r="D791"/>
      <c r="E791"/>
      <c r="F791"/>
      <c r="G791" s="449"/>
      <c r="H791" s="449"/>
      <c r="I791" s="449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</row>
    <row r="792" spans="1:23" ht="15" x14ac:dyDescent="0.25">
      <c r="A792"/>
      <c r="B792"/>
      <c r="C792"/>
      <c r="D792"/>
      <c r="E792"/>
      <c r="F792"/>
      <c r="G792" s="449"/>
      <c r="H792" s="449"/>
      <c r="I792" s="449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</row>
    <row r="793" spans="1:23" ht="15" x14ac:dyDescent="0.25">
      <c r="A793"/>
      <c r="B793"/>
      <c r="C793"/>
      <c r="D793"/>
      <c r="E793"/>
      <c r="F793"/>
      <c r="G793" s="449"/>
      <c r="H793" s="449"/>
      <c r="I793" s="449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</row>
    <row r="794" spans="1:23" ht="15" x14ac:dyDescent="0.25">
      <c r="A794"/>
      <c r="B794"/>
      <c r="C794"/>
      <c r="D794"/>
      <c r="E794"/>
      <c r="F794"/>
      <c r="G794" s="449"/>
      <c r="H794" s="449"/>
      <c r="I794" s="449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</row>
    <row r="795" spans="1:23" ht="15" x14ac:dyDescent="0.25">
      <c r="A795"/>
      <c r="B795"/>
      <c r="C795"/>
      <c r="D795"/>
      <c r="E795"/>
      <c r="F795"/>
      <c r="G795" s="449"/>
      <c r="H795" s="449"/>
      <c r="I795" s="449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</row>
    <row r="796" spans="1:23" ht="15" x14ac:dyDescent="0.25">
      <c r="A796"/>
      <c r="B796"/>
      <c r="C796"/>
      <c r="D796"/>
      <c r="E796"/>
      <c r="F796"/>
      <c r="G796" s="449"/>
      <c r="H796" s="449"/>
      <c r="I796" s="449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</row>
    <row r="797" spans="1:23" ht="15" x14ac:dyDescent="0.25">
      <c r="A797"/>
      <c r="B797"/>
      <c r="C797"/>
      <c r="D797"/>
      <c r="E797"/>
      <c r="F797"/>
      <c r="G797" s="449"/>
      <c r="H797" s="449"/>
      <c r="I797" s="449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</row>
    <row r="798" spans="1:23" ht="15" x14ac:dyDescent="0.25">
      <c r="A798"/>
      <c r="B798"/>
      <c r="C798"/>
      <c r="D798"/>
      <c r="E798"/>
      <c r="F798"/>
      <c r="G798" s="449"/>
      <c r="H798" s="449"/>
      <c r="I798" s="449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</row>
    <row r="799" spans="1:23" ht="15" x14ac:dyDescent="0.25">
      <c r="A799"/>
      <c r="B799"/>
      <c r="C799"/>
      <c r="D799"/>
      <c r="E799"/>
      <c r="F799"/>
      <c r="G799" s="449"/>
      <c r="H799" s="449"/>
      <c r="I799" s="44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</row>
    <row r="800" spans="1:23" ht="15" x14ac:dyDescent="0.25">
      <c r="A800"/>
      <c r="B800"/>
      <c r="C800"/>
      <c r="D800"/>
      <c r="E800"/>
      <c r="F800"/>
      <c r="G800" s="449"/>
      <c r="H800" s="449"/>
      <c r="I800" s="449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</row>
    <row r="801" spans="1:23" ht="15" x14ac:dyDescent="0.25">
      <c r="A801"/>
      <c r="B801"/>
      <c r="C801"/>
      <c r="D801"/>
      <c r="E801"/>
      <c r="F801"/>
      <c r="G801" s="449"/>
      <c r="H801" s="449"/>
      <c r="I801" s="449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</row>
    <row r="802" spans="1:23" ht="15" x14ac:dyDescent="0.25">
      <c r="A802"/>
      <c r="B802"/>
      <c r="C802"/>
      <c r="D802"/>
      <c r="E802"/>
      <c r="F802"/>
      <c r="G802" s="449"/>
      <c r="H802" s="449"/>
      <c r="I802" s="449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</row>
    <row r="803" spans="1:23" ht="15" x14ac:dyDescent="0.25">
      <c r="A803"/>
      <c r="B803"/>
      <c r="C803"/>
      <c r="D803"/>
      <c r="E803"/>
      <c r="F803"/>
      <c r="G803" s="449"/>
      <c r="H803" s="449"/>
      <c r="I803" s="449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</row>
    <row r="804" spans="1:23" ht="15" x14ac:dyDescent="0.25">
      <c r="A804"/>
      <c r="B804"/>
      <c r="C804"/>
      <c r="D804"/>
      <c r="E804"/>
      <c r="F804"/>
      <c r="G804" s="449"/>
      <c r="H804" s="449"/>
      <c r="I804" s="449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</row>
    <row r="805" spans="1:23" ht="15" x14ac:dyDescent="0.25">
      <c r="A805"/>
      <c r="B805"/>
      <c r="C805"/>
      <c r="D805"/>
      <c r="E805"/>
      <c r="F805"/>
      <c r="G805" s="449"/>
      <c r="H805" s="449"/>
      <c r="I805" s="449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</row>
    <row r="806" spans="1:23" ht="15" x14ac:dyDescent="0.25">
      <c r="A806"/>
      <c r="B806"/>
      <c r="C806"/>
      <c r="D806"/>
      <c r="E806"/>
      <c r="F806"/>
      <c r="G806" s="449"/>
      <c r="H806" s="449"/>
      <c r="I806" s="449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</row>
    <row r="807" spans="1:23" ht="15" x14ac:dyDescent="0.25">
      <c r="A807"/>
      <c r="B807"/>
      <c r="C807"/>
      <c r="D807"/>
      <c r="E807"/>
      <c r="F807"/>
      <c r="G807" s="449"/>
      <c r="H807" s="449"/>
      <c r="I807" s="449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</row>
    <row r="808" spans="1:23" ht="15" x14ac:dyDescent="0.25">
      <c r="A808"/>
      <c r="B808"/>
      <c r="C808"/>
      <c r="D808"/>
      <c r="E808"/>
      <c r="F808"/>
      <c r="G808" s="449"/>
      <c r="H808" s="449"/>
      <c r="I808" s="449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</row>
    <row r="809" spans="1:23" ht="15" x14ac:dyDescent="0.25">
      <c r="A809"/>
      <c r="B809"/>
      <c r="C809"/>
      <c r="D809"/>
      <c r="E809"/>
      <c r="F809"/>
      <c r="G809" s="449"/>
      <c r="H809" s="449"/>
      <c r="I809" s="44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</row>
    <row r="810" spans="1:23" ht="15" x14ac:dyDescent="0.25">
      <c r="A810"/>
      <c r="B810"/>
      <c r="C810"/>
      <c r="D810"/>
      <c r="E810"/>
      <c r="F810"/>
      <c r="G810" s="449"/>
      <c r="H810" s="449"/>
      <c r="I810" s="449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</row>
    <row r="811" spans="1:23" ht="15" x14ac:dyDescent="0.25">
      <c r="A811"/>
      <c r="B811"/>
      <c r="C811"/>
      <c r="D811"/>
      <c r="E811"/>
      <c r="F811"/>
      <c r="G811" s="449"/>
      <c r="H811" s="449"/>
      <c r="I811" s="449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</row>
    <row r="812" spans="1:23" ht="15" x14ac:dyDescent="0.25">
      <c r="A812"/>
      <c r="B812"/>
      <c r="C812"/>
      <c r="D812"/>
      <c r="E812"/>
      <c r="F812"/>
      <c r="G812" s="449"/>
      <c r="H812" s="449"/>
      <c r="I812" s="449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</row>
    <row r="813" spans="1:23" ht="15" x14ac:dyDescent="0.25">
      <c r="A813"/>
      <c r="B813"/>
      <c r="C813"/>
      <c r="D813"/>
      <c r="E813"/>
      <c r="F813"/>
      <c r="G813" s="449"/>
      <c r="H813" s="449"/>
      <c r="I813" s="449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</row>
    <row r="814" spans="1:23" ht="15" x14ac:dyDescent="0.25">
      <c r="A814"/>
      <c r="B814"/>
      <c r="C814"/>
      <c r="D814"/>
      <c r="E814"/>
      <c r="F814"/>
      <c r="G814" s="449"/>
      <c r="H814" s="449"/>
      <c r="I814" s="449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</row>
    <row r="815" spans="1:23" ht="15" x14ac:dyDescent="0.25">
      <c r="A815"/>
      <c r="B815"/>
      <c r="C815"/>
      <c r="D815"/>
      <c r="E815"/>
      <c r="F815"/>
      <c r="G815" s="449"/>
      <c r="H815" s="449"/>
      <c r="I815" s="449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</row>
    <row r="816" spans="1:23" ht="15" x14ac:dyDescent="0.25">
      <c r="A816"/>
      <c r="B816"/>
      <c r="C816"/>
      <c r="D816"/>
      <c r="E816"/>
      <c r="F816"/>
      <c r="G816" s="449"/>
      <c r="H816" s="449"/>
      <c r="I816" s="449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</row>
    <row r="817" spans="1:23" ht="15" x14ac:dyDescent="0.25">
      <c r="A817"/>
      <c r="B817"/>
      <c r="C817"/>
      <c r="D817"/>
      <c r="E817"/>
      <c r="F817"/>
      <c r="G817" s="449"/>
      <c r="H817" s="449"/>
      <c r="I817" s="449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</row>
    <row r="818" spans="1:23" ht="15" x14ac:dyDescent="0.25">
      <c r="A818"/>
      <c r="B818"/>
      <c r="C818"/>
      <c r="D818"/>
      <c r="E818"/>
      <c r="F818"/>
      <c r="G818" s="449"/>
      <c r="H818" s="449"/>
      <c r="I818" s="449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</row>
    <row r="819" spans="1:23" ht="15" x14ac:dyDescent="0.25">
      <c r="A819"/>
      <c r="B819"/>
      <c r="C819"/>
      <c r="D819"/>
      <c r="E819"/>
      <c r="F819"/>
      <c r="G819" s="449"/>
      <c r="H819" s="449"/>
      <c r="I819" s="44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</row>
    <row r="820" spans="1:23" ht="15" x14ac:dyDescent="0.25">
      <c r="A820"/>
      <c r="B820"/>
      <c r="C820"/>
      <c r="D820"/>
      <c r="E820"/>
      <c r="F820"/>
      <c r="G820" s="449"/>
      <c r="H820" s="449"/>
      <c r="I820" s="449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</row>
    <row r="821" spans="1:23" ht="15" x14ac:dyDescent="0.25">
      <c r="A821"/>
      <c r="B821"/>
      <c r="C821"/>
      <c r="D821"/>
      <c r="E821"/>
      <c r="F821"/>
      <c r="G821" s="449"/>
      <c r="H821" s="449"/>
      <c r="I821" s="449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</row>
    <row r="822" spans="1:23" ht="15" x14ac:dyDescent="0.25">
      <c r="A822"/>
      <c r="B822"/>
      <c r="C822"/>
      <c r="D822"/>
      <c r="E822"/>
      <c r="F822"/>
      <c r="G822" s="449"/>
      <c r="H822" s="449"/>
      <c r="I822" s="449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</row>
    <row r="823" spans="1:23" ht="15" x14ac:dyDescent="0.25">
      <c r="A823"/>
      <c r="B823"/>
      <c r="C823"/>
      <c r="D823"/>
      <c r="E823"/>
      <c r="F823"/>
      <c r="G823" s="449"/>
      <c r="H823" s="449"/>
      <c r="I823" s="449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</row>
    <row r="824" spans="1:23" ht="15" x14ac:dyDescent="0.25">
      <c r="A824"/>
      <c r="B824"/>
      <c r="C824"/>
      <c r="D824"/>
      <c r="E824"/>
      <c r="F824"/>
      <c r="G824" s="449"/>
      <c r="H824" s="449"/>
      <c r="I824" s="449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</row>
    <row r="825" spans="1:23" ht="15" x14ac:dyDescent="0.25">
      <c r="A825"/>
      <c r="B825"/>
      <c r="C825"/>
      <c r="D825"/>
      <c r="E825"/>
      <c r="F825"/>
      <c r="G825" s="449"/>
      <c r="H825" s="449"/>
      <c r="I825" s="449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</row>
    <row r="826" spans="1:23" ht="15" x14ac:dyDescent="0.25">
      <c r="A826"/>
      <c r="B826"/>
      <c r="C826"/>
      <c r="D826"/>
      <c r="E826"/>
      <c r="F826"/>
      <c r="G826" s="449"/>
      <c r="H826" s="449"/>
      <c r="I826" s="449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</row>
    <row r="827" spans="1:23" ht="15" x14ac:dyDescent="0.25">
      <c r="A827"/>
      <c r="B827"/>
      <c r="C827"/>
      <c r="D827"/>
      <c r="E827"/>
      <c r="F827"/>
      <c r="G827" s="449"/>
      <c r="H827" s="449"/>
      <c r="I827" s="449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</row>
    <row r="828" spans="1:23" ht="15" x14ac:dyDescent="0.25">
      <c r="A828"/>
      <c r="B828"/>
      <c r="C828"/>
      <c r="D828"/>
      <c r="E828"/>
      <c r="F828"/>
      <c r="G828" s="449"/>
      <c r="H828" s="449"/>
      <c r="I828" s="449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</row>
    <row r="829" spans="1:23" ht="15" x14ac:dyDescent="0.25">
      <c r="A829"/>
      <c r="B829"/>
      <c r="C829"/>
      <c r="D829"/>
      <c r="E829"/>
      <c r="F829"/>
      <c r="G829" s="449"/>
      <c r="H829" s="449"/>
      <c r="I829" s="44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</row>
    <row r="830" spans="1:23" ht="15" x14ac:dyDescent="0.25">
      <c r="A830"/>
      <c r="B830"/>
      <c r="C830"/>
      <c r="D830"/>
      <c r="E830"/>
      <c r="F830"/>
      <c r="G830" s="449"/>
      <c r="H830" s="449"/>
      <c r="I830" s="449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</row>
    <row r="831" spans="1:23" ht="15" x14ac:dyDescent="0.25">
      <c r="A831"/>
      <c r="B831"/>
      <c r="C831"/>
      <c r="D831"/>
      <c r="E831"/>
      <c r="F831"/>
      <c r="G831" s="449"/>
      <c r="H831" s="449"/>
      <c r="I831" s="449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</row>
    <row r="832" spans="1:23" ht="15" x14ac:dyDescent="0.25">
      <c r="A832"/>
      <c r="B832"/>
      <c r="C832"/>
      <c r="D832"/>
      <c r="E832"/>
      <c r="F832"/>
      <c r="G832" s="449"/>
      <c r="H832" s="449"/>
      <c r="I832" s="449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</row>
    <row r="833" spans="1:23" ht="15" x14ac:dyDescent="0.25">
      <c r="A833"/>
      <c r="B833"/>
      <c r="C833"/>
      <c r="D833"/>
      <c r="E833"/>
      <c r="F833"/>
      <c r="G833" s="449"/>
      <c r="H833" s="449"/>
      <c r="I833" s="449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</row>
    <row r="834" spans="1:23" ht="15" x14ac:dyDescent="0.25">
      <c r="A834"/>
      <c r="B834"/>
      <c r="C834"/>
      <c r="D834"/>
      <c r="E834"/>
      <c r="F834"/>
      <c r="G834" s="449"/>
      <c r="H834" s="449"/>
      <c r="I834" s="449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</row>
    <row r="835" spans="1:23" ht="15" x14ac:dyDescent="0.25">
      <c r="A835"/>
      <c r="B835"/>
      <c r="C835"/>
      <c r="D835"/>
      <c r="E835"/>
      <c r="F835"/>
      <c r="G835" s="449"/>
      <c r="H835" s="449"/>
      <c r="I835" s="449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</row>
    <row r="836" spans="1:23" ht="15" x14ac:dyDescent="0.25">
      <c r="A836"/>
      <c r="B836"/>
      <c r="C836"/>
      <c r="D836"/>
      <c r="E836"/>
      <c r="F836"/>
      <c r="G836" s="449"/>
      <c r="H836" s="449"/>
      <c r="I836" s="449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</row>
    <row r="837" spans="1:23" ht="15" x14ac:dyDescent="0.25">
      <c r="A837"/>
      <c r="B837"/>
      <c r="C837"/>
      <c r="D837"/>
      <c r="E837"/>
      <c r="F837"/>
      <c r="G837" s="449"/>
      <c r="H837" s="449"/>
      <c r="I837" s="449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</row>
    <row r="838" spans="1:23" ht="15" x14ac:dyDescent="0.25">
      <c r="A838"/>
      <c r="B838"/>
      <c r="C838"/>
      <c r="D838"/>
      <c r="E838"/>
      <c r="F838"/>
      <c r="G838" s="449"/>
      <c r="H838" s="449"/>
      <c r="I838" s="449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</row>
    <row r="839" spans="1:23" ht="15" x14ac:dyDescent="0.25">
      <c r="A839"/>
      <c r="B839"/>
      <c r="C839"/>
      <c r="D839"/>
      <c r="E839"/>
      <c r="F839"/>
      <c r="G839" s="449"/>
      <c r="H839" s="449"/>
      <c r="I839" s="44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</row>
    <row r="840" spans="1:23" ht="15" x14ac:dyDescent="0.25">
      <c r="A840"/>
      <c r="B840"/>
      <c r="C840"/>
      <c r="D840"/>
      <c r="E840"/>
      <c r="F840"/>
      <c r="G840" s="449"/>
      <c r="H840" s="449"/>
      <c r="I840" s="449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</row>
    <row r="841" spans="1:23" ht="15" x14ac:dyDescent="0.25">
      <c r="A841"/>
      <c r="B841"/>
      <c r="C841"/>
      <c r="D841"/>
      <c r="E841"/>
      <c r="F841"/>
      <c r="G841" s="449"/>
      <c r="H841" s="449"/>
      <c r="I841" s="449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</row>
    <row r="842" spans="1:23" ht="15" x14ac:dyDescent="0.25">
      <c r="A842"/>
      <c r="B842"/>
      <c r="C842"/>
      <c r="D842"/>
      <c r="E842"/>
      <c r="F842"/>
      <c r="G842" s="449"/>
      <c r="H842" s="449"/>
      <c r="I842" s="449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</row>
    <row r="843" spans="1:23" ht="15" x14ac:dyDescent="0.25">
      <c r="A843"/>
      <c r="B843"/>
      <c r="C843"/>
      <c r="D843"/>
      <c r="E843"/>
      <c r="F843"/>
      <c r="G843" s="449"/>
      <c r="H843" s="449"/>
      <c r="I843" s="449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</row>
    <row r="844" spans="1:23" ht="15" x14ac:dyDescent="0.25">
      <c r="A844"/>
      <c r="B844"/>
      <c r="C844"/>
      <c r="D844"/>
      <c r="E844"/>
      <c r="F844"/>
      <c r="G844" s="449"/>
      <c r="H844" s="449"/>
      <c r="I844" s="449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</row>
    <row r="845" spans="1:23" ht="15" x14ac:dyDescent="0.25">
      <c r="A845"/>
      <c r="B845"/>
      <c r="C845"/>
      <c r="D845"/>
      <c r="E845"/>
      <c r="F845"/>
      <c r="G845" s="449"/>
      <c r="H845" s="449"/>
      <c r="I845" s="449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</row>
    <row r="846" spans="1:23" ht="15" x14ac:dyDescent="0.25">
      <c r="A846"/>
      <c r="B846"/>
      <c r="C846"/>
      <c r="D846"/>
      <c r="E846"/>
      <c r="F846"/>
      <c r="G846" s="449"/>
      <c r="H846" s="449"/>
      <c r="I846" s="449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</row>
    <row r="847" spans="1:23" ht="15" x14ac:dyDescent="0.25">
      <c r="A847"/>
      <c r="B847"/>
      <c r="C847"/>
      <c r="D847"/>
      <c r="E847"/>
      <c r="F847"/>
      <c r="G847" s="449"/>
      <c r="H847" s="449"/>
      <c r="I847" s="449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</row>
    <row r="848" spans="1:23" ht="15" x14ac:dyDescent="0.25">
      <c r="A848"/>
      <c r="B848"/>
      <c r="C848"/>
      <c r="D848"/>
      <c r="E848"/>
      <c r="F848"/>
      <c r="G848" s="449"/>
      <c r="H848" s="449"/>
      <c r="I848" s="449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</row>
    <row r="849" spans="1:23" ht="15" x14ac:dyDescent="0.25">
      <c r="A849"/>
      <c r="B849"/>
      <c r="C849"/>
      <c r="D849"/>
      <c r="E849"/>
      <c r="F849"/>
      <c r="G849" s="449"/>
      <c r="H849" s="449"/>
      <c r="I849" s="4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</row>
    <row r="850" spans="1:23" ht="15" x14ac:dyDescent="0.25">
      <c r="A850"/>
      <c r="B850"/>
      <c r="C850"/>
      <c r="D850"/>
      <c r="E850"/>
      <c r="F850"/>
      <c r="G850" s="449"/>
      <c r="H850" s="449"/>
      <c r="I850" s="449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</row>
    <row r="851" spans="1:23" ht="15" x14ac:dyDescent="0.25">
      <c r="A851"/>
      <c r="B851"/>
      <c r="C851"/>
      <c r="D851"/>
      <c r="E851"/>
      <c r="F851"/>
      <c r="G851" s="449"/>
      <c r="H851" s="449"/>
      <c r="I851" s="449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</row>
    <row r="852" spans="1:23" ht="15" x14ac:dyDescent="0.25">
      <c r="A852"/>
      <c r="B852"/>
      <c r="C852"/>
      <c r="D852"/>
      <c r="E852"/>
      <c r="F852"/>
      <c r="G852" s="449"/>
      <c r="H852" s="449"/>
      <c r="I852" s="449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</row>
    <row r="853" spans="1:23" ht="15" x14ac:dyDescent="0.25">
      <c r="A853"/>
      <c r="B853"/>
      <c r="C853"/>
      <c r="D853"/>
      <c r="E853"/>
      <c r="F853"/>
      <c r="G853" s="449"/>
      <c r="H853" s="449"/>
      <c r="I853" s="449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</row>
    <row r="854" spans="1:23" ht="15" x14ac:dyDescent="0.25">
      <c r="A854"/>
      <c r="B854"/>
      <c r="C854"/>
      <c r="D854"/>
      <c r="E854"/>
      <c r="F854"/>
      <c r="G854" s="449"/>
      <c r="H854" s="449"/>
      <c r="I854" s="449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</row>
    <row r="855" spans="1:23" ht="15" x14ac:dyDescent="0.25">
      <c r="A855"/>
      <c r="B855"/>
      <c r="C855"/>
      <c r="D855"/>
      <c r="E855"/>
      <c r="F855"/>
      <c r="G855" s="449"/>
      <c r="H855" s="449"/>
      <c r="I855" s="449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</row>
    <row r="856" spans="1:23" ht="15" x14ac:dyDescent="0.25">
      <c r="A856"/>
      <c r="B856"/>
      <c r="C856"/>
      <c r="D856"/>
      <c r="E856"/>
      <c r="F856"/>
      <c r="G856" s="449"/>
      <c r="H856" s="449"/>
      <c r="I856" s="449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</row>
    <row r="857" spans="1:23" ht="15" x14ac:dyDescent="0.25">
      <c r="A857"/>
      <c r="B857"/>
      <c r="C857"/>
      <c r="D857"/>
      <c r="E857"/>
      <c r="F857"/>
      <c r="G857" s="449"/>
      <c r="H857" s="449"/>
      <c r="I857" s="449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</row>
    <row r="858" spans="1:23" ht="15" x14ac:dyDescent="0.25">
      <c r="A858"/>
      <c r="B858"/>
      <c r="C858"/>
      <c r="D858"/>
      <c r="E858"/>
      <c r="F858"/>
      <c r="G858" s="449"/>
      <c r="H858" s="449"/>
      <c r="I858" s="449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</row>
    <row r="859" spans="1:23" ht="15" x14ac:dyDescent="0.25">
      <c r="A859"/>
      <c r="B859"/>
      <c r="C859"/>
      <c r="D859"/>
      <c r="E859"/>
      <c r="F859"/>
      <c r="G859" s="449"/>
      <c r="H859" s="449"/>
      <c r="I859" s="44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</row>
    <row r="860" spans="1:23" ht="15" x14ac:dyDescent="0.25">
      <c r="A860"/>
      <c r="B860"/>
      <c r="C860"/>
      <c r="D860"/>
      <c r="E860"/>
      <c r="F860"/>
      <c r="G860" s="449"/>
      <c r="H860" s="449"/>
      <c r="I860" s="449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</row>
    <row r="861" spans="1:23" ht="15" x14ac:dyDescent="0.25">
      <c r="A861"/>
      <c r="B861"/>
      <c r="C861"/>
      <c r="D861"/>
      <c r="E861"/>
      <c r="F861"/>
      <c r="G861" s="449"/>
      <c r="H861" s="449"/>
      <c r="I861" s="449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</row>
    <row r="862" spans="1:23" ht="15" x14ac:dyDescent="0.25">
      <c r="A862"/>
      <c r="B862"/>
      <c r="C862"/>
      <c r="D862"/>
      <c r="E862"/>
      <c r="F862"/>
      <c r="G862" s="449"/>
      <c r="H862" s="449"/>
      <c r="I862" s="449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</row>
    <row r="863" spans="1:23" ht="15" x14ac:dyDescent="0.25">
      <c r="A863"/>
      <c r="B863"/>
      <c r="C863"/>
      <c r="D863"/>
      <c r="E863"/>
      <c r="F863"/>
      <c r="G863" s="449"/>
      <c r="H863" s="449"/>
      <c r="I863" s="449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</row>
    <row r="864" spans="1:23" ht="15" x14ac:dyDescent="0.25">
      <c r="A864"/>
      <c r="B864"/>
      <c r="C864"/>
      <c r="D864"/>
      <c r="E864"/>
      <c r="F864"/>
      <c r="G864" s="449"/>
      <c r="H864" s="449"/>
      <c r="I864" s="449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</row>
    <row r="865" spans="1:23" ht="15" x14ac:dyDescent="0.25">
      <c r="A865"/>
      <c r="B865"/>
      <c r="C865"/>
      <c r="D865"/>
      <c r="E865"/>
      <c r="F865"/>
      <c r="G865" s="449"/>
      <c r="H865" s="449"/>
      <c r="I865" s="449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</row>
    <row r="866" spans="1:23" ht="15" x14ac:dyDescent="0.25">
      <c r="A866"/>
      <c r="B866"/>
      <c r="C866"/>
      <c r="D866"/>
      <c r="E866"/>
      <c r="F866"/>
      <c r="G866" s="449"/>
      <c r="H866" s="449"/>
      <c r="I866" s="449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</row>
    <row r="867" spans="1:23" ht="15" x14ac:dyDescent="0.25">
      <c r="A867"/>
      <c r="B867"/>
      <c r="C867"/>
      <c r="D867"/>
      <c r="E867"/>
      <c r="F867"/>
      <c r="G867" s="449"/>
      <c r="H867" s="449"/>
      <c r="I867" s="449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</row>
    <row r="868" spans="1:23" ht="15" x14ac:dyDescent="0.25">
      <c r="A868"/>
      <c r="B868"/>
      <c r="C868"/>
      <c r="D868"/>
      <c r="E868"/>
      <c r="F868"/>
      <c r="G868" s="449"/>
      <c r="H868" s="449"/>
      <c r="I868" s="449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</row>
    <row r="869" spans="1:23" ht="15" x14ac:dyDescent="0.25">
      <c r="A869"/>
      <c r="B869"/>
      <c r="C869"/>
      <c r="D869"/>
      <c r="E869"/>
      <c r="F869"/>
      <c r="G869" s="449"/>
      <c r="H869" s="449"/>
      <c r="I869" s="44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</row>
    <row r="870" spans="1:23" ht="15" x14ac:dyDescent="0.25">
      <c r="A870"/>
      <c r="B870"/>
      <c r="C870"/>
      <c r="D870"/>
      <c r="E870"/>
      <c r="F870"/>
      <c r="G870" s="449"/>
      <c r="H870" s="449"/>
      <c r="I870" s="449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</row>
    <row r="871" spans="1:23" ht="15" x14ac:dyDescent="0.25">
      <c r="A871"/>
      <c r="B871"/>
      <c r="C871"/>
      <c r="D871"/>
      <c r="E871"/>
      <c r="F871"/>
      <c r="G871" s="449"/>
      <c r="H871" s="449"/>
      <c r="I871" s="449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</row>
    <row r="872" spans="1:23" ht="15" x14ac:dyDescent="0.25">
      <c r="A872"/>
      <c r="B872"/>
      <c r="C872"/>
      <c r="D872"/>
      <c r="E872"/>
      <c r="F872"/>
      <c r="G872" s="449"/>
      <c r="H872" s="449"/>
      <c r="I872" s="449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</row>
    <row r="873" spans="1:23" ht="15" x14ac:dyDescent="0.25">
      <c r="A873"/>
      <c r="B873"/>
      <c r="C873"/>
      <c r="D873"/>
      <c r="E873"/>
      <c r="F873"/>
      <c r="G873" s="449"/>
      <c r="H873" s="449"/>
      <c r="I873" s="449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</row>
    <row r="874" spans="1:23" ht="15" x14ac:dyDescent="0.25">
      <c r="A874"/>
      <c r="B874"/>
      <c r="C874"/>
      <c r="D874"/>
      <c r="E874"/>
      <c r="F874"/>
      <c r="G874" s="449"/>
      <c r="H874" s="449"/>
      <c r="I874" s="449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</row>
    <row r="875" spans="1:23" ht="15" x14ac:dyDescent="0.25">
      <c r="A875"/>
      <c r="B875"/>
      <c r="C875"/>
      <c r="D875"/>
      <c r="E875"/>
      <c r="F875"/>
      <c r="G875" s="449"/>
      <c r="H875" s="449"/>
      <c r="I875" s="449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</row>
    <row r="876" spans="1:23" ht="15" x14ac:dyDescent="0.25">
      <c r="A876"/>
      <c r="B876"/>
      <c r="C876"/>
      <c r="D876"/>
      <c r="E876"/>
      <c r="F876"/>
      <c r="G876" s="449"/>
      <c r="H876" s="449"/>
      <c r="I876" s="449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</row>
    <row r="877" spans="1:23" ht="15" x14ac:dyDescent="0.25">
      <c r="A877"/>
      <c r="B877"/>
      <c r="C877"/>
      <c r="D877"/>
      <c r="E877"/>
      <c r="F877"/>
      <c r="G877" s="449"/>
      <c r="H877" s="449"/>
      <c r="I877" s="449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</row>
    <row r="878" spans="1:23" ht="15" x14ac:dyDescent="0.25">
      <c r="A878"/>
      <c r="B878"/>
      <c r="C878"/>
      <c r="D878"/>
      <c r="E878"/>
      <c r="F878"/>
      <c r="G878" s="449"/>
      <c r="H878" s="449"/>
      <c r="I878" s="449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</row>
    <row r="879" spans="1:23" ht="15" x14ac:dyDescent="0.25">
      <c r="A879"/>
      <c r="B879"/>
      <c r="C879"/>
      <c r="D879"/>
      <c r="E879"/>
      <c r="F879"/>
      <c r="G879" s="449"/>
      <c r="H879" s="449"/>
      <c r="I879" s="44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</row>
    <row r="880" spans="1:23" ht="15" x14ac:dyDescent="0.25">
      <c r="A880"/>
      <c r="B880"/>
      <c r="C880"/>
      <c r="D880"/>
      <c r="E880"/>
      <c r="F880"/>
      <c r="G880" s="449"/>
      <c r="H880" s="449"/>
      <c r="I880" s="449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</row>
    <row r="881" spans="1:23" ht="15" x14ac:dyDescent="0.25">
      <c r="A881"/>
      <c r="B881"/>
      <c r="C881"/>
      <c r="D881"/>
      <c r="E881"/>
      <c r="F881"/>
      <c r="G881" s="449"/>
      <c r="H881" s="449"/>
      <c r="I881" s="449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</row>
    <row r="882" spans="1:23" ht="15" x14ac:dyDescent="0.25">
      <c r="A882"/>
      <c r="B882"/>
      <c r="C882"/>
      <c r="D882"/>
      <c r="E882"/>
      <c r="F882"/>
      <c r="G882" s="449"/>
      <c r="H882" s="449"/>
      <c r="I882" s="449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</row>
    <row r="883" spans="1:23" ht="15" x14ac:dyDescent="0.25">
      <c r="A883"/>
      <c r="B883"/>
      <c r="C883"/>
      <c r="D883"/>
      <c r="E883"/>
      <c r="F883"/>
      <c r="G883" s="449"/>
      <c r="H883" s="449"/>
      <c r="I883" s="449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</row>
    <row r="884" spans="1:23" ht="15" x14ac:dyDescent="0.25">
      <c r="A884"/>
      <c r="B884"/>
      <c r="C884"/>
      <c r="D884"/>
      <c r="E884"/>
      <c r="F884"/>
      <c r="G884" s="449"/>
      <c r="H884" s="449"/>
      <c r="I884" s="449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</row>
    <row r="885" spans="1:23" ht="15" x14ac:dyDescent="0.25">
      <c r="A885"/>
      <c r="B885"/>
      <c r="C885"/>
      <c r="D885"/>
      <c r="E885"/>
      <c r="F885"/>
      <c r="G885" s="449"/>
      <c r="H885" s="449"/>
      <c r="I885" s="449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</row>
    <row r="886" spans="1:23" ht="15" x14ac:dyDescent="0.25">
      <c r="A886"/>
      <c r="B886"/>
      <c r="C886"/>
      <c r="D886"/>
      <c r="E886"/>
      <c r="F886"/>
      <c r="G886" s="449"/>
      <c r="H886" s="449"/>
      <c r="I886" s="449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</row>
    <row r="887" spans="1:23" ht="15" x14ac:dyDescent="0.25">
      <c r="A887"/>
      <c r="B887"/>
      <c r="C887"/>
      <c r="D887"/>
      <c r="E887"/>
      <c r="F887"/>
      <c r="G887" s="449"/>
      <c r="H887" s="449"/>
      <c r="I887" s="449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</row>
    <row r="888" spans="1:23" ht="15" x14ac:dyDescent="0.25">
      <c r="A888"/>
      <c r="B888"/>
      <c r="C888"/>
      <c r="D888"/>
      <c r="E888"/>
      <c r="F888"/>
      <c r="G888" s="449"/>
      <c r="H888" s="449"/>
      <c r="I888" s="449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</row>
    <row r="889" spans="1:23" ht="15" x14ac:dyDescent="0.25">
      <c r="A889"/>
      <c r="B889"/>
      <c r="C889"/>
      <c r="D889"/>
      <c r="E889"/>
      <c r="F889"/>
      <c r="G889" s="449"/>
      <c r="H889" s="449"/>
      <c r="I889" s="44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</row>
    <row r="890" spans="1:23" ht="15" x14ac:dyDescent="0.25">
      <c r="A890"/>
      <c r="B890"/>
      <c r="C890"/>
      <c r="D890"/>
      <c r="E890"/>
      <c r="F890"/>
      <c r="G890" s="449"/>
      <c r="H890" s="449"/>
      <c r="I890" s="449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</row>
    <row r="891" spans="1:23" ht="15" x14ac:dyDescent="0.25">
      <c r="A891"/>
      <c r="B891"/>
      <c r="C891"/>
      <c r="D891"/>
      <c r="E891"/>
      <c r="F891"/>
      <c r="G891" s="449"/>
      <c r="H891" s="449"/>
      <c r="I891" s="449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</row>
    <row r="892" spans="1:23" ht="15" x14ac:dyDescent="0.25">
      <c r="A892"/>
      <c r="B892"/>
      <c r="C892"/>
      <c r="D892"/>
      <c r="E892"/>
      <c r="F892"/>
      <c r="G892" s="449"/>
      <c r="H892" s="449"/>
      <c r="I892" s="449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</row>
    <row r="893" spans="1:23" ht="15" x14ac:dyDescent="0.25">
      <c r="A893"/>
      <c r="B893"/>
      <c r="C893"/>
      <c r="D893"/>
      <c r="E893"/>
      <c r="F893"/>
      <c r="G893" s="449"/>
      <c r="H893" s="449"/>
      <c r="I893" s="449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</row>
    <row r="894" spans="1:23" ht="15" x14ac:dyDescent="0.25">
      <c r="A894"/>
      <c r="B894"/>
      <c r="C894"/>
      <c r="D894"/>
      <c r="E894"/>
      <c r="F894"/>
      <c r="G894" s="449"/>
      <c r="H894" s="449"/>
      <c r="I894" s="449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</row>
    <row r="895" spans="1:23" ht="15" x14ac:dyDescent="0.25">
      <c r="A895"/>
      <c r="B895"/>
      <c r="C895"/>
      <c r="D895"/>
      <c r="E895"/>
      <c r="F895"/>
      <c r="G895" s="449"/>
      <c r="H895" s="449"/>
      <c r="I895" s="449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</row>
    <row r="896" spans="1:23" ht="15" x14ac:dyDescent="0.25">
      <c r="A896"/>
      <c r="B896"/>
      <c r="C896"/>
      <c r="D896"/>
      <c r="E896"/>
      <c r="F896"/>
      <c r="G896" s="449"/>
      <c r="H896" s="449"/>
      <c r="I896" s="449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</row>
    <row r="897" spans="1:23" ht="15" x14ac:dyDescent="0.25">
      <c r="A897"/>
      <c r="B897"/>
      <c r="C897"/>
      <c r="D897"/>
      <c r="E897"/>
      <c r="F897"/>
      <c r="G897" s="449"/>
      <c r="H897" s="449"/>
      <c r="I897" s="449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</row>
    <row r="898" spans="1:23" ht="15" x14ac:dyDescent="0.25">
      <c r="A898"/>
      <c r="B898"/>
      <c r="C898"/>
      <c r="D898"/>
      <c r="E898"/>
      <c r="F898"/>
      <c r="G898" s="449"/>
      <c r="H898" s="449"/>
      <c r="I898" s="449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</row>
    <row r="899" spans="1:23" ht="15" x14ac:dyDescent="0.25">
      <c r="A899"/>
      <c r="B899"/>
      <c r="C899"/>
      <c r="D899"/>
      <c r="E899"/>
      <c r="F899"/>
      <c r="G899" s="449"/>
      <c r="H899" s="449"/>
      <c r="I899" s="44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</row>
    <row r="900" spans="1:23" ht="15" x14ac:dyDescent="0.25">
      <c r="A900"/>
      <c r="B900"/>
      <c r="C900"/>
      <c r="D900"/>
      <c r="E900"/>
      <c r="F900"/>
      <c r="G900" s="449"/>
      <c r="H900" s="449"/>
      <c r="I900" s="449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</row>
    <row r="901" spans="1:23" ht="15" x14ac:dyDescent="0.25">
      <c r="A901"/>
      <c r="B901"/>
      <c r="C901"/>
      <c r="D901"/>
      <c r="E901"/>
      <c r="F901"/>
      <c r="G901" s="449"/>
      <c r="H901" s="449"/>
      <c r="I901" s="449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</row>
    <row r="902" spans="1:23" ht="15" x14ac:dyDescent="0.25">
      <c r="A902"/>
      <c r="B902"/>
      <c r="C902"/>
      <c r="D902"/>
      <c r="E902"/>
      <c r="F902"/>
      <c r="G902" s="449"/>
      <c r="H902" s="449"/>
      <c r="I902" s="449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</row>
    <row r="903" spans="1:23" ht="15" x14ac:dyDescent="0.25">
      <c r="A903"/>
      <c r="B903"/>
      <c r="C903"/>
      <c r="D903"/>
      <c r="E903"/>
      <c r="F903"/>
      <c r="G903" s="449"/>
      <c r="H903" s="449"/>
      <c r="I903" s="449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</row>
    <row r="904" spans="1:23" ht="15" x14ac:dyDescent="0.25">
      <c r="A904"/>
      <c r="B904"/>
      <c r="C904"/>
      <c r="D904"/>
      <c r="E904"/>
      <c r="F904"/>
      <c r="G904" s="449"/>
      <c r="H904" s="449"/>
      <c r="I904" s="449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</row>
    <row r="905" spans="1:23" ht="15" x14ac:dyDescent="0.25">
      <c r="A905"/>
      <c r="B905"/>
      <c r="C905"/>
      <c r="D905"/>
      <c r="E905"/>
      <c r="F905"/>
      <c r="G905" s="449"/>
      <c r="H905" s="449"/>
      <c r="I905" s="449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</row>
    <row r="906" spans="1:23" ht="15" x14ac:dyDescent="0.25">
      <c r="A906"/>
      <c r="B906"/>
      <c r="C906"/>
      <c r="D906"/>
      <c r="E906"/>
      <c r="F906"/>
      <c r="G906" s="449"/>
      <c r="H906" s="449"/>
      <c r="I906" s="449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</row>
    <row r="907" spans="1:23" ht="15" x14ac:dyDescent="0.25">
      <c r="A907"/>
      <c r="B907"/>
      <c r="C907"/>
      <c r="D907"/>
      <c r="E907"/>
      <c r="F907"/>
      <c r="G907" s="449"/>
      <c r="H907" s="449"/>
      <c r="I907" s="449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</row>
    <row r="908" spans="1:23" ht="15" x14ac:dyDescent="0.25">
      <c r="A908"/>
      <c r="B908"/>
      <c r="C908"/>
      <c r="D908"/>
      <c r="E908"/>
      <c r="F908"/>
      <c r="G908" s="449"/>
      <c r="H908" s="449"/>
      <c r="I908" s="449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</row>
    <row r="909" spans="1:23" ht="15" x14ac:dyDescent="0.25">
      <c r="A909"/>
      <c r="B909"/>
      <c r="C909"/>
      <c r="D909"/>
      <c r="E909"/>
      <c r="F909"/>
      <c r="G909" s="449"/>
      <c r="H909" s="449"/>
      <c r="I909" s="44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</row>
    <row r="910" spans="1:23" ht="15" x14ac:dyDescent="0.25">
      <c r="A910"/>
      <c r="B910"/>
      <c r="C910"/>
      <c r="D910"/>
      <c r="E910"/>
      <c r="F910"/>
      <c r="G910" s="449"/>
      <c r="H910" s="449"/>
      <c r="I910" s="449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</row>
    <row r="911" spans="1:23" ht="15" x14ac:dyDescent="0.25">
      <c r="A911"/>
      <c r="B911"/>
      <c r="C911"/>
      <c r="D911"/>
      <c r="E911"/>
      <c r="F911"/>
      <c r="G911" s="449"/>
      <c r="H911" s="449"/>
      <c r="I911" s="449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</row>
    <row r="912" spans="1:23" ht="15" x14ac:dyDescent="0.25">
      <c r="A912"/>
      <c r="B912"/>
      <c r="C912"/>
      <c r="D912"/>
      <c r="E912"/>
      <c r="F912"/>
      <c r="G912" s="449"/>
      <c r="H912" s="449"/>
      <c r="I912" s="449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</row>
    <row r="913" spans="1:23" ht="15" x14ac:dyDescent="0.25">
      <c r="A913"/>
      <c r="B913"/>
      <c r="C913"/>
      <c r="D913"/>
      <c r="E913"/>
      <c r="F913"/>
      <c r="G913" s="449"/>
      <c r="H913" s="449"/>
      <c r="I913" s="449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</row>
    <row r="914" spans="1:23" ht="15" x14ac:dyDescent="0.25">
      <c r="A914"/>
      <c r="B914"/>
      <c r="C914"/>
      <c r="D914"/>
      <c r="E914"/>
      <c r="F914"/>
      <c r="G914" s="449"/>
      <c r="H914" s="449"/>
      <c r="I914" s="449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</row>
    <row r="915" spans="1:23" ht="15" x14ac:dyDescent="0.25">
      <c r="A915"/>
      <c r="B915"/>
      <c r="C915"/>
      <c r="D915"/>
      <c r="E915"/>
      <c r="F915"/>
      <c r="G915" s="449"/>
      <c r="H915" s="449"/>
      <c r="I915" s="449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</row>
    <row r="916" spans="1:23" ht="15" x14ac:dyDescent="0.25">
      <c r="A916"/>
      <c r="B916"/>
      <c r="C916"/>
      <c r="D916"/>
      <c r="E916"/>
      <c r="F916"/>
      <c r="G916" s="449"/>
      <c r="H916" s="449"/>
      <c r="I916" s="449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</row>
    <row r="917" spans="1:23" ht="15" x14ac:dyDescent="0.25">
      <c r="A917"/>
      <c r="B917"/>
      <c r="C917"/>
      <c r="D917"/>
      <c r="E917"/>
      <c r="F917"/>
      <c r="G917" s="449"/>
      <c r="H917" s="449"/>
      <c r="I917" s="449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</row>
    <row r="918" spans="1:23" ht="15" x14ac:dyDescent="0.25">
      <c r="A918"/>
      <c r="B918"/>
      <c r="C918"/>
      <c r="D918"/>
      <c r="E918"/>
      <c r="F918"/>
      <c r="G918" s="449"/>
      <c r="H918" s="449"/>
      <c r="I918" s="449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</row>
    <row r="919" spans="1:23" ht="15" x14ac:dyDescent="0.25">
      <c r="A919"/>
      <c r="B919"/>
      <c r="C919"/>
      <c r="D919"/>
      <c r="E919"/>
      <c r="F919"/>
      <c r="G919" s="449"/>
      <c r="H919" s="449"/>
      <c r="I919" s="44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</row>
    <row r="920" spans="1:23" ht="15" x14ac:dyDescent="0.25">
      <c r="A920"/>
      <c r="B920"/>
      <c r="C920"/>
      <c r="D920"/>
      <c r="E920"/>
      <c r="F920"/>
      <c r="G920" s="449"/>
      <c r="H920" s="449"/>
      <c r="I920" s="449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</row>
    <row r="921" spans="1:23" ht="15" x14ac:dyDescent="0.25">
      <c r="A921"/>
      <c r="B921"/>
      <c r="C921"/>
      <c r="D921"/>
      <c r="E921"/>
      <c r="F921"/>
      <c r="G921" s="449"/>
      <c r="H921" s="449"/>
      <c r="I921" s="449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</row>
    <row r="922" spans="1:23" ht="15" x14ac:dyDescent="0.25">
      <c r="A922"/>
      <c r="B922"/>
      <c r="C922"/>
      <c r="D922"/>
      <c r="E922"/>
      <c r="F922"/>
      <c r="G922" s="449"/>
      <c r="H922" s="449"/>
      <c r="I922" s="449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</row>
    <row r="923" spans="1:23" ht="15" x14ac:dyDescent="0.25">
      <c r="A923"/>
      <c r="B923"/>
      <c r="C923"/>
      <c r="D923"/>
      <c r="E923"/>
      <c r="F923"/>
      <c r="G923" s="449"/>
      <c r="H923" s="449"/>
      <c r="I923" s="449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</row>
    <row r="924" spans="1:23" ht="15" x14ac:dyDescent="0.25">
      <c r="A924"/>
      <c r="B924"/>
      <c r="C924"/>
      <c r="D924"/>
      <c r="E924"/>
      <c r="F924"/>
      <c r="G924" s="449"/>
      <c r="H924" s="449"/>
      <c r="I924" s="449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</row>
    <row r="925" spans="1:23" ht="15" x14ac:dyDescent="0.25">
      <c r="A925"/>
      <c r="B925"/>
      <c r="C925"/>
      <c r="D925"/>
      <c r="E925"/>
      <c r="F925"/>
      <c r="G925" s="449"/>
      <c r="H925" s="449"/>
      <c r="I925" s="449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</row>
    <row r="926" spans="1:23" ht="15" x14ac:dyDescent="0.25">
      <c r="A926"/>
      <c r="B926"/>
      <c r="C926"/>
      <c r="D926"/>
      <c r="E926"/>
      <c r="F926"/>
      <c r="G926" s="449"/>
      <c r="H926" s="449"/>
      <c r="I926" s="449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</row>
    <row r="927" spans="1:23" ht="15" x14ac:dyDescent="0.25">
      <c r="A927"/>
      <c r="B927"/>
      <c r="C927"/>
      <c r="D927"/>
      <c r="E927"/>
      <c r="F927"/>
      <c r="G927" s="449"/>
      <c r="H927" s="449"/>
      <c r="I927" s="449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</row>
    <row r="928" spans="1:23" ht="15" x14ac:dyDescent="0.25">
      <c r="A928"/>
      <c r="B928"/>
      <c r="C928"/>
      <c r="D928"/>
      <c r="E928"/>
      <c r="F928"/>
      <c r="G928" s="449"/>
      <c r="H928" s="449"/>
      <c r="I928" s="449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</row>
    <row r="929" spans="1:23" ht="15" x14ac:dyDescent="0.25">
      <c r="A929"/>
      <c r="B929"/>
      <c r="C929"/>
      <c r="D929"/>
      <c r="E929"/>
      <c r="F929"/>
      <c r="G929" s="449"/>
      <c r="H929" s="449"/>
      <c r="I929" s="44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</row>
    <row r="930" spans="1:23" ht="15" x14ac:dyDescent="0.25">
      <c r="A930"/>
      <c r="B930"/>
      <c r="C930"/>
      <c r="D930"/>
      <c r="E930"/>
      <c r="F930"/>
      <c r="G930" s="449"/>
      <c r="H930" s="449"/>
      <c r="I930" s="449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</row>
    <row r="931" spans="1:23" ht="15" x14ac:dyDescent="0.25">
      <c r="A931"/>
      <c r="B931"/>
      <c r="C931"/>
      <c r="D931"/>
      <c r="E931"/>
      <c r="F931"/>
      <c r="G931" s="449"/>
      <c r="H931" s="449"/>
      <c r="I931" s="449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</row>
    <row r="932" spans="1:23" ht="15" x14ac:dyDescent="0.25">
      <c r="A932"/>
      <c r="B932"/>
      <c r="C932"/>
      <c r="D932"/>
      <c r="E932"/>
      <c r="F932"/>
      <c r="G932" s="449"/>
      <c r="H932" s="449"/>
      <c r="I932" s="449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</row>
    <row r="933" spans="1:23" ht="15" x14ac:dyDescent="0.25">
      <c r="A933"/>
      <c r="B933"/>
      <c r="C933"/>
      <c r="D933"/>
      <c r="E933"/>
      <c r="F933"/>
      <c r="G933" s="449"/>
      <c r="H933" s="449"/>
      <c r="I933" s="449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</row>
    <row r="934" spans="1:23" ht="15" x14ac:dyDescent="0.25">
      <c r="A934"/>
      <c r="B934"/>
      <c r="C934"/>
      <c r="D934"/>
      <c r="E934"/>
      <c r="F934"/>
      <c r="G934" s="449"/>
      <c r="H934" s="449"/>
      <c r="I934" s="449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</row>
    <row r="935" spans="1:23" ht="15" x14ac:dyDescent="0.25">
      <c r="A935"/>
      <c r="B935"/>
      <c r="C935"/>
      <c r="D935"/>
      <c r="E935"/>
      <c r="F935"/>
      <c r="G935" s="449"/>
      <c r="H935" s="449"/>
      <c r="I935" s="449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</row>
    <row r="936" spans="1:23" ht="15" x14ac:dyDescent="0.25">
      <c r="A936"/>
      <c r="B936"/>
      <c r="C936"/>
      <c r="D936"/>
      <c r="E936"/>
      <c r="F936"/>
      <c r="G936" s="449"/>
      <c r="H936" s="449"/>
      <c r="I936" s="449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</row>
    <row r="937" spans="1:23" ht="15" x14ac:dyDescent="0.25">
      <c r="A937"/>
      <c r="B937"/>
      <c r="C937"/>
      <c r="D937"/>
      <c r="E937"/>
      <c r="F937"/>
      <c r="G937" s="449"/>
      <c r="H937" s="449"/>
      <c r="I937" s="449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</row>
    <row r="938" spans="1:23" ht="15" x14ac:dyDescent="0.25">
      <c r="A938"/>
      <c r="B938"/>
      <c r="C938"/>
      <c r="D938"/>
      <c r="E938"/>
      <c r="F938"/>
      <c r="G938" s="449"/>
      <c r="H938" s="449"/>
      <c r="I938" s="449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</row>
    <row r="939" spans="1:23" ht="15" x14ac:dyDescent="0.25">
      <c r="A939"/>
      <c r="B939"/>
      <c r="C939"/>
      <c r="D939"/>
      <c r="E939"/>
      <c r="F939"/>
      <c r="G939" s="449"/>
      <c r="H939" s="449"/>
      <c r="I939" s="44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</row>
    <row r="940" spans="1:23" ht="15" x14ac:dyDescent="0.25">
      <c r="A940"/>
      <c r="B940"/>
      <c r="C940"/>
      <c r="D940"/>
      <c r="E940"/>
      <c r="F940"/>
      <c r="G940" s="449"/>
      <c r="H940" s="449"/>
      <c r="I940" s="449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</row>
    <row r="941" spans="1:23" ht="15" x14ac:dyDescent="0.25">
      <c r="A941"/>
      <c r="B941"/>
      <c r="C941"/>
      <c r="D941"/>
      <c r="E941"/>
      <c r="F941"/>
      <c r="G941" s="449"/>
      <c r="H941" s="449"/>
      <c r="I941" s="449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</row>
    <row r="942" spans="1:23" ht="15" x14ac:dyDescent="0.25">
      <c r="A942"/>
      <c r="B942"/>
      <c r="C942"/>
      <c r="D942"/>
      <c r="E942"/>
      <c r="F942"/>
      <c r="G942" s="449"/>
      <c r="H942" s="449"/>
      <c r="I942" s="449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</row>
    <row r="943" spans="1:23" ht="15" x14ac:dyDescent="0.25">
      <c r="A943"/>
      <c r="B943"/>
      <c r="C943"/>
      <c r="D943"/>
      <c r="E943"/>
      <c r="F943"/>
      <c r="G943" s="449"/>
      <c r="H943" s="449"/>
      <c r="I943" s="449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</row>
    <row r="944" spans="1:23" ht="15" x14ac:dyDescent="0.25">
      <c r="A944"/>
      <c r="B944"/>
      <c r="C944"/>
      <c r="D944"/>
      <c r="E944"/>
      <c r="F944"/>
      <c r="G944" s="449"/>
      <c r="H944" s="449"/>
      <c r="I944" s="449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</row>
    <row r="945" spans="1:23" ht="15" x14ac:dyDescent="0.25">
      <c r="A945"/>
      <c r="B945"/>
      <c r="C945"/>
      <c r="D945"/>
      <c r="E945"/>
      <c r="F945"/>
      <c r="G945" s="449"/>
      <c r="H945" s="449"/>
      <c r="I945" s="449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</row>
    <row r="946" spans="1:23" ht="15" x14ac:dyDescent="0.25">
      <c r="A946"/>
      <c r="B946"/>
      <c r="C946"/>
      <c r="D946"/>
      <c r="E946"/>
      <c r="F946"/>
      <c r="G946" s="449"/>
      <c r="H946" s="449"/>
      <c r="I946" s="449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</row>
    <row r="947" spans="1:23" ht="15" x14ac:dyDescent="0.25">
      <c r="A947"/>
      <c r="B947"/>
      <c r="C947"/>
      <c r="D947"/>
      <c r="E947"/>
      <c r="F947"/>
      <c r="G947" s="449"/>
      <c r="H947" s="449"/>
      <c r="I947" s="449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</row>
    <row r="948" spans="1:23" ht="15" x14ac:dyDescent="0.25">
      <c r="A948"/>
      <c r="B948"/>
      <c r="C948"/>
      <c r="D948"/>
      <c r="E948"/>
      <c r="F948"/>
      <c r="G948" s="449"/>
      <c r="H948" s="449"/>
      <c r="I948" s="449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</row>
    <row r="949" spans="1:23" ht="15" x14ac:dyDescent="0.25">
      <c r="A949"/>
      <c r="B949"/>
      <c r="C949"/>
      <c r="D949"/>
      <c r="E949"/>
      <c r="F949"/>
      <c r="G949" s="449"/>
      <c r="H949" s="449"/>
      <c r="I949" s="4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</row>
    <row r="950" spans="1:23" ht="15" x14ac:dyDescent="0.25">
      <c r="A950"/>
      <c r="B950"/>
      <c r="C950"/>
      <c r="D950"/>
      <c r="E950"/>
      <c r="F950"/>
      <c r="G950" s="449"/>
      <c r="H950" s="449"/>
      <c r="I950" s="449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</row>
    <row r="951" spans="1:23" ht="15" x14ac:dyDescent="0.25">
      <c r="A951"/>
      <c r="B951"/>
      <c r="C951"/>
      <c r="D951"/>
      <c r="E951"/>
      <c r="F951"/>
      <c r="G951" s="449"/>
      <c r="H951" s="449"/>
      <c r="I951" s="449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</row>
    <row r="952" spans="1:23" ht="15" x14ac:dyDescent="0.25">
      <c r="A952"/>
      <c r="B952"/>
      <c r="C952"/>
      <c r="D952"/>
      <c r="E952"/>
      <c r="F952"/>
      <c r="G952" s="449"/>
      <c r="H952" s="449"/>
      <c r="I952" s="449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</row>
    <row r="953" spans="1:23" ht="15" x14ac:dyDescent="0.25">
      <c r="A953"/>
      <c r="B953"/>
      <c r="C953"/>
      <c r="D953"/>
      <c r="E953"/>
      <c r="F953"/>
      <c r="G953" s="449"/>
      <c r="H953" s="449"/>
      <c r="I953" s="449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</row>
    <row r="954" spans="1:23" ht="15" x14ac:dyDescent="0.25">
      <c r="A954"/>
      <c r="B954"/>
      <c r="C954"/>
      <c r="D954"/>
      <c r="E954"/>
      <c r="F954"/>
      <c r="G954" s="449"/>
      <c r="H954" s="449"/>
      <c r="I954" s="449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</row>
    <row r="955" spans="1:23" ht="15" x14ac:dyDescent="0.25">
      <c r="A955"/>
      <c r="B955"/>
      <c r="C955"/>
      <c r="D955"/>
      <c r="E955"/>
      <c r="F955"/>
      <c r="G955" s="449"/>
      <c r="H955" s="449"/>
      <c r="I955" s="449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</row>
    <row r="956" spans="1:23" ht="15" x14ac:dyDescent="0.25">
      <c r="A956"/>
      <c r="B956"/>
      <c r="C956"/>
      <c r="D956"/>
      <c r="E956"/>
      <c r="F956"/>
      <c r="G956" s="449"/>
      <c r="H956" s="449"/>
      <c r="I956" s="449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</row>
    <row r="957" spans="1:23" ht="15" x14ac:dyDescent="0.25">
      <c r="A957"/>
      <c r="B957"/>
      <c r="C957"/>
      <c r="D957"/>
      <c r="E957"/>
      <c r="F957"/>
      <c r="G957" s="449"/>
      <c r="H957" s="449"/>
      <c r="I957" s="449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</row>
    <row r="958" spans="1:23" ht="15" x14ac:dyDescent="0.25">
      <c r="A958"/>
      <c r="B958"/>
      <c r="C958"/>
      <c r="D958"/>
      <c r="E958"/>
      <c r="F958"/>
      <c r="G958" s="449"/>
      <c r="H958" s="449"/>
      <c r="I958" s="449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</row>
    <row r="959" spans="1:23" ht="15" x14ac:dyDescent="0.25">
      <c r="A959"/>
      <c r="B959"/>
      <c r="C959"/>
      <c r="D959"/>
      <c r="E959"/>
      <c r="F959"/>
      <c r="G959" s="449"/>
      <c r="H959" s="449"/>
      <c r="I959" s="44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</row>
    <row r="960" spans="1:23" ht="15" x14ac:dyDescent="0.25">
      <c r="A960"/>
      <c r="B960"/>
      <c r="C960"/>
      <c r="D960"/>
      <c r="E960"/>
      <c r="F960"/>
      <c r="G960" s="449"/>
      <c r="H960" s="449"/>
      <c r="I960" s="449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</row>
    <row r="961" spans="1:23" ht="15" x14ac:dyDescent="0.25">
      <c r="A961"/>
      <c r="B961"/>
      <c r="C961"/>
      <c r="D961"/>
      <c r="E961"/>
      <c r="F961"/>
      <c r="G961" s="449"/>
      <c r="H961" s="449"/>
      <c r="I961" s="449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</row>
    <row r="962" spans="1:23" ht="15" x14ac:dyDescent="0.25">
      <c r="A962"/>
      <c r="B962"/>
      <c r="C962"/>
      <c r="D962"/>
      <c r="E962"/>
      <c r="F962"/>
      <c r="G962" s="449"/>
      <c r="H962" s="449"/>
      <c r="I962" s="449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</row>
    <row r="963" spans="1:23" ht="15" x14ac:dyDescent="0.25">
      <c r="A963"/>
      <c r="B963"/>
      <c r="C963"/>
      <c r="D963"/>
      <c r="E963"/>
      <c r="F963"/>
      <c r="G963" s="449"/>
      <c r="H963" s="449"/>
      <c r="I963" s="449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</row>
    <row r="964" spans="1:23" ht="15" x14ac:dyDescent="0.25">
      <c r="A964"/>
      <c r="B964"/>
      <c r="C964"/>
      <c r="D964"/>
      <c r="E964"/>
      <c r="F964"/>
      <c r="G964" s="449"/>
      <c r="H964" s="449"/>
      <c r="I964" s="449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</row>
    <row r="965" spans="1:23" ht="15" x14ac:dyDescent="0.25">
      <c r="A965"/>
      <c r="B965"/>
      <c r="C965"/>
      <c r="D965"/>
      <c r="E965"/>
      <c r="F965"/>
      <c r="G965" s="449"/>
      <c r="H965" s="449"/>
      <c r="I965" s="449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</row>
    <row r="966" spans="1:23" ht="15" x14ac:dyDescent="0.25">
      <c r="A966"/>
      <c r="B966"/>
      <c r="C966"/>
      <c r="D966"/>
      <c r="E966"/>
      <c r="F966"/>
      <c r="G966" s="449"/>
      <c r="H966" s="449"/>
      <c r="I966" s="449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</row>
    <row r="967" spans="1:23" ht="15" x14ac:dyDescent="0.25">
      <c r="A967"/>
      <c r="B967"/>
      <c r="C967"/>
      <c r="D967"/>
      <c r="E967"/>
      <c r="F967"/>
      <c r="G967" s="449"/>
      <c r="H967" s="449"/>
      <c r="I967" s="449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</row>
    <row r="968" spans="1:23" ht="15" x14ac:dyDescent="0.25">
      <c r="A968"/>
      <c r="B968"/>
      <c r="C968"/>
      <c r="D968"/>
      <c r="E968"/>
      <c r="F968"/>
      <c r="G968" s="449"/>
      <c r="H968" s="449"/>
      <c r="I968" s="449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</row>
    <row r="969" spans="1:23" ht="15" x14ac:dyDescent="0.25">
      <c r="A969"/>
      <c r="B969"/>
      <c r="C969"/>
      <c r="D969"/>
      <c r="E969"/>
      <c r="F969"/>
      <c r="G969" s="449"/>
      <c r="H969" s="449"/>
      <c r="I969" s="44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</row>
    <row r="970" spans="1:23" ht="15" x14ac:dyDescent="0.25">
      <c r="A970"/>
      <c r="B970"/>
      <c r="C970"/>
      <c r="D970"/>
      <c r="E970"/>
      <c r="F970"/>
      <c r="G970" s="449"/>
      <c r="H970" s="449"/>
      <c r="I970" s="449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</row>
    <row r="971" spans="1:23" ht="15" x14ac:dyDescent="0.25">
      <c r="A971"/>
      <c r="B971"/>
      <c r="C971"/>
      <c r="D971"/>
      <c r="E971"/>
      <c r="F971"/>
      <c r="G971" s="449"/>
      <c r="H971" s="449"/>
      <c r="I971" s="449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</row>
    <row r="972" spans="1:23" ht="15" x14ac:dyDescent="0.25">
      <c r="A972"/>
      <c r="B972"/>
      <c r="C972"/>
      <c r="D972"/>
      <c r="E972"/>
      <c r="F972"/>
      <c r="G972" s="449"/>
      <c r="H972" s="449"/>
      <c r="I972" s="449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</row>
    <row r="973" spans="1:23" ht="15" x14ac:dyDescent="0.25">
      <c r="A973"/>
      <c r="B973"/>
      <c r="C973"/>
      <c r="D973"/>
      <c r="E973"/>
      <c r="F973"/>
      <c r="G973" s="449"/>
      <c r="H973" s="449"/>
      <c r="I973" s="449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</row>
    <row r="974" spans="1:23" ht="15" x14ac:dyDescent="0.25">
      <c r="A974"/>
      <c r="B974"/>
      <c r="C974"/>
      <c r="D974"/>
      <c r="E974"/>
      <c r="F974"/>
      <c r="G974" s="449"/>
      <c r="H974" s="449"/>
      <c r="I974" s="449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</row>
    <row r="975" spans="1:23" ht="15" x14ac:dyDescent="0.25">
      <c r="A975"/>
      <c r="B975"/>
      <c r="C975"/>
      <c r="D975"/>
      <c r="E975"/>
      <c r="F975"/>
      <c r="G975" s="449"/>
      <c r="H975" s="449"/>
      <c r="I975" s="449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</row>
    <row r="976" spans="1:23" ht="15" x14ac:dyDescent="0.25">
      <c r="A976"/>
      <c r="B976"/>
      <c r="C976"/>
      <c r="D976"/>
      <c r="E976"/>
      <c r="F976"/>
      <c r="G976" s="449"/>
      <c r="H976" s="449"/>
      <c r="I976" s="449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</row>
    <row r="977" spans="1:23" ht="15" x14ac:dyDescent="0.25">
      <c r="A977"/>
      <c r="B977"/>
      <c r="C977"/>
      <c r="D977"/>
      <c r="E977"/>
      <c r="F977"/>
      <c r="G977" s="449"/>
      <c r="H977" s="449"/>
      <c r="I977" s="449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</row>
    <row r="978" spans="1:23" ht="15" x14ac:dyDescent="0.25">
      <c r="A978"/>
      <c r="B978"/>
      <c r="C978"/>
      <c r="D978"/>
      <c r="E978"/>
      <c r="F978"/>
      <c r="G978" s="449"/>
      <c r="H978" s="449"/>
      <c r="I978" s="449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</row>
    <row r="979" spans="1:23" ht="15" x14ac:dyDescent="0.25">
      <c r="A979"/>
      <c r="B979"/>
      <c r="C979"/>
      <c r="D979"/>
      <c r="E979"/>
      <c r="F979"/>
      <c r="G979" s="449"/>
      <c r="H979" s="449"/>
      <c r="I979" s="44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</row>
    <row r="980" spans="1:23" ht="15" x14ac:dyDescent="0.25">
      <c r="A980"/>
      <c r="B980"/>
      <c r="C980"/>
      <c r="D980"/>
      <c r="E980"/>
      <c r="F980"/>
      <c r="G980" s="449"/>
      <c r="H980" s="449"/>
      <c r="I980" s="449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</row>
    <row r="981" spans="1:23" ht="15" x14ac:dyDescent="0.25">
      <c r="A981"/>
      <c r="B981"/>
      <c r="C981"/>
      <c r="D981"/>
      <c r="E981"/>
      <c r="F981"/>
      <c r="G981" s="449"/>
      <c r="H981" s="449"/>
      <c r="I981" s="449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</row>
    <row r="982" spans="1:23" ht="15" x14ac:dyDescent="0.25">
      <c r="A982"/>
      <c r="B982"/>
      <c r="C982"/>
      <c r="D982"/>
      <c r="E982"/>
      <c r="F982"/>
      <c r="G982" s="449"/>
      <c r="H982" s="449"/>
      <c r="I982" s="449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</row>
    <row r="983" spans="1:23" ht="15" x14ac:dyDescent="0.25">
      <c r="A983"/>
      <c r="B983"/>
      <c r="C983"/>
      <c r="D983"/>
      <c r="E983"/>
      <c r="F983"/>
      <c r="G983" s="449"/>
      <c r="H983" s="449"/>
      <c r="I983" s="449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</row>
    <row r="984" spans="1:23" ht="15" x14ac:dyDescent="0.25">
      <c r="A984"/>
      <c r="B984"/>
      <c r="C984"/>
      <c r="D984"/>
      <c r="E984"/>
      <c r="F984"/>
      <c r="G984" s="449"/>
      <c r="H984" s="449"/>
      <c r="I984" s="449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</row>
    <row r="985" spans="1:23" ht="15" x14ac:dyDescent="0.25">
      <c r="A985"/>
      <c r="B985"/>
      <c r="C985"/>
      <c r="D985"/>
      <c r="E985"/>
      <c r="F985"/>
      <c r="G985" s="449"/>
      <c r="H985" s="449"/>
      <c r="I985" s="449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</row>
    <row r="986" spans="1:23" ht="15" x14ac:dyDescent="0.25">
      <c r="A986"/>
      <c r="B986"/>
      <c r="C986"/>
      <c r="D986"/>
      <c r="E986"/>
      <c r="F986"/>
      <c r="G986" s="449"/>
      <c r="H986" s="449"/>
      <c r="I986" s="449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</row>
    <row r="987" spans="1:23" ht="15" x14ac:dyDescent="0.25">
      <c r="A987"/>
      <c r="B987"/>
      <c r="C987"/>
      <c r="D987"/>
      <c r="E987"/>
      <c r="F987"/>
      <c r="G987" s="449"/>
      <c r="H987" s="449"/>
      <c r="I987" s="449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</row>
    <row r="988" spans="1:23" ht="15" x14ac:dyDescent="0.25">
      <c r="A988"/>
      <c r="B988"/>
      <c r="C988"/>
      <c r="D988"/>
      <c r="E988"/>
      <c r="F988"/>
      <c r="G988" s="449"/>
      <c r="H988" s="449"/>
      <c r="I988" s="449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</row>
    <row r="989" spans="1:23" ht="15" x14ac:dyDescent="0.25">
      <c r="A989"/>
      <c r="B989"/>
      <c r="C989"/>
      <c r="D989"/>
      <c r="E989"/>
      <c r="F989"/>
      <c r="G989" s="449"/>
      <c r="H989" s="449"/>
      <c r="I989" s="44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</row>
    <row r="990" spans="1:23" ht="15" x14ac:dyDescent="0.25">
      <c r="A990"/>
      <c r="B990"/>
      <c r="C990"/>
      <c r="D990"/>
      <c r="E990"/>
      <c r="F990"/>
      <c r="G990" s="449"/>
      <c r="H990" s="449"/>
      <c r="I990" s="449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</row>
    <row r="991" spans="1:23" ht="15" x14ac:dyDescent="0.25">
      <c r="A991"/>
      <c r="B991"/>
      <c r="C991"/>
      <c r="D991"/>
      <c r="E991"/>
      <c r="F991"/>
      <c r="G991" s="449"/>
      <c r="H991" s="449"/>
      <c r="I991" s="449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</row>
    <row r="992" spans="1:23" ht="15" x14ac:dyDescent="0.25">
      <c r="A992"/>
      <c r="B992"/>
      <c r="C992"/>
      <c r="D992"/>
      <c r="E992"/>
      <c r="F992"/>
      <c r="G992" s="449"/>
      <c r="H992" s="449"/>
      <c r="I992" s="449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</row>
    <row r="993" spans="1:23" ht="15" x14ac:dyDescent="0.25">
      <c r="A993"/>
      <c r="B993"/>
      <c r="C993"/>
      <c r="D993"/>
      <c r="E993"/>
      <c r="F993"/>
      <c r="G993" s="449"/>
      <c r="H993" s="449"/>
      <c r="I993" s="449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</row>
    <row r="994" spans="1:23" ht="15" x14ac:dyDescent="0.25">
      <c r="A994"/>
      <c r="B994"/>
      <c r="C994"/>
      <c r="D994"/>
      <c r="E994"/>
      <c r="F994"/>
      <c r="G994" s="449"/>
      <c r="H994" s="449"/>
      <c r="I994" s="449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</row>
    <row r="995" spans="1:23" ht="15" x14ac:dyDescent="0.25">
      <c r="A995"/>
      <c r="B995"/>
      <c r="C995"/>
      <c r="D995"/>
      <c r="E995"/>
      <c r="F995"/>
      <c r="G995" s="449"/>
      <c r="H995" s="449"/>
      <c r="I995" s="449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</row>
    <row r="996" spans="1:23" ht="15" x14ac:dyDescent="0.25">
      <c r="A996"/>
      <c r="B996"/>
      <c r="C996"/>
      <c r="D996"/>
      <c r="E996"/>
      <c r="F996"/>
      <c r="G996" s="449"/>
      <c r="H996" s="449"/>
      <c r="I996" s="449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</row>
    <row r="997" spans="1:23" ht="15" x14ac:dyDescent="0.25">
      <c r="A997"/>
      <c r="B997"/>
      <c r="C997"/>
      <c r="D997"/>
      <c r="E997"/>
      <c r="F997"/>
      <c r="G997" s="449"/>
      <c r="H997" s="449"/>
      <c r="I997" s="449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</row>
    <row r="998" spans="1:23" ht="15" x14ac:dyDescent="0.25">
      <c r="A998"/>
      <c r="B998"/>
      <c r="C998"/>
      <c r="D998"/>
      <c r="E998"/>
      <c r="F998"/>
      <c r="G998" s="449"/>
      <c r="H998" s="449"/>
      <c r="I998" s="449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</row>
    <row r="999" spans="1:23" ht="15" x14ac:dyDescent="0.25">
      <c r="A999"/>
      <c r="B999"/>
      <c r="C999"/>
      <c r="D999"/>
      <c r="E999"/>
      <c r="F999"/>
      <c r="G999" s="449"/>
      <c r="H999" s="449"/>
      <c r="I999" s="44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</row>
    <row r="1000" spans="1:23" ht="15" x14ac:dyDescent="0.25">
      <c r="A1000"/>
      <c r="B1000"/>
      <c r="C1000"/>
      <c r="D1000"/>
      <c r="E1000"/>
      <c r="F1000"/>
      <c r="G1000" s="449"/>
      <c r="H1000" s="449"/>
      <c r="I1000" s="449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</row>
    <row r="1001" spans="1:23" ht="15" x14ac:dyDescent="0.25">
      <c r="A1001"/>
      <c r="B1001"/>
      <c r="C1001"/>
      <c r="D1001"/>
      <c r="E1001"/>
      <c r="F1001"/>
      <c r="G1001" s="449"/>
      <c r="H1001" s="449"/>
      <c r="I1001" s="449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</row>
    <row r="1002" spans="1:23" ht="15" x14ac:dyDescent="0.25">
      <c r="A1002"/>
      <c r="B1002"/>
      <c r="C1002"/>
      <c r="D1002"/>
      <c r="E1002"/>
      <c r="F1002"/>
      <c r="G1002" s="449"/>
      <c r="H1002" s="449"/>
      <c r="I1002" s="449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</row>
    <row r="1003" spans="1:23" ht="15" x14ac:dyDescent="0.25">
      <c r="A1003"/>
      <c r="B1003"/>
      <c r="C1003"/>
      <c r="D1003"/>
      <c r="E1003"/>
      <c r="F1003"/>
      <c r="G1003" s="449"/>
      <c r="H1003" s="449"/>
      <c r="I1003" s="449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</row>
    <row r="1004" spans="1:23" ht="15" x14ac:dyDescent="0.25">
      <c r="A1004"/>
      <c r="B1004"/>
      <c r="C1004"/>
      <c r="D1004"/>
      <c r="E1004"/>
      <c r="F1004"/>
      <c r="G1004" s="449"/>
      <c r="H1004" s="449"/>
      <c r="I1004" s="449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</row>
    <row r="1005" spans="1:23" ht="15" x14ac:dyDescent="0.25">
      <c r="A1005"/>
      <c r="B1005"/>
      <c r="C1005"/>
      <c r="D1005"/>
      <c r="E1005"/>
      <c r="F1005"/>
      <c r="G1005" s="449"/>
      <c r="H1005" s="449"/>
      <c r="I1005" s="449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</row>
    <row r="1006" spans="1:23" ht="15" x14ac:dyDescent="0.25">
      <c r="A1006"/>
      <c r="B1006"/>
      <c r="C1006"/>
      <c r="D1006"/>
      <c r="E1006"/>
      <c r="F1006"/>
      <c r="G1006" s="449"/>
      <c r="H1006" s="449"/>
      <c r="I1006" s="449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</row>
    <row r="1007" spans="1:23" ht="15" x14ac:dyDescent="0.25">
      <c r="A1007"/>
      <c r="B1007"/>
      <c r="C1007"/>
      <c r="D1007"/>
      <c r="E1007"/>
      <c r="F1007"/>
      <c r="G1007" s="449"/>
      <c r="H1007" s="449"/>
      <c r="I1007" s="449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</row>
    <row r="1008" spans="1:23" ht="15" x14ac:dyDescent="0.25">
      <c r="A1008"/>
      <c r="B1008"/>
      <c r="C1008"/>
      <c r="D1008"/>
      <c r="E1008"/>
      <c r="F1008"/>
      <c r="G1008" s="449"/>
      <c r="H1008" s="449"/>
      <c r="I1008" s="449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</row>
    <row r="1009" spans="1:23" ht="15" x14ac:dyDescent="0.25">
      <c r="A1009"/>
      <c r="B1009"/>
      <c r="C1009"/>
      <c r="D1009"/>
      <c r="E1009"/>
      <c r="F1009"/>
      <c r="G1009" s="449"/>
      <c r="H1009" s="449"/>
      <c r="I1009" s="44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</row>
    <row r="1010" spans="1:23" ht="15" x14ac:dyDescent="0.25">
      <c r="A1010"/>
      <c r="B1010"/>
      <c r="C1010"/>
      <c r="D1010"/>
      <c r="E1010"/>
      <c r="F1010"/>
      <c r="G1010" s="449"/>
      <c r="H1010" s="449"/>
      <c r="I1010" s="449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</row>
    <row r="1011" spans="1:23" ht="15" x14ac:dyDescent="0.25">
      <c r="A1011"/>
      <c r="B1011"/>
      <c r="C1011"/>
      <c r="D1011"/>
      <c r="E1011"/>
      <c r="F1011"/>
      <c r="G1011" s="449"/>
      <c r="H1011" s="449"/>
      <c r="I1011" s="449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</row>
    <row r="1012" spans="1:23" ht="15" x14ac:dyDescent="0.25">
      <c r="A1012"/>
      <c r="B1012"/>
      <c r="C1012"/>
      <c r="D1012"/>
      <c r="E1012"/>
      <c r="F1012"/>
      <c r="G1012" s="449"/>
      <c r="H1012" s="449"/>
      <c r="I1012" s="449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</row>
    <row r="1013" spans="1:23" ht="15" x14ac:dyDescent="0.25">
      <c r="A1013"/>
      <c r="B1013"/>
      <c r="C1013"/>
      <c r="D1013"/>
      <c r="E1013"/>
      <c r="F1013"/>
      <c r="G1013" s="449"/>
      <c r="H1013" s="449"/>
      <c r="I1013" s="449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</row>
    <row r="1014" spans="1:23" ht="15" x14ac:dyDescent="0.25">
      <c r="A1014"/>
      <c r="B1014"/>
      <c r="C1014"/>
      <c r="D1014"/>
      <c r="E1014"/>
      <c r="F1014"/>
      <c r="G1014" s="449"/>
      <c r="H1014" s="449"/>
      <c r="I1014" s="449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</row>
    <row r="1015" spans="1:23" ht="15" x14ac:dyDescent="0.25">
      <c r="A1015"/>
      <c r="B1015"/>
      <c r="C1015"/>
      <c r="D1015"/>
      <c r="E1015"/>
      <c r="F1015"/>
      <c r="G1015" s="449"/>
      <c r="H1015" s="449"/>
      <c r="I1015" s="449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</row>
    <row r="1016" spans="1:23" ht="15" x14ac:dyDescent="0.25">
      <c r="A1016"/>
      <c r="B1016"/>
      <c r="C1016"/>
      <c r="D1016"/>
      <c r="E1016"/>
      <c r="F1016"/>
      <c r="G1016" s="449"/>
      <c r="H1016" s="449"/>
      <c r="I1016" s="449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</row>
    <row r="1017" spans="1:23" ht="15" x14ac:dyDescent="0.25">
      <c r="A1017"/>
      <c r="B1017"/>
      <c r="C1017"/>
      <c r="D1017"/>
      <c r="E1017"/>
      <c r="F1017"/>
      <c r="G1017" s="449"/>
      <c r="H1017" s="449"/>
      <c r="I1017" s="449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</row>
    <row r="1018" spans="1:23" ht="15" x14ac:dyDescent="0.25">
      <c r="A1018"/>
      <c r="B1018"/>
      <c r="C1018"/>
      <c r="D1018"/>
      <c r="E1018"/>
      <c r="F1018"/>
      <c r="G1018" s="449"/>
      <c r="H1018" s="449"/>
      <c r="I1018" s="449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</row>
    <row r="1019" spans="1:23" ht="15" x14ac:dyDescent="0.25">
      <c r="A1019"/>
      <c r="B1019"/>
      <c r="C1019"/>
      <c r="D1019"/>
      <c r="E1019"/>
      <c r="F1019"/>
      <c r="G1019" s="449"/>
      <c r="H1019" s="449"/>
      <c r="I1019" s="44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</row>
    <row r="1020" spans="1:23" ht="15" x14ac:dyDescent="0.25">
      <c r="A1020"/>
      <c r="B1020"/>
      <c r="C1020"/>
      <c r="D1020"/>
      <c r="E1020"/>
      <c r="F1020"/>
      <c r="G1020" s="449"/>
      <c r="H1020" s="449"/>
      <c r="I1020" s="449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</row>
    <row r="1021" spans="1:23" ht="15" x14ac:dyDescent="0.25">
      <c r="A1021"/>
      <c r="B1021"/>
      <c r="C1021"/>
      <c r="D1021"/>
      <c r="E1021"/>
      <c r="F1021"/>
      <c r="G1021" s="449"/>
      <c r="H1021" s="449"/>
      <c r="I1021" s="449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</row>
    <row r="1022" spans="1:23" ht="15" x14ac:dyDescent="0.25">
      <c r="A1022"/>
      <c r="B1022"/>
      <c r="C1022"/>
      <c r="D1022"/>
      <c r="E1022"/>
      <c r="F1022"/>
      <c r="G1022" s="449"/>
      <c r="H1022" s="449"/>
      <c r="I1022" s="449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</row>
    <row r="1023" spans="1:23" ht="15" x14ac:dyDescent="0.25">
      <c r="A1023"/>
      <c r="B1023"/>
      <c r="C1023"/>
      <c r="D1023"/>
      <c r="E1023"/>
      <c r="F1023"/>
      <c r="G1023" s="449"/>
      <c r="H1023" s="449"/>
      <c r="I1023" s="449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</row>
    <row r="1024" spans="1:23" ht="15" x14ac:dyDescent="0.25">
      <c r="A1024"/>
      <c r="B1024"/>
      <c r="C1024"/>
      <c r="D1024"/>
      <c r="E1024"/>
      <c r="F1024"/>
      <c r="G1024" s="449"/>
      <c r="H1024" s="449"/>
      <c r="I1024" s="449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</row>
    <row r="1025" spans="1:23" ht="15" x14ac:dyDescent="0.25">
      <c r="A1025"/>
      <c r="B1025"/>
      <c r="C1025"/>
      <c r="D1025"/>
      <c r="E1025"/>
      <c r="F1025"/>
      <c r="G1025" s="449"/>
      <c r="H1025" s="449"/>
      <c r="I1025" s="449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</row>
    <row r="1026" spans="1:23" ht="15" x14ac:dyDescent="0.25">
      <c r="A1026"/>
      <c r="B1026"/>
      <c r="C1026"/>
      <c r="D1026"/>
      <c r="E1026"/>
      <c r="F1026"/>
      <c r="G1026" s="449"/>
      <c r="H1026" s="449"/>
      <c r="I1026" s="449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</row>
    <row r="1027" spans="1:23" ht="15" x14ac:dyDescent="0.25">
      <c r="A1027"/>
      <c r="B1027"/>
      <c r="C1027"/>
      <c r="D1027"/>
      <c r="E1027"/>
      <c r="F1027"/>
      <c r="G1027" s="449"/>
      <c r="H1027" s="449"/>
      <c r="I1027" s="449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</row>
    <row r="1028" spans="1:23" ht="15" x14ac:dyDescent="0.25">
      <c r="A1028"/>
      <c r="B1028"/>
      <c r="C1028"/>
      <c r="D1028"/>
      <c r="E1028"/>
      <c r="F1028"/>
      <c r="G1028" s="449"/>
      <c r="H1028" s="449"/>
      <c r="I1028" s="449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</row>
    <row r="1029" spans="1:23" ht="15" x14ac:dyDescent="0.25">
      <c r="A1029"/>
      <c r="B1029"/>
      <c r="C1029"/>
      <c r="D1029"/>
      <c r="E1029"/>
      <c r="F1029"/>
      <c r="G1029" s="449"/>
      <c r="H1029" s="449"/>
      <c r="I1029" s="44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</row>
    <row r="1030" spans="1:23" ht="15" x14ac:dyDescent="0.25">
      <c r="A1030"/>
      <c r="B1030"/>
      <c r="C1030"/>
      <c r="D1030"/>
      <c r="E1030"/>
      <c r="F1030"/>
      <c r="G1030" s="449"/>
      <c r="H1030" s="449"/>
      <c r="I1030" s="449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</row>
    <row r="1031" spans="1:23" ht="15" x14ac:dyDescent="0.25">
      <c r="A1031"/>
      <c r="B1031"/>
      <c r="C1031"/>
      <c r="D1031"/>
      <c r="E1031"/>
      <c r="F1031"/>
      <c r="G1031" s="449"/>
      <c r="H1031" s="449"/>
      <c r="I1031" s="449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</row>
    <row r="1032" spans="1:23" ht="15" x14ac:dyDescent="0.25">
      <c r="A1032"/>
      <c r="B1032"/>
      <c r="C1032"/>
      <c r="D1032"/>
      <c r="E1032"/>
      <c r="F1032"/>
      <c r="G1032" s="449"/>
      <c r="H1032" s="449"/>
      <c r="I1032" s="449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</row>
    <row r="1033" spans="1:23" ht="15" x14ac:dyDescent="0.25">
      <c r="A1033"/>
      <c r="B1033"/>
      <c r="C1033"/>
      <c r="D1033"/>
      <c r="E1033"/>
      <c r="F1033"/>
      <c r="G1033" s="449"/>
      <c r="H1033" s="449"/>
      <c r="I1033" s="449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</row>
    <row r="1034" spans="1:23" ht="15" x14ac:dyDescent="0.25">
      <c r="A1034"/>
      <c r="B1034"/>
      <c r="C1034"/>
      <c r="D1034"/>
      <c r="E1034"/>
      <c r="F1034"/>
      <c r="G1034" s="449"/>
      <c r="H1034" s="449"/>
      <c r="I1034" s="449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</row>
    <row r="1035" spans="1:23" ht="15" x14ac:dyDescent="0.25">
      <c r="A1035"/>
      <c r="B1035"/>
      <c r="C1035"/>
      <c r="D1035"/>
      <c r="E1035"/>
      <c r="F1035"/>
      <c r="G1035" s="449"/>
      <c r="H1035" s="449"/>
      <c r="I1035" s="449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</row>
    <row r="1036" spans="1:23" ht="15" x14ac:dyDescent="0.25">
      <c r="A1036"/>
      <c r="B1036"/>
      <c r="C1036"/>
      <c r="D1036"/>
      <c r="E1036"/>
      <c r="F1036"/>
      <c r="G1036" s="449"/>
      <c r="H1036" s="449"/>
      <c r="I1036" s="449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</row>
    <row r="1037" spans="1:23" ht="15" x14ac:dyDescent="0.25">
      <c r="A1037"/>
      <c r="B1037"/>
      <c r="C1037"/>
      <c r="D1037"/>
      <c r="E1037"/>
      <c r="F1037"/>
      <c r="G1037" s="449"/>
      <c r="H1037" s="449"/>
      <c r="I1037" s="449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</row>
    <row r="1038" spans="1:23" ht="15" x14ac:dyDescent="0.25">
      <c r="A1038"/>
      <c r="B1038"/>
      <c r="C1038"/>
      <c r="D1038"/>
      <c r="E1038"/>
      <c r="F1038"/>
      <c r="G1038" s="449"/>
      <c r="H1038" s="449"/>
      <c r="I1038" s="449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</row>
    <row r="1039" spans="1:23" ht="15" x14ac:dyDescent="0.25">
      <c r="A1039"/>
      <c r="B1039"/>
      <c r="C1039"/>
      <c r="D1039"/>
      <c r="E1039"/>
      <c r="F1039"/>
      <c r="G1039" s="449"/>
      <c r="H1039" s="449"/>
      <c r="I1039" s="44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</row>
    <row r="1040" spans="1:23" ht="15" x14ac:dyDescent="0.25">
      <c r="A1040"/>
      <c r="B1040"/>
      <c r="C1040"/>
      <c r="D1040"/>
      <c r="E1040"/>
      <c r="F1040"/>
      <c r="G1040" s="449"/>
      <c r="H1040" s="449"/>
      <c r="I1040" s="449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</row>
    <row r="1041" spans="1:23" ht="15" x14ac:dyDescent="0.25">
      <c r="A1041"/>
      <c r="B1041"/>
      <c r="C1041"/>
      <c r="D1041"/>
      <c r="E1041"/>
      <c r="F1041"/>
      <c r="G1041" s="449"/>
      <c r="H1041" s="449"/>
      <c r="I1041" s="449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</row>
    <row r="1042" spans="1:23" ht="15" x14ac:dyDescent="0.25">
      <c r="A1042"/>
      <c r="B1042"/>
      <c r="C1042"/>
      <c r="D1042"/>
      <c r="E1042"/>
      <c r="F1042"/>
      <c r="G1042" s="449"/>
      <c r="H1042" s="449"/>
      <c r="I1042" s="449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</row>
    <row r="1043" spans="1:23" ht="15" x14ac:dyDescent="0.25">
      <c r="A1043"/>
      <c r="B1043"/>
      <c r="C1043"/>
      <c r="D1043"/>
      <c r="E1043"/>
      <c r="F1043"/>
      <c r="G1043" s="449"/>
      <c r="H1043" s="449"/>
      <c r="I1043" s="449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</row>
    <row r="1044" spans="1:23" ht="15" x14ac:dyDescent="0.25">
      <c r="A1044"/>
      <c r="B1044"/>
      <c r="C1044"/>
      <c r="D1044"/>
      <c r="E1044"/>
      <c r="F1044"/>
      <c r="G1044" s="449"/>
      <c r="H1044" s="449"/>
      <c r="I1044" s="449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</row>
    <row r="1045" spans="1:23" ht="15" x14ac:dyDescent="0.25">
      <c r="A1045"/>
      <c r="B1045"/>
      <c r="C1045"/>
      <c r="D1045"/>
      <c r="E1045"/>
      <c r="F1045"/>
      <c r="G1045" s="449"/>
      <c r="H1045" s="449"/>
      <c r="I1045" s="449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</row>
    <row r="1046" spans="1:23" ht="15" x14ac:dyDescent="0.25">
      <c r="A1046"/>
      <c r="B1046"/>
      <c r="C1046"/>
      <c r="D1046"/>
      <c r="E1046"/>
      <c r="F1046"/>
      <c r="G1046" s="449"/>
      <c r="H1046" s="449"/>
      <c r="I1046" s="449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</row>
    <row r="1047" spans="1:23" ht="15" x14ac:dyDescent="0.25">
      <c r="A1047"/>
      <c r="B1047"/>
      <c r="C1047"/>
      <c r="D1047"/>
      <c r="E1047"/>
      <c r="F1047"/>
      <c r="G1047" s="449"/>
      <c r="H1047" s="449"/>
      <c r="I1047" s="449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</row>
    <row r="1048" spans="1:23" ht="15" x14ac:dyDescent="0.25">
      <c r="A1048"/>
      <c r="B1048"/>
      <c r="C1048"/>
      <c r="D1048"/>
      <c r="E1048"/>
      <c r="F1048"/>
      <c r="G1048" s="449"/>
      <c r="H1048" s="449"/>
      <c r="I1048" s="449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</row>
    <row r="1049" spans="1:23" ht="15" x14ac:dyDescent="0.25">
      <c r="A1049"/>
      <c r="B1049"/>
      <c r="C1049"/>
      <c r="D1049"/>
      <c r="E1049"/>
      <c r="F1049"/>
      <c r="G1049" s="449"/>
      <c r="H1049" s="449"/>
      <c r="I1049" s="4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</row>
    <row r="1050" spans="1:23" ht="15" x14ac:dyDescent="0.25">
      <c r="A1050"/>
      <c r="B1050"/>
      <c r="C1050"/>
      <c r="D1050"/>
      <c r="E1050"/>
      <c r="F1050"/>
      <c r="G1050" s="449"/>
      <c r="H1050" s="449"/>
      <c r="I1050" s="449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</row>
    <row r="1051" spans="1:23" ht="15" x14ac:dyDescent="0.25">
      <c r="A1051"/>
      <c r="B1051"/>
      <c r="C1051"/>
      <c r="D1051"/>
      <c r="E1051"/>
      <c r="F1051"/>
      <c r="G1051" s="449"/>
      <c r="H1051" s="449"/>
      <c r="I1051" s="449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</row>
    <row r="1052" spans="1:23" ht="15" x14ac:dyDescent="0.25">
      <c r="A1052"/>
      <c r="B1052"/>
      <c r="C1052"/>
      <c r="D1052"/>
      <c r="E1052"/>
      <c r="F1052"/>
      <c r="G1052" s="449"/>
      <c r="H1052" s="449"/>
      <c r="I1052" s="449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</row>
    <row r="1053" spans="1:23" ht="15" x14ac:dyDescent="0.25">
      <c r="A1053"/>
      <c r="B1053"/>
      <c r="C1053"/>
      <c r="D1053"/>
      <c r="E1053"/>
      <c r="F1053"/>
      <c r="G1053" s="449"/>
      <c r="H1053" s="449"/>
      <c r="I1053" s="449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</row>
    <row r="1054" spans="1:23" ht="15" x14ac:dyDescent="0.25">
      <c r="A1054"/>
      <c r="B1054"/>
      <c r="C1054"/>
      <c r="D1054"/>
      <c r="E1054"/>
      <c r="F1054"/>
      <c r="G1054" s="449"/>
      <c r="H1054" s="449"/>
      <c r="I1054" s="449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</row>
    <row r="1055" spans="1:23" ht="15" x14ac:dyDescent="0.25">
      <c r="A1055"/>
      <c r="B1055"/>
      <c r="C1055"/>
      <c r="D1055"/>
      <c r="E1055"/>
      <c r="F1055"/>
      <c r="G1055" s="449"/>
      <c r="H1055" s="449"/>
      <c r="I1055" s="449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</row>
    <row r="1056" spans="1:23" ht="15" x14ac:dyDescent="0.25">
      <c r="A1056"/>
      <c r="B1056"/>
      <c r="C1056"/>
      <c r="D1056"/>
      <c r="E1056"/>
      <c r="F1056"/>
      <c r="G1056" s="449"/>
      <c r="H1056" s="449"/>
      <c r="I1056" s="449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</row>
    <row r="1057" spans="1:23" ht="15" x14ac:dyDescent="0.25">
      <c r="A1057"/>
      <c r="B1057"/>
      <c r="C1057"/>
      <c r="D1057"/>
      <c r="E1057"/>
      <c r="F1057"/>
      <c r="G1057" s="449"/>
      <c r="H1057" s="449"/>
      <c r="I1057" s="449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</row>
    <row r="1058" spans="1:23" ht="15" x14ac:dyDescent="0.25">
      <c r="A1058"/>
      <c r="B1058"/>
      <c r="C1058"/>
      <c r="D1058"/>
      <c r="E1058"/>
      <c r="F1058"/>
      <c r="G1058" s="449"/>
      <c r="H1058" s="449"/>
      <c r="I1058" s="449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</row>
    <row r="1059" spans="1:23" ht="15" x14ac:dyDescent="0.25">
      <c r="A1059"/>
      <c r="B1059"/>
      <c r="C1059"/>
      <c r="D1059"/>
      <c r="E1059"/>
      <c r="F1059"/>
      <c r="G1059" s="449"/>
      <c r="H1059" s="449"/>
      <c r="I1059" s="44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</row>
    <row r="1060" spans="1:23" ht="15" x14ac:dyDescent="0.25">
      <c r="A1060"/>
      <c r="B1060"/>
      <c r="C1060"/>
      <c r="D1060"/>
      <c r="E1060"/>
      <c r="F1060"/>
      <c r="G1060" s="449"/>
      <c r="H1060" s="449"/>
      <c r="I1060" s="449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</row>
    <row r="1061" spans="1:23" ht="15" x14ac:dyDescent="0.25">
      <c r="A1061"/>
      <c r="B1061"/>
      <c r="C1061"/>
      <c r="D1061"/>
      <c r="E1061"/>
      <c r="F1061"/>
      <c r="G1061" s="449"/>
      <c r="H1061" s="449"/>
      <c r="I1061" s="449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</row>
    <row r="1062" spans="1:23" ht="15" x14ac:dyDescent="0.25">
      <c r="A1062"/>
      <c r="B1062"/>
      <c r="C1062"/>
      <c r="D1062"/>
      <c r="E1062"/>
      <c r="F1062"/>
      <c r="G1062" s="449"/>
      <c r="H1062" s="449"/>
      <c r="I1062" s="449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</row>
    <row r="1063" spans="1:23" ht="15" x14ac:dyDescent="0.25">
      <c r="A1063"/>
      <c r="B1063"/>
      <c r="C1063"/>
      <c r="D1063"/>
      <c r="E1063"/>
      <c r="F1063"/>
      <c r="G1063" s="449"/>
      <c r="H1063" s="449"/>
      <c r="I1063" s="449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</row>
    <row r="1064" spans="1:23" ht="15" x14ac:dyDescent="0.25">
      <c r="A1064"/>
      <c r="B1064"/>
      <c r="C1064"/>
      <c r="D1064"/>
      <c r="E1064"/>
      <c r="F1064"/>
      <c r="G1064" s="449"/>
      <c r="H1064" s="449"/>
      <c r="I1064" s="449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</row>
    <row r="1065" spans="1:23" ht="15" x14ac:dyDescent="0.25">
      <c r="A1065"/>
      <c r="B1065"/>
      <c r="C1065"/>
      <c r="D1065"/>
      <c r="E1065"/>
      <c r="F1065"/>
      <c r="G1065" s="449"/>
      <c r="H1065" s="449"/>
      <c r="I1065" s="449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</row>
    <row r="1066" spans="1:23" ht="15" x14ac:dyDescent="0.25">
      <c r="A1066"/>
      <c r="B1066"/>
      <c r="C1066"/>
      <c r="D1066"/>
      <c r="E1066"/>
      <c r="F1066"/>
      <c r="G1066" s="449"/>
      <c r="H1066" s="449"/>
      <c r="I1066" s="449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</row>
    <row r="1067" spans="1:23" ht="15" x14ac:dyDescent="0.25">
      <c r="A1067"/>
      <c r="B1067"/>
      <c r="C1067"/>
      <c r="D1067"/>
      <c r="E1067"/>
      <c r="F1067"/>
      <c r="G1067" s="449"/>
      <c r="H1067" s="449"/>
      <c r="I1067" s="449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</row>
    <row r="1068" spans="1:23" ht="15" x14ac:dyDescent="0.25">
      <c r="A1068"/>
      <c r="B1068"/>
      <c r="C1068"/>
      <c r="D1068"/>
      <c r="E1068"/>
      <c r="F1068"/>
      <c r="G1068" s="449"/>
      <c r="H1068" s="449"/>
      <c r="I1068" s="449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</row>
    <row r="1069" spans="1:23" ht="15" x14ac:dyDescent="0.25">
      <c r="A1069"/>
      <c r="B1069"/>
      <c r="C1069"/>
      <c r="D1069"/>
      <c r="E1069"/>
      <c r="F1069"/>
      <c r="G1069" s="449"/>
      <c r="H1069" s="449"/>
      <c r="I1069" s="44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</row>
    <row r="1070" spans="1:23" ht="15" x14ac:dyDescent="0.25">
      <c r="A1070"/>
      <c r="B1070"/>
      <c r="C1070"/>
      <c r="D1070"/>
      <c r="E1070"/>
      <c r="F1070"/>
      <c r="G1070" s="449"/>
      <c r="H1070" s="449"/>
      <c r="I1070" s="449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</row>
    <row r="1071" spans="1:23" ht="15" x14ac:dyDescent="0.25">
      <c r="A1071"/>
      <c r="B1071"/>
      <c r="C1071"/>
      <c r="D1071"/>
      <c r="E1071"/>
      <c r="F1071"/>
      <c r="G1071" s="449"/>
      <c r="H1071" s="449"/>
      <c r="I1071" s="449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</row>
    <row r="1072" spans="1:23" ht="15" x14ac:dyDescent="0.25">
      <c r="A1072"/>
      <c r="B1072"/>
      <c r="C1072"/>
      <c r="D1072"/>
      <c r="E1072"/>
      <c r="F1072"/>
      <c r="G1072" s="449"/>
      <c r="H1072" s="449"/>
      <c r="I1072" s="449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</row>
    <row r="1073" spans="1:23" ht="15" x14ac:dyDescent="0.25">
      <c r="A1073"/>
      <c r="B1073"/>
      <c r="C1073"/>
      <c r="D1073"/>
      <c r="E1073"/>
      <c r="F1073"/>
      <c r="G1073" s="449"/>
      <c r="H1073" s="449"/>
      <c r="I1073" s="449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</row>
    <row r="1074" spans="1:23" ht="15" x14ac:dyDescent="0.25">
      <c r="A1074"/>
      <c r="B1074"/>
      <c r="C1074"/>
      <c r="D1074"/>
      <c r="E1074"/>
      <c r="F1074"/>
      <c r="G1074" s="449"/>
      <c r="H1074" s="449"/>
      <c r="I1074" s="449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</row>
    <row r="1075" spans="1:23" ht="15" x14ac:dyDescent="0.25">
      <c r="A1075"/>
      <c r="B1075"/>
      <c r="C1075"/>
      <c r="D1075"/>
      <c r="E1075"/>
      <c r="F1075"/>
      <c r="G1075" s="449"/>
      <c r="H1075" s="449"/>
      <c r="I1075" s="449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</row>
    <row r="1076" spans="1:23" ht="15" x14ac:dyDescent="0.25">
      <c r="A1076"/>
      <c r="B1076"/>
      <c r="C1076"/>
      <c r="D1076"/>
      <c r="E1076"/>
      <c r="F1076"/>
      <c r="G1076" s="449"/>
      <c r="H1076" s="449"/>
      <c r="I1076" s="449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</row>
    <row r="1077" spans="1:23" ht="15" x14ac:dyDescent="0.25">
      <c r="A1077"/>
      <c r="B1077"/>
      <c r="C1077"/>
      <c r="D1077"/>
      <c r="E1077"/>
      <c r="F1077"/>
      <c r="G1077" s="449"/>
      <c r="H1077" s="449"/>
      <c r="I1077" s="449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</row>
    <row r="1078" spans="1:23" ht="15" x14ac:dyDescent="0.25">
      <c r="A1078"/>
      <c r="B1078"/>
      <c r="C1078"/>
      <c r="D1078"/>
      <c r="E1078"/>
      <c r="F1078"/>
      <c r="G1078" s="449"/>
      <c r="H1078" s="449"/>
      <c r="I1078" s="449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</row>
    <row r="1079" spans="1:23" ht="15" x14ac:dyDescent="0.25">
      <c r="A1079"/>
      <c r="B1079"/>
      <c r="C1079"/>
      <c r="D1079"/>
      <c r="E1079"/>
      <c r="F1079"/>
      <c r="G1079" s="449"/>
      <c r="H1079" s="449"/>
      <c r="I1079" s="44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</row>
    <row r="1080" spans="1:23" ht="15" x14ac:dyDescent="0.25">
      <c r="A1080"/>
      <c r="B1080"/>
      <c r="C1080"/>
      <c r="D1080"/>
      <c r="E1080"/>
      <c r="F1080"/>
      <c r="G1080" s="449"/>
      <c r="H1080" s="449"/>
      <c r="I1080" s="449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</row>
    <row r="1081" spans="1:23" ht="15" x14ac:dyDescent="0.25">
      <c r="A1081"/>
      <c r="B1081"/>
      <c r="C1081"/>
      <c r="D1081"/>
      <c r="E1081"/>
      <c r="F1081"/>
      <c r="G1081" s="449"/>
      <c r="H1081" s="449"/>
      <c r="I1081" s="449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</row>
    <row r="1082" spans="1:23" ht="15" x14ac:dyDescent="0.25">
      <c r="A1082"/>
      <c r="B1082"/>
      <c r="C1082"/>
      <c r="D1082"/>
      <c r="E1082"/>
      <c r="F1082"/>
      <c r="G1082" s="449"/>
      <c r="H1082" s="449"/>
      <c r="I1082" s="449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</row>
    <row r="1083" spans="1:23" ht="15" x14ac:dyDescent="0.25">
      <c r="A1083"/>
      <c r="B1083"/>
      <c r="C1083"/>
      <c r="D1083"/>
      <c r="E1083"/>
      <c r="F1083"/>
      <c r="G1083" s="449"/>
      <c r="H1083" s="449"/>
      <c r="I1083" s="449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</row>
    <row r="1084" spans="1:23" ht="15" x14ac:dyDescent="0.25">
      <c r="A1084"/>
      <c r="B1084"/>
      <c r="C1084"/>
      <c r="D1084"/>
      <c r="E1084"/>
      <c r="F1084"/>
      <c r="G1084" s="449"/>
      <c r="H1084" s="449"/>
      <c r="I1084" s="449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</row>
    <row r="1085" spans="1:23" ht="15" x14ac:dyDescent="0.25">
      <c r="A1085"/>
      <c r="B1085"/>
      <c r="C1085"/>
      <c r="D1085"/>
      <c r="E1085"/>
      <c r="F1085"/>
      <c r="G1085" s="449"/>
      <c r="H1085" s="449"/>
      <c r="I1085" s="449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</row>
    <row r="1086" spans="1:23" ht="15" x14ac:dyDescent="0.25">
      <c r="A1086"/>
      <c r="B1086"/>
      <c r="C1086"/>
      <c r="D1086"/>
      <c r="E1086"/>
      <c r="F1086"/>
      <c r="G1086" s="449"/>
      <c r="H1086" s="449"/>
      <c r="I1086" s="449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</row>
    <row r="1087" spans="1:23" ht="15" x14ac:dyDescent="0.25">
      <c r="A1087"/>
      <c r="B1087"/>
      <c r="C1087"/>
      <c r="D1087"/>
      <c r="E1087"/>
      <c r="F1087"/>
      <c r="G1087" s="449"/>
      <c r="H1087" s="449"/>
      <c r="I1087" s="449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</row>
    <row r="1088" spans="1:23" ht="15" x14ac:dyDescent="0.25">
      <c r="A1088"/>
      <c r="B1088"/>
      <c r="C1088"/>
      <c r="D1088"/>
      <c r="E1088"/>
      <c r="F1088"/>
      <c r="G1088" s="449"/>
      <c r="H1088" s="449"/>
      <c r="I1088" s="449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</row>
    <row r="1089" spans="1:23" ht="15" x14ac:dyDescent="0.25">
      <c r="A1089"/>
      <c r="B1089"/>
      <c r="C1089"/>
      <c r="D1089"/>
      <c r="E1089"/>
      <c r="F1089"/>
      <c r="G1089" s="449"/>
      <c r="H1089" s="449"/>
      <c r="I1089" s="44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</row>
    <row r="1090" spans="1:23" ht="15" x14ac:dyDescent="0.25">
      <c r="A1090"/>
      <c r="B1090"/>
      <c r="C1090"/>
      <c r="D1090"/>
      <c r="E1090"/>
      <c r="F1090"/>
      <c r="G1090" s="449"/>
      <c r="H1090" s="449"/>
      <c r="I1090" s="449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</row>
    <row r="1091" spans="1:23" ht="15" x14ac:dyDescent="0.25">
      <c r="A1091"/>
      <c r="B1091"/>
      <c r="C1091"/>
      <c r="D1091"/>
      <c r="E1091"/>
      <c r="F1091"/>
      <c r="G1091" s="449"/>
      <c r="H1091" s="449"/>
      <c r="I1091" s="449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</row>
    <row r="1092" spans="1:23" ht="15" x14ac:dyDescent="0.25">
      <c r="A1092"/>
      <c r="B1092"/>
      <c r="C1092"/>
      <c r="D1092"/>
      <c r="E1092"/>
      <c r="F1092"/>
      <c r="G1092" s="449"/>
      <c r="H1092" s="449"/>
      <c r="I1092" s="449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</row>
    <row r="1093" spans="1:23" ht="15" x14ac:dyDescent="0.25">
      <c r="A1093"/>
      <c r="B1093"/>
      <c r="C1093"/>
      <c r="D1093"/>
      <c r="E1093"/>
      <c r="F1093"/>
      <c r="G1093" s="449"/>
      <c r="H1093" s="449"/>
      <c r="I1093" s="449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</row>
    <row r="1094" spans="1:23" ht="15" x14ac:dyDescent="0.25">
      <c r="A1094"/>
      <c r="B1094"/>
      <c r="C1094"/>
      <c r="D1094"/>
      <c r="E1094"/>
      <c r="F1094"/>
      <c r="G1094" s="449"/>
      <c r="H1094" s="449"/>
      <c r="I1094" s="449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</row>
    <row r="1095" spans="1:23" ht="15" x14ac:dyDescent="0.25">
      <c r="A1095"/>
      <c r="B1095"/>
      <c r="C1095"/>
      <c r="D1095"/>
      <c r="E1095"/>
      <c r="F1095"/>
      <c r="G1095" s="449"/>
      <c r="H1095" s="449"/>
      <c r="I1095" s="449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</row>
    <row r="1096" spans="1:23" ht="15" x14ac:dyDescent="0.25">
      <c r="A1096"/>
      <c r="B1096"/>
      <c r="C1096"/>
      <c r="D1096"/>
      <c r="E1096"/>
      <c r="F1096"/>
      <c r="G1096" s="449"/>
      <c r="H1096" s="449"/>
      <c r="I1096" s="449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</row>
    <row r="1097" spans="1:23" ht="15" x14ac:dyDescent="0.25">
      <c r="A1097"/>
      <c r="B1097"/>
      <c r="C1097"/>
      <c r="D1097"/>
      <c r="E1097"/>
      <c r="F1097"/>
      <c r="G1097" s="449"/>
      <c r="H1097" s="449"/>
      <c r="I1097" s="449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</row>
    <row r="1098" spans="1:23" ht="15" x14ac:dyDescent="0.25">
      <c r="A1098"/>
      <c r="B1098"/>
      <c r="C1098"/>
      <c r="D1098"/>
      <c r="E1098"/>
      <c r="F1098"/>
      <c r="G1098" s="449"/>
      <c r="H1098" s="449"/>
      <c r="I1098" s="449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</row>
    <row r="1099" spans="1:23" ht="15" x14ac:dyDescent="0.25">
      <c r="A1099"/>
      <c r="B1099"/>
      <c r="C1099"/>
      <c r="D1099"/>
      <c r="E1099"/>
      <c r="F1099"/>
      <c r="G1099" s="449"/>
      <c r="H1099" s="449"/>
      <c r="I1099" s="44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</row>
    <row r="1100" spans="1:23" ht="15" x14ac:dyDescent="0.25">
      <c r="A1100"/>
      <c r="B1100"/>
      <c r="C1100"/>
      <c r="D1100"/>
      <c r="E1100"/>
      <c r="F1100"/>
      <c r="G1100" s="449"/>
      <c r="H1100" s="449"/>
      <c r="I1100" s="449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</row>
    <row r="1101" spans="1:23" ht="15" x14ac:dyDescent="0.25">
      <c r="A1101"/>
      <c r="B1101"/>
      <c r="C1101"/>
      <c r="D1101"/>
      <c r="E1101"/>
      <c r="F1101"/>
      <c r="G1101" s="449"/>
      <c r="H1101" s="449"/>
      <c r="I1101" s="449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</row>
    <row r="1102" spans="1:23" ht="15" x14ac:dyDescent="0.25">
      <c r="A1102"/>
      <c r="B1102"/>
      <c r="C1102"/>
      <c r="D1102"/>
      <c r="E1102"/>
      <c r="F1102"/>
      <c r="G1102" s="449"/>
      <c r="H1102" s="449"/>
      <c r="I1102" s="449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</row>
    <row r="1103" spans="1:23" ht="15" x14ac:dyDescent="0.25">
      <c r="A1103"/>
      <c r="B1103"/>
      <c r="C1103"/>
      <c r="D1103"/>
      <c r="E1103"/>
      <c r="F1103"/>
      <c r="G1103" s="449"/>
      <c r="H1103" s="449"/>
      <c r="I1103" s="449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</row>
    <row r="1104" spans="1:23" ht="15" x14ac:dyDescent="0.25">
      <c r="A1104"/>
      <c r="B1104"/>
      <c r="C1104"/>
      <c r="D1104"/>
      <c r="E1104"/>
      <c r="F1104"/>
      <c r="G1104" s="449"/>
      <c r="H1104" s="449"/>
      <c r="I1104" s="449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</row>
    <row r="1105" spans="1:23" ht="15" x14ac:dyDescent="0.25">
      <c r="A1105"/>
      <c r="B1105"/>
      <c r="C1105"/>
      <c r="D1105"/>
      <c r="E1105"/>
      <c r="F1105"/>
      <c r="G1105" s="449"/>
      <c r="H1105" s="449"/>
      <c r="I1105" s="449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</row>
    <row r="1106" spans="1:23" ht="15" x14ac:dyDescent="0.25">
      <c r="A1106"/>
      <c r="B1106"/>
      <c r="C1106"/>
      <c r="D1106"/>
      <c r="E1106"/>
      <c r="F1106"/>
      <c r="G1106" s="449"/>
      <c r="H1106" s="449"/>
      <c r="I1106" s="449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</row>
    <row r="1107" spans="1:23" ht="15" x14ac:dyDescent="0.25">
      <c r="A1107"/>
      <c r="B1107"/>
      <c r="C1107"/>
      <c r="D1107"/>
      <c r="E1107"/>
      <c r="F1107"/>
      <c r="G1107" s="449"/>
      <c r="H1107" s="449"/>
      <c r="I1107" s="449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</row>
    <row r="1108" spans="1:23" ht="15" x14ac:dyDescent="0.25">
      <c r="A1108"/>
      <c r="B1108"/>
      <c r="C1108"/>
      <c r="D1108"/>
      <c r="E1108"/>
      <c r="F1108"/>
      <c r="G1108" s="449"/>
      <c r="H1108" s="449"/>
      <c r="I1108" s="449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</row>
    <row r="1109" spans="1:23" ht="15" x14ac:dyDescent="0.25">
      <c r="A1109"/>
      <c r="B1109"/>
      <c r="C1109"/>
      <c r="D1109"/>
      <c r="E1109"/>
      <c r="F1109"/>
      <c r="G1109" s="449"/>
      <c r="H1109" s="449"/>
      <c r="I1109" s="44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</row>
    <row r="1110" spans="1:23" ht="15" x14ac:dyDescent="0.25">
      <c r="A1110"/>
      <c r="B1110"/>
      <c r="C1110"/>
      <c r="D1110"/>
      <c r="E1110"/>
      <c r="F1110"/>
      <c r="G1110" s="449"/>
      <c r="H1110" s="449"/>
      <c r="I1110" s="449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</row>
    <row r="1111" spans="1:23" ht="15" x14ac:dyDescent="0.25">
      <c r="A1111"/>
      <c r="B1111"/>
      <c r="C1111"/>
      <c r="D1111"/>
      <c r="E1111"/>
      <c r="F1111"/>
      <c r="G1111" s="449"/>
      <c r="H1111" s="449"/>
      <c r="I1111" s="449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</row>
    <row r="1112" spans="1:23" ht="15" x14ac:dyDescent="0.25">
      <c r="A1112"/>
      <c r="B1112"/>
      <c r="C1112"/>
      <c r="D1112"/>
      <c r="E1112"/>
      <c r="F1112"/>
      <c r="G1112" s="449"/>
      <c r="H1112" s="449"/>
      <c r="I1112" s="449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</row>
    <row r="1113" spans="1:23" ht="15" x14ac:dyDescent="0.25">
      <c r="A1113"/>
      <c r="B1113"/>
      <c r="C1113"/>
      <c r="D1113"/>
      <c r="E1113"/>
      <c r="F1113"/>
      <c r="G1113" s="449"/>
      <c r="H1113" s="449"/>
      <c r="I1113" s="449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</row>
    <row r="1114" spans="1:23" ht="15" x14ac:dyDescent="0.25">
      <c r="A1114"/>
      <c r="B1114"/>
      <c r="C1114"/>
      <c r="D1114"/>
      <c r="E1114"/>
      <c r="F1114"/>
      <c r="G1114" s="449"/>
      <c r="H1114" s="449"/>
      <c r="I1114" s="449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</row>
    <row r="1115" spans="1:23" ht="15" x14ac:dyDescent="0.25">
      <c r="A1115"/>
      <c r="B1115"/>
      <c r="C1115"/>
      <c r="D1115"/>
      <c r="E1115"/>
      <c r="F1115"/>
      <c r="G1115" s="449"/>
      <c r="H1115" s="449"/>
      <c r="I1115" s="449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</row>
    <row r="1116" spans="1:23" ht="15" x14ac:dyDescent="0.25">
      <c r="A1116"/>
      <c r="B1116"/>
      <c r="C1116"/>
      <c r="D1116"/>
      <c r="E1116"/>
      <c r="F1116"/>
      <c r="G1116" s="449"/>
      <c r="H1116" s="449"/>
      <c r="I1116" s="449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</row>
    <row r="1117" spans="1:23" ht="15" x14ac:dyDescent="0.25">
      <c r="A1117"/>
      <c r="B1117"/>
      <c r="C1117"/>
      <c r="D1117"/>
      <c r="E1117"/>
      <c r="F1117"/>
      <c r="G1117" s="449"/>
      <c r="H1117" s="449"/>
      <c r="I1117" s="449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</row>
    <row r="1118" spans="1:23" ht="15" x14ac:dyDescent="0.25">
      <c r="A1118"/>
      <c r="B1118"/>
      <c r="C1118"/>
      <c r="D1118"/>
      <c r="E1118"/>
      <c r="F1118"/>
      <c r="G1118" s="449"/>
      <c r="H1118" s="449"/>
      <c r="I1118" s="449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</row>
    <row r="1119" spans="1:23" ht="15" x14ac:dyDescent="0.25">
      <c r="A1119"/>
      <c r="B1119"/>
      <c r="C1119"/>
      <c r="D1119"/>
      <c r="E1119"/>
      <c r="F1119"/>
      <c r="G1119" s="449"/>
      <c r="H1119" s="449"/>
      <c r="I1119" s="44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</row>
    <row r="1120" spans="1:23" ht="15" x14ac:dyDescent="0.25">
      <c r="A1120"/>
      <c r="B1120"/>
      <c r="C1120"/>
      <c r="D1120"/>
      <c r="E1120"/>
      <c r="F1120"/>
      <c r="G1120" s="449"/>
      <c r="H1120" s="449"/>
      <c r="I1120" s="449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</row>
    <row r="1121" spans="1:23" ht="15" x14ac:dyDescent="0.25">
      <c r="A1121"/>
      <c r="B1121"/>
      <c r="C1121"/>
      <c r="D1121"/>
      <c r="E1121"/>
      <c r="F1121"/>
      <c r="G1121" s="449"/>
      <c r="H1121" s="449"/>
      <c r="I1121" s="449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</row>
    <row r="1122" spans="1:23" ht="15" x14ac:dyDescent="0.25">
      <c r="A1122"/>
      <c r="B1122"/>
      <c r="C1122"/>
      <c r="D1122"/>
      <c r="E1122"/>
      <c r="F1122"/>
      <c r="G1122" s="449"/>
      <c r="H1122" s="449"/>
      <c r="I1122" s="449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</row>
    <row r="1123" spans="1:23" ht="15" x14ac:dyDescent="0.25">
      <c r="A1123"/>
      <c r="B1123"/>
      <c r="C1123"/>
      <c r="D1123"/>
      <c r="E1123"/>
      <c r="F1123"/>
      <c r="G1123" s="449"/>
      <c r="H1123" s="449"/>
      <c r="I1123" s="449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</row>
    <row r="1124" spans="1:23" ht="15" x14ac:dyDescent="0.25">
      <c r="A1124"/>
      <c r="B1124"/>
      <c r="C1124"/>
      <c r="D1124"/>
      <c r="E1124"/>
      <c r="F1124"/>
      <c r="G1124" s="449"/>
      <c r="H1124" s="449"/>
      <c r="I1124" s="449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</row>
    <row r="1125" spans="1:23" ht="15" x14ac:dyDescent="0.25">
      <c r="A1125"/>
      <c r="B1125"/>
      <c r="C1125"/>
      <c r="D1125"/>
      <c r="E1125"/>
      <c r="F1125"/>
      <c r="G1125" s="449"/>
      <c r="H1125" s="449"/>
      <c r="I1125" s="449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</row>
    <row r="1126" spans="1:23" ht="15" x14ac:dyDescent="0.25">
      <c r="A1126"/>
      <c r="B1126"/>
      <c r="C1126"/>
      <c r="D1126"/>
      <c r="E1126"/>
      <c r="F1126"/>
      <c r="G1126" s="449"/>
      <c r="H1126" s="449"/>
      <c r="I1126" s="449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</row>
    <row r="1127" spans="1:23" ht="15" x14ac:dyDescent="0.25">
      <c r="A1127"/>
      <c r="B1127"/>
      <c r="C1127"/>
      <c r="D1127"/>
      <c r="E1127"/>
      <c r="F1127"/>
      <c r="G1127" s="449"/>
      <c r="H1127" s="449"/>
      <c r="I1127" s="449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</row>
    <row r="1128" spans="1:23" ht="15" x14ac:dyDescent="0.25">
      <c r="A1128"/>
      <c r="B1128"/>
      <c r="C1128"/>
      <c r="D1128"/>
      <c r="E1128"/>
      <c r="F1128"/>
      <c r="G1128" s="449"/>
      <c r="H1128" s="449"/>
      <c r="I1128" s="449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</row>
    <row r="1129" spans="1:23" ht="15" x14ac:dyDescent="0.25">
      <c r="A1129"/>
      <c r="B1129"/>
      <c r="C1129"/>
      <c r="D1129"/>
      <c r="E1129"/>
      <c r="F1129"/>
      <c r="G1129" s="449"/>
      <c r="H1129" s="449"/>
      <c r="I1129" s="44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</row>
    <row r="1130" spans="1:23" ht="15" x14ac:dyDescent="0.25">
      <c r="A1130"/>
      <c r="B1130"/>
      <c r="C1130"/>
      <c r="D1130"/>
      <c r="E1130"/>
      <c r="F1130"/>
      <c r="G1130" s="449"/>
      <c r="H1130" s="449"/>
      <c r="I1130" s="449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</row>
    <row r="1131" spans="1:23" ht="15" x14ac:dyDescent="0.25">
      <c r="A1131"/>
      <c r="B1131"/>
      <c r="C1131"/>
      <c r="D1131"/>
      <c r="E1131"/>
      <c r="F1131"/>
      <c r="G1131" s="449"/>
      <c r="H1131" s="449"/>
      <c r="I1131" s="449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</row>
    <row r="1132" spans="1:23" ht="15" x14ac:dyDescent="0.25">
      <c r="A1132"/>
      <c r="B1132"/>
      <c r="C1132"/>
      <c r="D1132"/>
      <c r="E1132"/>
      <c r="F1132"/>
      <c r="G1132" s="449"/>
      <c r="H1132" s="449"/>
      <c r="I1132" s="449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</row>
    <row r="1133" spans="1:23" ht="15" x14ac:dyDescent="0.25">
      <c r="A1133"/>
      <c r="B1133"/>
      <c r="C1133"/>
      <c r="D1133"/>
      <c r="E1133"/>
      <c r="F1133"/>
      <c r="G1133" s="449"/>
      <c r="H1133" s="449"/>
      <c r="I1133" s="449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</row>
    <row r="1134" spans="1:23" ht="15" x14ac:dyDescent="0.25">
      <c r="A1134"/>
      <c r="B1134"/>
      <c r="C1134"/>
      <c r="D1134"/>
      <c r="E1134"/>
      <c r="F1134"/>
      <c r="G1134" s="449"/>
      <c r="H1134" s="449"/>
      <c r="I1134" s="449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</row>
    <row r="1135" spans="1:23" ht="15" x14ac:dyDescent="0.25">
      <c r="A1135"/>
      <c r="B1135"/>
      <c r="C1135"/>
      <c r="D1135"/>
      <c r="E1135"/>
      <c r="F1135"/>
      <c r="G1135" s="449"/>
      <c r="H1135" s="449"/>
      <c r="I1135" s="449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</row>
    <row r="1136" spans="1:23" ht="15" x14ac:dyDescent="0.25">
      <c r="A1136"/>
      <c r="B1136"/>
      <c r="C1136"/>
      <c r="D1136"/>
      <c r="E1136"/>
      <c r="F1136"/>
      <c r="G1136" s="449"/>
      <c r="H1136" s="449"/>
      <c r="I1136" s="449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</row>
    <row r="1137" spans="1:23" ht="15" x14ac:dyDescent="0.25">
      <c r="A1137"/>
      <c r="B1137"/>
      <c r="C1137"/>
      <c r="D1137"/>
      <c r="E1137"/>
      <c r="F1137"/>
      <c r="G1137" s="449"/>
      <c r="H1137" s="449"/>
      <c r="I1137" s="449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</row>
    <row r="1138" spans="1:23" ht="15" x14ac:dyDescent="0.25">
      <c r="A1138"/>
      <c r="B1138"/>
      <c r="C1138"/>
      <c r="D1138"/>
      <c r="E1138"/>
      <c r="F1138"/>
      <c r="G1138" s="449"/>
      <c r="H1138" s="449"/>
      <c r="I1138" s="449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</row>
    <row r="1139" spans="1:23" ht="15" x14ac:dyDescent="0.25">
      <c r="A1139"/>
      <c r="B1139"/>
      <c r="C1139"/>
      <c r="D1139"/>
      <c r="E1139"/>
      <c r="F1139"/>
      <c r="G1139" s="449"/>
      <c r="H1139" s="449"/>
      <c r="I1139" s="44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</row>
    <row r="1140" spans="1:23" ht="15" x14ac:dyDescent="0.25">
      <c r="A1140"/>
      <c r="B1140"/>
      <c r="C1140"/>
      <c r="D1140"/>
      <c r="E1140"/>
      <c r="F1140"/>
      <c r="G1140" s="449"/>
      <c r="H1140" s="449"/>
      <c r="I1140" s="449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</row>
    <row r="1141" spans="1:23" ht="15" x14ac:dyDescent="0.25">
      <c r="A1141"/>
      <c r="B1141"/>
      <c r="C1141"/>
      <c r="D1141"/>
      <c r="E1141"/>
      <c r="F1141"/>
      <c r="G1141" s="449"/>
      <c r="H1141" s="449"/>
      <c r="I1141" s="449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</row>
    <row r="1142" spans="1:23" ht="15" x14ac:dyDescent="0.25">
      <c r="A1142"/>
      <c r="B1142"/>
      <c r="C1142"/>
      <c r="D1142"/>
      <c r="E1142"/>
      <c r="F1142"/>
      <c r="G1142" s="449"/>
      <c r="H1142" s="449"/>
      <c r="I1142" s="449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</row>
    <row r="1143" spans="1:23" ht="15" x14ac:dyDescent="0.25">
      <c r="A1143"/>
      <c r="B1143"/>
      <c r="C1143"/>
      <c r="D1143"/>
      <c r="E1143"/>
      <c r="F1143"/>
      <c r="G1143" s="449"/>
      <c r="H1143" s="449"/>
      <c r="I1143" s="449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</row>
    <row r="1144" spans="1:23" ht="15" x14ac:dyDescent="0.25">
      <c r="A1144"/>
      <c r="B1144"/>
      <c r="C1144"/>
      <c r="D1144"/>
      <c r="E1144"/>
      <c r="F1144"/>
      <c r="G1144" s="449"/>
      <c r="H1144" s="449"/>
      <c r="I1144" s="449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</row>
    <row r="1145" spans="1:23" ht="15" x14ac:dyDescent="0.25">
      <c r="A1145"/>
      <c r="B1145"/>
      <c r="C1145"/>
      <c r="D1145"/>
      <c r="E1145"/>
      <c r="F1145"/>
      <c r="G1145" s="449"/>
      <c r="H1145" s="449"/>
      <c r="I1145" s="449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</row>
    <row r="1146" spans="1:23" ht="15" x14ac:dyDescent="0.25">
      <c r="A1146"/>
      <c r="B1146"/>
      <c r="C1146"/>
      <c r="D1146"/>
      <c r="E1146"/>
      <c r="F1146"/>
      <c r="G1146" s="449"/>
      <c r="H1146" s="449"/>
      <c r="I1146" s="449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</row>
    <row r="1147" spans="1:23" ht="15" x14ac:dyDescent="0.25">
      <c r="A1147"/>
      <c r="B1147"/>
      <c r="C1147"/>
      <c r="D1147"/>
      <c r="E1147"/>
      <c r="F1147"/>
      <c r="G1147" s="449"/>
      <c r="H1147" s="449"/>
      <c r="I1147" s="449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</row>
    <row r="1148" spans="1:23" ht="15" x14ac:dyDescent="0.25">
      <c r="A1148"/>
      <c r="B1148"/>
      <c r="C1148"/>
      <c r="D1148"/>
      <c r="E1148"/>
      <c r="F1148"/>
      <c r="G1148" s="449"/>
      <c r="H1148" s="449"/>
      <c r="I1148" s="449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</row>
    <row r="1149" spans="1:23" ht="15" x14ac:dyDescent="0.25">
      <c r="A1149"/>
      <c r="B1149"/>
      <c r="C1149"/>
      <c r="D1149"/>
      <c r="E1149"/>
      <c r="F1149"/>
      <c r="G1149" s="449"/>
      <c r="H1149" s="449"/>
      <c r="I1149" s="4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</row>
    <row r="1150" spans="1:23" ht="15" x14ac:dyDescent="0.25">
      <c r="A1150"/>
      <c r="B1150"/>
      <c r="C1150"/>
      <c r="D1150"/>
      <c r="E1150"/>
      <c r="F1150"/>
      <c r="G1150" s="449"/>
      <c r="H1150" s="449"/>
      <c r="I1150" s="449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</row>
    <row r="1151" spans="1:23" ht="15" x14ac:dyDescent="0.25">
      <c r="A1151"/>
      <c r="B1151"/>
      <c r="C1151"/>
      <c r="D1151"/>
      <c r="E1151"/>
      <c r="F1151"/>
      <c r="G1151" s="449"/>
      <c r="H1151" s="449"/>
      <c r="I1151" s="449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</row>
    <row r="1152" spans="1:23" ht="15" x14ac:dyDescent="0.25">
      <c r="A1152"/>
      <c r="B1152"/>
      <c r="C1152"/>
      <c r="D1152"/>
      <c r="E1152"/>
      <c r="F1152"/>
      <c r="G1152" s="449"/>
      <c r="H1152" s="449"/>
      <c r="I1152" s="449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</row>
    <row r="1153" spans="1:23" ht="15" x14ac:dyDescent="0.25">
      <c r="A1153"/>
      <c r="B1153"/>
      <c r="C1153"/>
      <c r="D1153"/>
      <c r="E1153"/>
      <c r="F1153"/>
      <c r="G1153" s="449"/>
      <c r="H1153" s="449"/>
      <c r="I1153" s="449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</row>
    <row r="1154" spans="1:23" ht="15" x14ac:dyDescent="0.25">
      <c r="A1154"/>
      <c r="B1154"/>
      <c r="C1154"/>
      <c r="D1154"/>
      <c r="E1154"/>
      <c r="F1154"/>
      <c r="G1154" s="449"/>
      <c r="H1154" s="449"/>
      <c r="I1154" s="449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</row>
    <row r="1155" spans="1:23" ht="15" x14ac:dyDescent="0.25">
      <c r="A1155"/>
      <c r="B1155"/>
      <c r="C1155"/>
      <c r="D1155"/>
      <c r="E1155"/>
      <c r="F1155"/>
      <c r="G1155" s="449"/>
      <c r="H1155" s="449"/>
      <c r="I1155" s="449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</row>
    <row r="1156" spans="1:23" ht="15" x14ac:dyDescent="0.25">
      <c r="A1156"/>
      <c r="B1156"/>
      <c r="C1156"/>
      <c r="D1156"/>
      <c r="E1156"/>
      <c r="F1156"/>
      <c r="G1156" s="449"/>
      <c r="H1156" s="449"/>
      <c r="I1156" s="449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</row>
    <row r="1157" spans="1:23" ht="15" x14ac:dyDescent="0.25">
      <c r="A1157"/>
      <c r="B1157"/>
      <c r="C1157"/>
      <c r="D1157"/>
      <c r="E1157"/>
      <c r="F1157"/>
      <c r="G1157" s="449"/>
      <c r="H1157" s="449"/>
      <c r="I1157" s="449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</row>
    <row r="1158" spans="1:23" ht="15" x14ac:dyDescent="0.25">
      <c r="A1158"/>
      <c r="B1158"/>
      <c r="C1158"/>
      <c r="D1158"/>
      <c r="E1158"/>
      <c r="F1158"/>
      <c r="G1158" s="449"/>
      <c r="H1158" s="449"/>
      <c r="I1158" s="449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</row>
    <row r="1159" spans="1:23" ht="15" x14ac:dyDescent="0.25">
      <c r="A1159"/>
      <c r="B1159"/>
      <c r="C1159"/>
      <c r="D1159"/>
      <c r="E1159"/>
      <c r="F1159"/>
      <c r="G1159" s="449"/>
      <c r="H1159" s="449"/>
      <c r="I1159" s="44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</row>
    <row r="1160" spans="1:23" ht="15" x14ac:dyDescent="0.25">
      <c r="A1160"/>
      <c r="B1160"/>
      <c r="C1160"/>
      <c r="D1160"/>
      <c r="E1160"/>
      <c r="F1160"/>
      <c r="G1160" s="449"/>
      <c r="H1160" s="449"/>
      <c r="I1160" s="449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</row>
    <row r="1161" spans="1:23" ht="15" x14ac:dyDescent="0.25">
      <c r="A1161"/>
      <c r="B1161"/>
      <c r="C1161"/>
      <c r="D1161"/>
      <c r="E1161"/>
      <c r="F1161"/>
      <c r="G1161" s="449"/>
      <c r="H1161" s="449"/>
      <c r="I1161" s="449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</row>
    <row r="1162" spans="1:23" ht="15" x14ac:dyDescent="0.25">
      <c r="A1162"/>
      <c r="B1162"/>
      <c r="C1162"/>
      <c r="D1162"/>
      <c r="E1162"/>
      <c r="F1162"/>
      <c r="G1162" s="449"/>
      <c r="H1162" s="449"/>
      <c r="I1162" s="449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</row>
    <row r="1163" spans="1:23" ht="15" x14ac:dyDescent="0.25">
      <c r="A1163"/>
      <c r="B1163"/>
      <c r="C1163"/>
      <c r="D1163"/>
      <c r="E1163"/>
      <c r="F1163"/>
      <c r="G1163" s="449"/>
      <c r="H1163" s="449"/>
      <c r="I1163" s="449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</row>
    <row r="1164" spans="1:23" ht="15" x14ac:dyDescent="0.25">
      <c r="A1164"/>
      <c r="B1164"/>
      <c r="C1164"/>
      <c r="D1164"/>
      <c r="E1164"/>
      <c r="F1164"/>
      <c r="G1164" s="449"/>
      <c r="H1164" s="449"/>
      <c r="I1164" s="449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</row>
    <row r="1165" spans="1:23" ht="15" x14ac:dyDescent="0.25">
      <c r="A1165"/>
      <c r="B1165"/>
      <c r="C1165"/>
      <c r="D1165"/>
      <c r="E1165"/>
      <c r="F1165"/>
      <c r="G1165" s="449"/>
      <c r="H1165" s="449"/>
      <c r="I1165" s="449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</row>
    <row r="1166" spans="1:23" ht="15" x14ac:dyDescent="0.25">
      <c r="A1166"/>
      <c r="B1166"/>
      <c r="C1166"/>
      <c r="D1166"/>
      <c r="E1166"/>
      <c r="F1166"/>
      <c r="G1166" s="449"/>
      <c r="H1166" s="449"/>
      <c r="I1166" s="449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</row>
    <row r="1167" spans="1:23" ht="15" x14ac:dyDescent="0.25">
      <c r="A1167"/>
      <c r="B1167"/>
      <c r="C1167"/>
      <c r="D1167"/>
      <c r="E1167"/>
      <c r="F1167"/>
      <c r="G1167" s="449"/>
      <c r="H1167" s="449"/>
      <c r="I1167" s="449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</row>
    <row r="1168" spans="1:23" ht="15" x14ac:dyDescent="0.25">
      <c r="A1168"/>
      <c r="B1168"/>
      <c r="C1168"/>
      <c r="D1168"/>
      <c r="E1168"/>
      <c r="F1168"/>
      <c r="G1168" s="449"/>
      <c r="H1168" s="449"/>
      <c r="I1168" s="449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</row>
    <row r="1169" spans="1:23" ht="15" x14ac:dyDescent="0.25">
      <c r="A1169"/>
      <c r="B1169"/>
      <c r="C1169"/>
      <c r="D1169"/>
      <c r="E1169"/>
      <c r="F1169"/>
      <c r="G1169" s="449"/>
      <c r="H1169" s="449"/>
      <c r="I1169" s="44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</row>
    <row r="1170" spans="1:23" ht="15" x14ac:dyDescent="0.25">
      <c r="A1170"/>
      <c r="B1170"/>
      <c r="C1170"/>
      <c r="D1170"/>
      <c r="E1170"/>
      <c r="F1170"/>
      <c r="G1170" s="449"/>
      <c r="H1170" s="449"/>
      <c r="I1170" s="449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</row>
    <row r="1171" spans="1:23" ht="15" x14ac:dyDescent="0.25">
      <c r="A1171"/>
      <c r="B1171"/>
      <c r="C1171"/>
      <c r="D1171"/>
      <c r="E1171"/>
      <c r="F1171"/>
      <c r="G1171" s="449"/>
      <c r="H1171" s="449"/>
      <c r="I1171" s="449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</row>
    <row r="1172" spans="1:23" ht="15" x14ac:dyDescent="0.25">
      <c r="A1172"/>
      <c r="B1172"/>
      <c r="C1172"/>
      <c r="D1172"/>
      <c r="E1172"/>
      <c r="F1172"/>
      <c r="G1172" s="449"/>
      <c r="H1172" s="449"/>
      <c r="I1172" s="449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</row>
    <row r="1173" spans="1:23" ht="15" x14ac:dyDescent="0.25">
      <c r="A1173"/>
      <c r="B1173"/>
      <c r="C1173"/>
      <c r="D1173"/>
      <c r="E1173"/>
      <c r="F1173"/>
      <c r="G1173" s="449"/>
      <c r="H1173" s="449"/>
      <c r="I1173" s="449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</row>
    <row r="1174" spans="1:23" ht="15" x14ac:dyDescent="0.25">
      <c r="A1174"/>
      <c r="B1174"/>
      <c r="C1174"/>
      <c r="D1174"/>
      <c r="E1174"/>
      <c r="F1174"/>
      <c r="G1174" s="449"/>
      <c r="H1174" s="449"/>
      <c r="I1174" s="449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</row>
    <row r="1175" spans="1:23" ht="15" x14ac:dyDescent="0.25">
      <c r="A1175"/>
      <c r="B1175"/>
      <c r="C1175"/>
      <c r="D1175"/>
      <c r="E1175"/>
      <c r="F1175"/>
      <c r="G1175" s="449"/>
      <c r="H1175" s="449"/>
      <c r="I1175" s="449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</row>
    <row r="1176" spans="1:23" ht="15" x14ac:dyDescent="0.25">
      <c r="A1176"/>
      <c r="B1176"/>
      <c r="C1176"/>
      <c r="D1176"/>
      <c r="E1176"/>
      <c r="F1176"/>
      <c r="G1176" s="449"/>
      <c r="H1176" s="449"/>
      <c r="I1176" s="449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</row>
    <row r="1177" spans="1:23" ht="15" x14ac:dyDescent="0.25">
      <c r="A1177"/>
      <c r="B1177"/>
      <c r="C1177"/>
      <c r="D1177"/>
      <c r="E1177"/>
      <c r="F1177"/>
      <c r="G1177" s="449"/>
      <c r="H1177" s="449"/>
      <c r="I1177" s="449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</row>
    <row r="1178" spans="1:23" ht="15" x14ac:dyDescent="0.25">
      <c r="A1178"/>
      <c r="B1178"/>
      <c r="C1178"/>
      <c r="D1178"/>
      <c r="E1178"/>
      <c r="F1178"/>
      <c r="G1178" s="449"/>
      <c r="H1178" s="449"/>
      <c r="I1178" s="449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</row>
    <row r="1179" spans="1:23" ht="15" x14ac:dyDescent="0.25">
      <c r="A1179"/>
      <c r="B1179"/>
      <c r="C1179"/>
      <c r="D1179"/>
      <c r="E1179"/>
      <c r="F1179"/>
      <c r="G1179" s="449"/>
      <c r="H1179" s="449"/>
      <c r="I1179" s="44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</row>
    <row r="1180" spans="1:23" ht="15" x14ac:dyDescent="0.25">
      <c r="A1180"/>
      <c r="B1180"/>
      <c r="C1180"/>
      <c r="D1180"/>
      <c r="E1180"/>
      <c r="F1180"/>
      <c r="G1180" s="449"/>
      <c r="H1180" s="449"/>
      <c r="I1180" s="449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</row>
    <row r="1181" spans="1:23" ht="15" x14ac:dyDescent="0.25">
      <c r="A1181"/>
      <c r="B1181"/>
      <c r="C1181"/>
      <c r="D1181"/>
      <c r="E1181"/>
      <c r="F1181"/>
      <c r="G1181" s="449"/>
      <c r="H1181" s="449"/>
      <c r="I1181" s="449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</row>
    <row r="1182" spans="1:23" ht="15" x14ac:dyDescent="0.25">
      <c r="A1182"/>
      <c r="B1182"/>
      <c r="C1182"/>
      <c r="D1182"/>
      <c r="E1182"/>
      <c r="F1182"/>
      <c r="G1182" s="449"/>
      <c r="H1182" s="449"/>
      <c r="I1182" s="449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</row>
    <row r="1183" spans="1:23" ht="15" x14ac:dyDescent="0.25">
      <c r="A1183"/>
      <c r="B1183"/>
      <c r="C1183"/>
      <c r="D1183"/>
      <c r="E1183"/>
      <c r="F1183"/>
      <c r="G1183" s="449"/>
      <c r="H1183" s="449"/>
      <c r="I1183" s="449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</row>
    <row r="1184" spans="1:23" ht="15" x14ac:dyDescent="0.25">
      <c r="A1184"/>
      <c r="B1184"/>
      <c r="C1184"/>
      <c r="D1184"/>
      <c r="E1184"/>
      <c r="F1184"/>
      <c r="G1184" s="449"/>
      <c r="H1184" s="449"/>
      <c r="I1184" s="449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</row>
    <row r="1185" spans="1:23" ht="15" x14ac:dyDescent="0.25">
      <c r="A1185"/>
      <c r="B1185"/>
      <c r="C1185"/>
      <c r="D1185"/>
      <c r="E1185"/>
      <c r="F1185"/>
      <c r="G1185" s="449"/>
      <c r="H1185" s="449"/>
      <c r="I1185" s="449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</row>
    <row r="1186" spans="1:23" ht="15" x14ac:dyDescent="0.25">
      <c r="A1186"/>
      <c r="B1186"/>
      <c r="C1186"/>
      <c r="D1186"/>
      <c r="E1186"/>
      <c r="F1186"/>
      <c r="G1186" s="449"/>
      <c r="H1186" s="449"/>
      <c r="I1186" s="449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</row>
    <row r="1187" spans="1:23" ht="15" x14ac:dyDescent="0.25">
      <c r="A1187"/>
      <c r="B1187"/>
      <c r="C1187"/>
      <c r="D1187"/>
      <c r="E1187"/>
      <c r="F1187"/>
      <c r="G1187" s="449"/>
      <c r="H1187" s="449"/>
      <c r="I1187" s="449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</row>
    <row r="1188" spans="1:23" ht="15" x14ac:dyDescent="0.25">
      <c r="A1188"/>
      <c r="B1188"/>
      <c r="C1188"/>
      <c r="D1188"/>
      <c r="E1188"/>
      <c r="F1188"/>
      <c r="G1188" s="449"/>
      <c r="H1188" s="449"/>
      <c r="I1188" s="449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</row>
    <row r="1189" spans="1:23" ht="15" x14ac:dyDescent="0.25">
      <c r="A1189"/>
      <c r="B1189"/>
      <c r="C1189"/>
      <c r="D1189"/>
      <c r="E1189"/>
      <c r="F1189"/>
      <c r="G1189" s="449"/>
      <c r="H1189" s="449"/>
      <c r="I1189" s="44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</row>
    <row r="1190" spans="1:23" ht="15" x14ac:dyDescent="0.25">
      <c r="A1190"/>
      <c r="B1190"/>
      <c r="C1190"/>
      <c r="D1190"/>
      <c r="E1190"/>
      <c r="F1190"/>
      <c r="G1190" s="449"/>
      <c r="H1190" s="449"/>
      <c r="I1190" s="449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</row>
    <row r="1191" spans="1:23" ht="15" x14ac:dyDescent="0.25">
      <c r="A1191"/>
      <c r="B1191"/>
      <c r="C1191"/>
      <c r="D1191"/>
      <c r="E1191"/>
      <c r="F1191"/>
      <c r="G1191" s="449"/>
      <c r="H1191" s="449"/>
      <c r="I1191" s="449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</row>
    <row r="1192" spans="1:23" ht="15" x14ac:dyDescent="0.25">
      <c r="A1192"/>
      <c r="B1192"/>
      <c r="C1192"/>
      <c r="D1192"/>
      <c r="E1192"/>
      <c r="F1192"/>
      <c r="G1192" s="449"/>
      <c r="H1192" s="449"/>
      <c r="I1192" s="449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</row>
    <row r="1193" spans="1:23" ht="15" x14ac:dyDescent="0.25">
      <c r="A1193"/>
      <c r="B1193"/>
      <c r="C1193"/>
      <c r="D1193"/>
      <c r="E1193"/>
      <c r="F1193"/>
      <c r="G1193" s="449"/>
      <c r="H1193" s="449"/>
      <c r="I1193" s="449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</row>
    <row r="1194" spans="1:23" ht="15" x14ac:dyDescent="0.25">
      <c r="A1194"/>
      <c r="B1194"/>
      <c r="C1194"/>
      <c r="D1194"/>
      <c r="E1194"/>
      <c r="F1194"/>
      <c r="G1194" s="449"/>
      <c r="H1194" s="449"/>
      <c r="I1194" s="449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</row>
    <row r="1195" spans="1:23" ht="15" x14ac:dyDescent="0.25">
      <c r="A1195"/>
      <c r="B1195"/>
      <c r="C1195"/>
      <c r="D1195"/>
      <c r="E1195"/>
      <c r="F1195"/>
      <c r="G1195" s="449"/>
      <c r="H1195" s="449"/>
      <c r="I1195" s="449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</row>
    <row r="1196" spans="1:23" ht="15" x14ac:dyDescent="0.25">
      <c r="A1196"/>
      <c r="B1196"/>
      <c r="C1196"/>
      <c r="D1196"/>
      <c r="E1196"/>
      <c r="F1196"/>
      <c r="G1196" s="449"/>
      <c r="H1196" s="449"/>
      <c r="I1196" s="449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</row>
    <row r="1197" spans="1:23" ht="15" x14ac:dyDescent="0.25">
      <c r="A1197"/>
      <c r="B1197"/>
      <c r="C1197"/>
      <c r="D1197"/>
      <c r="E1197"/>
      <c r="F1197"/>
      <c r="G1197" s="449"/>
      <c r="H1197" s="449"/>
      <c r="I1197" s="449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</row>
    <row r="1198" spans="1:23" ht="15" x14ac:dyDescent="0.25">
      <c r="A1198"/>
      <c r="B1198"/>
      <c r="C1198"/>
      <c r="D1198"/>
      <c r="E1198"/>
      <c r="F1198"/>
      <c r="G1198" s="449"/>
      <c r="H1198" s="449"/>
      <c r="I1198" s="449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</row>
    <row r="1199" spans="1:23" ht="15" x14ac:dyDescent="0.25">
      <c r="A1199"/>
      <c r="B1199"/>
      <c r="C1199"/>
      <c r="D1199"/>
      <c r="E1199"/>
      <c r="F1199"/>
      <c r="G1199" s="449"/>
      <c r="H1199" s="449"/>
      <c r="I1199" s="44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</row>
    <row r="1200" spans="1:23" ht="15" x14ac:dyDescent="0.25">
      <c r="A1200"/>
      <c r="B1200"/>
      <c r="C1200"/>
      <c r="D1200"/>
      <c r="E1200"/>
      <c r="F1200"/>
      <c r="G1200" s="449"/>
      <c r="H1200" s="449"/>
      <c r="I1200" s="449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</row>
    <row r="1201" spans="1:23" ht="15" x14ac:dyDescent="0.25">
      <c r="A1201"/>
      <c r="B1201"/>
      <c r="C1201"/>
      <c r="D1201"/>
      <c r="E1201"/>
      <c r="F1201"/>
      <c r="G1201" s="449"/>
      <c r="H1201" s="449"/>
      <c r="I1201" s="449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</row>
    <row r="1202" spans="1:23" ht="15" x14ac:dyDescent="0.25">
      <c r="A1202"/>
      <c r="B1202"/>
      <c r="C1202"/>
      <c r="D1202"/>
      <c r="E1202"/>
      <c r="F1202"/>
      <c r="G1202" s="449"/>
      <c r="H1202" s="449"/>
      <c r="I1202" s="449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</row>
    <row r="1203" spans="1:23" ht="15" x14ac:dyDescent="0.25">
      <c r="A1203"/>
      <c r="B1203"/>
      <c r="C1203"/>
      <c r="D1203"/>
      <c r="E1203"/>
      <c r="F1203"/>
      <c r="G1203" s="449"/>
      <c r="H1203" s="449"/>
      <c r="I1203" s="449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</row>
    <row r="1204" spans="1:23" ht="15" x14ac:dyDescent="0.25">
      <c r="A1204"/>
      <c r="B1204"/>
      <c r="C1204"/>
      <c r="D1204"/>
      <c r="E1204"/>
      <c r="F1204"/>
      <c r="G1204" s="449"/>
      <c r="H1204" s="449"/>
      <c r="I1204" s="449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</row>
    <row r="1205" spans="1:23" ht="15" x14ac:dyDescent="0.25">
      <c r="A1205"/>
      <c r="B1205"/>
      <c r="C1205"/>
      <c r="D1205"/>
      <c r="E1205"/>
      <c r="F1205"/>
      <c r="G1205" s="449"/>
      <c r="H1205" s="449"/>
      <c r="I1205" s="449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</row>
    <row r="1206" spans="1:23" ht="15" x14ac:dyDescent="0.25">
      <c r="A1206"/>
      <c r="B1206"/>
      <c r="C1206"/>
      <c r="D1206"/>
      <c r="E1206"/>
      <c r="F1206"/>
      <c r="G1206" s="449"/>
      <c r="H1206" s="449"/>
      <c r="I1206" s="449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</row>
    <row r="1207" spans="1:23" ht="15" x14ac:dyDescent="0.25">
      <c r="A1207"/>
      <c r="B1207"/>
      <c r="C1207"/>
      <c r="D1207"/>
      <c r="E1207"/>
      <c r="F1207"/>
      <c r="G1207" s="449"/>
      <c r="H1207" s="449"/>
      <c r="I1207" s="449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</row>
    <row r="1208" spans="1:23" ht="15" x14ac:dyDescent="0.25">
      <c r="A1208"/>
      <c r="B1208"/>
      <c r="C1208"/>
      <c r="D1208"/>
      <c r="E1208"/>
      <c r="F1208"/>
      <c r="G1208" s="449"/>
      <c r="H1208" s="449"/>
      <c r="I1208" s="449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</row>
    <row r="1209" spans="1:23" ht="15" x14ac:dyDescent="0.25">
      <c r="A1209"/>
      <c r="B1209"/>
      <c r="C1209"/>
      <c r="D1209"/>
      <c r="E1209"/>
      <c r="F1209"/>
      <c r="G1209" s="449"/>
      <c r="H1209" s="449"/>
      <c r="I1209" s="44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</row>
    <row r="1210" spans="1:23" ht="15" x14ac:dyDescent="0.25">
      <c r="A1210"/>
      <c r="B1210"/>
      <c r="C1210"/>
      <c r="D1210"/>
      <c r="E1210"/>
      <c r="F1210"/>
      <c r="G1210" s="449"/>
      <c r="H1210" s="449"/>
      <c r="I1210" s="449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</row>
    <row r="1211" spans="1:23" ht="15" x14ac:dyDescent="0.25">
      <c r="A1211"/>
      <c r="B1211"/>
      <c r="C1211"/>
      <c r="D1211"/>
      <c r="E1211"/>
      <c r="F1211"/>
      <c r="G1211" s="449"/>
      <c r="H1211" s="449"/>
      <c r="I1211" s="449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</row>
    <row r="1212" spans="1:23" ht="15" x14ac:dyDescent="0.25">
      <c r="A1212"/>
      <c r="B1212"/>
      <c r="C1212"/>
      <c r="D1212"/>
      <c r="E1212"/>
      <c r="F1212"/>
      <c r="G1212" s="449"/>
      <c r="H1212" s="449"/>
      <c r="I1212" s="449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</row>
    <row r="1213" spans="1:23" ht="15" x14ac:dyDescent="0.25">
      <c r="A1213"/>
      <c r="B1213"/>
      <c r="C1213"/>
      <c r="D1213"/>
      <c r="E1213"/>
      <c r="F1213"/>
      <c r="G1213" s="449"/>
      <c r="H1213" s="449"/>
      <c r="I1213" s="449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</row>
    <row r="1214" spans="1:23" ht="15" x14ac:dyDescent="0.25">
      <c r="A1214"/>
      <c r="B1214"/>
      <c r="C1214"/>
      <c r="D1214"/>
      <c r="E1214"/>
      <c r="F1214"/>
      <c r="G1214" s="449"/>
      <c r="H1214" s="449"/>
      <c r="I1214" s="449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</row>
    <row r="1215" spans="1:23" ht="15" x14ac:dyDescent="0.25">
      <c r="A1215"/>
      <c r="B1215"/>
      <c r="C1215"/>
      <c r="D1215"/>
      <c r="E1215"/>
      <c r="F1215"/>
      <c r="G1215" s="449"/>
      <c r="H1215" s="449"/>
      <c r="I1215" s="449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</row>
    <row r="1216" spans="1:23" ht="15" x14ac:dyDescent="0.25">
      <c r="A1216"/>
      <c r="B1216"/>
      <c r="C1216"/>
      <c r="D1216"/>
      <c r="E1216"/>
      <c r="F1216"/>
      <c r="G1216" s="449"/>
      <c r="H1216" s="449"/>
      <c r="I1216" s="449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</row>
    <row r="1217" spans="1:23" ht="15" x14ac:dyDescent="0.25">
      <c r="A1217"/>
      <c r="B1217"/>
      <c r="C1217"/>
      <c r="D1217"/>
      <c r="E1217"/>
      <c r="F1217"/>
      <c r="G1217" s="449"/>
      <c r="H1217" s="449"/>
      <c r="I1217" s="449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</row>
    <row r="1218" spans="1:23" ht="15" x14ac:dyDescent="0.25">
      <c r="A1218"/>
      <c r="B1218"/>
      <c r="C1218"/>
      <c r="D1218"/>
      <c r="E1218"/>
      <c r="F1218"/>
      <c r="G1218" s="449"/>
      <c r="H1218" s="449"/>
      <c r="I1218" s="449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</row>
    <row r="1219" spans="1:23" ht="15" x14ac:dyDescent="0.25">
      <c r="A1219"/>
      <c r="B1219"/>
      <c r="C1219"/>
      <c r="D1219"/>
      <c r="E1219"/>
      <c r="F1219"/>
      <c r="G1219" s="449"/>
      <c r="H1219" s="449"/>
      <c r="I1219" s="44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</row>
    <row r="1220" spans="1:23" ht="15" x14ac:dyDescent="0.25">
      <c r="A1220"/>
      <c r="B1220"/>
      <c r="C1220"/>
      <c r="D1220"/>
      <c r="E1220"/>
      <c r="F1220"/>
      <c r="G1220" s="449"/>
      <c r="H1220" s="449"/>
      <c r="I1220" s="449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</row>
    <row r="1221" spans="1:23" ht="15" x14ac:dyDescent="0.25">
      <c r="A1221"/>
      <c r="B1221"/>
      <c r="C1221"/>
      <c r="D1221"/>
      <c r="E1221"/>
      <c r="F1221"/>
      <c r="G1221" s="449"/>
      <c r="H1221" s="449"/>
      <c r="I1221" s="449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</row>
    <row r="1222" spans="1:23" ht="15" x14ac:dyDescent="0.25">
      <c r="A1222"/>
      <c r="B1222"/>
      <c r="C1222"/>
      <c r="D1222"/>
      <c r="E1222"/>
      <c r="F1222"/>
      <c r="G1222" s="449"/>
      <c r="H1222" s="449"/>
      <c r="I1222" s="449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</row>
    <row r="1223" spans="1:23" ht="15" x14ac:dyDescent="0.25">
      <c r="A1223"/>
      <c r="B1223"/>
      <c r="C1223"/>
      <c r="D1223"/>
      <c r="E1223"/>
      <c r="F1223"/>
      <c r="G1223" s="449"/>
      <c r="H1223" s="449"/>
      <c r="I1223" s="449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</row>
    <row r="1224" spans="1:23" ht="15" x14ac:dyDescent="0.25">
      <c r="A1224"/>
      <c r="B1224"/>
      <c r="C1224"/>
      <c r="D1224"/>
      <c r="E1224"/>
      <c r="F1224"/>
      <c r="G1224" s="449"/>
      <c r="H1224" s="449"/>
      <c r="I1224" s="449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</row>
    <row r="1225" spans="1:23" ht="15" x14ac:dyDescent="0.25">
      <c r="A1225"/>
      <c r="B1225"/>
      <c r="C1225"/>
      <c r="D1225"/>
      <c r="E1225"/>
      <c r="F1225"/>
      <c r="G1225" s="449"/>
      <c r="H1225" s="449"/>
      <c r="I1225" s="449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</row>
    <row r="1226" spans="1:23" ht="15" x14ac:dyDescent="0.25">
      <c r="A1226"/>
      <c r="B1226"/>
      <c r="C1226"/>
      <c r="D1226"/>
      <c r="E1226"/>
      <c r="F1226"/>
      <c r="G1226" s="449"/>
      <c r="H1226" s="449"/>
      <c r="I1226" s="449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</row>
    <row r="1227" spans="1:23" ht="15" x14ac:dyDescent="0.25">
      <c r="A1227"/>
      <c r="B1227"/>
      <c r="C1227"/>
      <c r="D1227"/>
      <c r="E1227"/>
      <c r="F1227"/>
      <c r="G1227" s="449"/>
      <c r="H1227" s="449"/>
      <c r="I1227" s="449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</row>
    <row r="1228" spans="1:23" ht="15" x14ac:dyDescent="0.25">
      <c r="A1228"/>
      <c r="B1228"/>
      <c r="C1228"/>
      <c r="D1228"/>
      <c r="E1228"/>
      <c r="F1228"/>
      <c r="G1228" s="449"/>
      <c r="H1228" s="449"/>
      <c r="I1228" s="449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</row>
    <row r="1229" spans="1:23" ht="15" x14ac:dyDescent="0.25">
      <c r="A1229"/>
      <c r="B1229"/>
      <c r="C1229"/>
      <c r="D1229"/>
      <c r="E1229"/>
      <c r="F1229"/>
      <c r="G1229" s="449"/>
      <c r="H1229" s="449"/>
      <c r="I1229" s="44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</row>
    <row r="1230" spans="1:23" ht="15" x14ac:dyDescent="0.25">
      <c r="A1230"/>
      <c r="B1230"/>
      <c r="C1230"/>
      <c r="D1230"/>
      <c r="E1230"/>
      <c r="F1230"/>
      <c r="G1230" s="449"/>
      <c r="H1230" s="449"/>
      <c r="I1230" s="449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</row>
    <row r="1231" spans="1:23" ht="15" x14ac:dyDescent="0.25">
      <c r="A1231"/>
      <c r="B1231"/>
      <c r="C1231"/>
      <c r="D1231"/>
      <c r="E1231"/>
      <c r="F1231"/>
      <c r="G1231" s="449"/>
      <c r="H1231" s="449"/>
      <c r="I1231" s="449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</row>
    <row r="1232" spans="1:23" ht="15" x14ac:dyDescent="0.25">
      <c r="A1232"/>
      <c r="B1232"/>
      <c r="C1232"/>
      <c r="D1232"/>
      <c r="E1232"/>
      <c r="F1232"/>
      <c r="G1232" s="449"/>
      <c r="H1232" s="449"/>
      <c r="I1232" s="449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</row>
    <row r="1233" spans="1:23" ht="15" x14ac:dyDescent="0.25">
      <c r="A1233"/>
      <c r="B1233"/>
      <c r="C1233"/>
      <c r="D1233"/>
      <c r="E1233"/>
      <c r="F1233"/>
      <c r="G1233" s="449"/>
      <c r="H1233" s="449"/>
      <c r="I1233" s="449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</row>
    <row r="1234" spans="1:23" ht="15" x14ac:dyDescent="0.25">
      <c r="A1234"/>
      <c r="B1234"/>
      <c r="C1234"/>
      <c r="D1234"/>
      <c r="E1234"/>
      <c r="F1234"/>
      <c r="G1234" s="449"/>
      <c r="H1234" s="449"/>
      <c r="I1234" s="449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</row>
    <row r="1235" spans="1:23" ht="15" x14ac:dyDescent="0.25">
      <c r="A1235"/>
      <c r="B1235"/>
      <c r="C1235"/>
      <c r="D1235"/>
      <c r="E1235"/>
      <c r="F1235"/>
      <c r="G1235" s="449"/>
      <c r="H1235" s="449"/>
      <c r="I1235" s="449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</row>
    <row r="1236" spans="1:23" ht="15" x14ac:dyDescent="0.25">
      <c r="A1236"/>
      <c r="B1236"/>
      <c r="C1236"/>
      <c r="D1236"/>
      <c r="E1236"/>
      <c r="F1236"/>
      <c r="G1236" s="449"/>
      <c r="H1236" s="449"/>
      <c r="I1236" s="449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</row>
    <row r="1237" spans="1:23" ht="15" x14ac:dyDescent="0.25">
      <c r="A1237"/>
      <c r="B1237"/>
      <c r="C1237"/>
      <c r="D1237"/>
      <c r="E1237"/>
      <c r="F1237"/>
      <c r="G1237" s="449"/>
      <c r="H1237" s="449"/>
      <c r="I1237" s="449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</row>
    <row r="1238" spans="1:23" ht="15" x14ac:dyDescent="0.25">
      <c r="A1238"/>
      <c r="B1238"/>
      <c r="C1238"/>
      <c r="D1238"/>
      <c r="E1238"/>
      <c r="F1238"/>
      <c r="G1238" s="449"/>
      <c r="H1238" s="449"/>
      <c r="I1238" s="449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</row>
    <row r="1239" spans="1:23" ht="15" x14ac:dyDescent="0.25">
      <c r="A1239"/>
      <c r="B1239"/>
      <c r="C1239"/>
      <c r="D1239"/>
      <c r="E1239"/>
      <c r="F1239"/>
      <c r="G1239" s="449"/>
      <c r="H1239" s="449"/>
      <c r="I1239" s="44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</row>
    <row r="1240" spans="1:23" ht="15" x14ac:dyDescent="0.25">
      <c r="A1240"/>
      <c r="B1240"/>
      <c r="C1240"/>
      <c r="D1240"/>
      <c r="E1240"/>
      <c r="F1240"/>
      <c r="G1240" s="449"/>
      <c r="H1240" s="449"/>
      <c r="I1240" s="449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</row>
    <row r="1241" spans="1:23" ht="15" x14ac:dyDescent="0.25">
      <c r="A1241"/>
      <c r="B1241"/>
      <c r="C1241"/>
      <c r="D1241"/>
      <c r="E1241"/>
      <c r="F1241"/>
      <c r="G1241" s="449"/>
      <c r="H1241" s="449"/>
      <c r="I1241" s="449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</row>
    <row r="1242" spans="1:23" ht="15" x14ac:dyDescent="0.25">
      <c r="A1242"/>
      <c r="B1242"/>
      <c r="C1242"/>
      <c r="D1242"/>
      <c r="E1242"/>
      <c r="F1242"/>
      <c r="G1242" s="449"/>
      <c r="H1242" s="449"/>
      <c r="I1242" s="449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</row>
    <row r="1243" spans="1:23" ht="15" x14ac:dyDescent="0.25">
      <c r="A1243"/>
      <c r="B1243"/>
      <c r="C1243"/>
      <c r="D1243"/>
      <c r="E1243"/>
      <c r="F1243"/>
      <c r="G1243" s="449"/>
      <c r="H1243" s="449"/>
      <c r="I1243" s="449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</row>
    <row r="1244" spans="1:23" ht="15" x14ac:dyDescent="0.25">
      <c r="A1244"/>
      <c r="B1244"/>
      <c r="C1244"/>
      <c r="D1244"/>
      <c r="E1244"/>
      <c r="F1244"/>
      <c r="G1244" s="449"/>
      <c r="H1244" s="449"/>
      <c r="I1244" s="449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</row>
    <row r="1245" spans="1:23" ht="15" x14ac:dyDescent="0.25">
      <c r="A1245"/>
      <c r="B1245"/>
      <c r="C1245"/>
      <c r="D1245"/>
      <c r="E1245"/>
      <c r="F1245"/>
      <c r="G1245" s="449"/>
      <c r="H1245" s="449"/>
      <c r="I1245" s="449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</row>
    <row r="1246" spans="1:23" ht="15" x14ac:dyDescent="0.25">
      <c r="A1246"/>
      <c r="B1246"/>
      <c r="C1246"/>
      <c r="D1246"/>
      <c r="E1246"/>
      <c r="F1246"/>
      <c r="G1246" s="449"/>
      <c r="H1246" s="449"/>
      <c r="I1246" s="449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</row>
    <row r="1247" spans="1:23" ht="15" x14ac:dyDescent="0.25">
      <c r="A1247"/>
      <c r="B1247"/>
      <c r="C1247"/>
      <c r="D1247"/>
      <c r="E1247"/>
      <c r="F1247"/>
      <c r="G1247" s="449"/>
      <c r="H1247" s="449"/>
      <c r="I1247" s="449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</row>
    <row r="1248" spans="1:23" ht="15" x14ac:dyDescent="0.25">
      <c r="A1248"/>
      <c r="B1248"/>
      <c r="C1248"/>
      <c r="D1248"/>
      <c r="E1248"/>
      <c r="F1248"/>
      <c r="G1248" s="449"/>
      <c r="H1248" s="449"/>
      <c r="I1248" s="449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</row>
    <row r="1249" spans="1:23" ht="15" x14ac:dyDescent="0.25">
      <c r="A1249"/>
      <c r="B1249"/>
      <c r="C1249"/>
      <c r="D1249"/>
      <c r="E1249"/>
      <c r="F1249"/>
      <c r="G1249" s="449"/>
      <c r="H1249" s="449"/>
      <c r="I1249" s="4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</row>
    <row r="1250" spans="1:23" ht="15" x14ac:dyDescent="0.25">
      <c r="A1250"/>
      <c r="B1250"/>
      <c r="C1250"/>
      <c r="D1250"/>
      <c r="E1250"/>
      <c r="F1250"/>
      <c r="G1250" s="449"/>
      <c r="H1250" s="449"/>
      <c r="I1250" s="449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</row>
    <row r="1251" spans="1:23" ht="15" x14ac:dyDescent="0.25">
      <c r="A1251"/>
      <c r="B1251"/>
      <c r="C1251"/>
      <c r="D1251"/>
      <c r="E1251"/>
      <c r="F1251"/>
      <c r="G1251" s="449"/>
      <c r="H1251" s="449"/>
      <c r="I1251" s="449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</row>
    <row r="1252" spans="1:23" ht="15" x14ac:dyDescent="0.25">
      <c r="A1252"/>
      <c r="B1252"/>
      <c r="C1252"/>
      <c r="D1252"/>
      <c r="E1252"/>
      <c r="F1252"/>
      <c r="G1252" s="449"/>
      <c r="H1252" s="449"/>
      <c r="I1252" s="449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</row>
    <row r="1253" spans="1:23" ht="15" x14ac:dyDescent="0.25">
      <c r="A1253"/>
      <c r="B1253"/>
      <c r="C1253"/>
      <c r="D1253"/>
      <c r="E1253"/>
      <c r="F1253"/>
      <c r="G1253" s="449"/>
      <c r="H1253" s="449"/>
      <c r="I1253" s="449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</row>
    <row r="1254" spans="1:23" ht="15" x14ac:dyDescent="0.25">
      <c r="A1254"/>
      <c r="B1254"/>
      <c r="C1254"/>
      <c r="D1254"/>
      <c r="E1254"/>
      <c r="F1254"/>
      <c r="G1254" s="449"/>
      <c r="H1254" s="449"/>
      <c r="I1254" s="449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</row>
    <row r="1255" spans="1:23" ht="15" x14ac:dyDescent="0.25">
      <c r="A1255"/>
      <c r="B1255"/>
      <c r="C1255"/>
      <c r="D1255"/>
      <c r="E1255"/>
      <c r="F1255"/>
      <c r="G1255" s="449"/>
      <c r="H1255" s="449"/>
      <c r="I1255" s="449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</row>
    <row r="1256" spans="1:23" ht="15" x14ac:dyDescent="0.25">
      <c r="A1256"/>
      <c r="B1256"/>
      <c r="C1256"/>
      <c r="D1256"/>
      <c r="E1256"/>
      <c r="F1256"/>
      <c r="G1256" s="449"/>
      <c r="H1256" s="449"/>
      <c r="I1256" s="449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</row>
    <row r="1257" spans="1:23" ht="15" x14ac:dyDescent="0.25">
      <c r="A1257"/>
      <c r="B1257"/>
      <c r="C1257"/>
      <c r="D1257"/>
      <c r="E1257"/>
      <c r="F1257"/>
      <c r="G1257" s="449"/>
      <c r="H1257" s="449"/>
      <c r="I1257" s="449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</row>
    <row r="1258" spans="1:23" ht="15" x14ac:dyDescent="0.25">
      <c r="A1258"/>
      <c r="B1258"/>
      <c r="C1258"/>
      <c r="D1258"/>
      <c r="E1258"/>
      <c r="F1258"/>
      <c r="G1258" s="449"/>
      <c r="H1258" s="449"/>
      <c r="I1258" s="449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</row>
    <row r="1259" spans="1:23" ht="15" x14ac:dyDescent="0.25">
      <c r="A1259"/>
      <c r="B1259"/>
      <c r="C1259"/>
      <c r="D1259"/>
      <c r="E1259"/>
      <c r="F1259"/>
      <c r="G1259" s="449"/>
      <c r="H1259" s="449"/>
      <c r="I1259" s="44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</row>
    <row r="1260" spans="1:23" ht="15" x14ac:dyDescent="0.25">
      <c r="A1260"/>
      <c r="B1260"/>
      <c r="C1260"/>
      <c r="D1260"/>
      <c r="E1260"/>
      <c r="F1260"/>
      <c r="G1260" s="449"/>
      <c r="H1260" s="449"/>
      <c r="I1260" s="449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</row>
    <row r="1261" spans="1:23" ht="15" x14ac:dyDescent="0.25">
      <c r="A1261"/>
      <c r="B1261"/>
      <c r="C1261"/>
      <c r="D1261"/>
      <c r="E1261"/>
      <c r="F1261"/>
      <c r="G1261" s="449"/>
      <c r="H1261" s="449"/>
      <c r="I1261" s="449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</row>
    <row r="1262" spans="1:23" ht="15" x14ac:dyDescent="0.25">
      <c r="A1262"/>
      <c r="B1262"/>
      <c r="C1262"/>
      <c r="D1262"/>
      <c r="E1262"/>
      <c r="F1262"/>
      <c r="G1262" s="449"/>
      <c r="H1262" s="449"/>
      <c r="I1262" s="449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</row>
    <row r="1263" spans="1:23" ht="15" x14ac:dyDescent="0.25">
      <c r="A1263"/>
      <c r="B1263"/>
      <c r="C1263"/>
      <c r="D1263"/>
      <c r="E1263"/>
      <c r="F1263"/>
      <c r="G1263" s="449"/>
      <c r="H1263" s="449"/>
      <c r="I1263" s="449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</row>
    <row r="1264" spans="1:23" ht="15" x14ac:dyDescent="0.25">
      <c r="A1264"/>
      <c r="B1264"/>
      <c r="C1264"/>
      <c r="D1264"/>
      <c r="E1264"/>
      <c r="F1264"/>
      <c r="G1264" s="449"/>
      <c r="H1264" s="449"/>
      <c r="I1264" s="449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</row>
    <row r="1265" spans="1:23" ht="15" x14ac:dyDescent="0.25">
      <c r="A1265"/>
      <c r="B1265"/>
      <c r="C1265"/>
      <c r="D1265"/>
      <c r="E1265"/>
      <c r="F1265"/>
      <c r="G1265" s="449"/>
      <c r="H1265" s="449"/>
      <c r="I1265" s="449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</row>
    <row r="1266" spans="1:23" ht="15" x14ac:dyDescent="0.25">
      <c r="A1266"/>
      <c r="B1266"/>
      <c r="C1266"/>
      <c r="D1266"/>
      <c r="E1266"/>
      <c r="F1266"/>
      <c r="G1266" s="449"/>
      <c r="H1266" s="449"/>
      <c r="I1266" s="449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</row>
    <row r="1267" spans="1:23" ht="15" x14ac:dyDescent="0.25">
      <c r="A1267"/>
      <c r="B1267"/>
      <c r="C1267"/>
      <c r="D1267"/>
      <c r="E1267"/>
      <c r="F1267"/>
      <c r="G1267" s="449"/>
      <c r="H1267" s="449"/>
      <c r="I1267" s="449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</row>
    <row r="1268" spans="1:23" ht="15" x14ac:dyDescent="0.25">
      <c r="A1268"/>
      <c r="B1268"/>
      <c r="C1268"/>
      <c r="D1268"/>
      <c r="E1268"/>
      <c r="F1268"/>
      <c r="G1268" s="449"/>
      <c r="H1268" s="449"/>
      <c r="I1268" s="449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</row>
    <row r="1269" spans="1:23" ht="15" x14ac:dyDescent="0.25">
      <c r="A1269"/>
      <c r="B1269"/>
      <c r="C1269"/>
      <c r="D1269"/>
      <c r="E1269"/>
      <c r="F1269"/>
      <c r="G1269" s="449"/>
      <c r="H1269" s="449"/>
      <c r="I1269" s="44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</row>
    <row r="1270" spans="1:23" ht="15" x14ac:dyDescent="0.25">
      <c r="A1270"/>
      <c r="B1270"/>
      <c r="C1270"/>
      <c r="D1270"/>
      <c r="E1270"/>
      <c r="F1270"/>
      <c r="G1270" s="449"/>
      <c r="H1270" s="449"/>
      <c r="I1270" s="449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</row>
    <row r="1271" spans="1:23" ht="15" x14ac:dyDescent="0.25">
      <c r="A1271"/>
      <c r="B1271"/>
      <c r="C1271"/>
      <c r="D1271"/>
      <c r="E1271"/>
      <c r="F1271"/>
      <c r="G1271" s="449"/>
      <c r="H1271" s="449"/>
      <c r="I1271" s="449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</row>
    <row r="1272" spans="1:23" ht="15" x14ac:dyDescent="0.25">
      <c r="A1272"/>
      <c r="B1272"/>
      <c r="C1272"/>
      <c r="D1272"/>
      <c r="E1272"/>
      <c r="F1272"/>
      <c r="G1272" s="449"/>
      <c r="H1272" s="449"/>
      <c r="I1272" s="449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</row>
    <row r="1273" spans="1:23" ht="15" x14ac:dyDescent="0.25">
      <c r="A1273"/>
      <c r="B1273"/>
      <c r="C1273"/>
      <c r="D1273"/>
      <c r="E1273"/>
      <c r="F1273"/>
      <c r="G1273" s="449"/>
      <c r="H1273" s="449"/>
      <c r="I1273" s="449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</row>
    <row r="1274" spans="1:23" ht="15" x14ac:dyDescent="0.25">
      <c r="A1274"/>
      <c r="B1274"/>
      <c r="C1274"/>
      <c r="D1274"/>
      <c r="E1274"/>
      <c r="F1274"/>
      <c r="G1274" s="449"/>
      <c r="H1274" s="449"/>
      <c r="I1274" s="449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</row>
    <row r="1275" spans="1:23" ht="15" x14ac:dyDescent="0.25">
      <c r="A1275"/>
      <c r="B1275"/>
      <c r="C1275"/>
      <c r="D1275"/>
      <c r="E1275"/>
      <c r="F1275"/>
      <c r="G1275" s="449"/>
      <c r="H1275" s="449"/>
      <c r="I1275" s="449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</row>
    <row r="1276" spans="1:23" ht="15" x14ac:dyDescent="0.25">
      <c r="A1276"/>
      <c r="B1276"/>
      <c r="C1276"/>
      <c r="D1276"/>
      <c r="E1276"/>
      <c r="F1276"/>
      <c r="G1276" s="449"/>
      <c r="H1276" s="449"/>
      <c r="I1276" s="449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</row>
    <row r="1277" spans="1:23" ht="15" x14ac:dyDescent="0.25">
      <c r="A1277"/>
      <c r="B1277"/>
      <c r="C1277"/>
      <c r="D1277"/>
      <c r="E1277"/>
      <c r="F1277"/>
      <c r="G1277" s="449"/>
      <c r="H1277" s="449"/>
      <c r="I1277" s="449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</row>
    <row r="1278" spans="1:23" ht="15" x14ac:dyDescent="0.25">
      <c r="A1278"/>
      <c r="B1278"/>
      <c r="C1278"/>
      <c r="D1278"/>
      <c r="E1278"/>
      <c r="F1278"/>
      <c r="G1278" s="449"/>
      <c r="H1278" s="449"/>
      <c r="I1278" s="449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</row>
    <row r="1279" spans="1:23" ht="15" x14ac:dyDescent="0.25">
      <c r="A1279"/>
      <c r="B1279"/>
      <c r="C1279"/>
      <c r="D1279"/>
      <c r="E1279"/>
      <c r="F1279"/>
      <c r="G1279" s="449"/>
      <c r="H1279" s="449"/>
      <c r="I1279" s="44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</row>
    <row r="1280" spans="1:23" ht="15" x14ac:dyDescent="0.25">
      <c r="A1280"/>
      <c r="B1280"/>
      <c r="C1280"/>
      <c r="D1280"/>
      <c r="E1280"/>
      <c r="F1280"/>
      <c r="G1280" s="449"/>
      <c r="H1280" s="449"/>
      <c r="I1280" s="449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</row>
    <row r="1281" spans="1:23" ht="15" x14ac:dyDescent="0.25">
      <c r="A1281"/>
      <c r="B1281"/>
      <c r="C1281"/>
      <c r="D1281"/>
      <c r="E1281"/>
      <c r="F1281"/>
      <c r="G1281" s="449"/>
      <c r="H1281" s="449"/>
      <c r="I1281" s="449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</row>
    <row r="1282" spans="1:23" ht="15" x14ac:dyDescent="0.25">
      <c r="A1282"/>
      <c r="B1282"/>
      <c r="C1282"/>
      <c r="D1282"/>
      <c r="E1282"/>
      <c r="F1282"/>
      <c r="G1282" s="449"/>
      <c r="H1282" s="449"/>
      <c r="I1282" s="449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</row>
    <row r="1283" spans="1:23" ht="15" x14ac:dyDescent="0.25">
      <c r="A1283"/>
      <c r="B1283"/>
      <c r="C1283"/>
      <c r="D1283"/>
      <c r="E1283"/>
      <c r="F1283"/>
      <c r="G1283" s="449"/>
      <c r="H1283" s="449"/>
      <c r="I1283" s="449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</row>
    <row r="1284" spans="1:23" ht="15" x14ac:dyDescent="0.25">
      <c r="A1284"/>
      <c r="B1284"/>
      <c r="C1284"/>
      <c r="D1284"/>
      <c r="E1284"/>
      <c r="F1284"/>
      <c r="G1284" s="449"/>
      <c r="H1284" s="449"/>
      <c r="I1284" s="449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</row>
    <row r="1285" spans="1:23" ht="15" x14ac:dyDescent="0.25">
      <c r="A1285"/>
      <c r="B1285"/>
      <c r="C1285"/>
      <c r="D1285"/>
      <c r="E1285"/>
      <c r="F1285"/>
      <c r="G1285" s="449"/>
      <c r="H1285" s="449"/>
      <c r="I1285" s="449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</row>
    <row r="1286" spans="1:23" ht="15" x14ac:dyDescent="0.25">
      <c r="A1286"/>
      <c r="B1286"/>
      <c r="C1286"/>
      <c r="D1286"/>
      <c r="E1286"/>
      <c r="F1286"/>
      <c r="G1286" s="449"/>
      <c r="H1286" s="449"/>
      <c r="I1286" s="449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</row>
    <row r="1287" spans="1:23" ht="15" x14ac:dyDescent="0.25">
      <c r="A1287"/>
      <c r="B1287"/>
      <c r="C1287"/>
      <c r="D1287"/>
      <c r="E1287"/>
      <c r="F1287"/>
      <c r="G1287" s="449"/>
      <c r="H1287" s="449"/>
      <c r="I1287" s="449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</row>
    <row r="1288" spans="1:23" ht="15" x14ac:dyDescent="0.25">
      <c r="A1288"/>
      <c r="B1288"/>
      <c r="C1288"/>
      <c r="D1288"/>
      <c r="E1288"/>
      <c r="F1288"/>
      <c r="G1288" s="449"/>
      <c r="H1288" s="449"/>
      <c r="I1288" s="449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</row>
    <row r="1289" spans="1:23" ht="15" x14ac:dyDescent="0.25">
      <c r="A1289"/>
      <c r="B1289"/>
      <c r="C1289"/>
      <c r="D1289"/>
      <c r="E1289"/>
      <c r="F1289"/>
      <c r="G1289" s="449"/>
      <c r="H1289" s="449"/>
      <c r="I1289" s="44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</row>
    <row r="1290" spans="1:23" ht="15" x14ac:dyDescent="0.25">
      <c r="A1290"/>
      <c r="B1290"/>
      <c r="C1290"/>
      <c r="D1290"/>
      <c r="E1290"/>
      <c r="F1290"/>
      <c r="G1290" s="449"/>
      <c r="H1290" s="449"/>
      <c r="I1290" s="449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</row>
    <row r="1291" spans="1:23" ht="15" x14ac:dyDescent="0.25">
      <c r="A1291"/>
      <c r="B1291"/>
      <c r="C1291"/>
      <c r="D1291"/>
      <c r="E1291"/>
      <c r="F1291"/>
      <c r="G1291" s="449"/>
      <c r="H1291" s="449"/>
      <c r="I1291" s="449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</row>
    <row r="1292" spans="1:23" ht="15" x14ac:dyDescent="0.25">
      <c r="A1292"/>
      <c r="B1292"/>
      <c r="C1292"/>
      <c r="D1292"/>
      <c r="E1292"/>
      <c r="F1292"/>
      <c r="G1292" s="449"/>
      <c r="H1292" s="449"/>
      <c r="I1292" s="449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</row>
    <row r="1293" spans="1:23" ht="15" x14ac:dyDescent="0.25">
      <c r="A1293"/>
      <c r="B1293"/>
      <c r="C1293"/>
      <c r="D1293"/>
      <c r="E1293"/>
      <c r="F1293"/>
      <c r="G1293" s="449"/>
      <c r="H1293" s="449"/>
      <c r="I1293" s="449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</row>
    <row r="1294" spans="1:23" ht="15" x14ac:dyDescent="0.25">
      <c r="A1294"/>
      <c r="B1294"/>
      <c r="C1294"/>
      <c r="D1294"/>
      <c r="E1294"/>
      <c r="F1294"/>
      <c r="G1294" s="449"/>
      <c r="H1294" s="449"/>
      <c r="I1294" s="449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</row>
    <row r="1295" spans="1:23" ht="15" x14ac:dyDescent="0.25">
      <c r="A1295"/>
      <c r="B1295"/>
      <c r="C1295"/>
      <c r="D1295"/>
      <c r="E1295"/>
      <c r="F1295"/>
      <c r="G1295" s="449"/>
      <c r="H1295" s="449"/>
      <c r="I1295" s="449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</row>
    <row r="1296" spans="1:23" ht="15" x14ac:dyDescent="0.25">
      <c r="A1296"/>
      <c r="B1296"/>
      <c r="C1296"/>
      <c r="D1296"/>
      <c r="E1296"/>
      <c r="F1296"/>
      <c r="G1296" s="449"/>
      <c r="H1296" s="449"/>
      <c r="I1296" s="449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</row>
    <row r="1297" spans="1:23" ht="15" x14ac:dyDescent="0.25">
      <c r="A1297"/>
      <c r="B1297"/>
      <c r="C1297"/>
      <c r="D1297"/>
      <c r="E1297"/>
      <c r="F1297"/>
      <c r="G1297" s="449"/>
      <c r="H1297" s="449"/>
      <c r="I1297" s="449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</row>
    <row r="1298" spans="1:23" ht="15" x14ac:dyDescent="0.25">
      <c r="A1298"/>
      <c r="B1298"/>
      <c r="C1298"/>
      <c r="D1298"/>
      <c r="E1298"/>
      <c r="F1298"/>
      <c r="G1298" s="449"/>
      <c r="H1298" s="449"/>
      <c r="I1298" s="449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</row>
    <row r="1299" spans="1:23" ht="15" x14ac:dyDescent="0.25">
      <c r="A1299"/>
      <c r="B1299"/>
      <c r="C1299"/>
      <c r="D1299"/>
      <c r="E1299"/>
      <c r="F1299"/>
      <c r="G1299" s="449"/>
      <c r="H1299" s="449"/>
      <c r="I1299" s="44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</row>
    <row r="1300" spans="1:23" ht="15" x14ac:dyDescent="0.25">
      <c r="A1300"/>
      <c r="B1300"/>
      <c r="C1300"/>
      <c r="D1300"/>
      <c r="E1300"/>
      <c r="F1300"/>
      <c r="G1300" s="449"/>
      <c r="H1300" s="449"/>
      <c r="I1300" s="449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</row>
    <row r="1301" spans="1:23" ht="15" x14ac:dyDescent="0.25">
      <c r="A1301"/>
      <c r="B1301"/>
      <c r="C1301"/>
      <c r="D1301"/>
      <c r="E1301"/>
      <c r="F1301"/>
      <c r="G1301" s="449"/>
      <c r="H1301" s="449"/>
      <c r="I1301" s="449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</row>
    <row r="1302" spans="1:23" ht="15" x14ac:dyDescent="0.25">
      <c r="A1302"/>
      <c r="B1302"/>
      <c r="C1302"/>
      <c r="D1302"/>
      <c r="E1302"/>
      <c r="F1302"/>
      <c r="G1302" s="449"/>
      <c r="H1302" s="449"/>
      <c r="I1302" s="449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</row>
    <row r="1303" spans="1:23" ht="15" x14ac:dyDescent="0.25">
      <c r="A1303"/>
      <c r="B1303"/>
      <c r="C1303"/>
      <c r="D1303"/>
      <c r="E1303"/>
      <c r="F1303"/>
      <c r="G1303" s="449"/>
      <c r="H1303" s="449"/>
      <c r="I1303" s="449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</row>
    <row r="1304" spans="1:23" ht="15" x14ac:dyDescent="0.25">
      <c r="A1304"/>
      <c r="B1304"/>
      <c r="C1304"/>
      <c r="D1304"/>
      <c r="E1304"/>
      <c r="F1304"/>
      <c r="G1304" s="449"/>
      <c r="H1304" s="449"/>
      <c r="I1304" s="449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</row>
    <row r="1305" spans="1:23" ht="15" x14ac:dyDescent="0.25">
      <c r="A1305"/>
      <c r="B1305"/>
      <c r="C1305"/>
      <c r="D1305"/>
      <c r="E1305"/>
      <c r="F1305"/>
      <c r="G1305" s="449"/>
      <c r="H1305" s="449"/>
      <c r="I1305" s="449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</row>
    <row r="1306" spans="1:23" ht="15" x14ac:dyDescent="0.25">
      <c r="A1306"/>
      <c r="B1306"/>
      <c r="C1306"/>
      <c r="D1306"/>
      <c r="E1306"/>
      <c r="F1306"/>
      <c r="G1306" s="449"/>
      <c r="H1306" s="449"/>
      <c r="I1306" s="449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</row>
    <row r="1307" spans="1:23" ht="15" x14ac:dyDescent="0.25">
      <c r="A1307"/>
      <c r="B1307"/>
      <c r="C1307"/>
      <c r="D1307"/>
      <c r="E1307"/>
      <c r="F1307"/>
      <c r="G1307" s="449"/>
      <c r="H1307" s="449"/>
      <c r="I1307" s="449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</row>
    <row r="1308" spans="1:23" ht="15" x14ac:dyDescent="0.25">
      <c r="A1308"/>
      <c r="B1308"/>
      <c r="C1308"/>
      <c r="D1308"/>
      <c r="E1308"/>
      <c r="F1308"/>
      <c r="G1308" s="449"/>
      <c r="H1308" s="449"/>
      <c r="I1308" s="449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</row>
    <row r="1309" spans="1:23" ht="15" x14ac:dyDescent="0.25">
      <c r="A1309"/>
      <c r="B1309"/>
      <c r="C1309"/>
      <c r="D1309"/>
      <c r="E1309"/>
      <c r="F1309"/>
      <c r="G1309" s="449"/>
      <c r="H1309" s="449"/>
      <c r="I1309" s="44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</row>
    <row r="1310" spans="1:23" ht="15" x14ac:dyDescent="0.25">
      <c r="A1310"/>
      <c r="B1310"/>
      <c r="C1310"/>
      <c r="D1310"/>
      <c r="E1310"/>
      <c r="F1310"/>
      <c r="G1310" s="449"/>
      <c r="H1310" s="449"/>
      <c r="I1310" s="449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</row>
    <row r="1311" spans="1:23" ht="15" x14ac:dyDescent="0.25">
      <c r="A1311"/>
      <c r="B1311"/>
      <c r="C1311"/>
      <c r="D1311"/>
      <c r="E1311"/>
      <c r="F1311"/>
      <c r="G1311" s="449"/>
      <c r="H1311" s="449"/>
      <c r="I1311" s="449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</row>
    <row r="1312" spans="1:23" ht="15" x14ac:dyDescent="0.25">
      <c r="A1312"/>
      <c r="B1312"/>
      <c r="C1312"/>
      <c r="D1312"/>
      <c r="E1312"/>
      <c r="F1312"/>
      <c r="G1312" s="449"/>
      <c r="H1312" s="449"/>
      <c r="I1312" s="449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</row>
    <row r="1313" spans="1:23" ht="15" x14ac:dyDescent="0.25">
      <c r="A1313"/>
      <c r="B1313"/>
      <c r="C1313"/>
      <c r="D1313"/>
      <c r="E1313"/>
      <c r="F1313"/>
      <c r="G1313" s="449"/>
      <c r="H1313" s="449"/>
      <c r="I1313" s="449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</row>
    <row r="1314" spans="1:23" ht="15" x14ac:dyDescent="0.25">
      <c r="A1314"/>
      <c r="B1314"/>
      <c r="C1314"/>
      <c r="D1314"/>
      <c r="E1314"/>
      <c r="F1314"/>
      <c r="G1314" s="449"/>
      <c r="H1314" s="449"/>
      <c r="I1314" s="449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</row>
    <row r="1315" spans="1:23" ht="15" x14ac:dyDescent="0.25">
      <c r="A1315"/>
      <c r="B1315"/>
      <c r="C1315"/>
      <c r="D1315"/>
      <c r="E1315"/>
      <c r="F1315"/>
      <c r="G1315" s="449"/>
      <c r="H1315" s="449"/>
      <c r="I1315" s="449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</row>
    <row r="1316" spans="1:23" ht="15" x14ac:dyDescent="0.25">
      <c r="A1316"/>
      <c r="B1316"/>
      <c r="C1316"/>
      <c r="D1316"/>
      <c r="E1316"/>
      <c r="F1316"/>
      <c r="G1316" s="449"/>
      <c r="H1316" s="449"/>
      <c r="I1316" s="449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</row>
    <row r="1317" spans="1:23" ht="15" x14ac:dyDescent="0.25">
      <c r="A1317"/>
      <c r="B1317"/>
      <c r="C1317"/>
      <c r="D1317"/>
      <c r="E1317"/>
      <c r="F1317"/>
      <c r="G1317" s="449"/>
      <c r="H1317" s="449"/>
      <c r="I1317" s="449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</row>
    <row r="1318" spans="1:23" ht="15" x14ac:dyDescent="0.25">
      <c r="A1318"/>
      <c r="B1318"/>
      <c r="C1318"/>
      <c r="D1318"/>
      <c r="E1318"/>
      <c r="F1318"/>
      <c r="G1318" s="449"/>
      <c r="H1318" s="449"/>
      <c r="I1318" s="449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</row>
    <row r="1319" spans="1:23" ht="15" x14ac:dyDescent="0.25">
      <c r="A1319"/>
      <c r="B1319"/>
      <c r="C1319"/>
      <c r="D1319"/>
      <c r="E1319"/>
      <c r="F1319"/>
      <c r="G1319" s="449"/>
      <c r="H1319" s="449"/>
      <c r="I1319" s="44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</row>
    <row r="1320" spans="1:23" ht="15" x14ac:dyDescent="0.25">
      <c r="A1320"/>
      <c r="B1320"/>
      <c r="C1320"/>
      <c r="D1320"/>
      <c r="E1320"/>
      <c r="F1320"/>
      <c r="G1320" s="449"/>
      <c r="H1320" s="449"/>
      <c r="I1320" s="449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</row>
    <row r="1321" spans="1:23" ht="15" x14ac:dyDescent="0.25">
      <c r="A1321"/>
      <c r="B1321"/>
      <c r="C1321"/>
      <c r="D1321"/>
      <c r="E1321"/>
      <c r="F1321"/>
      <c r="G1321" s="449"/>
      <c r="H1321" s="449"/>
      <c r="I1321" s="449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</row>
    <row r="1322" spans="1:23" ht="15" x14ac:dyDescent="0.25">
      <c r="A1322"/>
      <c r="B1322"/>
      <c r="C1322"/>
      <c r="D1322"/>
      <c r="E1322"/>
      <c r="F1322"/>
      <c r="G1322" s="449"/>
      <c r="H1322" s="449"/>
      <c r="I1322" s="449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</row>
    <row r="1323" spans="1:23" ht="15" x14ac:dyDescent="0.25">
      <c r="A1323"/>
      <c r="B1323"/>
      <c r="C1323"/>
      <c r="D1323"/>
      <c r="E1323"/>
      <c r="F1323"/>
      <c r="G1323" s="449"/>
      <c r="H1323" s="449"/>
      <c r="I1323" s="449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</row>
    <row r="1324" spans="1:23" ht="15" x14ac:dyDescent="0.25">
      <c r="A1324"/>
      <c r="B1324"/>
      <c r="C1324"/>
      <c r="D1324"/>
      <c r="E1324"/>
      <c r="F1324"/>
      <c r="G1324" s="449"/>
      <c r="H1324" s="449"/>
      <c r="I1324" s="449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</row>
    <row r="1325" spans="1:23" ht="15" x14ac:dyDescent="0.25">
      <c r="A1325"/>
      <c r="B1325"/>
      <c r="C1325"/>
      <c r="D1325"/>
      <c r="E1325"/>
      <c r="F1325"/>
      <c r="G1325" s="449"/>
      <c r="H1325" s="449"/>
      <c r="I1325" s="449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</row>
    <row r="1326" spans="1:23" ht="15" x14ac:dyDescent="0.25">
      <c r="A1326"/>
      <c r="B1326"/>
      <c r="C1326"/>
      <c r="D1326"/>
      <c r="E1326"/>
      <c r="F1326"/>
      <c r="G1326" s="449"/>
      <c r="H1326" s="449"/>
      <c r="I1326" s="449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</row>
    <row r="1327" spans="1:23" ht="15" x14ac:dyDescent="0.25">
      <c r="A1327"/>
      <c r="B1327"/>
      <c r="C1327"/>
      <c r="D1327"/>
      <c r="E1327"/>
      <c r="F1327"/>
      <c r="G1327" s="449"/>
      <c r="H1327" s="449"/>
      <c r="I1327" s="449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</row>
    <row r="1328" spans="1:23" ht="15" x14ac:dyDescent="0.25">
      <c r="A1328"/>
      <c r="B1328"/>
      <c r="C1328"/>
      <c r="D1328"/>
      <c r="E1328"/>
      <c r="F1328"/>
      <c r="G1328" s="449"/>
      <c r="H1328" s="449"/>
      <c r="I1328" s="449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</row>
    <row r="1329" spans="1:23" ht="15" x14ac:dyDescent="0.25">
      <c r="A1329"/>
      <c r="B1329"/>
      <c r="C1329"/>
      <c r="D1329"/>
      <c r="E1329"/>
      <c r="F1329"/>
      <c r="G1329" s="449"/>
      <c r="H1329" s="449"/>
      <c r="I1329" s="44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</row>
    <row r="1330" spans="1:23" ht="15" x14ac:dyDescent="0.25">
      <c r="A1330"/>
      <c r="B1330"/>
      <c r="C1330"/>
      <c r="D1330"/>
      <c r="E1330"/>
      <c r="F1330"/>
      <c r="G1330" s="449"/>
      <c r="H1330" s="449"/>
      <c r="I1330" s="449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</row>
    <row r="1331" spans="1:23" ht="15" x14ac:dyDescent="0.25">
      <c r="A1331"/>
      <c r="B1331"/>
      <c r="C1331"/>
      <c r="D1331"/>
      <c r="E1331"/>
      <c r="F1331"/>
      <c r="G1331" s="449"/>
      <c r="H1331" s="449"/>
      <c r="I1331" s="449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</row>
    <row r="1332" spans="1:23" ht="15" x14ac:dyDescent="0.25">
      <c r="A1332"/>
      <c r="B1332"/>
      <c r="C1332"/>
      <c r="D1332"/>
      <c r="E1332"/>
      <c r="F1332"/>
      <c r="G1332" s="449"/>
      <c r="H1332" s="449"/>
      <c r="I1332" s="449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</row>
    <row r="1333" spans="1:23" ht="15" x14ac:dyDescent="0.25">
      <c r="A1333"/>
      <c r="B1333"/>
      <c r="C1333"/>
      <c r="D1333"/>
      <c r="E1333"/>
      <c r="F1333"/>
      <c r="G1333" s="449"/>
      <c r="H1333" s="449"/>
      <c r="I1333" s="449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</row>
    <row r="1334" spans="1:23" ht="15" x14ac:dyDescent="0.25">
      <c r="A1334"/>
      <c r="B1334"/>
      <c r="C1334"/>
      <c r="D1334"/>
      <c r="E1334"/>
      <c r="F1334"/>
      <c r="G1334" s="449"/>
      <c r="H1334" s="449"/>
      <c r="I1334" s="449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</row>
    <row r="1335" spans="1:23" ht="15" x14ac:dyDescent="0.25">
      <c r="A1335"/>
      <c r="B1335"/>
      <c r="C1335"/>
      <c r="D1335"/>
      <c r="E1335"/>
      <c r="F1335"/>
      <c r="G1335" s="449"/>
      <c r="H1335" s="449"/>
      <c r="I1335" s="449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</row>
    <row r="1336" spans="1:23" ht="15" x14ac:dyDescent="0.25">
      <c r="A1336"/>
      <c r="B1336"/>
      <c r="C1336"/>
      <c r="D1336"/>
      <c r="E1336"/>
      <c r="F1336"/>
      <c r="G1336" s="449"/>
      <c r="H1336" s="449"/>
      <c r="I1336" s="449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</row>
    <row r="1337" spans="1:23" ht="15" x14ac:dyDescent="0.25">
      <c r="A1337"/>
      <c r="B1337"/>
      <c r="C1337"/>
      <c r="D1337"/>
      <c r="E1337"/>
      <c r="F1337"/>
      <c r="G1337" s="449"/>
      <c r="H1337" s="449"/>
      <c r="I1337" s="449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</row>
    <row r="1338" spans="1:23" ht="15" x14ac:dyDescent="0.25">
      <c r="A1338"/>
      <c r="B1338"/>
      <c r="C1338"/>
      <c r="D1338"/>
      <c r="E1338"/>
      <c r="F1338"/>
      <c r="G1338" s="449"/>
      <c r="H1338" s="449"/>
      <c r="I1338" s="449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</row>
    <row r="1339" spans="1:23" ht="15" x14ac:dyDescent="0.25">
      <c r="A1339"/>
      <c r="B1339"/>
      <c r="C1339"/>
      <c r="D1339"/>
      <c r="E1339"/>
      <c r="F1339"/>
      <c r="G1339" s="449"/>
      <c r="H1339" s="449"/>
      <c r="I1339" s="44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</row>
    <row r="1340" spans="1:23" ht="15" x14ac:dyDescent="0.25">
      <c r="A1340"/>
      <c r="B1340"/>
      <c r="C1340"/>
      <c r="D1340"/>
      <c r="E1340"/>
      <c r="F1340"/>
      <c r="G1340" s="449"/>
      <c r="H1340" s="449"/>
      <c r="I1340" s="449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</row>
    <row r="1341" spans="1:23" ht="15" x14ac:dyDescent="0.25">
      <c r="A1341"/>
      <c r="B1341"/>
      <c r="C1341"/>
      <c r="D1341"/>
      <c r="E1341"/>
      <c r="F1341"/>
      <c r="G1341" s="449"/>
      <c r="H1341" s="449"/>
      <c r="I1341" s="449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</row>
    <row r="1342" spans="1:23" ht="15" x14ac:dyDescent="0.25">
      <c r="A1342"/>
      <c r="B1342"/>
      <c r="C1342"/>
      <c r="D1342"/>
      <c r="E1342"/>
      <c r="F1342"/>
      <c r="G1342" s="449"/>
      <c r="H1342" s="449"/>
      <c r="I1342" s="449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</row>
    <row r="1343" spans="1:23" ht="15" x14ac:dyDescent="0.25">
      <c r="A1343"/>
      <c r="B1343"/>
      <c r="C1343"/>
      <c r="D1343"/>
      <c r="E1343"/>
      <c r="F1343"/>
      <c r="G1343" s="449"/>
      <c r="H1343" s="449"/>
      <c r="I1343" s="449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</row>
    <row r="1344" spans="1:23" ht="15" x14ac:dyDescent="0.25">
      <c r="A1344"/>
      <c r="B1344"/>
      <c r="C1344"/>
      <c r="D1344"/>
      <c r="E1344"/>
      <c r="F1344"/>
      <c r="G1344" s="449"/>
      <c r="H1344" s="449"/>
      <c r="I1344" s="449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</row>
    <row r="1345" spans="1:23" ht="15" x14ac:dyDescent="0.25">
      <c r="A1345"/>
      <c r="B1345"/>
      <c r="C1345"/>
      <c r="D1345"/>
      <c r="E1345"/>
      <c r="F1345"/>
      <c r="G1345" s="449"/>
      <c r="H1345" s="449"/>
      <c r="I1345" s="449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</row>
    <row r="1346" spans="1:23" ht="15" x14ac:dyDescent="0.25">
      <c r="A1346"/>
      <c r="B1346"/>
      <c r="C1346"/>
      <c r="D1346"/>
      <c r="E1346"/>
      <c r="F1346"/>
      <c r="G1346" s="449"/>
      <c r="H1346" s="449"/>
      <c r="I1346" s="449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</row>
    <row r="1347" spans="1:23" ht="15" x14ac:dyDescent="0.25">
      <c r="A1347"/>
      <c r="B1347"/>
      <c r="C1347"/>
      <c r="D1347"/>
      <c r="E1347"/>
      <c r="F1347"/>
      <c r="G1347" s="449"/>
      <c r="H1347" s="449"/>
      <c r="I1347" s="449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</row>
    <row r="1348" spans="1:23" ht="15" x14ac:dyDescent="0.25">
      <c r="A1348"/>
      <c r="B1348"/>
      <c r="C1348"/>
      <c r="D1348"/>
      <c r="E1348"/>
      <c r="F1348"/>
      <c r="G1348" s="449"/>
      <c r="H1348" s="449"/>
      <c r="I1348" s="449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</row>
    <row r="1349" spans="1:23" ht="15" x14ac:dyDescent="0.25">
      <c r="A1349"/>
      <c r="B1349"/>
      <c r="C1349"/>
      <c r="D1349"/>
      <c r="E1349"/>
      <c r="F1349"/>
      <c r="G1349" s="449"/>
      <c r="H1349" s="449"/>
      <c r="I1349" s="4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</row>
    <row r="1350" spans="1:23" ht="15" x14ac:dyDescent="0.25">
      <c r="A1350"/>
      <c r="B1350"/>
      <c r="C1350"/>
      <c r="D1350"/>
      <c r="E1350"/>
      <c r="F1350"/>
      <c r="G1350" s="449"/>
      <c r="H1350" s="449"/>
      <c r="I1350" s="449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</row>
    <row r="1351" spans="1:23" ht="15" x14ac:dyDescent="0.25">
      <c r="A1351"/>
      <c r="B1351"/>
      <c r="C1351"/>
      <c r="D1351"/>
      <c r="E1351"/>
      <c r="F1351"/>
      <c r="G1351" s="449"/>
      <c r="H1351" s="449"/>
      <c r="I1351" s="449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</row>
    <row r="1352" spans="1:23" ht="15" x14ac:dyDescent="0.25">
      <c r="A1352"/>
      <c r="B1352"/>
      <c r="C1352"/>
      <c r="D1352"/>
      <c r="E1352"/>
      <c r="F1352"/>
      <c r="G1352" s="449"/>
      <c r="H1352" s="449"/>
      <c r="I1352" s="449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</row>
    <row r="1353" spans="1:23" ht="15" x14ac:dyDescent="0.25">
      <c r="A1353"/>
      <c r="B1353"/>
      <c r="C1353"/>
      <c r="D1353"/>
      <c r="E1353"/>
      <c r="F1353"/>
      <c r="G1353" s="449"/>
      <c r="H1353" s="449"/>
      <c r="I1353" s="449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</row>
    <row r="1354" spans="1:23" ht="15" x14ac:dyDescent="0.25">
      <c r="A1354"/>
      <c r="B1354"/>
      <c r="C1354"/>
      <c r="D1354"/>
      <c r="E1354"/>
      <c r="F1354"/>
      <c r="G1354" s="449"/>
      <c r="H1354" s="449"/>
      <c r="I1354" s="449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</row>
    <row r="1355" spans="1:23" ht="15" x14ac:dyDescent="0.25">
      <c r="A1355"/>
      <c r="B1355"/>
      <c r="C1355"/>
      <c r="D1355"/>
      <c r="E1355"/>
      <c r="F1355"/>
      <c r="G1355" s="449"/>
      <c r="H1355" s="449"/>
      <c r="I1355" s="449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</row>
    <row r="1356" spans="1:23" ht="15" x14ac:dyDescent="0.25">
      <c r="A1356"/>
      <c r="B1356"/>
      <c r="C1356"/>
      <c r="D1356"/>
      <c r="E1356"/>
      <c r="F1356"/>
      <c r="G1356" s="449"/>
      <c r="H1356" s="449"/>
      <c r="I1356" s="449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</row>
    <row r="1357" spans="1:23" ht="15" x14ac:dyDescent="0.25">
      <c r="A1357"/>
      <c r="B1357"/>
      <c r="C1357"/>
      <c r="D1357"/>
      <c r="E1357"/>
      <c r="F1357"/>
      <c r="G1357" s="449"/>
      <c r="H1357" s="449"/>
      <c r="I1357" s="449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</row>
    <row r="1358" spans="1:23" ht="15" x14ac:dyDescent="0.25">
      <c r="A1358"/>
      <c r="B1358"/>
      <c r="C1358"/>
      <c r="D1358"/>
      <c r="E1358"/>
      <c r="F1358"/>
      <c r="G1358" s="449"/>
      <c r="H1358" s="449"/>
      <c r="I1358" s="449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</row>
    <row r="1359" spans="1:23" ht="15" x14ac:dyDescent="0.25">
      <c r="A1359"/>
      <c r="B1359"/>
      <c r="C1359"/>
      <c r="D1359"/>
      <c r="E1359"/>
      <c r="F1359"/>
      <c r="G1359" s="449"/>
      <c r="H1359" s="449"/>
      <c r="I1359" s="44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</row>
    <row r="1360" spans="1:23" ht="15" x14ac:dyDescent="0.25">
      <c r="A1360"/>
      <c r="B1360"/>
      <c r="C1360"/>
      <c r="D1360"/>
      <c r="E1360"/>
      <c r="F1360"/>
      <c r="G1360" s="449"/>
      <c r="H1360" s="449"/>
      <c r="I1360" s="449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</row>
    <row r="1361" spans="1:23" ht="15" x14ac:dyDescent="0.25">
      <c r="A1361"/>
      <c r="B1361"/>
      <c r="C1361"/>
      <c r="D1361"/>
      <c r="E1361"/>
      <c r="F1361"/>
      <c r="G1361" s="449"/>
      <c r="H1361" s="449"/>
      <c r="I1361" s="449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</row>
    <row r="1362" spans="1:23" ht="15" x14ac:dyDescent="0.25">
      <c r="A1362"/>
      <c r="B1362"/>
      <c r="C1362"/>
      <c r="D1362"/>
      <c r="E1362"/>
      <c r="F1362"/>
      <c r="G1362" s="449"/>
      <c r="H1362" s="449"/>
      <c r="I1362" s="449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</row>
    <row r="1363" spans="1:23" ht="15" x14ac:dyDescent="0.25">
      <c r="A1363"/>
      <c r="B1363"/>
      <c r="C1363"/>
      <c r="D1363"/>
      <c r="E1363"/>
      <c r="F1363"/>
      <c r="G1363" s="449"/>
      <c r="H1363" s="449"/>
      <c r="I1363" s="449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</row>
    <row r="1364" spans="1:23" ht="15" x14ac:dyDescent="0.25">
      <c r="A1364"/>
      <c r="B1364"/>
      <c r="C1364"/>
      <c r="D1364"/>
      <c r="E1364"/>
      <c r="F1364"/>
      <c r="G1364" s="449"/>
      <c r="H1364" s="449"/>
      <c r="I1364" s="449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</row>
    <row r="1365" spans="1:23" ht="15" x14ac:dyDescent="0.25">
      <c r="A1365"/>
      <c r="B1365"/>
      <c r="C1365"/>
      <c r="D1365"/>
      <c r="E1365"/>
      <c r="F1365"/>
      <c r="G1365" s="449"/>
      <c r="H1365" s="449"/>
      <c r="I1365" s="449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</row>
    <row r="1366" spans="1:23" ht="15" x14ac:dyDescent="0.25">
      <c r="A1366"/>
      <c r="B1366"/>
      <c r="C1366"/>
      <c r="D1366"/>
      <c r="E1366"/>
      <c r="F1366"/>
      <c r="G1366" s="449"/>
      <c r="H1366" s="449"/>
      <c r="I1366" s="449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</row>
    <row r="1367" spans="1:23" ht="15" x14ac:dyDescent="0.25">
      <c r="A1367"/>
      <c r="B1367"/>
      <c r="C1367"/>
      <c r="D1367"/>
      <c r="E1367"/>
      <c r="F1367"/>
      <c r="G1367" s="449"/>
      <c r="H1367" s="449"/>
      <c r="I1367" s="449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</row>
    <row r="1368" spans="1:23" ht="15" x14ac:dyDescent="0.25">
      <c r="A1368"/>
      <c r="B1368"/>
      <c r="C1368"/>
      <c r="D1368"/>
      <c r="E1368"/>
      <c r="F1368"/>
      <c r="G1368" s="449"/>
      <c r="H1368" s="449"/>
      <c r="I1368" s="449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</row>
    <row r="1369" spans="1:23" ht="15" x14ac:dyDescent="0.25">
      <c r="A1369"/>
      <c r="B1369"/>
      <c r="C1369"/>
      <c r="D1369"/>
      <c r="E1369"/>
      <c r="F1369"/>
      <c r="G1369" s="449"/>
      <c r="H1369" s="449"/>
      <c r="I1369" s="44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</row>
    <row r="1370" spans="1:23" ht="15" x14ac:dyDescent="0.25">
      <c r="A1370"/>
      <c r="B1370"/>
      <c r="C1370"/>
      <c r="D1370"/>
      <c r="E1370"/>
      <c r="F1370"/>
      <c r="G1370" s="449"/>
      <c r="H1370" s="449"/>
      <c r="I1370" s="449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</row>
    <row r="1371" spans="1:23" ht="15" x14ac:dyDescent="0.25">
      <c r="A1371"/>
      <c r="B1371"/>
      <c r="C1371"/>
      <c r="D1371"/>
      <c r="E1371"/>
      <c r="F1371"/>
      <c r="G1371" s="449"/>
      <c r="H1371" s="449"/>
      <c r="I1371" s="449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</row>
    <row r="1372" spans="1:23" ht="15" x14ac:dyDescent="0.25">
      <c r="A1372"/>
      <c r="B1372"/>
      <c r="C1372"/>
      <c r="D1372"/>
      <c r="E1372"/>
      <c r="F1372"/>
      <c r="G1372" s="449"/>
      <c r="H1372" s="449"/>
      <c r="I1372" s="449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</row>
    <row r="1373" spans="1:23" ht="15" x14ac:dyDescent="0.25">
      <c r="A1373"/>
      <c r="B1373"/>
      <c r="C1373"/>
      <c r="D1373"/>
      <c r="E1373"/>
      <c r="F1373"/>
      <c r="G1373" s="449"/>
      <c r="H1373" s="449"/>
      <c r="I1373" s="449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</row>
    <row r="1374" spans="1:23" ht="15" x14ac:dyDescent="0.25">
      <c r="A1374"/>
      <c r="B1374"/>
      <c r="C1374"/>
      <c r="D1374"/>
      <c r="E1374"/>
      <c r="F1374"/>
      <c r="G1374" s="449"/>
      <c r="H1374" s="449"/>
      <c r="I1374" s="449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</row>
    <row r="1375" spans="1:23" ht="15" x14ac:dyDescent="0.25">
      <c r="A1375"/>
      <c r="B1375"/>
      <c r="C1375"/>
      <c r="D1375"/>
      <c r="E1375"/>
      <c r="F1375"/>
      <c r="G1375" s="449"/>
      <c r="H1375" s="449"/>
      <c r="I1375" s="449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</row>
    <row r="1376" spans="1:23" ht="15" x14ac:dyDescent="0.25">
      <c r="A1376"/>
      <c r="B1376"/>
      <c r="C1376"/>
      <c r="D1376"/>
      <c r="E1376"/>
      <c r="F1376"/>
      <c r="G1376" s="449"/>
      <c r="H1376" s="449"/>
      <c r="I1376" s="449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</row>
    <row r="1377" spans="1:23" ht="15" x14ac:dyDescent="0.25">
      <c r="A1377"/>
      <c r="B1377"/>
      <c r="C1377"/>
      <c r="D1377"/>
      <c r="E1377"/>
      <c r="F1377"/>
      <c r="G1377" s="449"/>
      <c r="H1377" s="449"/>
      <c r="I1377" s="449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</row>
    <row r="1378" spans="1:23" ht="15" x14ac:dyDescent="0.25">
      <c r="A1378"/>
      <c r="B1378"/>
      <c r="C1378"/>
      <c r="D1378"/>
      <c r="E1378"/>
      <c r="F1378"/>
      <c r="G1378" s="449"/>
      <c r="H1378" s="449"/>
      <c r="I1378" s="449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</row>
    <row r="1379" spans="1:23" ht="15" x14ac:dyDescent="0.25">
      <c r="A1379"/>
      <c r="B1379"/>
      <c r="C1379"/>
      <c r="D1379"/>
      <c r="E1379"/>
      <c r="F1379"/>
      <c r="G1379" s="449"/>
      <c r="H1379" s="449"/>
      <c r="I1379" s="44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</row>
    <row r="1380" spans="1:23" ht="15" x14ac:dyDescent="0.25">
      <c r="A1380"/>
      <c r="B1380"/>
      <c r="C1380"/>
      <c r="D1380"/>
      <c r="E1380"/>
      <c r="F1380"/>
      <c r="G1380" s="449"/>
      <c r="H1380" s="449"/>
      <c r="I1380" s="449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</row>
    <row r="1381" spans="1:23" ht="15" x14ac:dyDescent="0.25">
      <c r="A1381"/>
      <c r="B1381"/>
      <c r="C1381"/>
      <c r="D1381"/>
      <c r="E1381"/>
      <c r="F1381"/>
      <c r="G1381" s="449"/>
      <c r="H1381" s="449"/>
      <c r="I1381" s="449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</row>
    <row r="1382" spans="1:23" ht="15" x14ac:dyDescent="0.25">
      <c r="A1382"/>
      <c r="B1382"/>
      <c r="C1382"/>
      <c r="D1382"/>
      <c r="E1382"/>
      <c r="F1382"/>
      <c r="G1382" s="449"/>
      <c r="H1382" s="449"/>
      <c r="I1382" s="449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</row>
    <row r="1383" spans="1:23" ht="15" x14ac:dyDescent="0.25">
      <c r="A1383"/>
      <c r="B1383"/>
      <c r="C1383"/>
      <c r="D1383"/>
      <c r="E1383"/>
      <c r="F1383"/>
      <c r="G1383" s="449"/>
      <c r="H1383" s="449"/>
      <c r="I1383" s="449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</row>
    <row r="1384" spans="1:23" ht="15" x14ac:dyDescent="0.25">
      <c r="A1384"/>
      <c r="B1384"/>
      <c r="C1384"/>
      <c r="D1384"/>
      <c r="E1384"/>
      <c r="F1384"/>
      <c r="G1384" s="449"/>
      <c r="H1384" s="449"/>
      <c r="I1384" s="449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</row>
    <row r="1385" spans="1:23" ht="15" x14ac:dyDescent="0.25">
      <c r="A1385"/>
      <c r="B1385"/>
      <c r="C1385"/>
      <c r="D1385"/>
      <c r="E1385"/>
      <c r="F1385"/>
      <c r="G1385" s="449"/>
      <c r="H1385" s="449"/>
      <c r="I1385" s="449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</row>
    <row r="1386" spans="1:23" ht="15" x14ac:dyDescent="0.25">
      <c r="A1386"/>
      <c r="B1386"/>
      <c r="C1386"/>
      <c r="D1386"/>
      <c r="E1386"/>
      <c r="F1386"/>
      <c r="G1386" s="449"/>
      <c r="H1386" s="449"/>
      <c r="I1386" s="449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</row>
    <row r="1387" spans="1:23" ht="15" x14ac:dyDescent="0.25">
      <c r="A1387"/>
      <c r="B1387"/>
      <c r="C1387"/>
      <c r="D1387"/>
      <c r="E1387"/>
      <c r="F1387"/>
      <c r="G1387" s="449"/>
      <c r="H1387" s="449"/>
      <c r="I1387" s="449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</row>
    <row r="1388" spans="1:23" ht="15" x14ac:dyDescent="0.25">
      <c r="A1388"/>
      <c r="B1388"/>
      <c r="C1388"/>
      <c r="D1388"/>
      <c r="E1388"/>
      <c r="F1388"/>
      <c r="G1388" s="449"/>
      <c r="H1388" s="449"/>
      <c r="I1388" s="449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</row>
    <row r="1389" spans="1:23" ht="15" x14ac:dyDescent="0.25">
      <c r="A1389"/>
      <c r="B1389"/>
      <c r="C1389"/>
      <c r="D1389"/>
      <c r="E1389"/>
      <c r="F1389"/>
      <c r="G1389" s="449"/>
      <c r="H1389" s="449"/>
      <c r="I1389" s="44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</row>
    <row r="1390" spans="1:23" ht="15" x14ac:dyDescent="0.25">
      <c r="A1390"/>
      <c r="B1390"/>
      <c r="C1390"/>
      <c r="D1390"/>
      <c r="E1390"/>
      <c r="F1390"/>
      <c r="G1390" s="449"/>
      <c r="H1390" s="449"/>
      <c r="I1390" s="449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</row>
    <row r="1391" spans="1:23" ht="15" x14ac:dyDescent="0.25">
      <c r="A1391"/>
      <c r="B1391"/>
      <c r="C1391"/>
      <c r="D1391"/>
      <c r="E1391"/>
      <c r="F1391"/>
      <c r="G1391" s="449"/>
      <c r="H1391" s="449"/>
      <c r="I1391" s="449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</row>
    <row r="1392" spans="1:23" ht="15" x14ac:dyDescent="0.25">
      <c r="A1392"/>
      <c r="B1392"/>
      <c r="C1392"/>
      <c r="D1392"/>
      <c r="E1392"/>
      <c r="F1392"/>
      <c r="G1392" s="449"/>
      <c r="H1392" s="449"/>
      <c r="I1392" s="449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</row>
    <row r="1393" spans="1:23" ht="15" x14ac:dyDescent="0.25">
      <c r="A1393"/>
      <c r="B1393"/>
      <c r="C1393"/>
      <c r="D1393"/>
      <c r="E1393"/>
      <c r="F1393"/>
      <c r="G1393" s="449"/>
      <c r="H1393" s="449"/>
      <c r="I1393" s="449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</row>
    <row r="1394" spans="1:23" ht="15" x14ac:dyDescent="0.25">
      <c r="A1394"/>
      <c r="B1394"/>
      <c r="C1394"/>
      <c r="D1394"/>
      <c r="E1394"/>
      <c r="F1394"/>
      <c r="G1394" s="449"/>
      <c r="H1394" s="449"/>
      <c r="I1394" s="449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</row>
    <row r="1395" spans="1:23" ht="15" x14ac:dyDescent="0.25">
      <c r="A1395"/>
      <c r="B1395"/>
      <c r="C1395"/>
      <c r="D1395"/>
      <c r="E1395"/>
      <c r="F1395"/>
      <c r="G1395" s="449"/>
      <c r="H1395" s="449"/>
      <c r="I1395" s="449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</row>
    <row r="1396" spans="1:23" ht="15" x14ac:dyDescent="0.25">
      <c r="A1396"/>
      <c r="B1396"/>
      <c r="C1396"/>
      <c r="D1396"/>
      <c r="E1396"/>
      <c r="F1396"/>
      <c r="G1396" s="449"/>
      <c r="H1396" s="449"/>
      <c r="I1396" s="449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</row>
    <row r="1397" spans="1:23" ht="15" x14ac:dyDescent="0.25">
      <c r="A1397"/>
      <c r="B1397"/>
      <c r="C1397"/>
      <c r="D1397"/>
      <c r="E1397"/>
      <c r="F1397"/>
      <c r="G1397" s="449"/>
      <c r="H1397" s="449"/>
      <c r="I1397" s="449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</row>
    <row r="1398" spans="1:23" ht="15" x14ac:dyDescent="0.25">
      <c r="A1398"/>
      <c r="B1398"/>
      <c r="C1398"/>
      <c r="D1398"/>
      <c r="E1398"/>
      <c r="F1398"/>
      <c r="G1398" s="449"/>
      <c r="H1398" s="449"/>
      <c r="I1398" s="449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</row>
    <row r="1399" spans="1:23" ht="15" x14ac:dyDescent="0.25">
      <c r="A1399"/>
      <c r="B1399"/>
      <c r="C1399"/>
      <c r="D1399"/>
      <c r="E1399"/>
      <c r="F1399"/>
      <c r="G1399" s="449"/>
      <c r="H1399" s="449"/>
      <c r="I1399" s="44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</row>
    <row r="1400" spans="1:23" ht="15" x14ac:dyDescent="0.25">
      <c r="A1400"/>
      <c r="B1400"/>
      <c r="C1400"/>
      <c r="D1400"/>
      <c r="E1400"/>
      <c r="F1400"/>
      <c r="G1400" s="449"/>
      <c r="H1400" s="449"/>
      <c r="I1400" s="449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</row>
    <row r="1401" spans="1:23" ht="15" x14ac:dyDescent="0.25">
      <c r="A1401"/>
      <c r="B1401"/>
      <c r="C1401"/>
      <c r="D1401"/>
      <c r="E1401"/>
      <c r="F1401"/>
      <c r="G1401" s="449"/>
      <c r="H1401" s="449"/>
      <c r="I1401" s="449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</row>
    <row r="1402" spans="1:23" ht="15" x14ac:dyDescent="0.25">
      <c r="A1402"/>
      <c r="B1402"/>
      <c r="C1402"/>
      <c r="D1402"/>
      <c r="E1402"/>
      <c r="F1402"/>
      <c r="G1402" s="449"/>
      <c r="H1402" s="449"/>
      <c r="I1402" s="449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</row>
    <row r="1403" spans="1:23" ht="15" x14ac:dyDescent="0.25">
      <c r="A1403"/>
      <c r="B1403"/>
      <c r="C1403"/>
      <c r="D1403"/>
      <c r="E1403"/>
      <c r="F1403"/>
      <c r="G1403" s="449"/>
      <c r="H1403" s="449"/>
      <c r="I1403" s="449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</row>
    <row r="1404" spans="1:23" ht="15" x14ac:dyDescent="0.25">
      <c r="A1404"/>
      <c r="B1404"/>
      <c r="C1404"/>
      <c r="D1404"/>
      <c r="E1404"/>
      <c r="F1404"/>
      <c r="G1404" s="449"/>
      <c r="H1404" s="449"/>
      <c r="I1404" s="449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</row>
    <row r="1405" spans="1:23" ht="15" x14ac:dyDescent="0.25">
      <c r="A1405"/>
      <c r="B1405"/>
      <c r="C1405"/>
      <c r="D1405"/>
      <c r="E1405"/>
      <c r="F1405"/>
      <c r="G1405" s="449"/>
      <c r="H1405" s="449"/>
      <c r="I1405" s="449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</row>
    <row r="1406" spans="1:23" ht="15" x14ac:dyDescent="0.25">
      <c r="A1406"/>
      <c r="B1406"/>
      <c r="C1406"/>
      <c r="D1406"/>
      <c r="E1406"/>
      <c r="F1406"/>
      <c r="G1406" s="449"/>
      <c r="H1406" s="449"/>
      <c r="I1406" s="449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</row>
    <row r="1407" spans="1:23" ht="15" x14ac:dyDescent="0.25">
      <c r="A1407"/>
      <c r="B1407"/>
      <c r="C1407"/>
      <c r="D1407"/>
      <c r="E1407"/>
      <c r="F1407"/>
      <c r="G1407" s="449"/>
      <c r="H1407" s="449"/>
      <c r="I1407" s="449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</row>
    <row r="1408" spans="1:23" ht="15" x14ac:dyDescent="0.25">
      <c r="A1408"/>
      <c r="B1408"/>
      <c r="C1408"/>
      <c r="D1408"/>
      <c r="E1408"/>
      <c r="F1408"/>
      <c r="G1408" s="449"/>
      <c r="H1408" s="449"/>
      <c r="I1408" s="449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</row>
    <row r="1409" spans="1:23" ht="15" x14ac:dyDescent="0.25">
      <c r="A1409"/>
      <c r="B1409"/>
      <c r="C1409"/>
      <c r="D1409"/>
      <c r="E1409"/>
      <c r="F1409"/>
      <c r="G1409" s="449"/>
      <c r="H1409" s="449"/>
      <c r="I1409" s="44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</row>
    <row r="1410" spans="1:23" ht="15" x14ac:dyDescent="0.25">
      <c r="A1410"/>
      <c r="B1410"/>
      <c r="C1410"/>
      <c r="D1410"/>
      <c r="E1410"/>
      <c r="F1410"/>
      <c r="G1410" s="449"/>
      <c r="H1410" s="449"/>
      <c r="I1410" s="449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</row>
    <row r="1411" spans="1:23" ht="15" x14ac:dyDescent="0.25">
      <c r="A1411"/>
      <c r="B1411"/>
      <c r="C1411"/>
      <c r="D1411"/>
      <c r="E1411"/>
      <c r="F1411"/>
      <c r="G1411" s="449"/>
      <c r="H1411" s="449"/>
      <c r="I1411" s="449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</row>
    <row r="1412" spans="1:23" ht="15" x14ac:dyDescent="0.25">
      <c r="A1412"/>
      <c r="B1412"/>
      <c r="C1412"/>
      <c r="D1412"/>
      <c r="E1412"/>
      <c r="F1412"/>
      <c r="G1412" s="449"/>
      <c r="H1412" s="449"/>
      <c r="I1412" s="449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</row>
    <row r="1413" spans="1:23" ht="15" x14ac:dyDescent="0.25">
      <c r="A1413"/>
      <c r="B1413"/>
      <c r="C1413"/>
      <c r="D1413"/>
      <c r="E1413"/>
      <c r="F1413"/>
      <c r="G1413" s="449"/>
      <c r="H1413" s="449"/>
      <c r="I1413" s="449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</row>
    <row r="1414" spans="1:23" ht="15" x14ac:dyDescent="0.25">
      <c r="A1414"/>
      <c r="B1414"/>
      <c r="C1414"/>
      <c r="D1414"/>
      <c r="E1414"/>
      <c r="F1414"/>
      <c r="G1414" s="449"/>
      <c r="H1414" s="449"/>
      <c r="I1414" s="449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</row>
    <row r="1415" spans="1:23" ht="15" x14ac:dyDescent="0.25">
      <c r="A1415"/>
      <c r="B1415"/>
      <c r="C1415"/>
      <c r="D1415"/>
      <c r="E1415"/>
      <c r="F1415"/>
      <c r="G1415" s="449"/>
      <c r="H1415" s="449"/>
      <c r="I1415" s="449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</row>
    <row r="1416" spans="1:23" ht="15" x14ac:dyDescent="0.25">
      <c r="A1416"/>
      <c r="B1416"/>
      <c r="C1416"/>
      <c r="D1416"/>
      <c r="E1416"/>
      <c r="F1416"/>
      <c r="G1416" s="449"/>
      <c r="H1416" s="449"/>
      <c r="I1416" s="449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</row>
    <row r="1417" spans="1:23" ht="15" x14ac:dyDescent="0.25">
      <c r="A1417"/>
      <c r="B1417"/>
      <c r="C1417"/>
      <c r="D1417"/>
      <c r="E1417"/>
      <c r="F1417"/>
      <c r="G1417" s="449"/>
      <c r="H1417" s="449"/>
      <c r="I1417" s="449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</row>
    <row r="1418" spans="1:23" ht="15" x14ac:dyDescent="0.25">
      <c r="A1418"/>
      <c r="B1418"/>
      <c r="C1418"/>
      <c r="D1418"/>
      <c r="E1418"/>
      <c r="F1418"/>
      <c r="G1418" s="449"/>
      <c r="H1418" s="449"/>
      <c r="I1418" s="449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</row>
    <row r="1419" spans="1:23" ht="15" x14ac:dyDescent="0.25">
      <c r="A1419"/>
      <c r="B1419"/>
      <c r="C1419"/>
      <c r="D1419"/>
      <c r="E1419"/>
      <c r="F1419"/>
      <c r="G1419" s="449"/>
      <c r="H1419" s="449"/>
      <c r="I1419" s="44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</row>
    <row r="1420" spans="1:23" ht="15" x14ac:dyDescent="0.25">
      <c r="A1420"/>
      <c r="B1420"/>
      <c r="C1420"/>
      <c r="D1420"/>
      <c r="E1420"/>
      <c r="F1420"/>
      <c r="G1420" s="449"/>
      <c r="H1420" s="449"/>
      <c r="I1420" s="449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</row>
    <row r="1421" spans="1:23" ht="15" x14ac:dyDescent="0.25">
      <c r="A1421"/>
      <c r="B1421"/>
      <c r="C1421"/>
      <c r="D1421"/>
      <c r="E1421"/>
      <c r="F1421"/>
      <c r="G1421" s="449"/>
      <c r="H1421" s="449"/>
      <c r="I1421" s="449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</row>
    <row r="1422" spans="1:23" ht="15" x14ac:dyDescent="0.25">
      <c r="A1422"/>
      <c r="B1422"/>
      <c r="C1422"/>
      <c r="D1422"/>
      <c r="E1422"/>
      <c r="F1422"/>
      <c r="G1422" s="449"/>
      <c r="H1422" s="449"/>
      <c r="I1422" s="449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</row>
    <row r="1423" spans="1:23" ht="15" x14ac:dyDescent="0.25">
      <c r="A1423"/>
      <c r="B1423"/>
      <c r="C1423"/>
      <c r="D1423"/>
      <c r="E1423"/>
      <c r="F1423"/>
      <c r="G1423" s="449"/>
      <c r="H1423" s="449"/>
      <c r="I1423" s="449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</row>
    <row r="1424" spans="1:23" ht="15" x14ac:dyDescent="0.25">
      <c r="A1424"/>
      <c r="B1424"/>
      <c r="C1424"/>
      <c r="D1424"/>
      <c r="E1424"/>
      <c r="F1424"/>
      <c r="G1424" s="449"/>
      <c r="H1424" s="449"/>
      <c r="I1424" s="449"/>
      <c r="J1424"/>
      <c r="K1424"/>
      <c r="L1424"/>
      <c r="M1424"/>
      <c r="N1424"/>
      <c r="O1424"/>
      <c r="P1424"/>
      <c r="Q1424"/>
      <c r="R1424"/>
      <c r="S1424"/>
      <c r="T1424"/>
      <c r="U1424"/>
      <c r="V1424"/>
      <c r="W1424"/>
    </row>
    <row r="1425" spans="1:23" ht="15" x14ac:dyDescent="0.25">
      <c r="A1425"/>
      <c r="B1425"/>
      <c r="C1425"/>
      <c r="D1425"/>
      <c r="E1425"/>
      <c r="F1425"/>
      <c r="G1425" s="449"/>
      <c r="H1425" s="449"/>
      <c r="I1425" s="449"/>
      <c r="J1425"/>
      <c r="K1425"/>
      <c r="L1425"/>
      <c r="M1425"/>
      <c r="N1425"/>
      <c r="O1425"/>
      <c r="P1425"/>
      <c r="Q1425"/>
      <c r="R1425"/>
      <c r="S1425"/>
      <c r="T1425"/>
      <c r="U1425"/>
      <c r="V1425"/>
      <c r="W1425"/>
    </row>
    <row r="1426" spans="1:23" ht="15" x14ac:dyDescent="0.25">
      <c r="A1426"/>
      <c r="B1426"/>
      <c r="C1426"/>
      <c r="D1426"/>
      <c r="E1426"/>
      <c r="F1426"/>
      <c r="G1426" s="449"/>
      <c r="H1426" s="449"/>
      <c r="I1426" s="449"/>
      <c r="J1426"/>
      <c r="K1426"/>
      <c r="L1426"/>
      <c r="M1426"/>
      <c r="N1426"/>
      <c r="O1426"/>
      <c r="P1426"/>
      <c r="Q1426"/>
      <c r="R1426"/>
      <c r="S1426"/>
      <c r="T1426"/>
      <c r="U1426"/>
      <c r="V1426"/>
      <c r="W1426"/>
    </row>
    <row r="1427" spans="1:23" ht="15" x14ac:dyDescent="0.25">
      <c r="A1427"/>
      <c r="B1427"/>
      <c r="C1427"/>
      <c r="D1427"/>
      <c r="E1427"/>
      <c r="F1427"/>
      <c r="G1427" s="449"/>
      <c r="H1427" s="449"/>
      <c r="I1427" s="449"/>
      <c r="J1427"/>
      <c r="K1427"/>
      <c r="L1427"/>
      <c r="M1427"/>
      <c r="N1427"/>
      <c r="O1427"/>
      <c r="P1427"/>
      <c r="Q1427"/>
      <c r="R1427"/>
      <c r="S1427"/>
      <c r="T1427"/>
      <c r="U1427"/>
      <c r="V1427"/>
      <c r="W1427"/>
    </row>
    <row r="1428" spans="1:23" ht="15" x14ac:dyDescent="0.25">
      <c r="A1428"/>
      <c r="B1428"/>
      <c r="C1428"/>
      <c r="D1428"/>
      <c r="E1428"/>
      <c r="F1428"/>
      <c r="G1428" s="449"/>
      <c r="H1428" s="449"/>
      <c r="I1428" s="449"/>
      <c r="J1428"/>
      <c r="K1428"/>
      <c r="L1428"/>
      <c r="M1428"/>
      <c r="N1428"/>
      <c r="O1428"/>
      <c r="P1428"/>
      <c r="Q1428"/>
      <c r="R1428"/>
      <c r="S1428"/>
      <c r="T1428"/>
      <c r="U1428"/>
      <c r="V1428"/>
      <c r="W1428"/>
    </row>
    <row r="1429" spans="1:23" ht="15" x14ac:dyDescent="0.25">
      <c r="A1429"/>
      <c r="B1429"/>
      <c r="C1429"/>
      <c r="D1429"/>
      <c r="E1429"/>
      <c r="F1429"/>
      <c r="G1429" s="449"/>
      <c r="H1429" s="449"/>
      <c r="I1429" s="449"/>
      <c r="J1429"/>
      <c r="K1429"/>
      <c r="L1429"/>
      <c r="M1429"/>
      <c r="N1429"/>
      <c r="O1429"/>
      <c r="P1429"/>
      <c r="Q1429"/>
      <c r="R1429"/>
      <c r="S1429"/>
      <c r="T1429"/>
      <c r="U1429"/>
      <c r="V1429"/>
      <c r="W1429"/>
    </row>
    <row r="1430" spans="1:23" ht="15" x14ac:dyDescent="0.25">
      <c r="A1430"/>
      <c r="B1430"/>
      <c r="C1430"/>
      <c r="D1430"/>
      <c r="E1430"/>
      <c r="F1430"/>
      <c r="G1430" s="449"/>
      <c r="H1430" s="449"/>
      <c r="I1430" s="449"/>
      <c r="J1430"/>
      <c r="K1430"/>
      <c r="L1430"/>
      <c r="M1430"/>
      <c r="N1430"/>
      <c r="O1430"/>
      <c r="P1430"/>
      <c r="Q1430"/>
      <c r="R1430"/>
      <c r="S1430"/>
      <c r="T1430"/>
      <c r="U1430"/>
      <c r="V1430"/>
      <c r="W1430"/>
    </row>
    <row r="1431" spans="1:23" ht="15" x14ac:dyDescent="0.25">
      <c r="A1431"/>
      <c r="B1431"/>
      <c r="C1431"/>
      <c r="D1431"/>
      <c r="E1431"/>
      <c r="F1431"/>
      <c r="G1431" s="449"/>
      <c r="H1431" s="449"/>
      <c r="I1431" s="449"/>
      <c r="J1431"/>
      <c r="K1431"/>
      <c r="L1431"/>
      <c r="M1431"/>
      <c r="N1431"/>
      <c r="O1431"/>
      <c r="P1431"/>
      <c r="Q1431"/>
      <c r="R1431"/>
      <c r="S1431"/>
      <c r="T1431"/>
      <c r="U1431"/>
      <c r="V1431"/>
      <c r="W1431"/>
    </row>
    <row r="1432" spans="1:23" ht="15" x14ac:dyDescent="0.25">
      <c r="A1432"/>
      <c r="B1432"/>
      <c r="C1432"/>
      <c r="D1432"/>
      <c r="E1432"/>
      <c r="F1432"/>
      <c r="G1432" s="449"/>
      <c r="H1432" s="449"/>
      <c r="I1432" s="449"/>
      <c r="J1432"/>
      <c r="K1432"/>
      <c r="L1432"/>
      <c r="M1432"/>
      <c r="N1432"/>
      <c r="O1432"/>
      <c r="P1432"/>
      <c r="Q1432"/>
      <c r="R1432"/>
      <c r="S1432"/>
      <c r="T1432"/>
      <c r="U1432"/>
      <c r="V1432"/>
      <c r="W1432"/>
    </row>
    <row r="1433" spans="1:23" ht="15" x14ac:dyDescent="0.25">
      <c r="A1433"/>
      <c r="B1433"/>
      <c r="C1433"/>
      <c r="D1433"/>
      <c r="E1433"/>
      <c r="F1433"/>
      <c r="G1433" s="449"/>
      <c r="H1433" s="449"/>
      <c r="I1433" s="449"/>
      <c r="J1433"/>
      <c r="K1433"/>
      <c r="L1433"/>
      <c r="M1433"/>
      <c r="N1433"/>
      <c r="O1433"/>
      <c r="P1433"/>
      <c r="Q1433"/>
      <c r="R1433"/>
      <c r="S1433"/>
      <c r="T1433"/>
      <c r="U1433"/>
      <c r="V1433"/>
      <c r="W1433"/>
    </row>
    <row r="1434" spans="1:23" ht="15" x14ac:dyDescent="0.25">
      <c r="A1434"/>
      <c r="B1434"/>
      <c r="C1434"/>
      <c r="D1434"/>
      <c r="E1434"/>
      <c r="F1434"/>
      <c r="G1434" s="449"/>
      <c r="H1434" s="449"/>
      <c r="I1434" s="449"/>
      <c r="J1434"/>
      <c r="K1434"/>
      <c r="L1434"/>
      <c r="M1434"/>
      <c r="N1434"/>
      <c r="O1434"/>
      <c r="P1434"/>
      <c r="Q1434"/>
      <c r="R1434"/>
      <c r="S1434"/>
      <c r="T1434"/>
      <c r="U1434"/>
      <c r="V1434"/>
      <c r="W1434"/>
    </row>
    <row r="1435" spans="1:23" ht="15" x14ac:dyDescent="0.25">
      <c r="A1435"/>
      <c r="B1435"/>
      <c r="C1435"/>
      <c r="D1435"/>
      <c r="E1435"/>
      <c r="F1435"/>
      <c r="G1435" s="449"/>
      <c r="H1435" s="449"/>
      <c r="I1435" s="449"/>
      <c r="J1435"/>
      <c r="K1435"/>
      <c r="L1435"/>
      <c r="M1435"/>
      <c r="N1435"/>
      <c r="O1435"/>
      <c r="P1435"/>
      <c r="Q1435"/>
      <c r="R1435"/>
      <c r="S1435"/>
      <c r="T1435"/>
      <c r="U1435"/>
      <c r="V1435"/>
      <c r="W1435"/>
    </row>
    <row r="1436" spans="1:23" ht="15" x14ac:dyDescent="0.25">
      <c r="A1436"/>
      <c r="B1436"/>
      <c r="C1436"/>
      <c r="D1436"/>
      <c r="E1436"/>
      <c r="F1436"/>
      <c r="G1436" s="449"/>
      <c r="H1436" s="449"/>
      <c r="I1436" s="449"/>
      <c r="J1436"/>
      <c r="K1436"/>
      <c r="L1436"/>
      <c r="M1436"/>
      <c r="N1436"/>
      <c r="O1436"/>
      <c r="P1436"/>
      <c r="Q1436"/>
      <c r="R1436"/>
      <c r="S1436"/>
      <c r="T1436"/>
      <c r="U1436"/>
      <c r="V1436"/>
      <c r="W1436"/>
    </row>
    <row r="1437" spans="1:23" ht="15" x14ac:dyDescent="0.25">
      <c r="A1437"/>
      <c r="B1437"/>
      <c r="C1437"/>
      <c r="D1437"/>
      <c r="E1437"/>
      <c r="F1437"/>
      <c r="G1437" s="449"/>
      <c r="H1437" s="449"/>
      <c r="I1437" s="449"/>
      <c r="J1437"/>
      <c r="K1437"/>
      <c r="L1437"/>
      <c r="M1437"/>
      <c r="N1437"/>
      <c r="O1437"/>
      <c r="P1437"/>
      <c r="Q1437"/>
      <c r="R1437"/>
      <c r="S1437"/>
      <c r="T1437"/>
      <c r="U1437"/>
      <c r="V1437"/>
      <c r="W1437"/>
    </row>
    <row r="1438" spans="1:23" ht="15" x14ac:dyDescent="0.25">
      <c r="A1438"/>
      <c r="B1438"/>
      <c r="C1438"/>
      <c r="D1438"/>
      <c r="E1438"/>
      <c r="F1438"/>
      <c r="G1438" s="449"/>
      <c r="H1438" s="449"/>
      <c r="I1438" s="449"/>
      <c r="J1438"/>
      <c r="K1438"/>
      <c r="L1438"/>
      <c r="M1438"/>
      <c r="N1438"/>
      <c r="O1438"/>
      <c r="P1438"/>
      <c r="Q1438"/>
      <c r="R1438"/>
      <c r="S1438"/>
      <c r="T1438"/>
      <c r="U1438"/>
      <c r="V1438"/>
      <c r="W1438"/>
    </row>
    <row r="1439" spans="1:23" ht="15" x14ac:dyDescent="0.25">
      <c r="A1439"/>
      <c r="B1439"/>
      <c r="C1439"/>
      <c r="D1439"/>
      <c r="E1439"/>
      <c r="F1439"/>
      <c r="G1439" s="449"/>
      <c r="H1439" s="449"/>
      <c r="I1439" s="449"/>
      <c r="J1439"/>
      <c r="K1439"/>
      <c r="L1439"/>
      <c r="M1439"/>
      <c r="N1439"/>
      <c r="O1439"/>
      <c r="P1439"/>
      <c r="Q1439"/>
      <c r="R1439"/>
      <c r="S1439"/>
      <c r="T1439"/>
      <c r="U1439"/>
      <c r="V1439"/>
      <c r="W1439"/>
    </row>
    <row r="1440" spans="1:23" ht="15" x14ac:dyDescent="0.25">
      <c r="A1440"/>
      <c r="B1440"/>
      <c r="C1440"/>
      <c r="D1440"/>
      <c r="E1440"/>
      <c r="F1440"/>
      <c r="G1440" s="449"/>
      <c r="H1440" s="449"/>
      <c r="I1440" s="449"/>
      <c r="J1440"/>
      <c r="K1440"/>
      <c r="L1440"/>
      <c r="M1440"/>
      <c r="N1440"/>
      <c r="O1440"/>
      <c r="P1440"/>
      <c r="Q1440"/>
      <c r="R1440"/>
      <c r="S1440"/>
      <c r="T1440"/>
      <c r="U1440"/>
      <c r="V1440"/>
      <c r="W1440"/>
    </row>
    <row r="1441" spans="1:23" ht="15" x14ac:dyDescent="0.25">
      <c r="A1441"/>
      <c r="B1441"/>
      <c r="C1441"/>
      <c r="D1441"/>
      <c r="E1441"/>
      <c r="F1441"/>
      <c r="G1441" s="449"/>
      <c r="H1441" s="449"/>
      <c r="I1441" s="449"/>
      <c r="J1441"/>
      <c r="K1441"/>
      <c r="L1441"/>
      <c r="M1441"/>
      <c r="N1441"/>
      <c r="O1441"/>
      <c r="P1441"/>
      <c r="Q1441"/>
      <c r="R1441"/>
      <c r="S1441"/>
      <c r="T1441"/>
      <c r="U1441"/>
      <c r="V1441"/>
      <c r="W1441"/>
    </row>
    <row r="1442" spans="1:23" ht="15" x14ac:dyDescent="0.25">
      <c r="A1442"/>
      <c r="B1442"/>
      <c r="C1442"/>
      <c r="D1442"/>
      <c r="E1442"/>
      <c r="F1442"/>
      <c r="G1442" s="449"/>
      <c r="H1442" s="449"/>
      <c r="I1442" s="449"/>
      <c r="J1442"/>
      <c r="K1442"/>
      <c r="L1442"/>
      <c r="M1442"/>
      <c r="N1442"/>
      <c r="O1442"/>
      <c r="P1442"/>
      <c r="Q1442"/>
      <c r="R1442"/>
      <c r="S1442"/>
      <c r="T1442"/>
      <c r="U1442"/>
      <c r="V1442"/>
      <c r="W1442"/>
    </row>
    <row r="1443" spans="1:23" ht="15" x14ac:dyDescent="0.25">
      <c r="A1443"/>
      <c r="B1443"/>
      <c r="C1443"/>
      <c r="D1443"/>
      <c r="E1443"/>
      <c r="F1443"/>
      <c r="G1443" s="449"/>
      <c r="H1443" s="449"/>
      <c r="I1443" s="449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  <c r="W1443"/>
    </row>
    <row r="1444" spans="1:23" ht="15" x14ac:dyDescent="0.25">
      <c r="A1444"/>
      <c r="B1444"/>
      <c r="C1444"/>
      <c r="D1444"/>
      <c r="E1444"/>
      <c r="F1444"/>
      <c r="G1444" s="449"/>
      <c r="H1444" s="449"/>
      <c r="I1444" s="449"/>
      <c r="J1444"/>
      <c r="K1444"/>
      <c r="L1444"/>
      <c r="M1444"/>
      <c r="N1444"/>
      <c r="O1444"/>
      <c r="P1444"/>
      <c r="Q1444"/>
      <c r="R1444"/>
      <c r="S1444"/>
      <c r="T1444"/>
      <c r="U1444"/>
      <c r="V1444"/>
      <c r="W1444"/>
    </row>
    <row r="1445" spans="1:23" ht="15" x14ac:dyDescent="0.25">
      <c r="A1445"/>
      <c r="B1445"/>
      <c r="C1445"/>
      <c r="D1445"/>
      <c r="E1445"/>
      <c r="F1445"/>
      <c r="G1445" s="449"/>
      <c r="H1445" s="449"/>
      <c r="I1445" s="449"/>
      <c r="J1445"/>
      <c r="K1445"/>
      <c r="L1445"/>
      <c r="M1445"/>
      <c r="N1445"/>
      <c r="O1445"/>
      <c r="P1445"/>
      <c r="Q1445"/>
      <c r="R1445"/>
      <c r="S1445"/>
      <c r="T1445"/>
      <c r="U1445"/>
      <c r="V1445"/>
      <c r="W1445"/>
    </row>
    <row r="1446" spans="1:23" ht="15" x14ac:dyDescent="0.25">
      <c r="A1446"/>
      <c r="B1446"/>
      <c r="C1446"/>
      <c r="D1446"/>
      <c r="E1446"/>
      <c r="F1446"/>
      <c r="G1446" s="449"/>
      <c r="H1446" s="449"/>
      <c r="I1446" s="449"/>
      <c r="J1446"/>
      <c r="K1446"/>
      <c r="L1446"/>
      <c r="M1446"/>
      <c r="N1446"/>
      <c r="O1446"/>
      <c r="P1446"/>
      <c r="Q1446"/>
      <c r="R1446"/>
      <c r="S1446"/>
      <c r="T1446"/>
      <c r="U1446"/>
      <c r="V1446"/>
      <c r="W1446"/>
    </row>
    <row r="1447" spans="1:23" ht="15" x14ac:dyDescent="0.25">
      <c r="A1447"/>
      <c r="B1447"/>
      <c r="C1447"/>
      <c r="D1447"/>
      <c r="E1447"/>
      <c r="F1447"/>
      <c r="G1447" s="449"/>
      <c r="H1447" s="449"/>
      <c r="I1447" s="449"/>
      <c r="J1447"/>
      <c r="K1447"/>
      <c r="L1447"/>
      <c r="M1447"/>
      <c r="N1447"/>
      <c r="O1447"/>
      <c r="P1447"/>
      <c r="Q1447"/>
      <c r="R1447"/>
      <c r="S1447"/>
      <c r="T1447"/>
      <c r="U1447"/>
      <c r="V1447"/>
      <c r="W1447"/>
    </row>
    <row r="1448" spans="1:23" ht="15" x14ac:dyDescent="0.25">
      <c r="A1448"/>
      <c r="B1448"/>
      <c r="C1448"/>
      <c r="D1448"/>
      <c r="E1448"/>
      <c r="F1448"/>
      <c r="G1448" s="449"/>
      <c r="H1448" s="449"/>
      <c r="I1448" s="449"/>
      <c r="J1448"/>
      <c r="K1448"/>
      <c r="L1448"/>
      <c r="M1448"/>
      <c r="N1448"/>
      <c r="O1448"/>
      <c r="P1448"/>
      <c r="Q1448"/>
      <c r="R1448"/>
      <c r="S1448"/>
      <c r="T1448"/>
      <c r="U1448"/>
      <c r="V1448"/>
      <c r="W1448"/>
    </row>
    <row r="1449" spans="1:23" ht="15" x14ac:dyDescent="0.25">
      <c r="A1449"/>
      <c r="B1449"/>
      <c r="C1449"/>
      <c r="D1449"/>
      <c r="E1449"/>
      <c r="F1449"/>
      <c r="G1449" s="449"/>
      <c r="H1449" s="449"/>
      <c r="I1449" s="449"/>
      <c r="J1449"/>
      <c r="K1449"/>
      <c r="L1449"/>
      <c r="M1449"/>
      <c r="N1449"/>
      <c r="O1449"/>
      <c r="P1449"/>
      <c r="Q1449"/>
      <c r="R1449"/>
      <c r="S1449"/>
      <c r="T1449"/>
      <c r="U1449"/>
      <c r="V1449"/>
      <c r="W1449"/>
    </row>
    <row r="1450" spans="1:23" ht="15" x14ac:dyDescent="0.25">
      <c r="A1450"/>
      <c r="B1450"/>
      <c r="C1450"/>
      <c r="D1450"/>
      <c r="E1450"/>
      <c r="F1450"/>
      <c r="G1450" s="449"/>
      <c r="H1450" s="449"/>
      <c r="I1450" s="449"/>
      <c r="J1450"/>
      <c r="K1450"/>
      <c r="L1450"/>
      <c r="M1450"/>
      <c r="N1450"/>
      <c r="O1450"/>
      <c r="P1450"/>
      <c r="Q1450"/>
      <c r="R1450"/>
      <c r="S1450"/>
      <c r="T1450"/>
      <c r="U1450"/>
      <c r="V1450"/>
      <c r="W1450"/>
    </row>
    <row r="1451" spans="1:23" ht="15" x14ac:dyDescent="0.25">
      <c r="A1451"/>
      <c r="B1451"/>
      <c r="C1451"/>
      <c r="D1451"/>
      <c r="E1451"/>
      <c r="F1451"/>
      <c r="G1451" s="449"/>
      <c r="H1451" s="449"/>
      <c r="I1451" s="449"/>
      <c r="J1451"/>
      <c r="K1451"/>
      <c r="L1451"/>
      <c r="M1451"/>
      <c r="N1451"/>
      <c r="O1451"/>
      <c r="P1451"/>
      <c r="Q1451"/>
      <c r="R1451"/>
      <c r="S1451"/>
      <c r="T1451"/>
      <c r="U1451"/>
      <c r="V1451"/>
      <c r="W1451"/>
    </row>
    <row r="1452" spans="1:23" ht="15" x14ac:dyDescent="0.25">
      <c r="A1452"/>
      <c r="B1452"/>
      <c r="C1452"/>
      <c r="D1452"/>
      <c r="E1452"/>
      <c r="F1452"/>
      <c r="G1452" s="449"/>
      <c r="H1452" s="449"/>
      <c r="I1452" s="449"/>
      <c r="J1452"/>
      <c r="K1452"/>
      <c r="L1452"/>
      <c r="M1452"/>
      <c r="N1452"/>
      <c r="O1452"/>
      <c r="P1452"/>
      <c r="Q1452"/>
      <c r="R1452"/>
      <c r="S1452"/>
      <c r="T1452"/>
      <c r="U1452"/>
      <c r="V1452"/>
      <c r="W1452"/>
    </row>
    <row r="1453" spans="1:23" ht="15" x14ac:dyDescent="0.25">
      <c r="A1453"/>
      <c r="B1453"/>
      <c r="C1453"/>
      <c r="D1453"/>
      <c r="E1453"/>
      <c r="F1453"/>
      <c r="G1453" s="449"/>
      <c r="H1453" s="449"/>
      <c r="I1453" s="449"/>
      <c r="J1453"/>
      <c r="K1453"/>
      <c r="L1453"/>
      <c r="M1453"/>
      <c r="N1453"/>
      <c r="O1453"/>
      <c r="P1453"/>
      <c r="Q1453"/>
      <c r="R1453"/>
      <c r="S1453"/>
      <c r="T1453"/>
      <c r="U1453"/>
      <c r="V1453"/>
      <c r="W1453"/>
    </row>
    <row r="1454" spans="1:23" ht="15" x14ac:dyDescent="0.25">
      <c r="A1454"/>
      <c r="B1454"/>
      <c r="C1454"/>
      <c r="D1454"/>
      <c r="E1454"/>
      <c r="F1454"/>
      <c r="G1454" s="449"/>
      <c r="H1454" s="449"/>
      <c r="I1454" s="449"/>
      <c r="J1454"/>
      <c r="K1454"/>
      <c r="L1454"/>
      <c r="M1454"/>
      <c r="N1454"/>
      <c r="O1454"/>
      <c r="P1454"/>
      <c r="Q1454"/>
      <c r="R1454"/>
      <c r="S1454"/>
      <c r="T1454"/>
      <c r="U1454"/>
      <c r="V1454"/>
      <c r="W1454"/>
    </row>
    <row r="1455" spans="1:23" ht="15" x14ac:dyDescent="0.25">
      <c r="A1455"/>
      <c r="B1455"/>
      <c r="C1455"/>
      <c r="D1455"/>
      <c r="E1455"/>
      <c r="F1455"/>
      <c r="G1455" s="449"/>
      <c r="H1455" s="449"/>
      <c r="I1455" s="449"/>
      <c r="J1455"/>
      <c r="K1455"/>
      <c r="L1455"/>
      <c r="M1455"/>
      <c r="N1455"/>
      <c r="O1455"/>
      <c r="P1455"/>
      <c r="Q1455"/>
      <c r="R1455"/>
      <c r="S1455"/>
      <c r="T1455"/>
      <c r="U1455"/>
      <c r="V1455"/>
      <c r="W1455"/>
    </row>
    <row r="1456" spans="1:23" ht="15" x14ac:dyDescent="0.25">
      <c r="A1456"/>
      <c r="B1456"/>
      <c r="C1456"/>
      <c r="D1456"/>
      <c r="E1456"/>
      <c r="F1456"/>
      <c r="G1456" s="449"/>
      <c r="H1456" s="449"/>
      <c r="I1456" s="449"/>
      <c r="J1456"/>
      <c r="K1456"/>
      <c r="L1456"/>
      <c r="M1456"/>
      <c r="N1456"/>
      <c r="O1456"/>
      <c r="P1456"/>
      <c r="Q1456"/>
      <c r="R1456"/>
      <c r="S1456"/>
      <c r="T1456"/>
      <c r="U1456"/>
      <c r="V1456"/>
      <c r="W1456"/>
    </row>
    <row r="1457" spans="1:23" ht="15" x14ac:dyDescent="0.25">
      <c r="A1457"/>
      <c r="B1457"/>
      <c r="C1457"/>
      <c r="D1457"/>
      <c r="E1457"/>
      <c r="F1457"/>
      <c r="G1457" s="449"/>
      <c r="H1457" s="449"/>
      <c r="I1457" s="449"/>
      <c r="J1457"/>
      <c r="K1457"/>
      <c r="L1457"/>
      <c r="M1457"/>
      <c r="N1457"/>
      <c r="O1457"/>
      <c r="P1457"/>
      <c r="Q1457"/>
      <c r="R1457"/>
      <c r="S1457"/>
      <c r="T1457"/>
      <c r="U1457"/>
      <c r="V1457"/>
      <c r="W1457"/>
    </row>
    <row r="1458" spans="1:23" ht="15" x14ac:dyDescent="0.25">
      <c r="A1458"/>
      <c r="B1458"/>
      <c r="C1458"/>
      <c r="D1458"/>
      <c r="E1458"/>
      <c r="F1458"/>
      <c r="G1458" s="449"/>
      <c r="H1458" s="449"/>
      <c r="I1458" s="449"/>
      <c r="J1458"/>
      <c r="K1458"/>
      <c r="L1458"/>
      <c r="M1458"/>
      <c r="N1458"/>
      <c r="O1458"/>
      <c r="P1458"/>
      <c r="Q1458"/>
      <c r="R1458"/>
      <c r="S1458"/>
      <c r="T1458"/>
      <c r="U1458"/>
      <c r="V1458"/>
      <c r="W1458"/>
    </row>
    <row r="1459" spans="1:23" ht="15" x14ac:dyDescent="0.25">
      <c r="A1459"/>
      <c r="B1459"/>
      <c r="C1459"/>
      <c r="D1459"/>
      <c r="E1459"/>
      <c r="F1459"/>
      <c r="G1459" s="449"/>
      <c r="H1459" s="449"/>
      <c r="I1459" s="449"/>
      <c r="J1459"/>
      <c r="K1459"/>
      <c r="L1459"/>
      <c r="M1459"/>
      <c r="N1459"/>
      <c r="O1459"/>
      <c r="P1459"/>
      <c r="Q1459"/>
      <c r="R1459"/>
      <c r="S1459"/>
      <c r="T1459"/>
      <c r="U1459"/>
      <c r="V1459"/>
      <c r="W1459"/>
    </row>
    <row r="1460" spans="1:23" ht="15" x14ac:dyDescent="0.25">
      <c r="A1460"/>
      <c r="B1460"/>
      <c r="C1460"/>
      <c r="D1460"/>
      <c r="E1460"/>
      <c r="F1460"/>
      <c r="G1460" s="449"/>
      <c r="H1460" s="449"/>
      <c r="I1460" s="449"/>
      <c r="J1460"/>
      <c r="K1460"/>
      <c r="L1460"/>
      <c r="M1460"/>
      <c r="N1460"/>
      <c r="O1460"/>
      <c r="P1460"/>
      <c r="Q1460"/>
      <c r="R1460"/>
      <c r="S1460"/>
      <c r="T1460"/>
      <c r="U1460"/>
      <c r="V1460"/>
      <c r="W1460"/>
    </row>
    <row r="1461" spans="1:23" ht="15" x14ac:dyDescent="0.25">
      <c r="A1461"/>
      <c r="B1461"/>
      <c r="C1461"/>
      <c r="D1461"/>
      <c r="E1461"/>
      <c r="F1461"/>
      <c r="G1461" s="449"/>
      <c r="H1461" s="449"/>
      <c r="I1461" s="449"/>
      <c r="J1461"/>
      <c r="K1461"/>
      <c r="L1461"/>
      <c r="M1461"/>
      <c r="N1461"/>
      <c r="O1461"/>
      <c r="P1461"/>
      <c r="Q1461"/>
      <c r="R1461"/>
      <c r="S1461"/>
      <c r="T1461"/>
      <c r="U1461"/>
      <c r="V1461"/>
      <c r="W1461"/>
    </row>
    <row r="1462" spans="1:23" ht="15" x14ac:dyDescent="0.25">
      <c r="A1462"/>
      <c r="B1462"/>
      <c r="C1462"/>
      <c r="D1462"/>
      <c r="E1462"/>
      <c r="F1462"/>
      <c r="G1462" s="449"/>
      <c r="H1462" s="449"/>
      <c r="I1462" s="449"/>
      <c r="J1462"/>
      <c r="K1462"/>
      <c r="L1462"/>
      <c r="M1462"/>
      <c r="N1462"/>
      <c r="O1462"/>
      <c r="P1462"/>
      <c r="Q1462"/>
      <c r="R1462"/>
      <c r="S1462"/>
      <c r="T1462"/>
      <c r="U1462"/>
      <c r="V1462"/>
      <c r="W1462"/>
    </row>
    <row r="1463" spans="1:23" ht="15" x14ac:dyDescent="0.25">
      <c r="A1463"/>
      <c r="B1463"/>
      <c r="C1463"/>
      <c r="D1463"/>
      <c r="E1463"/>
      <c r="F1463"/>
      <c r="G1463" s="449"/>
      <c r="H1463" s="449"/>
      <c r="I1463" s="449"/>
      <c r="J1463"/>
      <c r="K1463"/>
      <c r="L1463"/>
      <c r="M1463"/>
      <c r="N1463"/>
      <c r="O1463"/>
      <c r="P1463"/>
      <c r="Q1463"/>
      <c r="R1463"/>
      <c r="S1463"/>
      <c r="T1463"/>
      <c r="U1463"/>
      <c r="V1463"/>
      <c r="W1463"/>
    </row>
    <row r="1464" spans="1:23" ht="15" x14ac:dyDescent="0.25">
      <c r="A1464"/>
      <c r="B1464"/>
      <c r="C1464"/>
      <c r="D1464"/>
      <c r="E1464"/>
      <c r="F1464"/>
      <c r="G1464" s="449"/>
      <c r="H1464" s="449"/>
      <c r="I1464" s="449"/>
      <c r="J1464"/>
      <c r="K1464"/>
      <c r="L1464"/>
      <c r="M1464"/>
      <c r="N1464"/>
      <c r="O1464"/>
      <c r="P1464"/>
      <c r="Q1464"/>
      <c r="R1464"/>
      <c r="S1464"/>
      <c r="T1464"/>
      <c r="U1464"/>
      <c r="V1464"/>
      <c r="W1464"/>
    </row>
    <row r="1465" spans="1:23" ht="15" x14ac:dyDescent="0.25">
      <c r="A1465"/>
      <c r="B1465"/>
      <c r="C1465"/>
      <c r="D1465"/>
      <c r="E1465"/>
      <c r="F1465"/>
      <c r="G1465" s="449"/>
      <c r="H1465" s="449"/>
      <c r="I1465" s="449"/>
      <c r="J1465"/>
      <c r="K1465"/>
      <c r="L1465"/>
      <c r="M1465"/>
      <c r="N1465"/>
      <c r="O1465"/>
      <c r="P1465"/>
      <c r="Q1465"/>
      <c r="R1465"/>
      <c r="S1465"/>
      <c r="T1465"/>
      <c r="U1465"/>
      <c r="V1465"/>
      <c r="W1465"/>
    </row>
    <row r="1466" spans="1:23" ht="15" x14ac:dyDescent="0.25">
      <c r="A1466"/>
      <c r="B1466"/>
      <c r="C1466"/>
      <c r="D1466"/>
      <c r="E1466"/>
      <c r="F1466"/>
      <c r="G1466" s="449"/>
      <c r="H1466" s="449"/>
      <c r="I1466" s="449"/>
      <c r="J1466"/>
      <c r="K1466"/>
      <c r="L1466"/>
      <c r="M1466"/>
      <c r="N1466"/>
      <c r="O1466"/>
      <c r="P1466"/>
      <c r="Q1466"/>
      <c r="R1466"/>
      <c r="S1466"/>
      <c r="T1466"/>
      <c r="U1466"/>
      <c r="V1466"/>
      <c r="W1466"/>
    </row>
    <row r="1467" spans="1:23" ht="15" x14ac:dyDescent="0.25">
      <c r="A1467"/>
      <c r="B1467"/>
      <c r="C1467"/>
      <c r="D1467"/>
      <c r="E1467"/>
      <c r="F1467"/>
      <c r="G1467" s="449"/>
      <c r="H1467" s="449"/>
      <c r="I1467" s="449"/>
      <c r="J1467"/>
      <c r="K1467"/>
      <c r="L1467"/>
      <c r="M1467"/>
      <c r="N1467"/>
      <c r="O1467"/>
      <c r="P1467"/>
      <c r="Q1467"/>
      <c r="R1467"/>
      <c r="S1467"/>
      <c r="T1467"/>
      <c r="U1467"/>
      <c r="V1467"/>
      <c r="W1467"/>
    </row>
    <row r="1468" spans="1:23" ht="15" x14ac:dyDescent="0.25">
      <c r="A1468"/>
      <c r="B1468"/>
      <c r="C1468"/>
      <c r="D1468"/>
      <c r="E1468"/>
      <c r="F1468"/>
      <c r="G1468" s="449"/>
      <c r="H1468" s="449"/>
      <c r="I1468" s="449"/>
      <c r="J1468"/>
      <c r="K1468"/>
      <c r="L1468"/>
      <c r="M1468"/>
      <c r="N1468"/>
      <c r="O1468"/>
      <c r="P1468"/>
      <c r="Q1468"/>
      <c r="R1468"/>
      <c r="S1468"/>
      <c r="T1468"/>
      <c r="U1468"/>
      <c r="V1468"/>
      <c r="W1468"/>
    </row>
    <row r="1469" spans="1:23" ht="15" x14ac:dyDescent="0.25">
      <c r="A1469"/>
      <c r="B1469"/>
      <c r="C1469"/>
      <c r="D1469"/>
      <c r="E1469"/>
      <c r="F1469"/>
      <c r="G1469" s="449"/>
      <c r="H1469" s="449"/>
      <c r="I1469" s="449"/>
      <c r="J1469"/>
      <c r="K1469"/>
      <c r="L1469"/>
      <c r="M1469"/>
      <c r="N1469"/>
      <c r="O1469"/>
      <c r="P1469"/>
      <c r="Q1469"/>
      <c r="R1469"/>
      <c r="S1469"/>
      <c r="T1469"/>
      <c r="U1469"/>
      <c r="V1469"/>
      <c r="W1469"/>
    </row>
    <row r="1470" spans="1:23" ht="15" x14ac:dyDescent="0.25">
      <c r="A1470"/>
      <c r="B1470"/>
      <c r="C1470"/>
      <c r="D1470"/>
      <c r="E1470"/>
      <c r="F1470"/>
      <c r="G1470" s="449"/>
      <c r="H1470" s="449"/>
      <c r="I1470" s="449"/>
      <c r="J1470"/>
      <c r="K1470"/>
      <c r="L1470"/>
      <c r="M1470"/>
      <c r="N1470"/>
      <c r="O1470"/>
      <c r="P1470"/>
      <c r="Q1470"/>
      <c r="R1470"/>
      <c r="S1470"/>
      <c r="T1470"/>
      <c r="U1470"/>
      <c r="V1470"/>
      <c r="W1470"/>
    </row>
    <row r="1471" spans="1:23" ht="15" x14ac:dyDescent="0.25">
      <c r="A1471"/>
      <c r="B1471"/>
      <c r="C1471"/>
      <c r="D1471"/>
      <c r="E1471"/>
      <c r="F1471"/>
      <c r="G1471" s="449"/>
      <c r="H1471" s="449"/>
      <c r="I1471" s="449"/>
      <c r="J1471"/>
      <c r="K1471"/>
      <c r="L1471"/>
      <c r="M1471"/>
      <c r="N1471"/>
      <c r="O1471"/>
      <c r="P1471"/>
      <c r="Q1471"/>
      <c r="R1471"/>
      <c r="S1471"/>
      <c r="T1471"/>
      <c r="U1471"/>
      <c r="V1471"/>
      <c r="W1471"/>
    </row>
    <row r="1472" spans="1:23" ht="15" x14ac:dyDescent="0.25">
      <c r="A1472"/>
      <c r="B1472"/>
      <c r="C1472"/>
      <c r="D1472"/>
      <c r="E1472"/>
      <c r="F1472"/>
      <c r="G1472" s="449"/>
      <c r="H1472" s="449"/>
      <c r="I1472" s="449"/>
      <c r="J1472"/>
      <c r="K1472"/>
      <c r="L1472"/>
      <c r="M1472"/>
      <c r="N1472"/>
      <c r="O1472"/>
      <c r="P1472"/>
      <c r="Q1472"/>
      <c r="R1472"/>
      <c r="S1472"/>
      <c r="T1472"/>
      <c r="U1472"/>
      <c r="V1472"/>
      <c r="W1472"/>
    </row>
    <row r="1473" spans="1:23" ht="15" x14ac:dyDescent="0.25">
      <c r="A1473"/>
      <c r="B1473"/>
      <c r="C1473"/>
      <c r="D1473"/>
      <c r="E1473"/>
      <c r="F1473"/>
      <c r="G1473" s="449"/>
      <c r="H1473" s="449"/>
      <c r="I1473" s="449"/>
      <c r="J1473"/>
      <c r="K1473"/>
      <c r="L1473"/>
      <c r="M1473"/>
      <c r="N1473"/>
      <c r="O1473"/>
      <c r="P1473"/>
      <c r="Q1473"/>
      <c r="R1473"/>
      <c r="S1473"/>
      <c r="T1473"/>
      <c r="U1473"/>
      <c r="V1473"/>
      <c r="W1473"/>
    </row>
    <row r="1474" spans="1:23" ht="15" x14ac:dyDescent="0.25">
      <c r="A1474"/>
      <c r="B1474"/>
      <c r="C1474"/>
      <c r="D1474"/>
      <c r="E1474"/>
      <c r="F1474"/>
      <c r="G1474" s="449"/>
      <c r="H1474" s="449"/>
      <c r="I1474" s="449"/>
      <c r="J1474"/>
      <c r="K1474"/>
      <c r="L1474"/>
      <c r="M1474"/>
      <c r="N1474"/>
      <c r="O1474"/>
      <c r="P1474"/>
      <c r="Q1474"/>
      <c r="R1474"/>
      <c r="S1474"/>
      <c r="T1474"/>
      <c r="U1474"/>
      <c r="V1474"/>
      <c r="W1474"/>
    </row>
    <row r="1475" spans="1:23" ht="15" x14ac:dyDescent="0.25">
      <c r="A1475"/>
      <c r="B1475"/>
      <c r="C1475"/>
      <c r="D1475"/>
      <c r="E1475"/>
      <c r="F1475"/>
      <c r="G1475" s="449"/>
      <c r="H1475" s="449"/>
      <c r="I1475" s="449"/>
      <c r="J1475"/>
      <c r="K1475"/>
      <c r="L1475"/>
      <c r="M1475"/>
      <c r="N1475"/>
      <c r="O1475"/>
      <c r="P1475"/>
      <c r="Q1475"/>
      <c r="R1475"/>
      <c r="S1475"/>
      <c r="T1475"/>
      <c r="U1475"/>
      <c r="V1475"/>
      <c r="W1475"/>
    </row>
    <row r="1476" spans="1:23" ht="15" x14ac:dyDescent="0.25">
      <c r="A1476"/>
      <c r="B1476"/>
      <c r="C1476"/>
      <c r="D1476"/>
      <c r="E1476"/>
      <c r="F1476"/>
      <c r="G1476" s="449"/>
      <c r="H1476" s="449"/>
      <c r="I1476" s="449"/>
      <c r="J1476"/>
      <c r="K1476"/>
      <c r="L1476"/>
      <c r="M1476"/>
      <c r="N1476"/>
      <c r="O1476"/>
      <c r="P1476"/>
      <c r="Q1476"/>
      <c r="R1476"/>
      <c r="S1476"/>
      <c r="T1476"/>
      <c r="U1476"/>
      <c r="V1476"/>
      <c r="W1476"/>
    </row>
    <row r="1477" spans="1:23" ht="15" x14ac:dyDescent="0.25">
      <c r="A1477"/>
      <c r="B1477"/>
      <c r="C1477"/>
      <c r="D1477"/>
      <c r="E1477"/>
      <c r="F1477"/>
      <c r="G1477" s="449"/>
      <c r="H1477" s="449"/>
      <c r="I1477" s="449"/>
      <c r="J1477"/>
      <c r="K1477"/>
      <c r="L1477"/>
      <c r="M1477"/>
      <c r="N1477"/>
      <c r="O1477"/>
      <c r="P1477"/>
      <c r="Q1477"/>
      <c r="R1477"/>
      <c r="S1477"/>
      <c r="T1477"/>
      <c r="U1477"/>
      <c r="V1477"/>
      <c r="W1477"/>
    </row>
    <row r="1478" spans="1:23" ht="15" x14ac:dyDescent="0.25">
      <c r="A1478"/>
      <c r="B1478"/>
      <c r="C1478"/>
      <c r="D1478"/>
      <c r="E1478"/>
      <c r="F1478"/>
      <c r="G1478" s="449"/>
      <c r="H1478" s="449"/>
      <c r="I1478" s="449"/>
      <c r="J1478"/>
      <c r="K1478"/>
      <c r="L1478"/>
      <c r="M1478"/>
      <c r="N1478"/>
      <c r="O1478"/>
      <c r="P1478"/>
      <c r="Q1478"/>
      <c r="R1478"/>
      <c r="S1478"/>
      <c r="T1478"/>
      <c r="U1478"/>
      <c r="V1478"/>
      <c r="W1478"/>
    </row>
    <row r="1479" spans="1:23" ht="15" x14ac:dyDescent="0.25">
      <c r="A1479"/>
      <c r="B1479"/>
      <c r="C1479"/>
      <c r="D1479"/>
      <c r="E1479"/>
      <c r="F1479"/>
      <c r="G1479" s="449"/>
      <c r="H1479" s="449"/>
      <c r="I1479" s="449"/>
      <c r="J1479"/>
      <c r="K1479"/>
      <c r="L1479"/>
      <c r="M1479"/>
      <c r="N1479"/>
      <c r="O1479"/>
      <c r="P1479"/>
      <c r="Q1479"/>
      <c r="R1479"/>
      <c r="S1479"/>
      <c r="T1479"/>
      <c r="U1479"/>
      <c r="V1479"/>
      <c r="W1479"/>
    </row>
    <row r="1480" spans="1:23" ht="15" x14ac:dyDescent="0.25">
      <c r="A1480"/>
      <c r="B1480"/>
      <c r="C1480"/>
      <c r="D1480"/>
      <c r="E1480"/>
      <c r="F1480"/>
      <c r="G1480" s="449"/>
      <c r="H1480" s="449"/>
      <c r="I1480" s="449"/>
      <c r="J1480"/>
      <c r="K1480"/>
      <c r="L1480"/>
      <c r="M1480"/>
      <c r="N1480"/>
      <c r="O1480"/>
      <c r="P1480"/>
      <c r="Q1480"/>
      <c r="R1480"/>
      <c r="S1480"/>
      <c r="T1480"/>
      <c r="U1480"/>
      <c r="V1480"/>
      <c r="W1480"/>
    </row>
    <row r="1481" spans="1:23" ht="15" x14ac:dyDescent="0.25">
      <c r="A1481"/>
      <c r="B1481"/>
      <c r="C1481"/>
      <c r="D1481"/>
      <c r="E1481"/>
      <c r="F1481"/>
      <c r="G1481" s="449"/>
      <c r="H1481" s="449"/>
      <c r="I1481" s="449"/>
      <c r="J1481"/>
      <c r="K1481"/>
      <c r="L1481"/>
      <c r="M1481"/>
      <c r="N1481"/>
      <c r="O1481"/>
      <c r="P1481"/>
      <c r="Q1481"/>
      <c r="R1481"/>
      <c r="S1481"/>
      <c r="T1481"/>
      <c r="U1481"/>
      <c r="V1481"/>
      <c r="W1481"/>
    </row>
    <row r="1482" spans="1:23" ht="15" x14ac:dyDescent="0.25">
      <c r="A1482"/>
      <c r="B1482"/>
      <c r="C1482"/>
      <c r="D1482"/>
      <c r="E1482"/>
      <c r="F1482"/>
      <c r="G1482" s="449"/>
      <c r="H1482" s="449"/>
      <c r="I1482" s="449"/>
      <c r="J1482"/>
      <c r="K1482"/>
      <c r="L1482"/>
      <c r="M1482"/>
      <c r="N1482"/>
      <c r="O1482"/>
      <c r="P1482"/>
      <c r="Q1482"/>
      <c r="R1482"/>
      <c r="S1482"/>
      <c r="T1482"/>
      <c r="U1482"/>
      <c r="V1482"/>
      <c r="W1482"/>
    </row>
    <row r="1483" spans="1:23" ht="15" x14ac:dyDescent="0.25">
      <c r="A1483"/>
      <c r="B1483"/>
      <c r="C1483"/>
      <c r="D1483"/>
      <c r="E1483"/>
      <c r="F1483"/>
      <c r="G1483" s="449"/>
      <c r="H1483" s="449"/>
      <c r="I1483" s="449"/>
      <c r="J1483"/>
      <c r="K1483"/>
      <c r="L1483"/>
      <c r="M1483"/>
      <c r="N1483"/>
      <c r="O1483"/>
      <c r="P1483"/>
      <c r="Q1483"/>
      <c r="R1483"/>
      <c r="S1483"/>
      <c r="T1483"/>
      <c r="U1483"/>
      <c r="V1483"/>
      <c r="W1483"/>
    </row>
    <row r="1484" spans="1:23" ht="15" x14ac:dyDescent="0.25">
      <c r="A1484"/>
      <c r="B1484"/>
      <c r="C1484"/>
      <c r="D1484"/>
      <c r="E1484"/>
      <c r="F1484"/>
      <c r="G1484" s="449"/>
      <c r="H1484" s="449"/>
      <c r="I1484" s="449"/>
      <c r="J1484"/>
      <c r="K1484"/>
      <c r="L1484"/>
      <c r="M1484"/>
      <c r="N1484"/>
      <c r="O1484"/>
      <c r="P1484"/>
      <c r="Q1484"/>
      <c r="R1484"/>
      <c r="S1484"/>
      <c r="T1484"/>
      <c r="U1484"/>
      <c r="V1484"/>
      <c r="W1484"/>
    </row>
    <row r="1485" spans="1:23" ht="15" x14ac:dyDescent="0.25">
      <c r="A1485"/>
      <c r="B1485"/>
      <c r="C1485"/>
      <c r="D1485"/>
      <c r="E1485"/>
      <c r="F1485"/>
      <c r="G1485" s="449"/>
      <c r="H1485" s="449"/>
      <c r="I1485" s="449"/>
      <c r="J1485"/>
      <c r="K1485"/>
      <c r="L1485"/>
      <c r="M1485"/>
      <c r="N1485"/>
      <c r="O1485"/>
      <c r="P1485"/>
      <c r="Q1485"/>
      <c r="R1485"/>
      <c r="S1485"/>
      <c r="T1485"/>
      <c r="U1485"/>
      <c r="V1485"/>
      <c r="W1485"/>
    </row>
    <row r="1486" spans="1:23" ht="15" x14ac:dyDescent="0.25">
      <c r="A1486"/>
      <c r="B1486"/>
      <c r="C1486"/>
      <c r="D1486"/>
      <c r="E1486"/>
      <c r="F1486"/>
      <c r="G1486" s="449"/>
      <c r="H1486" s="449"/>
      <c r="I1486" s="449"/>
      <c r="J1486"/>
      <c r="K1486"/>
      <c r="L1486"/>
      <c r="M1486"/>
      <c r="N1486"/>
      <c r="O1486"/>
      <c r="P1486"/>
      <c r="Q1486"/>
      <c r="R1486"/>
      <c r="S1486"/>
      <c r="T1486"/>
      <c r="U1486"/>
      <c r="V1486"/>
      <c r="W1486"/>
    </row>
    <row r="1487" spans="1:23" ht="15" x14ac:dyDescent="0.25">
      <c r="A1487"/>
      <c r="B1487"/>
      <c r="C1487"/>
      <c r="D1487"/>
      <c r="E1487"/>
      <c r="F1487"/>
      <c r="G1487" s="449"/>
      <c r="H1487" s="449"/>
      <c r="I1487" s="449"/>
      <c r="J1487"/>
      <c r="K1487"/>
      <c r="L1487"/>
      <c r="M1487"/>
      <c r="N1487"/>
      <c r="O1487"/>
      <c r="P1487"/>
      <c r="Q1487"/>
      <c r="R1487"/>
      <c r="S1487"/>
      <c r="T1487"/>
      <c r="U1487"/>
      <c r="V1487"/>
      <c r="W1487"/>
    </row>
    <row r="1488" spans="1:23" ht="15" x14ac:dyDescent="0.25">
      <c r="A1488"/>
      <c r="B1488"/>
      <c r="C1488"/>
      <c r="D1488"/>
      <c r="E1488"/>
      <c r="F1488"/>
      <c r="G1488" s="449"/>
      <c r="H1488" s="449"/>
      <c r="I1488" s="449"/>
      <c r="J1488"/>
      <c r="K1488"/>
      <c r="L1488"/>
      <c r="M1488"/>
      <c r="N1488"/>
      <c r="O1488"/>
      <c r="P1488"/>
      <c r="Q1488"/>
      <c r="R1488"/>
      <c r="S1488"/>
      <c r="T1488"/>
      <c r="U1488"/>
      <c r="V1488"/>
      <c r="W1488"/>
    </row>
    <row r="1489" spans="1:23" ht="15" x14ac:dyDescent="0.25">
      <c r="A1489"/>
      <c r="B1489"/>
      <c r="C1489"/>
      <c r="D1489"/>
      <c r="E1489"/>
      <c r="F1489"/>
      <c r="G1489" s="449"/>
      <c r="H1489" s="449"/>
      <c r="I1489" s="449"/>
      <c r="J1489"/>
      <c r="K1489"/>
      <c r="L1489"/>
      <c r="M1489"/>
      <c r="N1489"/>
      <c r="O1489"/>
      <c r="P1489"/>
      <c r="Q1489"/>
      <c r="R1489"/>
      <c r="S1489"/>
      <c r="T1489"/>
      <c r="U1489"/>
      <c r="V1489"/>
      <c r="W1489"/>
    </row>
    <row r="1490" spans="1:23" ht="15" x14ac:dyDescent="0.25">
      <c r="A1490"/>
      <c r="B1490"/>
      <c r="C1490"/>
      <c r="D1490"/>
      <c r="E1490"/>
      <c r="F1490"/>
      <c r="G1490" s="449"/>
      <c r="H1490" s="449"/>
      <c r="I1490" s="449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</row>
    <row r="1491" spans="1:23" ht="15" x14ac:dyDescent="0.25">
      <c r="A1491"/>
      <c r="B1491"/>
      <c r="C1491"/>
      <c r="D1491"/>
      <c r="E1491"/>
      <c r="F1491"/>
      <c r="G1491" s="449"/>
      <c r="H1491" s="449"/>
      <c r="I1491" s="449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</row>
    <row r="1492" spans="1:23" ht="15" x14ac:dyDescent="0.25">
      <c r="A1492"/>
      <c r="B1492"/>
      <c r="C1492"/>
      <c r="D1492"/>
      <c r="E1492"/>
      <c r="F1492"/>
      <c r="G1492" s="449"/>
      <c r="H1492" s="449"/>
      <c r="I1492" s="449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</row>
    <row r="1493" spans="1:23" ht="15" x14ac:dyDescent="0.25">
      <c r="A1493"/>
      <c r="B1493"/>
      <c r="C1493"/>
      <c r="D1493"/>
      <c r="E1493"/>
      <c r="F1493"/>
      <c r="G1493" s="449"/>
      <c r="H1493" s="449"/>
      <c r="I1493" s="449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</row>
    <row r="1494" spans="1:23" ht="15" x14ac:dyDescent="0.25">
      <c r="A1494"/>
      <c r="B1494"/>
      <c r="C1494"/>
      <c r="D1494"/>
      <c r="E1494"/>
      <c r="F1494"/>
      <c r="G1494" s="449"/>
      <c r="H1494" s="449"/>
      <c r="I1494" s="449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</row>
    <row r="1495" spans="1:23" ht="15" x14ac:dyDescent="0.25">
      <c r="A1495"/>
      <c r="B1495"/>
      <c r="C1495"/>
      <c r="D1495"/>
      <c r="E1495"/>
      <c r="F1495"/>
      <c r="G1495" s="449"/>
      <c r="H1495" s="449"/>
      <c r="I1495" s="449"/>
      <c r="J1495"/>
      <c r="K1495"/>
      <c r="L1495"/>
      <c r="M1495"/>
      <c r="N1495"/>
      <c r="O1495"/>
      <c r="P1495"/>
      <c r="Q1495"/>
      <c r="R1495"/>
      <c r="S1495"/>
      <c r="T1495"/>
      <c r="U1495"/>
      <c r="V1495"/>
      <c r="W1495"/>
    </row>
    <row r="1496" spans="1:23" ht="15" x14ac:dyDescent="0.25">
      <c r="A1496"/>
      <c r="B1496"/>
      <c r="C1496"/>
      <c r="D1496"/>
      <c r="E1496"/>
      <c r="F1496"/>
      <c r="G1496" s="449"/>
      <c r="H1496" s="449"/>
      <c r="I1496" s="449"/>
      <c r="J1496"/>
      <c r="K1496"/>
      <c r="L1496"/>
      <c r="M1496"/>
      <c r="N1496"/>
      <c r="O1496"/>
      <c r="P1496"/>
      <c r="Q1496"/>
      <c r="R1496"/>
      <c r="S1496"/>
      <c r="T1496"/>
      <c r="U1496"/>
      <c r="V1496"/>
      <c r="W1496"/>
    </row>
    <row r="1497" spans="1:23" ht="15" x14ac:dyDescent="0.25">
      <c r="A1497"/>
      <c r="B1497"/>
      <c r="C1497"/>
      <c r="D1497"/>
      <c r="E1497"/>
      <c r="F1497"/>
      <c r="G1497" s="449"/>
      <c r="H1497" s="449"/>
      <c r="I1497" s="449"/>
      <c r="J1497"/>
      <c r="K1497"/>
      <c r="L1497"/>
      <c r="M1497"/>
      <c r="N1497"/>
      <c r="O1497"/>
      <c r="P1497"/>
      <c r="Q1497"/>
      <c r="R1497"/>
      <c r="S1497"/>
      <c r="T1497"/>
      <c r="U1497"/>
      <c r="V1497"/>
      <c r="W1497"/>
    </row>
    <row r="1498" spans="1:23" ht="15" x14ac:dyDescent="0.25">
      <c r="A1498"/>
      <c r="B1498"/>
      <c r="C1498"/>
      <c r="D1498"/>
      <c r="E1498"/>
      <c r="F1498"/>
      <c r="G1498" s="449"/>
      <c r="H1498" s="449"/>
      <c r="I1498" s="449"/>
      <c r="J1498"/>
      <c r="K1498"/>
      <c r="L1498"/>
      <c r="M1498"/>
      <c r="N1498"/>
      <c r="O1498"/>
      <c r="P1498"/>
      <c r="Q1498"/>
      <c r="R1498"/>
      <c r="S1498"/>
      <c r="T1498"/>
      <c r="U1498"/>
      <c r="V1498"/>
      <c r="W1498"/>
    </row>
    <row r="1499" spans="1:23" ht="15" x14ac:dyDescent="0.25">
      <c r="A1499"/>
      <c r="B1499"/>
      <c r="C1499"/>
      <c r="D1499"/>
      <c r="E1499"/>
      <c r="F1499"/>
      <c r="G1499" s="449"/>
      <c r="H1499" s="449"/>
      <c r="I1499" s="449"/>
      <c r="J1499"/>
      <c r="K1499"/>
      <c r="L1499"/>
      <c r="M1499"/>
      <c r="N1499"/>
      <c r="O1499"/>
      <c r="P1499"/>
      <c r="Q1499"/>
      <c r="R1499"/>
      <c r="S1499"/>
      <c r="T1499"/>
      <c r="U1499"/>
      <c r="V1499"/>
      <c r="W1499"/>
    </row>
    <row r="1500" spans="1:23" ht="15" x14ac:dyDescent="0.25">
      <c r="A1500"/>
      <c r="B1500"/>
      <c r="C1500"/>
      <c r="D1500"/>
      <c r="E1500"/>
      <c r="F1500"/>
      <c r="G1500" s="449"/>
      <c r="H1500" s="449"/>
      <c r="I1500" s="449"/>
      <c r="J1500"/>
      <c r="K1500"/>
      <c r="L1500"/>
      <c r="M1500"/>
      <c r="N1500"/>
      <c r="O1500"/>
      <c r="P1500"/>
      <c r="Q1500"/>
      <c r="R1500"/>
      <c r="S1500"/>
      <c r="T1500"/>
      <c r="U1500"/>
      <c r="V1500"/>
      <c r="W1500"/>
    </row>
    <row r="1501" spans="1:23" ht="15" x14ac:dyDescent="0.25">
      <c r="A1501"/>
      <c r="B1501"/>
      <c r="C1501"/>
      <c r="D1501"/>
      <c r="E1501"/>
      <c r="F1501"/>
      <c r="G1501" s="449"/>
      <c r="H1501" s="449"/>
      <c r="I1501" s="449"/>
      <c r="J1501"/>
      <c r="K1501"/>
      <c r="L1501"/>
      <c r="M1501"/>
      <c r="N1501"/>
      <c r="O1501"/>
      <c r="P1501"/>
      <c r="Q1501"/>
      <c r="R1501"/>
      <c r="S1501"/>
      <c r="T1501"/>
      <c r="U1501"/>
      <c r="V1501"/>
      <c r="W1501"/>
    </row>
    <row r="1502" spans="1:23" ht="15" x14ac:dyDescent="0.25">
      <c r="A1502"/>
      <c r="B1502"/>
      <c r="C1502"/>
      <c r="D1502"/>
      <c r="E1502"/>
      <c r="F1502"/>
      <c r="G1502" s="449"/>
      <c r="H1502" s="449"/>
      <c r="I1502" s="449"/>
      <c r="J1502"/>
      <c r="K1502"/>
      <c r="L1502"/>
      <c r="M1502"/>
      <c r="N1502"/>
      <c r="O1502"/>
      <c r="P1502"/>
      <c r="Q1502"/>
      <c r="R1502"/>
      <c r="S1502"/>
      <c r="T1502"/>
      <c r="U1502"/>
      <c r="V1502"/>
      <c r="W1502"/>
    </row>
    <row r="1503" spans="1:23" ht="15" x14ac:dyDescent="0.25">
      <c r="A1503"/>
      <c r="B1503"/>
      <c r="C1503"/>
      <c r="D1503"/>
      <c r="E1503"/>
      <c r="F1503"/>
      <c r="G1503" s="449"/>
      <c r="H1503" s="449"/>
      <c r="I1503" s="449"/>
      <c r="J1503"/>
      <c r="K1503"/>
      <c r="L1503"/>
      <c r="M1503"/>
      <c r="N1503"/>
      <c r="O1503"/>
      <c r="P1503"/>
      <c r="Q1503"/>
      <c r="R1503"/>
      <c r="S1503"/>
      <c r="T1503"/>
      <c r="U1503"/>
      <c r="V1503"/>
      <c r="W1503"/>
    </row>
    <row r="1504" spans="1:23" ht="15" x14ac:dyDescent="0.25">
      <c r="A1504"/>
      <c r="B1504"/>
      <c r="C1504"/>
      <c r="D1504"/>
      <c r="E1504"/>
      <c r="F1504"/>
      <c r="G1504" s="449"/>
      <c r="H1504" s="449"/>
      <c r="I1504" s="449"/>
      <c r="J1504"/>
      <c r="K1504"/>
      <c r="L1504"/>
      <c r="M1504"/>
      <c r="N1504"/>
      <c r="O1504"/>
      <c r="P1504"/>
      <c r="Q1504"/>
      <c r="R1504"/>
      <c r="S1504"/>
      <c r="T1504"/>
      <c r="U1504"/>
      <c r="V1504"/>
      <c r="W1504"/>
    </row>
    <row r="1505" spans="1:23" ht="15" x14ac:dyDescent="0.25">
      <c r="A1505"/>
      <c r="B1505"/>
      <c r="C1505"/>
      <c r="D1505"/>
      <c r="E1505"/>
      <c r="F1505"/>
      <c r="G1505" s="449"/>
      <c r="H1505" s="449"/>
      <c r="I1505" s="449"/>
      <c r="J1505"/>
      <c r="K1505"/>
      <c r="L1505"/>
      <c r="M1505"/>
      <c r="N1505"/>
      <c r="O1505"/>
      <c r="P1505"/>
      <c r="Q1505"/>
      <c r="R1505"/>
      <c r="S1505"/>
      <c r="T1505"/>
      <c r="U1505"/>
      <c r="V1505"/>
      <c r="W1505"/>
    </row>
    <row r="1506" spans="1:23" ht="15" x14ac:dyDescent="0.25">
      <c r="A1506"/>
      <c r="B1506"/>
      <c r="C1506"/>
      <c r="D1506"/>
      <c r="E1506"/>
      <c r="F1506"/>
      <c r="G1506" s="449"/>
      <c r="H1506" s="449"/>
      <c r="I1506" s="449"/>
      <c r="J1506"/>
      <c r="K1506"/>
      <c r="L1506"/>
      <c r="M1506"/>
      <c r="N1506"/>
      <c r="O1506"/>
      <c r="P1506"/>
      <c r="Q1506"/>
      <c r="R1506"/>
      <c r="S1506"/>
      <c r="T1506"/>
      <c r="U1506"/>
      <c r="V1506"/>
      <c r="W1506"/>
    </row>
    <row r="1507" spans="1:23" ht="15" x14ac:dyDescent="0.25">
      <c r="A1507"/>
      <c r="B1507"/>
      <c r="C1507"/>
      <c r="D1507"/>
      <c r="E1507"/>
      <c r="F1507"/>
      <c r="G1507" s="449"/>
      <c r="H1507" s="449"/>
      <c r="I1507" s="449"/>
      <c r="J1507"/>
      <c r="K1507"/>
      <c r="L1507"/>
      <c r="M1507"/>
      <c r="N1507"/>
      <c r="O1507"/>
      <c r="P1507"/>
      <c r="Q1507"/>
      <c r="R1507"/>
      <c r="S1507"/>
      <c r="T1507"/>
      <c r="U1507"/>
      <c r="V1507"/>
      <c r="W1507"/>
    </row>
    <row r="1508" spans="1:23" ht="15" x14ac:dyDescent="0.25">
      <c r="A1508"/>
      <c r="B1508"/>
      <c r="C1508"/>
      <c r="D1508"/>
      <c r="E1508"/>
      <c r="F1508"/>
      <c r="G1508" s="449"/>
      <c r="H1508" s="449"/>
      <c r="I1508" s="449"/>
      <c r="J1508"/>
      <c r="K1508"/>
      <c r="L1508"/>
      <c r="M1508"/>
      <c r="N1508"/>
      <c r="O1508"/>
      <c r="P1508"/>
      <c r="Q1508"/>
      <c r="R1508"/>
      <c r="S1508"/>
      <c r="T1508"/>
      <c r="U1508"/>
      <c r="V1508"/>
      <c r="W1508"/>
    </row>
    <row r="1509" spans="1:23" ht="15" x14ac:dyDescent="0.25">
      <c r="A1509"/>
      <c r="B1509"/>
      <c r="C1509"/>
      <c r="D1509"/>
      <c r="E1509"/>
      <c r="F1509"/>
      <c r="G1509" s="449"/>
      <c r="H1509" s="449"/>
      <c r="I1509" s="449"/>
      <c r="J1509"/>
      <c r="K1509"/>
      <c r="L1509"/>
      <c r="M1509"/>
      <c r="N1509"/>
      <c r="O1509"/>
      <c r="P1509"/>
      <c r="Q1509"/>
      <c r="R1509"/>
      <c r="S1509"/>
      <c r="T1509"/>
      <c r="U1509"/>
      <c r="V1509"/>
      <c r="W1509"/>
    </row>
    <row r="1510" spans="1:23" ht="15" x14ac:dyDescent="0.25">
      <c r="A1510"/>
      <c r="B1510"/>
      <c r="C1510"/>
      <c r="D1510"/>
      <c r="E1510"/>
      <c r="F1510"/>
      <c r="G1510" s="449"/>
      <c r="H1510" s="449"/>
      <c r="I1510" s="449"/>
      <c r="J1510"/>
      <c r="K1510"/>
      <c r="L1510"/>
      <c r="M1510"/>
      <c r="N1510"/>
      <c r="O1510"/>
      <c r="P1510"/>
      <c r="Q1510"/>
      <c r="R1510"/>
      <c r="S1510"/>
      <c r="T1510"/>
      <c r="U1510"/>
      <c r="V1510"/>
      <c r="W1510"/>
    </row>
    <row r="1511" spans="1:23" ht="15" x14ac:dyDescent="0.25">
      <c r="A1511"/>
      <c r="B1511"/>
      <c r="C1511"/>
      <c r="D1511"/>
      <c r="E1511"/>
      <c r="F1511"/>
      <c r="G1511" s="449"/>
      <c r="H1511" s="449"/>
      <c r="I1511" s="449"/>
      <c r="J1511"/>
      <c r="K1511"/>
      <c r="L1511"/>
      <c r="M1511"/>
      <c r="N1511"/>
      <c r="O1511"/>
      <c r="P1511"/>
      <c r="Q1511"/>
      <c r="R1511"/>
      <c r="S1511"/>
      <c r="T1511"/>
      <c r="U1511"/>
      <c r="V1511"/>
      <c r="W1511"/>
    </row>
    <row r="1512" spans="1:23" ht="15" x14ac:dyDescent="0.25">
      <c r="A1512"/>
      <c r="B1512"/>
      <c r="C1512"/>
      <c r="D1512"/>
      <c r="E1512"/>
      <c r="F1512"/>
      <c r="G1512" s="449"/>
      <c r="H1512" s="449"/>
      <c r="I1512" s="449"/>
      <c r="J1512"/>
      <c r="K1512"/>
      <c r="L1512"/>
      <c r="M1512"/>
      <c r="N1512"/>
      <c r="O1512"/>
      <c r="P1512"/>
      <c r="Q1512"/>
      <c r="R1512"/>
      <c r="S1512"/>
      <c r="T1512"/>
      <c r="U1512"/>
      <c r="V1512"/>
      <c r="W1512"/>
    </row>
    <row r="1513" spans="1:23" ht="15" x14ac:dyDescent="0.25">
      <c r="A1513"/>
      <c r="B1513"/>
      <c r="C1513"/>
      <c r="D1513"/>
      <c r="E1513"/>
      <c r="F1513"/>
      <c r="G1513" s="449"/>
      <c r="H1513" s="449"/>
      <c r="I1513" s="449"/>
      <c r="J1513"/>
      <c r="K1513"/>
      <c r="L1513"/>
      <c r="M1513"/>
      <c r="N1513"/>
      <c r="O1513"/>
      <c r="P1513"/>
      <c r="Q1513"/>
      <c r="R1513"/>
      <c r="S1513"/>
      <c r="T1513"/>
      <c r="U1513"/>
      <c r="V1513"/>
      <c r="W1513"/>
    </row>
    <row r="1514" spans="1:23" ht="15" x14ac:dyDescent="0.25">
      <c r="A1514"/>
      <c r="B1514"/>
      <c r="C1514"/>
      <c r="D1514"/>
      <c r="E1514"/>
      <c r="F1514"/>
      <c r="G1514" s="449"/>
      <c r="H1514" s="449"/>
      <c r="I1514" s="449"/>
      <c r="J1514"/>
      <c r="K1514"/>
      <c r="L1514"/>
      <c r="M1514"/>
      <c r="N1514"/>
      <c r="O1514"/>
      <c r="P1514"/>
      <c r="Q1514"/>
      <c r="R1514"/>
      <c r="S1514"/>
      <c r="T1514"/>
      <c r="U1514"/>
      <c r="V1514"/>
      <c r="W1514"/>
    </row>
    <row r="1515" spans="1:23" ht="15" x14ac:dyDescent="0.25">
      <c r="A1515"/>
      <c r="B1515"/>
      <c r="C1515"/>
      <c r="D1515"/>
      <c r="E1515"/>
      <c r="F1515"/>
      <c r="G1515" s="449"/>
      <c r="H1515" s="449"/>
      <c r="I1515" s="449"/>
      <c r="J1515"/>
      <c r="K1515"/>
      <c r="L1515"/>
      <c r="M1515"/>
      <c r="N1515"/>
      <c r="O1515"/>
      <c r="P1515"/>
      <c r="Q1515"/>
      <c r="R1515"/>
      <c r="S1515"/>
      <c r="T1515"/>
      <c r="U1515"/>
      <c r="V1515"/>
      <c r="W1515"/>
    </row>
    <row r="1516" spans="1:23" ht="15" x14ac:dyDescent="0.25">
      <c r="A1516"/>
      <c r="B1516"/>
      <c r="C1516"/>
      <c r="D1516"/>
      <c r="E1516"/>
      <c r="F1516"/>
      <c r="G1516" s="449"/>
      <c r="H1516" s="449"/>
      <c r="I1516" s="449"/>
      <c r="J1516"/>
      <c r="K1516"/>
      <c r="L1516"/>
      <c r="M1516"/>
      <c r="N1516"/>
      <c r="O1516"/>
      <c r="P1516"/>
      <c r="Q1516"/>
      <c r="R1516"/>
      <c r="S1516"/>
      <c r="T1516"/>
      <c r="U1516"/>
      <c r="V1516"/>
      <c r="W1516"/>
    </row>
    <row r="1517" spans="1:23" ht="15" x14ac:dyDescent="0.25">
      <c r="A1517"/>
      <c r="B1517"/>
      <c r="C1517"/>
      <c r="D1517"/>
      <c r="E1517"/>
      <c r="F1517"/>
      <c r="G1517" s="449"/>
      <c r="H1517" s="449"/>
      <c r="I1517" s="449"/>
      <c r="J1517"/>
      <c r="K1517"/>
      <c r="L1517"/>
      <c r="M1517"/>
      <c r="N1517"/>
      <c r="O1517"/>
      <c r="P1517"/>
      <c r="Q1517"/>
      <c r="R1517"/>
      <c r="S1517"/>
      <c r="T1517"/>
      <c r="U1517"/>
      <c r="V1517"/>
      <c r="W1517"/>
    </row>
    <row r="1518" spans="1:23" ht="15" x14ac:dyDescent="0.25">
      <c r="A1518"/>
      <c r="B1518"/>
      <c r="C1518"/>
      <c r="D1518"/>
      <c r="E1518"/>
      <c r="F1518"/>
      <c r="G1518" s="449"/>
      <c r="H1518" s="449"/>
      <c r="I1518" s="449"/>
      <c r="J1518"/>
      <c r="K1518"/>
      <c r="L1518"/>
      <c r="M1518"/>
      <c r="N1518"/>
      <c r="O1518"/>
      <c r="P1518"/>
      <c r="Q1518"/>
      <c r="R1518"/>
      <c r="S1518"/>
      <c r="T1518"/>
      <c r="U1518"/>
      <c r="V1518"/>
      <c r="W1518"/>
    </row>
    <row r="1519" spans="1:23" ht="15" x14ac:dyDescent="0.25">
      <c r="A1519"/>
      <c r="B1519"/>
      <c r="C1519"/>
      <c r="D1519"/>
      <c r="E1519"/>
      <c r="F1519"/>
      <c r="G1519" s="449"/>
      <c r="H1519" s="449"/>
      <c r="I1519" s="449"/>
      <c r="J1519"/>
      <c r="K1519"/>
      <c r="L1519"/>
      <c r="M1519"/>
      <c r="N1519"/>
      <c r="O1519"/>
      <c r="P1519"/>
      <c r="Q1519"/>
      <c r="R1519"/>
      <c r="S1519"/>
      <c r="T1519"/>
      <c r="U1519"/>
      <c r="V1519"/>
      <c r="W1519"/>
    </row>
    <row r="1520" spans="1:23" ht="15" x14ac:dyDescent="0.25">
      <c r="A1520"/>
      <c r="B1520"/>
      <c r="C1520"/>
      <c r="D1520"/>
      <c r="E1520"/>
      <c r="F1520"/>
      <c r="G1520" s="449"/>
      <c r="H1520" s="449"/>
      <c r="I1520" s="449"/>
      <c r="J1520"/>
      <c r="K1520"/>
      <c r="L1520"/>
      <c r="M1520"/>
      <c r="N1520"/>
      <c r="O1520"/>
      <c r="P1520"/>
      <c r="Q1520"/>
      <c r="R1520"/>
      <c r="S1520"/>
      <c r="T1520"/>
      <c r="U1520"/>
      <c r="V1520"/>
      <c r="W1520"/>
    </row>
    <row r="1521" spans="1:23" ht="15" x14ac:dyDescent="0.25">
      <c r="A1521"/>
      <c r="B1521"/>
      <c r="C1521"/>
      <c r="D1521"/>
      <c r="E1521"/>
      <c r="F1521"/>
      <c r="G1521" s="449"/>
      <c r="H1521" s="449"/>
      <c r="I1521" s="449"/>
      <c r="J1521"/>
      <c r="K1521"/>
      <c r="L1521"/>
      <c r="M1521"/>
      <c r="N1521"/>
      <c r="O1521"/>
      <c r="P1521"/>
      <c r="Q1521"/>
      <c r="R1521"/>
      <c r="S1521"/>
      <c r="T1521"/>
      <c r="U1521"/>
      <c r="V1521"/>
      <c r="W1521"/>
    </row>
    <row r="1522" spans="1:23" ht="15" x14ac:dyDescent="0.25">
      <c r="A1522"/>
      <c r="B1522"/>
      <c r="C1522"/>
      <c r="D1522"/>
      <c r="E1522"/>
      <c r="F1522"/>
      <c r="G1522" s="449"/>
      <c r="H1522" s="449"/>
      <c r="I1522" s="449"/>
      <c r="J1522"/>
      <c r="K1522"/>
      <c r="L1522"/>
      <c r="M1522"/>
      <c r="N1522"/>
      <c r="O1522"/>
      <c r="P1522"/>
      <c r="Q1522"/>
      <c r="R1522"/>
      <c r="S1522"/>
      <c r="T1522"/>
      <c r="U1522"/>
      <c r="V1522"/>
      <c r="W1522"/>
    </row>
    <row r="1523" spans="1:23" ht="15" x14ac:dyDescent="0.25">
      <c r="A1523"/>
      <c r="B1523"/>
      <c r="C1523"/>
      <c r="D1523"/>
      <c r="E1523"/>
      <c r="F1523"/>
      <c r="G1523" s="449"/>
      <c r="H1523" s="449"/>
      <c r="I1523" s="449"/>
      <c r="J1523"/>
      <c r="K1523"/>
      <c r="L1523"/>
      <c r="M1523"/>
      <c r="N1523"/>
      <c r="O1523"/>
      <c r="P1523"/>
      <c r="Q1523"/>
      <c r="R1523"/>
      <c r="S1523"/>
      <c r="T1523"/>
      <c r="U1523"/>
      <c r="V1523"/>
      <c r="W1523"/>
    </row>
    <row r="1524" spans="1:23" ht="15" x14ac:dyDescent="0.25">
      <c r="A1524"/>
      <c r="B1524"/>
      <c r="C1524"/>
      <c r="D1524"/>
      <c r="E1524"/>
      <c r="F1524"/>
      <c r="G1524" s="449"/>
      <c r="H1524" s="449"/>
      <c r="I1524" s="449"/>
      <c r="J1524"/>
      <c r="K1524"/>
      <c r="L1524"/>
      <c r="M1524"/>
      <c r="N1524"/>
      <c r="O1524"/>
      <c r="P1524"/>
      <c r="Q1524"/>
      <c r="R1524"/>
      <c r="S1524"/>
      <c r="T1524"/>
      <c r="U1524"/>
      <c r="V1524"/>
      <c r="W1524"/>
    </row>
    <row r="1525" spans="1:23" ht="15" x14ac:dyDescent="0.25">
      <c r="A1525"/>
      <c r="B1525"/>
      <c r="C1525"/>
      <c r="D1525"/>
      <c r="E1525"/>
      <c r="F1525"/>
      <c r="G1525" s="449"/>
      <c r="H1525" s="449"/>
      <c r="I1525" s="449"/>
      <c r="J1525"/>
      <c r="K1525"/>
      <c r="L1525"/>
      <c r="M1525"/>
      <c r="N1525"/>
      <c r="O1525"/>
      <c r="P1525"/>
      <c r="Q1525"/>
      <c r="R1525"/>
      <c r="S1525"/>
      <c r="T1525"/>
      <c r="U1525"/>
      <c r="V1525"/>
      <c r="W1525"/>
    </row>
    <row r="1526" spans="1:23" ht="15" x14ac:dyDescent="0.25">
      <c r="A1526"/>
      <c r="B1526"/>
      <c r="C1526"/>
      <c r="D1526"/>
      <c r="E1526"/>
      <c r="F1526"/>
      <c r="G1526" s="449"/>
      <c r="H1526" s="449"/>
      <c r="I1526" s="449"/>
      <c r="J1526"/>
      <c r="K1526"/>
      <c r="L1526"/>
      <c r="M1526"/>
      <c r="N1526"/>
      <c r="O1526"/>
      <c r="P1526"/>
      <c r="Q1526"/>
      <c r="R1526"/>
      <c r="S1526"/>
      <c r="T1526"/>
      <c r="U1526"/>
      <c r="V1526"/>
      <c r="W1526"/>
    </row>
    <row r="1527" spans="1:23" ht="15" x14ac:dyDescent="0.25">
      <c r="A1527"/>
      <c r="B1527"/>
      <c r="C1527"/>
      <c r="D1527"/>
      <c r="E1527"/>
      <c r="F1527"/>
      <c r="G1527" s="449"/>
      <c r="H1527" s="449"/>
      <c r="I1527" s="449"/>
      <c r="J1527"/>
      <c r="K1527"/>
      <c r="L1527"/>
      <c r="M1527"/>
      <c r="N1527"/>
      <c r="O1527"/>
      <c r="P1527"/>
      <c r="Q1527"/>
      <c r="R1527"/>
      <c r="S1527"/>
      <c r="T1527"/>
      <c r="U1527"/>
      <c r="V1527"/>
      <c r="W1527"/>
    </row>
    <row r="1528" spans="1:23" ht="15" x14ac:dyDescent="0.25">
      <c r="A1528"/>
      <c r="B1528"/>
      <c r="C1528"/>
      <c r="D1528"/>
      <c r="E1528"/>
      <c r="F1528"/>
      <c r="G1528" s="449"/>
      <c r="H1528" s="449"/>
      <c r="I1528" s="449"/>
      <c r="J1528"/>
      <c r="K1528"/>
      <c r="L1528"/>
      <c r="M1528"/>
      <c r="N1528"/>
      <c r="O1528"/>
      <c r="P1528"/>
      <c r="Q1528"/>
      <c r="R1528"/>
      <c r="S1528"/>
      <c r="T1528"/>
      <c r="U1528"/>
      <c r="V1528"/>
      <c r="W1528"/>
    </row>
    <row r="1529" spans="1:23" ht="15" x14ac:dyDescent="0.25">
      <c r="A1529"/>
      <c r="B1529"/>
      <c r="C1529"/>
      <c r="D1529"/>
      <c r="E1529"/>
      <c r="F1529"/>
      <c r="G1529" s="449"/>
      <c r="H1529" s="449"/>
      <c r="I1529" s="449"/>
      <c r="J1529"/>
      <c r="K1529"/>
      <c r="L1529"/>
      <c r="M1529"/>
      <c r="N1529"/>
      <c r="O1529"/>
      <c r="P1529"/>
      <c r="Q1529"/>
      <c r="R1529"/>
      <c r="S1529"/>
      <c r="T1529"/>
      <c r="U1529"/>
      <c r="V1529"/>
      <c r="W1529"/>
    </row>
    <row r="1530" spans="1:23" ht="15" x14ac:dyDescent="0.25">
      <c r="A1530"/>
      <c r="B1530"/>
      <c r="C1530"/>
      <c r="D1530"/>
      <c r="E1530"/>
      <c r="F1530"/>
      <c r="G1530" s="449"/>
      <c r="H1530" s="449"/>
      <c r="I1530" s="449"/>
      <c r="J1530"/>
      <c r="K1530"/>
      <c r="L1530"/>
      <c r="M1530"/>
      <c r="N1530"/>
      <c r="O1530"/>
      <c r="P1530"/>
      <c r="Q1530"/>
      <c r="R1530"/>
      <c r="S1530"/>
      <c r="T1530"/>
      <c r="U1530"/>
      <c r="V1530"/>
      <c r="W1530"/>
    </row>
    <row r="1531" spans="1:23" ht="15" x14ac:dyDescent="0.25">
      <c r="A1531"/>
      <c r="B1531"/>
      <c r="C1531"/>
      <c r="D1531"/>
      <c r="E1531"/>
      <c r="F1531"/>
      <c r="G1531" s="449"/>
      <c r="H1531" s="449"/>
      <c r="I1531" s="449"/>
      <c r="J1531"/>
      <c r="K1531"/>
      <c r="L1531"/>
      <c r="M1531"/>
      <c r="N1531"/>
      <c r="O1531"/>
      <c r="P1531"/>
      <c r="Q1531"/>
      <c r="R1531"/>
      <c r="S1531"/>
      <c r="T1531"/>
      <c r="U1531"/>
      <c r="V1531"/>
      <c r="W1531"/>
    </row>
    <row r="1532" spans="1:23" ht="15" x14ac:dyDescent="0.25">
      <c r="A1532"/>
      <c r="B1532"/>
      <c r="C1532"/>
      <c r="D1532"/>
      <c r="E1532"/>
      <c r="F1532"/>
      <c r="G1532" s="449"/>
      <c r="H1532" s="449"/>
      <c r="I1532" s="449"/>
      <c r="J1532"/>
      <c r="K1532"/>
      <c r="L1532"/>
      <c r="M1532"/>
      <c r="N1532"/>
      <c r="O1532"/>
      <c r="P1532"/>
      <c r="Q1532"/>
      <c r="R1532"/>
      <c r="S1532"/>
      <c r="T1532"/>
      <c r="U1532"/>
      <c r="V1532"/>
      <c r="W1532"/>
    </row>
    <row r="1533" spans="1:23" ht="15" x14ac:dyDescent="0.25">
      <c r="A1533"/>
      <c r="B1533"/>
      <c r="C1533"/>
      <c r="D1533"/>
      <c r="E1533"/>
      <c r="F1533"/>
      <c r="G1533" s="449"/>
      <c r="H1533" s="449"/>
      <c r="I1533" s="449"/>
      <c r="J1533"/>
      <c r="K1533"/>
      <c r="L1533"/>
      <c r="M1533"/>
      <c r="N1533"/>
      <c r="O1533"/>
      <c r="P1533"/>
      <c r="Q1533"/>
      <c r="R1533"/>
      <c r="S1533"/>
      <c r="T1533"/>
      <c r="U1533"/>
      <c r="V1533"/>
      <c r="W1533"/>
    </row>
    <row r="1534" spans="1:23" ht="15" x14ac:dyDescent="0.25">
      <c r="A1534"/>
      <c r="B1534"/>
      <c r="C1534"/>
      <c r="D1534"/>
      <c r="E1534"/>
      <c r="F1534"/>
      <c r="G1534" s="449"/>
      <c r="H1534" s="449"/>
      <c r="I1534" s="449"/>
      <c r="J1534"/>
      <c r="K1534"/>
      <c r="L1534"/>
      <c r="M1534"/>
      <c r="N1534"/>
      <c r="O1534"/>
      <c r="P1534"/>
      <c r="Q1534"/>
      <c r="R1534"/>
      <c r="S1534"/>
      <c r="T1534"/>
      <c r="U1534"/>
      <c r="V1534"/>
      <c r="W1534"/>
    </row>
    <row r="1535" spans="1:23" ht="15" x14ac:dyDescent="0.25">
      <c r="A1535"/>
      <c r="B1535"/>
      <c r="C1535"/>
      <c r="D1535"/>
      <c r="E1535"/>
      <c r="F1535"/>
      <c r="G1535" s="449"/>
      <c r="H1535" s="449"/>
      <c r="I1535" s="449"/>
      <c r="J1535"/>
      <c r="K1535"/>
      <c r="L1535"/>
      <c r="M1535"/>
      <c r="N1535"/>
      <c r="O1535"/>
      <c r="P1535"/>
      <c r="Q1535"/>
      <c r="R1535"/>
      <c r="S1535"/>
      <c r="T1535"/>
      <c r="U1535"/>
      <c r="V1535"/>
      <c r="W1535"/>
    </row>
    <row r="1536" spans="1:23" ht="15" x14ac:dyDescent="0.25">
      <c r="A1536"/>
      <c r="B1536"/>
      <c r="C1536"/>
      <c r="D1536"/>
      <c r="E1536"/>
      <c r="F1536"/>
      <c r="G1536" s="449"/>
      <c r="H1536" s="449"/>
      <c r="I1536" s="449"/>
      <c r="J1536"/>
      <c r="K1536"/>
      <c r="L1536"/>
      <c r="M1536"/>
      <c r="N1536"/>
      <c r="O1536"/>
      <c r="P1536"/>
      <c r="Q1536"/>
      <c r="R1536"/>
      <c r="S1536"/>
      <c r="T1536"/>
      <c r="U1536"/>
      <c r="V1536"/>
      <c r="W1536"/>
    </row>
    <row r="1537" spans="1:23" ht="15" x14ac:dyDescent="0.25">
      <c r="A1537"/>
      <c r="B1537"/>
      <c r="C1537"/>
      <c r="D1537"/>
      <c r="E1537"/>
      <c r="F1537"/>
      <c r="G1537" s="449"/>
      <c r="H1537" s="449"/>
      <c r="I1537" s="449"/>
      <c r="J1537"/>
      <c r="K1537"/>
      <c r="L1537"/>
      <c r="M1537"/>
      <c r="N1537"/>
      <c r="O1537"/>
      <c r="P1537"/>
      <c r="Q1537"/>
      <c r="R1537"/>
      <c r="S1537"/>
      <c r="T1537"/>
      <c r="U1537"/>
      <c r="V1537"/>
      <c r="W1537"/>
    </row>
    <row r="1538" spans="1:23" ht="15" x14ac:dyDescent="0.25">
      <c r="A1538"/>
      <c r="B1538"/>
      <c r="C1538"/>
      <c r="D1538"/>
      <c r="E1538"/>
      <c r="F1538"/>
      <c r="G1538" s="449"/>
      <c r="H1538" s="449"/>
      <c r="I1538" s="449"/>
      <c r="J1538"/>
      <c r="K1538"/>
      <c r="L1538"/>
      <c r="M1538"/>
      <c r="N1538"/>
      <c r="O1538"/>
      <c r="P1538"/>
      <c r="Q1538"/>
      <c r="R1538"/>
      <c r="S1538"/>
      <c r="T1538"/>
      <c r="U1538"/>
      <c r="V1538"/>
      <c r="W1538"/>
    </row>
    <row r="1539" spans="1:23" ht="15" x14ac:dyDescent="0.25">
      <c r="A1539"/>
      <c r="B1539"/>
      <c r="C1539"/>
      <c r="D1539"/>
      <c r="E1539"/>
      <c r="F1539"/>
      <c r="G1539" s="449"/>
      <c r="H1539" s="449"/>
      <c r="I1539" s="449"/>
      <c r="J1539"/>
      <c r="K1539"/>
      <c r="L1539"/>
      <c r="M1539"/>
      <c r="N1539"/>
      <c r="O1539"/>
      <c r="P1539"/>
      <c r="Q1539"/>
      <c r="R1539"/>
      <c r="S1539"/>
      <c r="T1539"/>
      <c r="U1539"/>
      <c r="V1539"/>
      <c r="W1539"/>
    </row>
    <row r="1540" spans="1:23" ht="15" x14ac:dyDescent="0.25">
      <c r="A1540"/>
      <c r="B1540"/>
      <c r="C1540"/>
      <c r="D1540"/>
      <c r="E1540"/>
      <c r="F1540"/>
      <c r="G1540" s="449"/>
      <c r="H1540" s="449"/>
      <c r="I1540" s="449"/>
      <c r="J1540"/>
      <c r="K1540"/>
      <c r="L1540"/>
      <c r="M1540"/>
      <c r="N1540"/>
      <c r="O1540"/>
      <c r="P1540"/>
      <c r="Q1540"/>
      <c r="R1540"/>
      <c r="S1540"/>
      <c r="T1540"/>
      <c r="U1540"/>
      <c r="V1540"/>
      <c r="W1540"/>
    </row>
    <row r="1541" spans="1:23" ht="15" x14ac:dyDescent="0.25">
      <c r="A1541"/>
      <c r="B1541"/>
      <c r="C1541"/>
      <c r="D1541"/>
      <c r="E1541"/>
      <c r="F1541"/>
      <c r="G1541" s="449"/>
      <c r="H1541" s="449"/>
      <c r="I1541" s="449"/>
      <c r="J1541"/>
      <c r="K1541"/>
      <c r="L1541"/>
      <c r="M1541"/>
      <c r="N1541"/>
      <c r="O1541"/>
      <c r="P1541"/>
      <c r="Q1541"/>
      <c r="R1541"/>
      <c r="S1541"/>
      <c r="T1541"/>
      <c r="U1541"/>
      <c r="V1541"/>
      <c r="W1541"/>
    </row>
    <row r="1542" spans="1:23" ht="15" x14ac:dyDescent="0.25">
      <c r="A1542"/>
      <c r="B1542"/>
      <c r="C1542"/>
      <c r="D1542"/>
      <c r="E1542"/>
      <c r="F1542"/>
      <c r="G1542" s="449"/>
      <c r="H1542" s="449"/>
      <c r="I1542" s="449"/>
      <c r="J1542"/>
      <c r="K1542"/>
      <c r="L1542"/>
      <c r="M1542"/>
      <c r="N1542"/>
      <c r="O1542"/>
      <c r="P1542"/>
      <c r="Q1542"/>
      <c r="R1542"/>
      <c r="S1542"/>
      <c r="T1542"/>
      <c r="U1542"/>
      <c r="V1542"/>
      <c r="W1542"/>
    </row>
    <row r="1543" spans="1:23" ht="15" x14ac:dyDescent="0.25">
      <c r="A1543"/>
      <c r="B1543"/>
      <c r="C1543"/>
      <c r="D1543"/>
      <c r="E1543"/>
      <c r="F1543"/>
      <c r="G1543" s="449"/>
      <c r="H1543" s="449"/>
      <c r="I1543" s="449"/>
      <c r="J1543"/>
      <c r="K1543"/>
      <c r="L1543"/>
      <c r="M1543"/>
      <c r="N1543"/>
      <c r="O1543"/>
      <c r="P1543"/>
      <c r="Q1543"/>
      <c r="R1543"/>
      <c r="S1543"/>
      <c r="T1543"/>
      <c r="U1543"/>
      <c r="V1543"/>
      <c r="W1543"/>
    </row>
    <row r="1544" spans="1:23" ht="15" x14ac:dyDescent="0.25">
      <c r="A1544"/>
      <c r="B1544"/>
      <c r="C1544"/>
      <c r="D1544"/>
      <c r="E1544"/>
      <c r="F1544"/>
      <c r="G1544" s="449"/>
      <c r="H1544" s="449"/>
      <c r="I1544" s="449"/>
      <c r="J1544"/>
      <c r="K1544"/>
      <c r="L1544"/>
      <c r="M1544"/>
      <c r="N1544"/>
      <c r="O1544"/>
      <c r="P1544"/>
      <c r="Q1544"/>
      <c r="R1544"/>
      <c r="S1544"/>
      <c r="T1544"/>
      <c r="U1544"/>
      <c r="V1544"/>
      <c r="W1544"/>
    </row>
    <row r="1545" spans="1:23" ht="15" x14ac:dyDescent="0.25">
      <c r="A1545"/>
      <c r="B1545"/>
      <c r="C1545"/>
      <c r="D1545"/>
      <c r="E1545"/>
      <c r="F1545"/>
      <c r="G1545" s="449"/>
      <c r="H1545" s="449"/>
      <c r="I1545" s="449"/>
      <c r="J1545"/>
      <c r="K1545"/>
      <c r="L1545"/>
      <c r="M1545"/>
      <c r="N1545"/>
      <c r="O1545"/>
      <c r="P1545"/>
      <c r="Q1545"/>
      <c r="R1545"/>
      <c r="S1545"/>
      <c r="T1545"/>
      <c r="U1545"/>
      <c r="V1545"/>
      <c r="W1545"/>
    </row>
    <row r="1546" spans="1:23" ht="15" x14ac:dyDescent="0.25">
      <c r="A1546"/>
      <c r="B1546"/>
      <c r="C1546"/>
      <c r="D1546"/>
      <c r="E1546"/>
      <c r="F1546"/>
      <c r="G1546" s="449"/>
      <c r="H1546" s="449"/>
      <c r="I1546" s="449"/>
      <c r="J1546"/>
      <c r="K1546"/>
      <c r="L1546"/>
      <c r="M1546"/>
      <c r="N1546"/>
      <c r="O1546"/>
      <c r="P1546"/>
      <c r="Q1546"/>
      <c r="R1546"/>
      <c r="S1546"/>
      <c r="T1546"/>
      <c r="U1546"/>
      <c r="V1546"/>
      <c r="W1546"/>
    </row>
    <row r="1547" spans="1:23" ht="15" x14ac:dyDescent="0.25">
      <c r="A1547"/>
      <c r="B1547"/>
      <c r="C1547"/>
      <c r="D1547"/>
      <c r="E1547"/>
      <c r="F1547"/>
      <c r="G1547" s="449"/>
      <c r="H1547" s="449"/>
      <c r="I1547" s="449"/>
      <c r="J1547"/>
      <c r="K1547"/>
      <c r="L1547"/>
      <c r="M1547"/>
      <c r="N1547"/>
      <c r="O1547"/>
      <c r="P1547"/>
      <c r="Q1547"/>
      <c r="R1547"/>
      <c r="S1547"/>
      <c r="T1547"/>
      <c r="U1547"/>
      <c r="V1547"/>
      <c r="W1547"/>
    </row>
    <row r="1548" spans="1:23" ht="15" x14ac:dyDescent="0.25">
      <c r="A1548"/>
      <c r="B1548"/>
      <c r="C1548"/>
      <c r="D1548"/>
      <c r="E1548"/>
      <c r="F1548"/>
      <c r="G1548" s="449"/>
      <c r="H1548" s="449"/>
      <c r="I1548" s="449"/>
      <c r="J1548"/>
      <c r="K1548"/>
      <c r="L1548"/>
      <c r="M1548"/>
      <c r="N1548"/>
      <c r="O1548"/>
      <c r="P1548"/>
      <c r="Q1548"/>
      <c r="R1548"/>
      <c r="S1548"/>
      <c r="T1548"/>
      <c r="U1548"/>
      <c r="V1548"/>
      <c r="W1548"/>
    </row>
    <row r="1549" spans="1:23" ht="15" x14ac:dyDescent="0.25">
      <c r="A1549"/>
      <c r="B1549"/>
      <c r="C1549"/>
      <c r="D1549"/>
      <c r="E1549"/>
      <c r="F1549"/>
      <c r="G1549" s="449"/>
      <c r="H1549" s="449"/>
      <c r="I1549" s="449"/>
      <c r="J1549"/>
      <c r="K1549"/>
      <c r="L1549"/>
      <c r="M1549"/>
      <c r="N1549"/>
      <c r="O1549"/>
      <c r="P1549"/>
      <c r="Q1549"/>
      <c r="R1549"/>
      <c r="S1549"/>
      <c r="T1549"/>
      <c r="U1549"/>
      <c r="V1549"/>
      <c r="W1549"/>
    </row>
    <row r="1550" spans="1:23" ht="15" x14ac:dyDescent="0.25">
      <c r="A1550"/>
      <c r="B1550"/>
      <c r="C1550"/>
      <c r="D1550"/>
      <c r="E1550"/>
      <c r="F1550"/>
      <c r="G1550" s="449"/>
      <c r="H1550" s="449"/>
      <c r="I1550" s="449"/>
      <c r="J1550"/>
      <c r="K1550"/>
      <c r="L1550"/>
      <c r="M1550"/>
      <c r="N1550"/>
      <c r="O1550"/>
      <c r="P1550"/>
      <c r="Q1550"/>
      <c r="R1550"/>
      <c r="S1550"/>
      <c r="T1550"/>
      <c r="U1550"/>
      <c r="V1550"/>
      <c r="W1550"/>
    </row>
    <row r="1551" spans="1:23" ht="15" x14ac:dyDescent="0.25">
      <c r="A1551"/>
      <c r="B1551"/>
      <c r="C1551"/>
      <c r="D1551"/>
      <c r="E1551"/>
      <c r="F1551"/>
      <c r="G1551" s="449"/>
      <c r="H1551" s="449"/>
      <c r="I1551" s="449"/>
      <c r="J1551"/>
      <c r="K1551"/>
      <c r="L1551"/>
      <c r="M1551"/>
      <c r="N1551"/>
      <c r="O1551"/>
      <c r="P1551"/>
      <c r="Q1551"/>
      <c r="R1551"/>
      <c r="S1551"/>
      <c r="T1551"/>
      <c r="U1551"/>
      <c r="V1551"/>
      <c r="W1551"/>
    </row>
    <row r="1552" spans="1:23" ht="15" x14ac:dyDescent="0.25">
      <c r="A1552"/>
      <c r="B1552"/>
      <c r="C1552"/>
      <c r="D1552"/>
      <c r="E1552"/>
      <c r="F1552"/>
      <c r="G1552" s="449"/>
      <c r="H1552" s="449"/>
      <c r="I1552" s="449"/>
      <c r="J1552"/>
      <c r="K1552"/>
      <c r="L1552"/>
      <c r="M1552"/>
      <c r="N1552"/>
      <c r="O1552"/>
      <c r="P1552"/>
      <c r="Q1552"/>
      <c r="R1552"/>
      <c r="S1552"/>
      <c r="T1552"/>
      <c r="U1552"/>
      <c r="V1552"/>
      <c r="W1552"/>
    </row>
    <row r="1553" spans="1:23" ht="15" x14ac:dyDescent="0.25">
      <c r="A1553"/>
      <c r="B1553"/>
      <c r="C1553"/>
      <c r="D1553"/>
      <c r="E1553"/>
      <c r="F1553"/>
      <c r="G1553" s="449"/>
      <c r="H1553" s="449"/>
      <c r="I1553" s="449"/>
      <c r="J1553"/>
      <c r="K1553"/>
      <c r="L1553"/>
      <c r="M1553"/>
      <c r="N1553"/>
      <c r="O1553"/>
      <c r="P1553"/>
      <c r="Q1553"/>
      <c r="R1553"/>
      <c r="S1553"/>
      <c r="T1553"/>
      <c r="U1553"/>
      <c r="V1553"/>
      <c r="W1553"/>
    </row>
    <row r="1554" spans="1:23" ht="15" x14ac:dyDescent="0.25">
      <c r="A1554"/>
      <c r="B1554"/>
    </row>
  </sheetData>
  <autoFilter ref="A2:T718" xr:uid="{F4620B72-E1A0-4477-81BC-15E9555FC3EA}">
    <filterColumn colId="0">
      <filters>
        <filter val="CCG ex IYM"/>
      </filters>
    </filterColumn>
  </autoFilter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9CEA-FE01-454E-AF7A-416C8D0F0E71}">
  <sheetPr>
    <tabColor theme="5" tint="0.39997558519241921"/>
  </sheetPr>
  <dimension ref="A1:AB98"/>
  <sheetViews>
    <sheetView showGridLines="0" zoomScale="90" zoomScaleNormal="90" workbookViewId="0">
      <pane xSplit="1" ySplit="2" topLeftCell="B32" activePane="bottomRight" state="frozen"/>
      <selection activeCell="K73" sqref="K73:K74"/>
      <selection pane="topRight" activeCell="K73" sqref="K73:K74"/>
      <selection pane="bottomLeft" activeCell="K73" sqref="K73:K74"/>
      <selection pane="bottomRight" activeCell="K73" sqref="K73:K74"/>
    </sheetView>
  </sheetViews>
  <sheetFormatPr defaultColWidth="8.85546875" defaultRowHeight="15" outlineLevelRow="2" outlineLevelCol="1" x14ac:dyDescent="0.25"/>
  <cols>
    <col min="1" max="1" width="9" style="15" bestFit="1" customWidth="1"/>
    <col min="2" max="2" width="10.140625" style="15" customWidth="1"/>
    <col min="3" max="4" width="9.85546875" style="2" customWidth="1" outlineLevel="1"/>
    <col min="5" max="5" width="9.85546875" style="2" bestFit="1" customWidth="1"/>
    <col min="6" max="6" width="9.85546875" style="2" customWidth="1" outlineLevel="1"/>
    <col min="7" max="7" width="8.85546875" style="2" bestFit="1" customWidth="1"/>
    <col min="8" max="8" width="9.85546875" style="2" bestFit="1" customWidth="1"/>
    <col min="9" max="9" width="10.85546875" customWidth="1"/>
    <col min="10" max="10" width="11.7109375" style="2" bestFit="1" customWidth="1"/>
    <col min="11" max="11" width="10.5703125" style="2" customWidth="1"/>
    <col min="12" max="12" width="9.85546875" style="2" customWidth="1"/>
    <col min="13" max="13" width="10.42578125" style="2" customWidth="1"/>
    <col min="14" max="14" width="13.140625" style="2" customWidth="1"/>
    <col min="15" max="15" width="10.42578125" style="2" bestFit="1" customWidth="1"/>
    <col min="16" max="16" width="11" style="2" bestFit="1" customWidth="1"/>
    <col min="17" max="17" width="13.140625" style="2" bestFit="1" customWidth="1"/>
    <col min="18" max="18" width="8.85546875" style="2"/>
    <col min="19" max="19" width="19.28515625" style="2" bestFit="1" customWidth="1"/>
    <col min="20" max="21" width="8.85546875" style="2"/>
    <col min="22" max="22" width="10.42578125" style="2" bestFit="1" customWidth="1"/>
    <col min="23" max="23" width="10" style="2" bestFit="1" customWidth="1"/>
    <col min="24" max="24" width="11.140625" style="2" bestFit="1" customWidth="1"/>
    <col min="25" max="25" width="9.42578125" style="2" bestFit="1" customWidth="1"/>
    <col min="26" max="26" width="11.140625" style="2" customWidth="1"/>
    <col min="27" max="27" width="12.42578125" style="2" bestFit="1" customWidth="1"/>
    <col min="28" max="28" width="11" style="2" bestFit="1" customWidth="1"/>
    <col min="29" max="16384" width="8.85546875" style="2"/>
  </cols>
  <sheetData>
    <row r="1" spans="1:19" ht="25.5" x14ac:dyDescent="0.25">
      <c r="A1" s="404" t="s">
        <v>82</v>
      </c>
      <c r="C1" s="145" t="s">
        <v>232</v>
      </c>
      <c r="D1" s="145" t="s">
        <v>233</v>
      </c>
      <c r="E1" s="145" t="s">
        <v>234</v>
      </c>
      <c r="F1" s="145" t="s">
        <v>235</v>
      </c>
      <c r="G1" s="145" t="s">
        <v>135</v>
      </c>
      <c r="H1" s="145" t="s">
        <v>236</v>
      </c>
      <c r="M1" s="152" t="s">
        <v>196</v>
      </c>
      <c r="N1" s="153" t="s">
        <v>238</v>
      </c>
      <c r="O1" s="153" t="s">
        <v>342</v>
      </c>
      <c r="P1" s="395" t="s">
        <v>351</v>
      </c>
      <c r="Q1" s="154" t="s">
        <v>210</v>
      </c>
      <c r="S1" s="2" t="s">
        <v>408</v>
      </c>
    </row>
    <row r="2" spans="1:19" customFormat="1" x14ac:dyDescent="0.25">
      <c r="A2" s="18"/>
    </row>
    <row r="3" spans="1:19" outlineLevel="2" x14ac:dyDescent="0.25">
      <c r="B3" s="138" t="s">
        <v>231</v>
      </c>
    </row>
    <row r="4" spans="1:19" outlineLevel="2" x14ac:dyDescent="0.25">
      <c r="B4" s="146">
        <v>44501</v>
      </c>
      <c r="C4" s="147">
        <v>3457431.44</v>
      </c>
      <c r="D4" s="147">
        <v>301690.78999999998</v>
      </c>
      <c r="E4" s="147">
        <v>3296893.5</v>
      </c>
      <c r="F4" s="147">
        <v>287817.53999999998</v>
      </c>
      <c r="G4" s="147">
        <v>414892.26</v>
      </c>
      <c r="H4" s="139">
        <f t="shared" ref="H4:H26" si="0">E4+G4</f>
        <v>3711785.76</v>
      </c>
    </row>
    <row r="5" spans="1:19" outlineLevel="2" x14ac:dyDescent="0.25">
      <c r="B5" s="146">
        <v>44531</v>
      </c>
      <c r="C5" s="147">
        <v>4636008</v>
      </c>
      <c r="D5" s="147">
        <v>616329</v>
      </c>
      <c r="E5" s="147">
        <v>4510425</v>
      </c>
      <c r="F5" s="147">
        <v>617518</v>
      </c>
      <c r="G5" s="147">
        <v>556322</v>
      </c>
      <c r="H5" s="139">
        <f t="shared" si="0"/>
        <v>5066747</v>
      </c>
    </row>
    <row r="6" spans="1:19" outlineLevel="2" x14ac:dyDescent="0.25">
      <c r="B6" s="148">
        <v>44562</v>
      </c>
      <c r="C6" s="147">
        <v>6558257</v>
      </c>
      <c r="D6" s="147">
        <v>1065437</v>
      </c>
      <c r="E6" s="147">
        <v>6272426</v>
      </c>
      <c r="F6" s="147">
        <v>1014165</v>
      </c>
      <c r="G6" s="147">
        <v>786991</v>
      </c>
      <c r="H6" s="139">
        <f t="shared" si="0"/>
        <v>7059417</v>
      </c>
    </row>
    <row r="7" spans="1:19" outlineLevel="2" x14ac:dyDescent="0.25">
      <c r="B7" s="148">
        <v>44593</v>
      </c>
      <c r="C7" s="147">
        <v>7943437</v>
      </c>
      <c r="D7" s="147">
        <v>1607058</v>
      </c>
      <c r="E7" s="147">
        <v>7608384</v>
      </c>
      <c r="F7" s="147">
        <v>1529320</v>
      </c>
      <c r="G7" s="147">
        <v>953213</v>
      </c>
      <c r="H7" s="139">
        <f t="shared" si="0"/>
        <v>8561597</v>
      </c>
    </row>
    <row r="8" spans="1:19" outlineLevel="2" x14ac:dyDescent="0.25">
      <c r="B8" s="148">
        <v>44621</v>
      </c>
      <c r="C8" s="147">
        <v>9094865.6899999995</v>
      </c>
      <c r="D8" s="147">
        <v>2315430.65</v>
      </c>
      <c r="E8" s="147">
        <v>8718635</v>
      </c>
      <c r="F8" s="147">
        <v>2199338</v>
      </c>
      <c r="G8" s="147">
        <v>1091384</v>
      </c>
      <c r="H8" s="139">
        <f t="shared" si="0"/>
        <v>9810019</v>
      </c>
    </row>
    <row r="9" spans="1:19" outlineLevel="2" x14ac:dyDescent="0.25">
      <c r="B9" s="148">
        <v>44652</v>
      </c>
      <c r="C9" s="147">
        <v>10186704</v>
      </c>
      <c r="D9" s="147">
        <v>2992031</v>
      </c>
      <c r="E9" s="147">
        <v>9769484</v>
      </c>
      <c r="F9" s="147">
        <v>2861488</v>
      </c>
      <c r="G9" s="147">
        <v>1222404</v>
      </c>
      <c r="H9" s="139">
        <f t="shared" si="0"/>
        <v>10991888</v>
      </c>
    </row>
    <row r="10" spans="1:19" outlineLevel="2" x14ac:dyDescent="0.25">
      <c r="B10" s="148">
        <v>44682</v>
      </c>
      <c r="C10" s="147">
        <v>11551219</v>
      </c>
      <c r="D10" s="147">
        <v>3851977</v>
      </c>
      <c r="E10" s="147">
        <v>11080678</v>
      </c>
      <c r="F10" s="147">
        <v>3685988</v>
      </c>
      <c r="G10" s="147">
        <v>1386146</v>
      </c>
      <c r="H10" s="139">
        <f t="shared" si="0"/>
        <v>12466824</v>
      </c>
    </row>
    <row r="11" spans="1:19" outlineLevel="2" x14ac:dyDescent="0.25">
      <c r="B11" s="148">
        <v>44713</v>
      </c>
      <c r="C11" s="147">
        <v>13534285</v>
      </c>
      <c r="D11" s="147">
        <v>4786460</v>
      </c>
      <c r="E11" s="147">
        <v>12975283</v>
      </c>
      <c r="F11" s="147">
        <v>4582244</v>
      </c>
      <c r="G11" s="147">
        <v>1624114</v>
      </c>
      <c r="H11" s="139">
        <f t="shared" si="0"/>
        <v>14599397</v>
      </c>
    </row>
    <row r="12" spans="1:19" outlineLevel="2" x14ac:dyDescent="0.25">
      <c r="B12" s="148">
        <v>44743</v>
      </c>
      <c r="C12" s="147">
        <v>14984440</v>
      </c>
      <c r="D12" s="147">
        <v>5861273</v>
      </c>
      <c r="E12" s="147">
        <v>14345879</v>
      </c>
      <c r="F12" s="147">
        <v>5611717</v>
      </c>
      <c r="G12" s="147">
        <v>1798133</v>
      </c>
      <c r="H12" s="139">
        <f t="shared" si="0"/>
        <v>16144012</v>
      </c>
    </row>
    <row r="13" spans="1:19" outlineLevel="2" x14ac:dyDescent="0.25">
      <c r="B13" s="148">
        <v>44774</v>
      </c>
      <c r="C13" s="147">
        <v>16466497</v>
      </c>
      <c r="D13" s="147">
        <v>7055309</v>
      </c>
      <c r="E13" s="147">
        <v>15742088</v>
      </c>
      <c r="F13" s="147">
        <v>6753603</v>
      </c>
      <c r="G13" s="147">
        <v>1975979</v>
      </c>
      <c r="H13" s="139">
        <f t="shared" si="0"/>
        <v>17718067</v>
      </c>
    </row>
    <row r="14" spans="1:19" outlineLevel="2" x14ac:dyDescent="0.25">
      <c r="B14" s="148">
        <v>44805</v>
      </c>
      <c r="C14" s="147">
        <v>18051655</v>
      </c>
      <c r="D14" s="147">
        <v>8141860</v>
      </c>
      <c r="E14" s="147">
        <v>17234325</v>
      </c>
      <c r="F14" s="147">
        <v>7791153</v>
      </c>
      <c r="G14" s="147">
        <v>2166198</v>
      </c>
      <c r="H14" s="139">
        <f t="shared" si="0"/>
        <v>19400523</v>
      </c>
    </row>
    <row r="15" spans="1:19" outlineLevel="2" x14ac:dyDescent="0.25">
      <c r="B15" s="148">
        <v>44835</v>
      </c>
      <c r="C15" s="147">
        <v>17726948</v>
      </c>
      <c r="D15" s="147">
        <v>9658025</v>
      </c>
      <c r="E15" s="147">
        <v>16926978</v>
      </c>
      <c r="F15" s="147">
        <v>9193279</v>
      </c>
      <c r="G15" s="147">
        <v>2127234</v>
      </c>
      <c r="H15" s="139">
        <f t="shared" si="0"/>
        <v>19054212</v>
      </c>
    </row>
    <row r="16" spans="1:19" outlineLevel="2" x14ac:dyDescent="0.25">
      <c r="B16" s="148">
        <v>44866</v>
      </c>
      <c r="C16" s="147">
        <v>18224817</v>
      </c>
      <c r="D16" s="147">
        <v>10909789</v>
      </c>
      <c r="E16" s="147">
        <v>17438162</v>
      </c>
      <c r="F16" s="147">
        <v>10384344</v>
      </c>
      <c r="G16" s="147">
        <v>2186978</v>
      </c>
      <c r="H16" s="139">
        <f t="shared" si="0"/>
        <v>19625140</v>
      </c>
    </row>
    <row r="17" spans="2:10" outlineLevel="2" x14ac:dyDescent="0.25">
      <c r="B17" s="148">
        <v>44896</v>
      </c>
      <c r="C17" s="147">
        <v>18506913</v>
      </c>
      <c r="D17" s="147">
        <v>12132223</v>
      </c>
      <c r="E17" s="147">
        <v>17727138</v>
      </c>
      <c r="F17" s="147">
        <v>11549830</v>
      </c>
      <c r="G17" s="147">
        <v>2220827</v>
      </c>
      <c r="H17" s="139">
        <f t="shared" si="0"/>
        <v>19947965</v>
      </c>
    </row>
    <row r="18" spans="2:10" outlineLevel="2" x14ac:dyDescent="0.25">
      <c r="B18" s="148">
        <v>44927</v>
      </c>
      <c r="C18" s="147">
        <v>19548016</v>
      </c>
      <c r="D18" s="147">
        <v>13300177</v>
      </c>
      <c r="E18" s="147">
        <v>18777044</v>
      </c>
      <c r="F18" s="147">
        <v>12667226</v>
      </c>
      <c r="G18" s="147">
        <v>2346904</v>
      </c>
      <c r="H18" s="139">
        <f t="shared" si="0"/>
        <v>21123948</v>
      </c>
      <c r="J18" s="274">
        <f>G18/C18</f>
        <v>0.12005842434342186</v>
      </c>
    </row>
    <row r="19" spans="2:10" outlineLevel="2" x14ac:dyDescent="0.25">
      <c r="B19" s="148">
        <v>44958</v>
      </c>
      <c r="C19" s="147">
        <v>20532325</v>
      </c>
      <c r="D19" s="147">
        <v>14349296</v>
      </c>
      <c r="E19" s="147">
        <v>19758566</v>
      </c>
      <c r="F19" s="147">
        <v>13672377</v>
      </c>
      <c r="G19" s="147">
        <v>2471499</v>
      </c>
      <c r="H19" s="139">
        <f t="shared" si="0"/>
        <v>22230065</v>
      </c>
      <c r="J19" s="274">
        <f t="shared" ref="J19:J32" si="1">G19/C19</f>
        <v>0.1203711221208509</v>
      </c>
    </row>
    <row r="20" spans="2:10" outlineLevel="2" x14ac:dyDescent="0.25">
      <c r="B20" s="148">
        <v>44986</v>
      </c>
      <c r="C20" s="147">
        <v>21633523</v>
      </c>
      <c r="D20" s="147">
        <v>15470901</v>
      </c>
      <c r="E20" s="147">
        <v>20863760</v>
      </c>
      <c r="F20" s="147">
        <v>14749706</v>
      </c>
      <c r="G20" s="147">
        <v>2607527</v>
      </c>
      <c r="H20" s="139">
        <f t="shared" si="0"/>
        <v>23471287</v>
      </c>
      <c r="J20" s="274">
        <f t="shared" si="1"/>
        <v>0.12053177838856852</v>
      </c>
    </row>
    <row r="21" spans="2:10" outlineLevel="2" x14ac:dyDescent="0.25">
      <c r="B21" s="148">
        <v>45017</v>
      </c>
      <c r="C21" s="147">
        <v>22830363</v>
      </c>
      <c r="D21" s="147">
        <v>16537280</v>
      </c>
      <c r="E21" s="147">
        <v>22063140</v>
      </c>
      <c r="F21" s="147">
        <v>15779568</v>
      </c>
      <c r="G21" s="147">
        <v>2752752</v>
      </c>
      <c r="H21" s="139">
        <f t="shared" si="0"/>
        <v>24815892</v>
      </c>
      <c r="J21" s="274">
        <f t="shared" si="1"/>
        <v>0.12057416695476984</v>
      </c>
    </row>
    <row r="22" spans="2:10" outlineLevel="2" x14ac:dyDescent="0.25">
      <c r="B22" s="148">
        <v>45047</v>
      </c>
      <c r="C22" s="147">
        <v>24608387</v>
      </c>
      <c r="D22" s="147">
        <v>17805786</v>
      </c>
      <c r="E22" s="147">
        <v>23843991</v>
      </c>
      <c r="F22" s="147">
        <v>17077088</v>
      </c>
      <c r="G22" s="147">
        <v>2968466</v>
      </c>
      <c r="H22" s="139">
        <f t="shared" si="0"/>
        <v>26812457</v>
      </c>
      <c r="J22" s="274">
        <f t="shared" si="1"/>
        <v>0.12062822321511768</v>
      </c>
    </row>
    <row r="23" spans="2:10" outlineLevel="2" x14ac:dyDescent="0.25">
      <c r="B23" s="148">
        <v>45078</v>
      </c>
      <c r="C23" s="147">
        <v>26597616</v>
      </c>
      <c r="D23" s="147">
        <v>18916654</v>
      </c>
      <c r="E23" s="147">
        <v>25837105</v>
      </c>
      <c r="F23" s="147">
        <v>18168184</v>
      </c>
      <c r="G23" s="147">
        <v>3209938</v>
      </c>
      <c r="H23" s="139">
        <f t="shared" si="0"/>
        <v>29047043</v>
      </c>
      <c r="J23" s="274">
        <f t="shared" si="1"/>
        <v>0.12068517719783607</v>
      </c>
    </row>
    <row r="24" spans="2:10" outlineLevel="2" x14ac:dyDescent="0.25">
      <c r="B24" s="148">
        <v>45108</v>
      </c>
      <c r="C24" s="147">
        <v>29223718</v>
      </c>
      <c r="D24" s="147">
        <v>20144523</v>
      </c>
      <c r="E24" s="147">
        <v>28466212</v>
      </c>
      <c r="F24" s="147">
        <v>19381572</v>
      </c>
      <c r="G24" s="147">
        <v>3529189</v>
      </c>
      <c r="H24" s="139">
        <f t="shared" si="0"/>
        <v>31995401</v>
      </c>
      <c r="J24" s="274">
        <f t="shared" si="1"/>
        <v>0.12076454474410135</v>
      </c>
    </row>
    <row r="25" spans="2:10" outlineLevel="2" x14ac:dyDescent="0.25">
      <c r="B25" s="148">
        <v>45139</v>
      </c>
      <c r="C25" s="147">
        <v>31443559</v>
      </c>
      <c r="D25" s="147">
        <v>21467228</v>
      </c>
      <c r="E25" s="147">
        <v>30684359</v>
      </c>
      <c r="F25" s="147">
        <v>20697652</v>
      </c>
      <c r="G25" s="147">
        <v>3797764</v>
      </c>
      <c r="H25" s="139">
        <f t="shared" si="0"/>
        <v>34482123</v>
      </c>
      <c r="J25" s="274">
        <f t="shared" si="1"/>
        <v>0.12078034805156757</v>
      </c>
    </row>
    <row r="26" spans="2:10" outlineLevel="2" x14ac:dyDescent="0.25">
      <c r="B26" s="148">
        <v>45170</v>
      </c>
      <c r="C26" s="147">
        <v>33533915</v>
      </c>
      <c r="D26" s="147">
        <v>22812066</v>
      </c>
      <c r="E26" s="147">
        <v>32765891</v>
      </c>
      <c r="F26" s="147">
        <v>22040454</v>
      </c>
      <c r="G26" s="147">
        <v>4052620</v>
      </c>
      <c r="H26" s="139">
        <f t="shared" si="0"/>
        <v>36818511</v>
      </c>
      <c r="J26" s="274">
        <f t="shared" si="1"/>
        <v>0.12085138284629159</v>
      </c>
    </row>
    <row r="27" spans="2:10" outlineLevel="2" x14ac:dyDescent="0.25">
      <c r="B27" s="148">
        <v>45200</v>
      </c>
      <c r="C27" s="147">
        <v>34875155</v>
      </c>
      <c r="D27" s="147">
        <v>24188810</v>
      </c>
      <c r="E27" s="147">
        <v>34126013</v>
      </c>
      <c r="F27" s="147">
        <v>23421026</v>
      </c>
      <c r="G27" s="147">
        <v>4184985</v>
      </c>
      <c r="H27" s="139">
        <f t="shared" ref="H27:H37" si="2">E27+G27</f>
        <v>38310998</v>
      </c>
      <c r="J27" s="275">
        <f t="shared" si="1"/>
        <v>0.11999903656342173</v>
      </c>
    </row>
    <row r="28" spans="2:10" outlineLevel="2" x14ac:dyDescent="0.25">
      <c r="B28" s="148">
        <v>45231</v>
      </c>
      <c r="C28" s="147">
        <v>35994263</v>
      </c>
      <c r="D28" s="147">
        <v>25601056</v>
      </c>
      <c r="E28" s="147">
        <v>35268093</v>
      </c>
      <c r="F28" s="147">
        <v>24837008</v>
      </c>
      <c r="G28" s="147">
        <v>4319278</v>
      </c>
      <c r="H28" s="139">
        <f t="shared" si="2"/>
        <v>39587371</v>
      </c>
      <c r="J28" s="274">
        <f t="shared" si="1"/>
        <v>0.11999906762919413</v>
      </c>
    </row>
    <row r="29" spans="2:10" outlineLevel="2" x14ac:dyDescent="0.25">
      <c r="B29" s="148">
        <v>45261</v>
      </c>
      <c r="C29" s="147">
        <v>37228735</v>
      </c>
      <c r="D29" s="147">
        <v>27135816</v>
      </c>
      <c r="E29" s="147">
        <v>36520211</v>
      </c>
      <c r="F29" s="147">
        <v>26376240</v>
      </c>
      <c r="G29" s="147">
        <v>4467415</v>
      </c>
      <c r="H29" s="139">
        <f t="shared" si="2"/>
        <v>40987626</v>
      </c>
      <c r="J29" s="274">
        <f t="shared" si="1"/>
        <v>0.11999910821573712</v>
      </c>
    </row>
    <row r="30" spans="2:10" outlineLevel="2" x14ac:dyDescent="0.25">
      <c r="B30" s="148">
        <v>45292</v>
      </c>
      <c r="C30" s="147">
        <v>38325159</v>
      </c>
      <c r="D30" s="147">
        <v>28636256</v>
      </c>
      <c r="E30" s="147">
        <v>37626269</v>
      </c>
      <c r="F30" s="147">
        <v>27880639</v>
      </c>
      <c r="G30" s="147">
        <v>4598986</v>
      </c>
      <c r="H30" s="139">
        <f t="shared" si="2"/>
        <v>42225255</v>
      </c>
      <c r="J30" s="274">
        <f t="shared" si="1"/>
        <v>0.11999913685941917</v>
      </c>
    </row>
    <row r="31" spans="2:10" outlineLevel="2" x14ac:dyDescent="0.25">
      <c r="B31" s="148">
        <v>45323</v>
      </c>
      <c r="C31" s="147">
        <v>39579159</v>
      </c>
      <c r="D31" s="147">
        <v>30064124</v>
      </c>
      <c r="E31" s="147">
        <v>38890619</v>
      </c>
      <c r="F31" s="147">
        <v>29312988</v>
      </c>
      <c r="G31" s="147">
        <v>4749466</v>
      </c>
      <c r="H31" s="139">
        <f t="shared" si="2"/>
        <v>43640085</v>
      </c>
      <c r="J31" s="274">
        <f t="shared" si="1"/>
        <v>0.1199991642065967</v>
      </c>
    </row>
    <row r="32" spans="2:10" outlineLevel="2" x14ac:dyDescent="0.25">
      <c r="B32" s="148">
        <v>45352</v>
      </c>
      <c r="C32" s="147">
        <v>40811698</v>
      </c>
      <c r="D32" s="147">
        <v>31632194</v>
      </c>
      <c r="E32" s="147">
        <v>40136760</v>
      </c>
      <c r="F32" s="147">
        <v>30890094</v>
      </c>
      <c r="G32" s="147">
        <v>4897371</v>
      </c>
      <c r="H32" s="139">
        <f t="shared" si="2"/>
        <v>45034131</v>
      </c>
      <c r="J32" s="274">
        <f t="shared" si="1"/>
        <v>0.11999919728897337</v>
      </c>
    </row>
    <row r="33" spans="1:28" outlineLevel="2" x14ac:dyDescent="0.25">
      <c r="B33" s="148">
        <v>45383</v>
      </c>
      <c r="C33" s="147">
        <v>41720416</v>
      </c>
      <c r="D33" s="147">
        <v>33082768</v>
      </c>
      <c r="E33" s="147">
        <v>41060321</v>
      </c>
      <c r="F33" s="147">
        <v>32348014</v>
      </c>
      <c r="G33" s="147">
        <v>5006417</v>
      </c>
      <c r="H33" s="139">
        <f t="shared" si="2"/>
        <v>46066738</v>
      </c>
      <c r="J33" s="274"/>
    </row>
    <row r="34" spans="1:28" outlineLevel="2" x14ac:dyDescent="0.25">
      <c r="B34" s="148">
        <v>45413</v>
      </c>
      <c r="C34" s="147">
        <v>42547863</v>
      </c>
      <c r="D34" s="147">
        <v>34769892</v>
      </c>
      <c r="E34" s="147">
        <v>41901690</v>
      </c>
      <c r="F34" s="147">
        <v>34045265</v>
      </c>
      <c r="G34" s="147">
        <v>5105710</v>
      </c>
      <c r="H34" s="139">
        <f t="shared" si="2"/>
        <v>47007400</v>
      </c>
      <c r="J34" s="274"/>
    </row>
    <row r="35" spans="1:28" outlineLevel="2" x14ac:dyDescent="0.25">
      <c r="B35" s="148">
        <v>45444</v>
      </c>
      <c r="C35" s="147">
        <v>43566451</v>
      </c>
      <c r="D35" s="147">
        <v>36001170</v>
      </c>
      <c r="E35" s="147">
        <v>42936942</v>
      </c>
      <c r="F35" s="147">
        <v>35283888</v>
      </c>
      <c r="G35" s="147">
        <v>5227941</v>
      </c>
      <c r="H35" s="139">
        <f t="shared" si="2"/>
        <v>48164883</v>
      </c>
      <c r="J35" s="274"/>
    </row>
    <row r="36" spans="1:28" outlineLevel="2" x14ac:dyDescent="0.25">
      <c r="B36" s="148">
        <v>45474</v>
      </c>
      <c r="C36" s="147">
        <v>44366355</v>
      </c>
      <c r="D36" s="147">
        <v>37352402</v>
      </c>
      <c r="E36" s="147">
        <v>43751213</v>
      </c>
      <c r="F36" s="147">
        <v>36645050</v>
      </c>
      <c r="G36" s="147">
        <v>5323930</v>
      </c>
      <c r="H36" s="139">
        <f t="shared" si="2"/>
        <v>49075143</v>
      </c>
      <c r="J36" s="274"/>
    </row>
    <row r="37" spans="1:28" x14ac:dyDescent="0.25">
      <c r="B37" s="148">
        <v>45505</v>
      </c>
      <c r="C37" s="139">
        <v>44716064.689999998</v>
      </c>
      <c r="D37" s="139">
        <v>38571212.665413275</v>
      </c>
      <c r="E37" s="139">
        <v>44106166.75</v>
      </c>
      <c r="F37" s="139">
        <v>37874415.426249705</v>
      </c>
      <c r="G37" s="139">
        <v>5365895.21</v>
      </c>
      <c r="H37" s="139">
        <f t="shared" si="2"/>
        <v>49472061.960000001</v>
      </c>
      <c r="J37"/>
      <c r="K37"/>
    </row>
    <row r="38" spans="1:28" ht="12.75" x14ac:dyDescent="0.2">
      <c r="B38" s="149" t="s">
        <v>237</v>
      </c>
      <c r="C38" s="150"/>
      <c r="D38" s="150"/>
      <c r="E38" s="150"/>
      <c r="F38" s="150"/>
      <c r="G38" s="150"/>
      <c r="H38" s="150"/>
      <c r="I38" s="2"/>
    </row>
    <row r="39" spans="1:28" ht="14.45" customHeight="1" x14ac:dyDescent="0.2">
      <c r="C39" s="151" t="s">
        <v>232</v>
      </c>
      <c r="D39" s="151" t="s">
        <v>233</v>
      </c>
      <c r="E39" s="151" t="s">
        <v>234</v>
      </c>
      <c r="F39" s="151" t="s">
        <v>235</v>
      </c>
      <c r="G39" s="151" t="s">
        <v>135</v>
      </c>
      <c r="H39" s="151" t="s">
        <v>236</v>
      </c>
      <c r="I39" s="2"/>
      <c r="M39" s="152" t="s">
        <v>196</v>
      </c>
      <c r="N39" s="153" t="s">
        <v>238</v>
      </c>
      <c r="O39" s="153" t="s">
        <v>342</v>
      </c>
      <c r="P39" s="395"/>
      <c r="Q39" s="154" t="s">
        <v>210</v>
      </c>
      <c r="W39" s="153" t="s">
        <v>238</v>
      </c>
    </row>
    <row r="40" spans="1:28" customFormat="1" ht="25.5" x14ac:dyDescent="0.25">
      <c r="A40" s="18"/>
      <c r="W40" s="152" t="s">
        <v>196</v>
      </c>
      <c r="X40" s="2" t="s">
        <v>341</v>
      </c>
      <c r="Y40" s="2" t="s">
        <v>342</v>
      </c>
      <c r="Z40" s="154" t="s">
        <v>210</v>
      </c>
      <c r="AA40" s="284" t="s">
        <v>411</v>
      </c>
      <c r="AB40" s="40"/>
    </row>
    <row r="41" spans="1:28" hidden="1" outlineLevel="1" x14ac:dyDescent="0.25">
      <c r="A41" s="15">
        <f>YEAR(B41)</f>
        <v>2021</v>
      </c>
      <c r="B41" s="148">
        <v>44440</v>
      </c>
      <c r="C41" s="128"/>
      <c r="D41" s="128"/>
      <c r="E41" s="128">
        <v>0</v>
      </c>
      <c r="F41" s="128"/>
      <c r="G41" s="128">
        <v>0</v>
      </c>
      <c r="H41" s="155">
        <f t="shared" ref="H41:H62" si="3">E41+G41</f>
        <v>0</v>
      </c>
      <c r="I41" s="23"/>
      <c r="J41" s="23"/>
      <c r="K41" s="23"/>
      <c r="L41"/>
      <c r="M41"/>
      <c r="N41"/>
      <c r="O41"/>
      <c r="P41"/>
      <c r="Q41"/>
      <c r="AB41" s="40"/>
    </row>
    <row r="42" spans="1:28" hidden="1" outlineLevel="1" x14ac:dyDescent="0.25">
      <c r="A42" s="15">
        <f>YEAR(B42)</f>
        <v>2021</v>
      </c>
      <c r="B42" s="148">
        <v>44470</v>
      </c>
      <c r="C42" s="128"/>
      <c r="D42" s="128"/>
      <c r="E42" s="128">
        <v>0</v>
      </c>
      <c r="F42" s="128"/>
      <c r="G42" s="128">
        <v>0</v>
      </c>
      <c r="H42" s="155">
        <f t="shared" si="3"/>
        <v>0</v>
      </c>
      <c r="I42" s="23"/>
      <c r="J42" s="23"/>
      <c r="K42" s="23"/>
      <c r="L42"/>
      <c r="M42"/>
      <c r="N42"/>
      <c r="O42"/>
      <c r="P42"/>
      <c r="Q42"/>
      <c r="AB42" s="40"/>
    </row>
    <row r="43" spans="1:28" hidden="1" outlineLevel="1" x14ac:dyDescent="0.25">
      <c r="A43" s="15">
        <f>YEAR(B43)</f>
        <v>2021</v>
      </c>
      <c r="B43" s="148">
        <v>44501</v>
      </c>
      <c r="C43" s="128">
        <f>C4</f>
        <v>3457431.44</v>
      </c>
      <c r="D43" s="128">
        <f>D4</f>
        <v>301690.78999999998</v>
      </c>
      <c r="E43" s="128">
        <f>E4</f>
        <v>3296893.5</v>
      </c>
      <c r="F43" s="128">
        <f>F4</f>
        <v>287817.53999999998</v>
      </c>
      <c r="G43" s="128">
        <f>G4</f>
        <v>414892.26</v>
      </c>
      <c r="H43" s="155">
        <f t="shared" si="3"/>
        <v>3711785.76</v>
      </c>
      <c r="I43" s="23"/>
      <c r="J43" s="23"/>
      <c r="K43" s="23"/>
      <c r="L43"/>
      <c r="M43"/>
      <c r="N43"/>
      <c r="O43"/>
      <c r="P43"/>
      <c r="Q43"/>
      <c r="AB43" s="40"/>
    </row>
    <row r="44" spans="1:28" hidden="1" outlineLevel="1" x14ac:dyDescent="0.25">
      <c r="A44" s="15">
        <f t="shared" ref="A44:A80" si="4">YEAR(B44)</f>
        <v>2021</v>
      </c>
      <c r="B44" s="148">
        <v>44531</v>
      </c>
      <c r="C44" s="128">
        <f t="shared" ref="C44:G53" si="5">C5-C4</f>
        <v>1178576.56</v>
      </c>
      <c r="D44" s="128">
        <f t="shared" si="5"/>
        <v>314638.21000000002</v>
      </c>
      <c r="E44" s="128">
        <f t="shared" si="5"/>
        <v>1213531.5</v>
      </c>
      <c r="F44" s="128">
        <f t="shared" si="5"/>
        <v>329700.46000000002</v>
      </c>
      <c r="G44" s="128">
        <f t="shared" si="5"/>
        <v>141429.74</v>
      </c>
      <c r="H44" s="155">
        <f t="shared" si="3"/>
        <v>1354961.24</v>
      </c>
      <c r="I44" s="23"/>
      <c r="J44" s="23"/>
      <c r="K44" s="23"/>
      <c r="L44" s="156" t="s">
        <v>240</v>
      </c>
      <c r="M44" s="397">
        <v>0</v>
      </c>
      <c r="N44" s="157">
        <f>H43+H44</f>
        <v>5066747</v>
      </c>
      <c r="O44" s="157">
        <f>Q44-N44</f>
        <v>-2298861.3199999714</v>
      </c>
      <c r="P44" s="396"/>
      <c r="Q44" s="398">
        <v>2767885.6800000286</v>
      </c>
      <c r="AB44" s="40"/>
    </row>
    <row r="45" spans="1:28" hidden="1" outlineLevel="1" x14ac:dyDescent="0.25">
      <c r="A45" s="15">
        <f t="shared" si="4"/>
        <v>2022</v>
      </c>
      <c r="B45" s="148">
        <v>44562</v>
      </c>
      <c r="C45" s="128">
        <f t="shared" si="5"/>
        <v>1922249</v>
      </c>
      <c r="D45" s="128">
        <f t="shared" si="5"/>
        <v>449108</v>
      </c>
      <c r="E45" s="128">
        <f t="shared" si="5"/>
        <v>1762001</v>
      </c>
      <c r="F45" s="128">
        <f t="shared" si="5"/>
        <v>396647</v>
      </c>
      <c r="G45" s="128">
        <f t="shared" si="5"/>
        <v>230669</v>
      </c>
      <c r="H45" s="155">
        <f t="shared" si="3"/>
        <v>1992670</v>
      </c>
      <c r="I45" s="23"/>
      <c r="J45" s="23"/>
      <c r="K45" s="23"/>
      <c r="L45" s="156">
        <v>44562</v>
      </c>
      <c r="M45" s="157">
        <f>Q44</f>
        <v>2767885.6800000286</v>
      </c>
      <c r="N45" s="157">
        <f t="shared" ref="N45:N70" si="6">H45</f>
        <v>1992670</v>
      </c>
      <c r="O45" s="157">
        <v>-1413350.1400000001</v>
      </c>
      <c r="P45" s="396"/>
      <c r="Q45" s="158">
        <f t="shared" ref="Q45:Q67" si="7">SUM(M45:O45)</f>
        <v>3347205.5400000284</v>
      </c>
      <c r="AB45" s="40"/>
    </row>
    <row r="46" spans="1:28" hidden="1" outlineLevel="1" x14ac:dyDescent="0.25">
      <c r="A46" s="15">
        <f t="shared" si="4"/>
        <v>2022</v>
      </c>
      <c r="B46" s="148">
        <v>44593</v>
      </c>
      <c r="C46" s="128">
        <f t="shared" si="5"/>
        <v>1385180</v>
      </c>
      <c r="D46" s="128">
        <f t="shared" si="5"/>
        <v>541621</v>
      </c>
      <c r="E46" s="128">
        <f t="shared" si="5"/>
        <v>1335958</v>
      </c>
      <c r="F46" s="128">
        <f t="shared" si="5"/>
        <v>515155</v>
      </c>
      <c r="G46" s="128">
        <f t="shared" si="5"/>
        <v>166222</v>
      </c>
      <c r="H46" s="155">
        <f t="shared" si="3"/>
        <v>1502180</v>
      </c>
      <c r="I46" s="23"/>
      <c r="J46" s="23"/>
      <c r="K46" s="23"/>
      <c r="L46" s="156">
        <v>44593</v>
      </c>
      <c r="M46" s="157">
        <f>Q45</f>
        <v>3347205.5400000284</v>
      </c>
      <c r="N46" s="157">
        <f t="shared" si="6"/>
        <v>1502180</v>
      </c>
      <c r="O46" s="157">
        <v>-1253185.76</v>
      </c>
      <c r="P46" s="396"/>
      <c r="Q46" s="158">
        <f t="shared" si="7"/>
        <v>3596199.7800000291</v>
      </c>
      <c r="AB46" s="40"/>
    </row>
    <row r="47" spans="1:28" hidden="1" outlineLevel="1" x14ac:dyDescent="0.25">
      <c r="A47" s="15">
        <f t="shared" si="4"/>
        <v>2022</v>
      </c>
      <c r="B47" s="148">
        <v>44621</v>
      </c>
      <c r="C47" s="128">
        <f t="shared" si="5"/>
        <v>1151428.6899999995</v>
      </c>
      <c r="D47" s="128">
        <f t="shared" si="5"/>
        <v>708372.64999999991</v>
      </c>
      <c r="E47" s="128">
        <f t="shared" si="5"/>
        <v>1110251</v>
      </c>
      <c r="F47" s="128">
        <f t="shared" si="5"/>
        <v>670018</v>
      </c>
      <c r="G47" s="128">
        <f t="shared" si="5"/>
        <v>138171</v>
      </c>
      <c r="H47" s="155">
        <f t="shared" si="3"/>
        <v>1248422</v>
      </c>
      <c r="I47" s="23"/>
      <c r="J47" s="23"/>
      <c r="K47" s="23"/>
      <c r="L47" s="156">
        <v>44621</v>
      </c>
      <c r="M47" s="157">
        <f t="shared" ref="M47:M66" si="8">Q46</f>
        <v>3596199.7800000291</v>
      </c>
      <c r="N47" s="157">
        <f t="shared" si="6"/>
        <v>1248422</v>
      </c>
      <c r="O47" s="157">
        <v>-2098819.73</v>
      </c>
      <c r="P47" s="396"/>
      <c r="Q47" s="158">
        <f t="shared" si="7"/>
        <v>2745802.0500000292</v>
      </c>
      <c r="AB47" s="40"/>
    </row>
    <row r="48" spans="1:28" hidden="1" outlineLevel="1" x14ac:dyDescent="0.25">
      <c r="A48" s="15">
        <f t="shared" si="4"/>
        <v>2022</v>
      </c>
      <c r="B48" s="148">
        <v>44652</v>
      </c>
      <c r="C48" s="128">
        <f t="shared" si="5"/>
        <v>1091838.3100000005</v>
      </c>
      <c r="D48" s="128">
        <f t="shared" si="5"/>
        <v>676600.35000000009</v>
      </c>
      <c r="E48" s="128">
        <f t="shared" si="5"/>
        <v>1050849</v>
      </c>
      <c r="F48" s="128">
        <f t="shared" si="5"/>
        <v>662150</v>
      </c>
      <c r="G48" s="128">
        <f t="shared" si="5"/>
        <v>131020</v>
      </c>
      <c r="H48" s="155">
        <f t="shared" si="3"/>
        <v>1181869</v>
      </c>
      <c r="I48" s="23"/>
      <c r="J48" s="23"/>
      <c r="K48" s="23"/>
      <c r="L48" s="156">
        <v>44652</v>
      </c>
      <c r="M48" s="157">
        <f t="shared" si="8"/>
        <v>2745802.0500000292</v>
      </c>
      <c r="N48" s="157">
        <f t="shared" si="6"/>
        <v>1181869</v>
      </c>
      <c r="O48" s="157">
        <v>-1501657.45</v>
      </c>
      <c r="P48" s="396"/>
      <c r="Q48" s="158">
        <f t="shared" si="7"/>
        <v>2426013.6000000294</v>
      </c>
      <c r="AB48" s="40"/>
    </row>
    <row r="49" spans="1:28" hidden="1" outlineLevel="1" x14ac:dyDescent="0.25">
      <c r="A49" s="15">
        <f t="shared" si="4"/>
        <v>2022</v>
      </c>
      <c r="B49" s="148">
        <v>44682</v>
      </c>
      <c r="C49" s="128">
        <f t="shared" si="5"/>
        <v>1364515</v>
      </c>
      <c r="D49" s="128">
        <f t="shared" si="5"/>
        <v>859946</v>
      </c>
      <c r="E49" s="128">
        <f t="shared" si="5"/>
        <v>1311194</v>
      </c>
      <c r="F49" s="128">
        <f t="shared" si="5"/>
        <v>824500</v>
      </c>
      <c r="G49" s="128">
        <f t="shared" si="5"/>
        <v>163742</v>
      </c>
      <c r="H49" s="155">
        <f t="shared" si="3"/>
        <v>1474936</v>
      </c>
      <c r="I49" s="23"/>
      <c r="J49" s="23"/>
      <c r="K49" s="23"/>
      <c r="L49" s="156">
        <v>44682</v>
      </c>
      <c r="M49" s="157">
        <f t="shared" si="8"/>
        <v>2426013.6000000294</v>
      </c>
      <c r="N49" s="157">
        <f t="shared" si="6"/>
        <v>1474936</v>
      </c>
      <c r="O49" s="157">
        <v>-1247086.3899999999</v>
      </c>
      <c r="P49" s="396"/>
      <c r="Q49" s="158">
        <f t="shared" si="7"/>
        <v>2653863.2100000298</v>
      </c>
      <c r="AB49" s="40"/>
    </row>
    <row r="50" spans="1:28" hidden="1" outlineLevel="1" x14ac:dyDescent="0.25">
      <c r="A50" s="15">
        <f t="shared" si="4"/>
        <v>2022</v>
      </c>
      <c r="B50" s="148">
        <v>44713</v>
      </c>
      <c r="C50" s="128">
        <f t="shared" si="5"/>
        <v>1983066</v>
      </c>
      <c r="D50" s="128">
        <f t="shared" si="5"/>
        <v>934483</v>
      </c>
      <c r="E50" s="128">
        <f t="shared" si="5"/>
        <v>1894605</v>
      </c>
      <c r="F50" s="128">
        <f t="shared" si="5"/>
        <v>896256</v>
      </c>
      <c r="G50" s="128">
        <f t="shared" si="5"/>
        <v>237968</v>
      </c>
      <c r="H50" s="155">
        <f t="shared" si="3"/>
        <v>2132573</v>
      </c>
      <c r="I50" s="23"/>
      <c r="J50" s="23"/>
      <c r="K50" s="23"/>
      <c r="L50" s="156">
        <v>44713</v>
      </c>
      <c r="M50" s="157">
        <f t="shared" si="8"/>
        <v>2653863.2100000298</v>
      </c>
      <c r="N50" s="157">
        <f t="shared" si="6"/>
        <v>2132573</v>
      </c>
      <c r="O50" s="157">
        <v>-1193628.69</v>
      </c>
      <c r="P50" s="396"/>
      <c r="Q50" s="158">
        <f t="shared" si="7"/>
        <v>3592807.5200000298</v>
      </c>
      <c r="AB50" s="40"/>
    </row>
    <row r="51" spans="1:28" hidden="1" outlineLevel="1" x14ac:dyDescent="0.25">
      <c r="A51" s="15">
        <f t="shared" si="4"/>
        <v>2022</v>
      </c>
      <c r="B51" s="148">
        <v>44743</v>
      </c>
      <c r="C51" s="128">
        <f t="shared" si="5"/>
        <v>1450155</v>
      </c>
      <c r="D51" s="128">
        <f t="shared" si="5"/>
        <v>1074813</v>
      </c>
      <c r="E51" s="128">
        <f t="shared" si="5"/>
        <v>1370596</v>
      </c>
      <c r="F51" s="128">
        <f t="shared" si="5"/>
        <v>1029473</v>
      </c>
      <c r="G51" s="128">
        <f t="shared" si="5"/>
        <v>174019</v>
      </c>
      <c r="H51" s="155">
        <f t="shared" si="3"/>
        <v>1544615</v>
      </c>
      <c r="I51" s="23"/>
      <c r="J51" s="23"/>
      <c r="K51" s="23"/>
      <c r="L51" s="156">
        <v>44743</v>
      </c>
      <c r="M51" s="157">
        <f t="shared" si="8"/>
        <v>3592807.5200000298</v>
      </c>
      <c r="N51" s="157">
        <f t="shared" si="6"/>
        <v>1544615</v>
      </c>
      <c r="O51" s="157">
        <v>-1382396.4</v>
      </c>
      <c r="P51" s="396"/>
      <c r="Q51" s="158">
        <f t="shared" si="7"/>
        <v>3755026.1200000294</v>
      </c>
      <c r="AB51" s="40"/>
    </row>
    <row r="52" spans="1:28" hidden="1" outlineLevel="1" x14ac:dyDescent="0.25">
      <c r="A52" s="15">
        <f t="shared" si="4"/>
        <v>2022</v>
      </c>
      <c r="B52" s="148">
        <v>44774</v>
      </c>
      <c r="C52" s="128">
        <f t="shared" si="5"/>
        <v>1482057</v>
      </c>
      <c r="D52" s="128">
        <f t="shared" si="5"/>
        <v>1194036</v>
      </c>
      <c r="E52" s="128">
        <f t="shared" si="5"/>
        <v>1396209</v>
      </c>
      <c r="F52" s="128">
        <f t="shared" si="5"/>
        <v>1141886</v>
      </c>
      <c r="G52" s="128">
        <f t="shared" si="5"/>
        <v>177846</v>
      </c>
      <c r="H52" s="155">
        <f t="shared" si="3"/>
        <v>1574055</v>
      </c>
      <c r="I52" s="23"/>
      <c r="J52" s="23"/>
      <c r="K52" s="23"/>
      <c r="L52" s="156">
        <v>44774</v>
      </c>
      <c r="M52" s="157">
        <f t="shared" si="8"/>
        <v>3755026.1200000294</v>
      </c>
      <c r="N52" s="157">
        <f t="shared" si="6"/>
        <v>1574055</v>
      </c>
      <c r="O52" s="157">
        <v>-1554533.4</v>
      </c>
      <c r="P52" s="396"/>
      <c r="Q52" s="158">
        <f t="shared" si="7"/>
        <v>3774547.7200000291</v>
      </c>
      <c r="AB52" s="40"/>
    </row>
    <row r="53" spans="1:28" hidden="1" outlineLevel="1" x14ac:dyDescent="0.25">
      <c r="A53" s="15">
        <f t="shared" si="4"/>
        <v>2022</v>
      </c>
      <c r="B53" s="148">
        <v>44805</v>
      </c>
      <c r="C53" s="128">
        <f t="shared" si="5"/>
        <v>1585158</v>
      </c>
      <c r="D53" s="128">
        <f t="shared" si="5"/>
        <v>1086551</v>
      </c>
      <c r="E53" s="128">
        <f t="shared" si="5"/>
        <v>1492237</v>
      </c>
      <c r="F53" s="128">
        <f t="shared" si="5"/>
        <v>1037550</v>
      </c>
      <c r="G53" s="128">
        <f t="shared" si="5"/>
        <v>190219</v>
      </c>
      <c r="H53" s="155">
        <f t="shared" si="3"/>
        <v>1682456</v>
      </c>
      <c r="I53" s="23"/>
      <c r="J53" s="23"/>
      <c r="K53" s="23"/>
      <c r="L53" s="156">
        <v>44805</v>
      </c>
      <c r="M53" s="157">
        <f t="shared" si="8"/>
        <v>3774547.7200000291</v>
      </c>
      <c r="N53" s="157">
        <f t="shared" si="6"/>
        <v>1682456</v>
      </c>
      <c r="O53" s="157">
        <v>-1563589.1</v>
      </c>
      <c r="P53" s="396"/>
      <c r="Q53" s="158">
        <f t="shared" si="7"/>
        <v>3893414.6200000285</v>
      </c>
      <c r="AB53" s="40"/>
    </row>
    <row r="54" spans="1:28" hidden="1" outlineLevel="1" x14ac:dyDescent="0.25">
      <c r="A54" s="15">
        <f t="shared" si="4"/>
        <v>2022</v>
      </c>
      <c r="B54" s="148">
        <v>44835</v>
      </c>
      <c r="C54" s="128">
        <f t="shared" ref="C54:G63" si="9">C15-C14</f>
        <v>-324707</v>
      </c>
      <c r="D54" s="128">
        <f t="shared" si="9"/>
        <v>1516165</v>
      </c>
      <c r="E54" s="128">
        <f t="shared" si="9"/>
        <v>-307347</v>
      </c>
      <c r="F54" s="128">
        <f t="shared" si="9"/>
        <v>1402126</v>
      </c>
      <c r="G54" s="128">
        <f t="shared" si="9"/>
        <v>-38964</v>
      </c>
      <c r="H54" s="155">
        <f t="shared" si="3"/>
        <v>-346311</v>
      </c>
      <c r="I54" s="23"/>
      <c r="J54" s="23"/>
      <c r="K54" s="23"/>
      <c r="L54" s="156">
        <v>44835</v>
      </c>
      <c r="M54" s="157">
        <f t="shared" si="8"/>
        <v>3893414.6200000285</v>
      </c>
      <c r="N54" s="157">
        <f t="shared" si="6"/>
        <v>-346311</v>
      </c>
      <c r="O54" s="157">
        <v>-1532867.98</v>
      </c>
      <c r="P54" s="396"/>
      <c r="Q54" s="158">
        <f t="shared" si="7"/>
        <v>2014235.6400000285</v>
      </c>
      <c r="AB54" s="40"/>
    </row>
    <row r="55" spans="1:28" hidden="1" outlineLevel="1" x14ac:dyDescent="0.25">
      <c r="A55" s="15">
        <f t="shared" si="4"/>
        <v>2022</v>
      </c>
      <c r="B55" s="148">
        <v>44866</v>
      </c>
      <c r="C55" s="128">
        <f t="shared" si="9"/>
        <v>497869</v>
      </c>
      <c r="D55" s="128">
        <f t="shared" si="9"/>
        <v>1251764</v>
      </c>
      <c r="E55" s="128">
        <f t="shared" si="9"/>
        <v>511184</v>
      </c>
      <c r="F55" s="128">
        <f t="shared" si="9"/>
        <v>1191065</v>
      </c>
      <c r="G55" s="128">
        <f t="shared" si="9"/>
        <v>59744</v>
      </c>
      <c r="H55" s="155">
        <f t="shared" si="3"/>
        <v>570928</v>
      </c>
      <c r="I55" s="23"/>
      <c r="J55" s="23"/>
      <c r="K55" s="23"/>
      <c r="L55" s="156">
        <v>44866</v>
      </c>
      <c r="M55" s="157">
        <f t="shared" si="8"/>
        <v>2014235.6400000285</v>
      </c>
      <c r="N55" s="157">
        <f t="shared" si="6"/>
        <v>570928</v>
      </c>
      <c r="O55" s="157">
        <v>-1000000</v>
      </c>
      <c r="P55" s="396"/>
      <c r="Q55" s="158">
        <f t="shared" si="7"/>
        <v>1585163.6400000285</v>
      </c>
      <c r="AB55" s="40"/>
    </row>
    <row r="56" spans="1:28" hidden="1" outlineLevel="1" x14ac:dyDescent="0.25">
      <c r="A56" s="15">
        <f t="shared" si="4"/>
        <v>2022</v>
      </c>
      <c r="B56" s="148">
        <v>44896</v>
      </c>
      <c r="C56" s="128">
        <f t="shared" si="9"/>
        <v>282096</v>
      </c>
      <c r="D56" s="128">
        <f t="shared" si="9"/>
        <v>1222434</v>
      </c>
      <c r="E56" s="128">
        <f t="shared" si="9"/>
        <v>288976</v>
      </c>
      <c r="F56" s="128">
        <f t="shared" si="9"/>
        <v>1165486</v>
      </c>
      <c r="G56" s="128">
        <f t="shared" si="9"/>
        <v>33849</v>
      </c>
      <c r="H56" s="155">
        <f t="shared" si="3"/>
        <v>322825</v>
      </c>
      <c r="I56" s="23"/>
      <c r="J56" s="23"/>
      <c r="K56" s="23"/>
      <c r="L56" s="399">
        <v>44896</v>
      </c>
      <c r="M56" s="157">
        <f t="shared" si="8"/>
        <v>1585163.6400000285</v>
      </c>
      <c r="N56" s="157">
        <f t="shared" si="6"/>
        <v>322825</v>
      </c>
      <c r="O56" s="157">
        <v>-633790.18999999994</v>
      </c>
      <c r="P56" s="396"/>
      <c r="Q56" s="398">
        <f t="shared" si="7"/>
        <v>1274198.4500000286</v>
      </c>
      <c r="AB56" s="40"/>
    </row>
    <row r="57" spans="1:28" hidden="1" outlineLevel="1" x14ac:dyDescent="0.25">
      <c r="A57" s="15">
        <f t="shared" si="4"/>
        <v>2023</v>
      </c>
      <c r="B57" s="148">
        <v>44927</v>
      </c>
      <c r="C57" s="128">
        <f t="shared" si="9"/>
        <v>1041103</v>
      </c>
      <c r="D57" s="128">
        <f t="shared" si="9"/>
        <v>1167954</v>
      </c>
      <c r="E57" s="128">
        <f t="shared" si="9"/>
        <v>1049906</v>
      </c>
      <c r="F57" s="128">
        <f t="shared" si="9"/>
        <v>1117396</v>
      </c>
      <c r="G57" s="128">
        <f t="shared" si="9"/>
        <v>126077</v>
      </c>
      <c r="H57" s="155">
        <f t="shared" si="3"/>
        <v>1175983</v>
      </c>
      <c r="I57" s="23"/>
      <c r="J57" s="274">
        <f t="shared" ref="J57:J73" si="10">G57/C57</f>
        <v>0.12109944933402363</v>
      </c>
      <c r="K57" s="23"/>
      <c r="L57" s="156">
        <v>44927</v>
      </c>
      <c r="M57" s="157">
        <f t="shared" si="8"/>
        <v>1274198.4500000286</v>
      </c>
      <c r="N57" s="157">
        <f t="shared" si="6"/>
        <v>1175983</v>
      </c>
      <c r="O57" s="157">
        <v>-533074.41</v>
      </c>
      <c r="P57" s="396"/>
      <c r="Q57" s="158">
        <f t="shared" si="7"/>
        <v>1917107.0400000284</v>
      </c>
      <c r="AB57" s="40"/>
    </row>
    <row r="58" spans="1:28" hidden="1" outlineLevel="1" x14ac:dyDescent="0.25">
      <c r="A58" s="15">
        <f t="shared" si="4"/>
        <v>2023</v>
      </c>
      <c r="B58" s="148">
        <v>44958</v>
      </c>
      <c r="C58" s="128">
        <f t="shared" si="9"/>
        <v>984309</v>
      </c>
      <c r="D58" s="128">
        <f t="shared" si="9"/>
        <v>1049119</v>
      </c>
      <c r="E58" s="128">
        <f t="shared" si="9"/>
        <v>981522</v>
      </c>
      <c r="F58" s="128">
        <f t="shared" si="9"/>
        <v>1005151</v>
      </c>
      <c r="G58" s="128">
        <f t="shared" si="9"/>
        <v>124595</v>
      </c>
      <c r="H58" s="155">
        <f t="shared" si="3"/>
        <v>1106117</v>
      </c>
      <c r="I58" s="23"/>
      <c r="J58" s="274">
        <f t="shared" si="10"/>
        <v>0.12658118537979435</v>
      </c>
      <c r="K58" s="23"/>
      <c r="L58" s="156">
        <v>44958</v>
      </c>
      <c r="M58" s="157">
        <f t="shared" si="8"/>
        <v>1917107.0400000284</v>
      </c>
      <c r="N58" s="157">
        <f t="shared" si="6"/>
        <v>1106117</v>
      </c>
      <c r="O58" s="157">
        <v>-250000</v>
      </c>
      <c r="P58" s="396"/>
      <c r="Q58" s="158">
        <f t="shared" si="7"/>
        <v>2773224.0400000284</v>
      </c>
      <c r="AB58" s="40"/>
    </row>
    <row r="59" spans="1:28" hidden="1" outlineLevel="1" x14ac:dyDescent="0.25">
      <c r="A59" s="15">
        <f t="shared" si="4"/>
        <v>2023</v>
      </c>
      <c r="B59" s="148">
        <v>44986</v>
      </c>
      <c r="C59" s="128">
        <f t="shared" si="9"/>
        <v>1101198</v>
      </c>
      <c r="D59" s="128">
        <f t="shared" si="9"/>
        <v>1121605</v>
      </c>
      <c r="E59" s="128">
        <f t="shared" si="9"/>
        <v>1105194</v>
      </c>
      <c r="F59" s="128">
        <f t="shared" si="9"/>
        <v>1077329</v>
      </c>
      <c r="G59" s="128">
        <f t="shared" si="9"/>
        <v>136028</v>
      </c>
      <c r="H59" s="155">
        <f t="shared" si="3"/>
        <v>1241222</v>
      </c>
      <c r="I59" s="23"/>
      <c r="J59" s="274">
        <f t="shared" si="10"/>
        <v>0.12352728573789637</v>
      </c>
      <c r="K59" s="23"/>
      <c r="L59" s="156">
        <v>44986</v>
      </c>
      <c r="M59" s="157">
        <f t="shared" si="8"/>
        <v>2773224.0400000284</v>
      </c>
      <c r="N59" s="157">
        <f t="shared" si="6"/>
        <v>1241222</v>
      </c>
      <c r="O59" s="157">
        <v>-952773.06</v>
      </c>
      <c r="P59" s="396"/>
      <c r="Q59" s="158">
        <f t="shared" si="7"/>
        <v>3061672.9800000284</v>
      </c>
      <c r="AB59" s="40"/>
    </row>
    <row r="60" spans="1:28" hidden="1" outlineLevel="1" x14ac:dyDescent="0.25">
      <c r="A60" s="15">
        <f t="shared" si="4"/>
        <v>2023</v>
      </c>
      <c r="B60" s="148">
        <v>45017</v>
      </c>
      <c r="C60" s="128">
        <f t="shared" si="9"/>
        <v>1196840</v>
      </c>
      <c r="D60" s="128">
        <f t="shared" si="9"/>
        <v>1066379</v>
      </c>
      <c r="E60" s="128">
        <f t="shared" si="9"/>
        <v>1199380</v>
      </c>
      <c r="F60" s="128">
        <f t="shared" si="9"/>
        <v>1029862</v>
      </c>
      <c r="G60" s="128">
        <f t="shared" si="9"/>
        <v>145225</v>
      </c>
      <c r="H60" s="155">
        <f t="shared" si="3"/>
        <v>1344605</v>
      </c>
      <c r="I60" s="23"/>
      <c r="J60" s="274">
        <f t="shared" si="10"/>
        <v>0.12134036295578356</v>
      </c>
      <c r="K60" s="23"/>
      <c r="L60" s="156">
        <v>45017</v>
      </c>
      <c r="M60" s="157">
        <f t="shared" si="8"/>
        <v>3061672.9800000284</v>
      </c>
      <c r="N60" s="157">
        <f t="shared" si="6"/>
        <v>1344605</v>
      </c>
      <c r="O60" s="157">
        <v>-1064319.74</v>
      </c>
      <c r="P60" s="396"/>
      <c r="Q60" s="158">
        <f t="shared" si="7"/>
        <v>3341958.2400000282</v>
      </c>
      <c r="AB60" s="40"/>
    </row>
    <row r="61" spans="1:28" hidden="1" outlineLevel="1" x14ac:dyDescent="0.25">
      <c r="A61" s="15">
        <f t="shared" si="4"/>
        <v>2023</v>
      </c>
      <c r="B61" s="148">
        <v>45047</v>
      </c>
      <c r="C61" s="128">
        <f t="shared" si="9"/>
        <v>1778024</v>
      </c>
      <c r="D61" s="128">
        <f t="shared" si="9"/>
        <v>1268506</v>
      </c>
      <c r="E61" s="128">
        <f t="shared" si="9"/>
        <v>1780851</v>
      </c>
      <c r="F61" s="128">
        <f t="shared" si="9"/>
        <v>1297520</v>
      </c>
      <c r="G61" s="128">
        <f t="shared" si="9"/>
        <v>215714</v>
      </c>
      <c r="H61" s="155">
        <f t="shared" si="3"/>
        <v>1996565</v>
      </c>
      <c r="I61" s="23"/>
      <c r="J61" s="274">
        <f t="shared" si="10"/>
        <v>0.12132232185842261</v>
      </c>
      <c r="K61" s="23"/>
      <c r="L61" s="156">
        <v>45047</v>
      </c>
      <c r="M61" s="157">
        <f t="shared" si="8"/>
        <v>3341958.2400000282</v>
      </c>
      <c r="N61" s="157">
        <f t="shared" si="6"/>
        <v>1996565</v>
      </c>
      <c r="O61" s="157">
        <v>-860201.02</v>
      </c>
      <c r="P61" s="396"/>
      <c r="Q61" s="158">
        <f t="shared" si="7"/>
        <v>4478322.2200000286</v>
      </c>
      <c r="AB61" s="40"/>
    </row>
    <row r="62" spans="1:28" hidden="1" outlineLevel="1" x14ac:dyDescent="0.25">
      <c r="A62" s="15">
        <f t="shared" si="4"/>
        <v>2023</v>
      </c>
      <c r="B62" s="148">
        <v>45078</v>
      </c>
      <c r="C62" s="128">
        <f t="shared" si="9"/>
        <v>1989229</v>
      </c>
      <c r="D62" s="128">
        <f t="shared" si="9"/>
        <v>1110868</v>
      </c>
      <c r="E62" s="128">
        <f t="shared" si="9"/>
        <v>1993114</v>
      </c>
      <c r="F62" s="128">
        <f t="shared" si="9"/>
        <v>1091096</v>
      </c>
      <c r="G62" s="128">
        <f t="shared" si="9"/>
        <v>241472</v>
      </c>
      <c r="H62" s="155">
        <f t="shared" si="3"/>
        <v>2234586</v>
      </c>
      <c r="I62" s="23"/>
      <c r="J62" s="274">
        <f t="shared" si="10"/>
        <v>0.12138974446883692</v>
      </c>
      <c r="K62" s="23"/>
      <c r="L62" s="399">
        <v>45078</v>
      </c>
      <c r="M62" s="157">
        <f t="shared" si="8"/>
        <v>4478322.2200000286</v>
      </c>
      <c r="N62" s="157">
        <f t="shared" si="6"/>
        <v>2234586</v>
      </c>
      <c r="O62" s="157">
        <v>-1171496.6099999999</v>
      </c>
      <c r="P62" s="396"/>
      <c r="Q62" s="398">
        <f t="shared" si="7"/>
        <v>5541411.6100000292</v>
      </c>
      <c r="AB62" s="40"/>
    </row>
    <row r="63" spans="1:28" hidden="1" outlineLevel="1" x14ac:dyDescent="0.25">
      <c r="A63" s="15">
        <f t="shared" si="4"/>
        <v>2023</v>
      </c>
      <c r="B63" s="148">
        <v>45108</v>
      </c>
      <c r="C63" s="128">
        <f t="shared" si="9"/>
        <v>2626102</v>
      </c>
      <c r="D63" s="128">
        <f t="shared" si="9"/>
        <v>1227869</v>
      </c>
      <c r="E63" s="128">
        <f t="shared" si="9"/>
        <v>2629107</v>
      </c>
      <c r="F63" s="128">
        <f t="shared" si="9"/>
        <v>1213388</v>
      </c>
      <c r="G63" s="128">
        <f t="shared" si="9"/>
        <v>319251</v>
      </c>
      <c r="H63" s="155">
        <f t="shared" ref="H63:H68" si="11">E63+G63</f>
        <v>2948358</v>
      </c>
      <c r="I63" s="23"/>
      <c r="J63" s="274">
        <f t="shared" si="10"/>
        <v>0.121568393002252</v>
      </c>
      <c r="K63" s="23"/>
      <c r="L63" s="156">
        <v>45108</v>
      </c>
      <c r="M63" s="157">
        <f t="shared" si="8"/>
        <v>5541411.6100000292</v>
      </c>
      <c r="N63" s="157">
        <f t="shared" si="6"/>
        <v>2948358</v>
      </c>
      <c r="O63" s="157">
        <v>-1463456.79</v>
      </c>
      <c r="P63" s="396"/>
      <c r="Q63" s="158">
        <f t="shared" si="7"/>
        <v>7026312.8200000292</v>
      </c>
      <c r="AB63" s="40"/>
    </row>
    <row r="64" spans="1:28" hidden="1" outlineLevel="1" x14ac:dyDescent="0.25">
      <c r="A64" s="15">
        <f t="shared" si="4"/>
        <v>2023</v>
      </c>
      <c r="B64" s="148">
        <v>45139</v>
      </c>
      <c r="C64" s="128">
        <f t="shared" ref="C64:G73" si="12">C25-C24</f>
        <v>2219841</v>
      </c>
      <c r="D64" s="128">
        <f t="shared" si="12"/>
        <v>1322705</v>
      </c>
      <c r="E64" s="128">
        <f t="shared" si="12"/>
        <v>2218147</v>
      </c>
      <c r="F64" s="128">
        <f t="shared" si="12"/>
        <v>1316080</v>
      </c>
      <c r="G64" s="128">
        <f t="shared" si="12"/>
        <v>268575</v>
      </c>
      <c r="H64" s="155">
        <f t="shared" si="11"/>
        <v>2486722</v>
      </c>
      <c r="I64" s="23"/>
      <c r="J64" s="274">
        <f t="shared" si="10"/>
        <v>0.12098839511478525</v>
      </c>
      <c r="K64" s="23"/>
      <c r="L64" s="156">
        <v>45139</v>
      </c>
      <c r="M64" s="157">
        <f t="shared" si="8"/>
        <v>7026312.8200000292</v>
      </c>
      <c r="N64" s="157">
        <f t="shared" si="6"/>
        <v>2486722</v>
      </c>
      <c r="O64" s="157">
        <v>-1812389.71</v>
      </c>
      <c r="P64" s="396"/>
      <c r="Q64" s="158">
        <f t="shared" si="7"/>
        <v>7700645.1100000301</v>
      </c>
      <c r="AB64" s="40"/>
    </row>
    <row r="65" spans="1:28" hidden="1" outlineLevel="1" x14ac:dyDescent="0.25">
      <c r="A65" s="15">
        <f t="shared" si="4"/>
        <v>2023</v>
      </c>
      <c r="B65" s="148">
        <v>45170</v>
      </c>
      <c r="C65" s="128">
        <f t="shared" si="12"/>
        <v>2090356</v>
      </c>
      <c r="D65" s="128">
        <f t="shared" si="12"/>
        <v>1344838</v>
      </c>
      <c r="E65" s="128">
        <f t="shared" si="12"/>
        <v>2081532</v>
      </c>
      <c r="F65" s="128">
        <f t="shared" si="12"/>
        <v>1342802</v>
      </c>
      <c r="G65" s="128">
        <f t="shared" si="12"/>
        <v>254856</v>
      </c>
      <c r="H65" s="155">
        <f t="shared" si="11"/>
        <v>2336388</v>
      </c>
      <c r="J65" s="274">
        <f t="shared" si="10"/>
        <v>0.12191990263859362</v>
      </c>
      <c r="K65"/>
      <c r="L65" s="156">
        <v>45170</v>
      </c>
      <c r="M65" s="157">
        <f t="shared" si="8"/>
        <v>7700645.1100000301</v>
      </c>
      <c r="N65" s="157">
        <f t="shared" si="6"/>
        <v>2336388</v>
      </c>
      <c r="O65" s="157">
        <v>-5182681.17</v>
      </c>
      <c r="P65" s="396"/>
      <c r="Q65" s="158">
        <f t="shared" si="7"/>
        <v>4854351.9400000293</v>
      </c>
      <c r="AB65" s="40"/>
    </row>
    <row r="66" spans="1:28" hidden="1" outlineLevel="1" x14ac:dyDescent="0.25">
      <c r="A66" s="15">
        <f t="shared" si="4"/>
        <v>2023</v>
      </c>
      <c r="B66" s="148">
        <v>45200</v>
      </c>
      <c r="C66" s="128">
        <f t="shared" si="12"/>
        <v>1341240</v>
      </c>
      <c r="D66" s="128">
        <f t="shared" si="12"/>
        <v>1376744</v>
      </c>
      <c r="E66" s="128">
        <f t="shared" si="12"/>
        <v>1360122</v>
      </c>
      <c r="F66" s="128">
        <f t="shared" si="12"/>
        <v>1380572</v>
      </c>
      <c r="G66" s="128">
        <f t="shared" si="12"/>
        <v>132365</v>
      </c>
      <c r="H66" s="155">
        <f t="shared" si="11"/>
        <v>1492487</v>
      </c>
      <c r="J66" s="275">
        <f t="shared" si="10"/>
        <v>9.8688527034684323E-2</v>
      </c>
      <c r="K66"/>
      <c r="L66" s="156">
        <v>45200</v>
      </c>
      <c r="M66" s="157">
        <f t="shared" si="8"/>
        <v>4854351.9400000293</v>
      </c>
      <c r="N66" s="157">
        <f t="shared" si="6"/>
        <v>1492487</v>
      </c>
      <c r="O66" s="157">
        <v>-2389530.69</v>
      </c>
      <c r="P66" s="396"/>
      <c r="Q66" s="158">
        <f t="shared" si="7"/>
        <v>3957308.2500000293</v>
      </c>
      <c r="AB66" s="40"/>
    </row>
    <row r="67" spans="1:28" hidden="1" outlineLevel="1" x14ac:dyDescent="0.25">
      <c r="A67" s="15">
        <f t="shared" si="4"/>
        <v>2023</v>
      </c>
      <c r="B67" s="148">
        <v>45231</v>
      </c>
      <c r="C67" s="128">
        <f t="shared" si="12"/>
        <v>1119108</v>
      </c>
      <c r="D67" s="128">
        <f t="shared" si="12"/>
        <v>1412246</v>
      </c>
      <c r="E67" s="128">
        <f t="shared" si="12"/>
        <v>1142080</v>
      </c>
      <c r="F67" s="128">
        <f t="shared" si="12"/>
        <v>1415982</v>
      </c>
      <c r="G67" s="128">
        <f t="shared" si="12"/>
        <v>134293</v>
      </c>
      <c r="H67" s="155">
        <f t="shared" si="11"/>
        <v>1276373</v>
      </c>
      <c r="J67" s="274">
        <f t="shared" si="10"/>
        <v>0.12000003574275227</v>
      </c>
      <c r="K67"/>
      <c r="L67" s="156">
        <v>45231</v>
      </c>
      <c r="M67" s="157">
        <f t="shared" ref="M67:M75" si="13">Q66</f>
        <v>3957308.2500000293</v>
      </c>
      <c r="N67" s="157">
        <f t="shared" si="6"/>
        <v>1276373</v>
      </c>
      <c r="O67" s="157">
        <v>-2091482.73</v>
      </c>
      <c r="P67" s="396"/>
      <c r="Q67" s="158">
        <f t="shared" si="7"/>
        <v>3142198.5200000298</v>
      </c>
      <c r="AA67" s="2" t="s">
        <v>409</v>
      </c>
      <c r="AB67" s="40"/>
    </row>
    <row r="68" spans="1:28" collapsed="1" x14ac:dyDescent="0.25">
      <c r="A68" s="15">
        <f t="shared" si="4"/>
        <v>2023</v>
      </c>
      <c r="B68" s="148">
        <v>45261</v>
      </c>
      <c r="C68" s="128">
        <f t="shared" si="12"/>
        <v>1234472</v>
      </c>
      <c r="D68" s="128">
        <f t="shared" si="12"/>
        <v>1534760</v>
      </c>
      <c r="E68" s="128">
        <f t="shared" si="12"/>
        <v>1252118</v>
      </c>
      <c r="F68" s="128">
        <f t="shared" si="12"/>
        <v>1539232</v>
      </c>
      <c r="G68" s="128">
        <f t="shared" si="12"/>
        <v>148137</v>
      </c>
      <c r="H68" s="155">
        <f t="shared" si="11"/>
        <v>1400255</v>
      </c>
      <c r="J68" s="274">
        <f t="shared" si="10"/>
        <v>0.12000029162265324</v>
      </c>
      <c r="K68"/>
      <c r="L68" s="400">
        <v>45261</v>
      </c>
      <c r="M68" s="401">
        <f t="shared" si="13"/>
        <v>3142198.5200000298</v>
      </c>
      <c r="N68" s="401">
        <f t="shared" si="6"/>
        <v>1400255</v>
      </c>
      <c r="O68" s="401">
        <v>-1369873.67</v>
      </c>
      <c r="P68" s="402">
        <v>0</v>
      </c>
      <c r="Q68" s="403">
        <f t="shared" ref="Q68:Q75" si="14">SUM(M68:P68)</f>
        <v>3172579.8500000294</v>
      </c>
      <c r="S68" s="40"/>
      <c r="V68" s="35">
        <v>45261</v>
      </c>
      <c r="AA68" s="5">
        <v>2616159.9700000002</v>
      </c>
      <c r="AB68" s="40">
        <f t="shared" ref="AB68:AB74" si="15">AA68-Q68</f>
        <v>-556419.88000002922</v>
      </c>
    </row>
    <row r="69" spans="1:28" x14ac:dyDescent="0.25">
      <c r="A69" s="15">
        <f t="shared" si="4"/>
        <v>2024</v>
      </c>
      <c r="B69" s="148">
        <v>45292</v>
      </c>
      <c r="C69" s="128">
        <f t="shared" si="12"/>
        <v>1096424</v>
      </c>
      <c r="D69" s="128">
        <f t="shared" si="12"/>
        <v>1500440</v>
      </c>
      <c r="E69" s="128">
        <f t="shared" si="12"/>
        <v>1106058</v>
      </c>
      <c r="F69" s="128">
        <f t="shared" si="12"/>
        <v>1504399</v>
      </c>
      <c r="G69" s="128">
        <f t="shared" si="12"/>
        <v>131571</v>
      </c>
      <c r="H69" s="155">
        <f t="shared" ref="H69:H74" si="16">E69+G69</f>
        <v>1237629</v>
      </c>
      <c r="J69" s="274">
        <f t="shared" si="10"/>
        <v>0.1200001094467104</v>
      </c>
      <c r="K69"/>
      <c r="L69" s="156">
        <v>45292</v>
      </c>
      <c r="M69" s="157">
        <f t="shared" si="13"/>
        <v>3172579.8500000294</v>
      </c>
      <c r="N69" s="157">
        <f t="shared" si="6"/>
        <v>1237629</v>
      </c>
      <c r="O69" s="157" t="e">
        <f>-VLOOKUP($A$1,'Bank Summary'!$A$4:$O$41,MATCH(L69,'Bank Summary'!$A$4:$E$4,0),0)</f>
        <v>#N/A</v>
      </c>
      <c r="P69" s="396"/>
      <c r="Q69" s="158" t="e">
        <f t="shared" si="14"/>
        <v>#N/A</v>
      </c>
      <c r="V69" s="35">
        <v>45292</v>
      </c>
      <c r="W69" s="6">
        <f>AA68</f>
        <v>2616159.9700000002</v>
      </c>
      <c r="X69" s="157">
        <f>'[7]Summary Um'!W49</f>
        <v>1562494.2099999997</v>
      </c>
      <c r="Y69" s="128" t="e">
        <f t="shared" ref="Y69:Y73" si="17">O69</f>
        <v>#N/A</v>
      </c>
      <c r="Z69" s="128" t="e">
        <f t="shared" ref="Z69:Z74" si="18">SUM(W69:Y69)</f>
        <v>#N/A</v>
      </c>
      <c r="AA69" s="40">
        <f t="shared" ref="AA69:AA74" si="19">X69-N69</f>
        <v>324865.20999999973</v>
      </c>
      <c r="AB69" s="40" t="e">
        <f t="shared" si="15"/>
        <v>#N/A</v>
      </c>
    </row>
    <row r="70" spans="1:28" x14ac:dyDescent="0.25">
      <c r="A70" s="15">
        <f t="shared" si="4"/>
        <v>2024</v>
      </c>
      <c r="B70" s="148">
        <v>45323</v>
      </c>
      <c r="C70" s="128">
        <f t="shared" si="12"/>
        <v>1254000</v>
      </c>
      <c r="D70" s="128">
        <f t="shared" si="12"/>
        <v>1427868</v>
      </c>
      <c r="E70" s="128">
        <f t="shared" si="12"/>
        <v>1264350</v>
      </c>
      <c r="F70" s="128">
        <f t="shared" si="12"/>
        <v>1432349</v>
      </c>
      <c r="G70" s="128">
        <f t="shared" si="12"/>
        <v>150480</v>
      </c>
      <c r="H70" s="155">
        <f t="shared" si="16"/>
        <v>1414830</v>
      </c>
      <c r="J70" s="274">
        <f t="shared" si="10"/>
        <v>0.12</v>
      </c>
      <c r="K70"/>
      <c r="L70" s="156">
        <v>45323</v>
      </c>
      <c r="M70" s="157" t="e">
        <f t="shared" si="13"/>
        <v>#N/A</v>
      </c>
      <c r="N70" s="157">
        <f t="shared" si="6"/>
        <v>1414830</v>
      </c>
      <c r="O70" s="157" t="e">
        <f>-VLOOKUP($A$1,'Bank Summary'!$A$4:$O$41,MATCH(L70,'Bank Summary'!$A$4:$E$4,0),0)</f>
        <v>#N/A</v>
      </c>
      <c r="P70" s="396"/>
      <c r="Q70" s="158" t="e">
        <f t="shared" si="14"/>
        <v>#N/A</v>
      </c>
      <c r="V70" s="35">
        <v>45323</v>
      </c>
      <c r="W70" s="6" t="e">
        <f>Z69</f>
        <v>#N/A</v>
      </c>
      <c r="X70" s="157">
        <f>'[7]Summary Um'!W50</f>
        <v>1340224.959999999</v>
      </c>
      <c r="Y70" s="128" t="e">
        <f t="shared" si="17"/>
        <v>#N/A</v>
      </c>
      <c r="Z70" s="128" t="e">
        <f t="shared" si="18"/>
        <v>#N/A</v>
      </c>
      <c r="AA70" s="40">
        <f t="shared" si="19"/>
        <v>-74605.040000000969</v>
      </c>
      <c r="AB70" s="40" t="e">
        <f t="shared" si="15"/>
        <v>#N/A</v>
      </c>
    </row>
    <row r="71" spans="1:28" x14ac:dyDescent="0.25">
      <c r="A71" s="15">
        <f t="shared" si="4"/>
        <v>2024</v>
      </c>
      <c r="B71" s="148">
        <v>45352</v>
      </c>
      <c r="C71" s="128">
        <f t="shared" si="12"/>
        <v>1232539</v>
      </c>
      <c r="D71" s="128">
        <f t="shared" si="12"/>
        <v>1568070</v>
      </c>
      <c r="E71" s="128">
        <f t="shared" si="12"/>
        <v>1246141</v>
      </c>
      <c r="F71" s="128">
        <f t="shared" si="12"/>
        <v>1577106</v>
      </c>
      <c r="G71" s="128">
        <f t="shared" si="12"/>
        <v>147905</v>
      </c>
      <c r="H71" s="155">
        <f t="shared" si="16"/>
        <v>1394046</v>
      </c>
      <c r="J71" s="274">
        <f t="shared" si="10"/>
        <v>0.12000025962667307</v>
      </c>
      <c r="K71"/>
      <c r="L71" s="156">
        <v>45352</v>
      </c>
      <c r="M71" s="157" t="e">
        <f t="shared" si="13"/>
        <v>#N/A</v>
      </c>
      <c r="N71" s="157">
        <f t="shared" ref="N71:N76" si="20">H71</f>
        <v>1394046</v>
      </c>
      <c r="O71" s="157" t="e">
        <f>-VLOOKUP($A$1,'Bank Summary'!$A$4:$O$41,MATCH(L71,'Bank Summary'!$A$4:$E$4,0),0)</f>
        <v>#N/A</v>
      </c>
      <c r="P71" s="396"/>
      <c r="Q71" s="158" t="e">
        <f t="shared" si="14"/>
        <v>#N/A</v>
      </c>
      <c r="V71" s="35">
        <v>45352</v>
      </c>
      <c r="W71" s="6" t="e">
        <f t="shared" ref="W71:W80" si="21">Z70</f>
        <v>#N/A</v>
      </c>
      <c r="X71" s="157">
        <f>'[7]Summary Um'!W51</f>
        <v>1081678.6199999982</v>
      </c>
      <c r="Y71" s="128" t="e">
        <f t="shared" si="17"/>
        <v>#N/A</v>
      </c>
      <c r="Z71" s="128" t="e">
        <f t="shared" si="18"/>
        <v>#N/A</v>
      </c>
      <c r="AA71" s="40">
        <f t="shared" si="19"/>
        <v>-312367.38000000175</v>
      </c>
      <c r="AB71" s="40" t="e">
        <f t="shared" si="15"/>
        <v>#N/A</v>
      </c>
    </row>
    <row r="72" spans="1:28" x14ac:dyDescent="0.25">
      <c r="A72" s="15">
        <f t="shared" si="4"/>
        <v>2024</v>
      </c>
      <c r="B72" s="148">
        <v>45383</v>
      </c>
      <c r="C72" s="128">
        <f t="shared" si="12"/>
        <v>908718</v>
      </c>
      <c r="D72" s="128">
        <f t="shared" si="12"/>
        <v>1450574</v>
      </c>
      <c r="E72" s="128">
        <f t="shared" si="12"/>
        <v>923561</v>
      </c>
      <c r="F72" s="128">
        <f t="shared" si="12"/>
        <v>1457920</v>
      </c>
      <c r="G72" s="128">
        <f t="shared" si="12"/>
        <v>109046</v>
      </c>
      <c r="H72" s="155">
        <f t="shared" si="16"/>
        <v>1032607</v>
      </c>
      <c r="J72" s="274">
        <f t="shared" si="10"/>
        <v>0.11999982392777517</v>
      </c>
      <c r="K72"/>
      <c r="L72" s="156">
        <v>45383</v>
      </c>
      <c r="M72" s="157" t="e">
        <f t="shared" si="13"/>
        <v>#N/A</v>
      </c>
      <c r="N72" s="157">
        <f t="shared" si="20"/>
        <v>1032607</v>
      </c>
      <c r="O72" s="157" t="e">
        <f>-VLOOKUP($A$1,'Bank Summary'!$A$4:$O$41,MATCH(L72,'Bank Summary'!$A$4:$O$4,0),0)</f>
        <v>#N/A</v>
      </c>
      <c r="P72" s="396"/>
      <c r="Q72" s="158" t="e">
        <f t="shared" si="14"/>
        <v>#N/A</v>
      </c>
      <c r="S72" s="40"/>
      <c r="V72" s="35">
        <v>45383</v>
      </c>
      <c r="W72" s="6" t="e">
        <f t="shared" si="21"/>
        <v>#N/A</v>
      </c>
      <c r="X72" s="157">
        <f>'[7]Summary Um'!W52</f>
        <v>1055947.7799999991</v>
      </c>
      <c r="Y72" s="128" t="e">
        <f t="shared" si="17"/>
        <v>#N/A</v>
      </c>
      <c r="Z72" s="128" t="e">
        <f t="shared" si="18"/>
        <v>#N/A</v>
      </c>
      <c r="AA72" s="40">
        <f t="shared" si="19"/>
        <v>23340.779999999097</v>
      </c>
      <c r="AB72" s="40" t="e">
        <f t="shared" si="15"/>
        <v>#N/A</v>
      </c>
    </row>
    <row r="73" spans="1:28" x14ac:dyDescent="0.25">
      <c r="A73" s="15">
        <f t="shared" si="4"/>
        <v>2024</v>
      </c>
      <c r="B73" s="148">
        <v>45413</v>
      </c>
      <c r="C73" s="128">
        <f t="shared" si="12"/>
        <v>827447</v>
      </c>
      <c r="D73" s="128">
        <f t="shared" si="12"/>
        <v>1687124</v>
      </c>
      <c r="E73" s="128">
        <f t="shared" si="12"/>
        <v>841369</v>
      </c>
      <c r="F73" s="128">
        <f t="shared" si="12"/>
        <v>1697251</v>
      </c>
      <c r="G73" s="128">
        <f t="shared" si="12"/>
        <v>99293</v>
      </c>
      <c r="H73" s="155">
        <f t="shared" si="16"/>
        <v>940662</v>
      </c>
      <c r="J73" s="274">
        <f t="shared" si="10"/>
        <v>0.11999922653656367</v>
      </c>
      <c r="K73"/>
      <c r="L73" s="156">
        <v>45413</v>
      </c>
      <c r="M73" s="157" t="e">
        <f t="shared" si="13"/>
        <v>#N/A</v>
      </c>
      <c r="N73" s="157">
        <f t="shared" si="20"/>
        <v>940662</v>
      </c>
      <c r="O73" s="157">
        <v>-1137201.3</v>
      </c>
      <c r="P73" s="396">
        <f>S73</f>
        <v>0</v>
      </c>
      <c r="Q73" s="158" t="e">
        <f t="shared" si="14"/>
        <v>#N/A</v>
      </c>
      <c r="S73" s="40"/>
      <c r="V73" s="35">
        <v>45413</v>
      </c>
      <c r="W73" s="6" t="e">
        <f t="shared" si="21"/>
        <v>#N/A</v>
      </c>
      <c r="X73" s="157">
        <f>'[7]Summary Um'!W53</f>
        <v>1077523.8099999996</v>
      </c>
      <c r="Y73" s="128">
        <f t="shared" si="17"/>
        <v>-1137201.3</v>
      </c>
      <c r="Z73" s="128" t="e">
        <f t="shared" si="18"/>
        <v>#N/A</v>
      </c>
      <c r="AA73" s="40">
        <f t="shared" si="19"/>
        <v>136861.80999999959</v>
      </c>
      <c r="AB73" s="40" t="e">
        <f t="shared" si="15"/>
        <v>#N/A</v>
      </c>
    </row>
    <row r="74" spans="1:28" x14ac:dyDescent="0.25">
      <c r="A74" s="15">
        <f t="shared" si="4"/>
        <v>2024</v>
      </c>
      <c r="B74" s="148">
        <v>45444</v>
      </c>
      <c r="C74" s="128">
        <f t="shared" ref="C74:G75" si="22">C35-C34</f>
        <v>1018588</v>
      </c>
      <c r="D74" s="128">
        <f t="shared" si="22"/>
        <v>1231278</v>
      </c>
      <c r="E74" s="128">
        <f t="shared" si="22"/>
        <v>1035252</v>
      </c>
      <c r="F74" s="128">
        <f t="shared" si="22"/>
        <v>1238623</v>
      </c>
      <c r="G74" s="128">
        <f t="shared" si="22"/>
        <v>122231</v>
      </c>
      <c r="H74" s="155">
        <f t="shared" si="16"/>
        <v>1157483</v>
      </c>
      <c r="J74"/>
      <c r="K74"/>
      <c r="L74" s="156">
        <v>45444</v>
      </c>
      <c r="M74" s="157" t="e">
        <f t="shared" si="13"/>
        <v>#N/A</v>
      </c>
      <c r="N74" s="157">
        <f t="shared" si="20"/>
        <v>1157483</v>
      </c>
      <c r="O74" s="157">
        <v>-1083449.99</v>
      </c>
      <c r="P74" s="396">
        <f>S74-S73-P68</f>
        <v>0</v>
      </c>
      <c r="Q74" s="158" t="e">
        <f t="shared" si="14"/>
        <v>#N/A</v>
      </c>
      <c r="R74" s="40"/>
      <c r="S74" s="40"/>
      <c r="T74" s="40"/>
      <c r="V74" s="35">
        <v>45444</v>
      </c>
      <c r="W74" s="6" t="e">
        <f t="shared" si="21"/>
        <v>#N/A</v>
      </c>
      <c r="X74" s="157">
        <f>'[7]Summary Um'!W54</f>
        <v>1133080.9999999991</v>
      </c>
      <c r="Y74" s="128">
        <f>O74</f>
        <v>-1083449.99</v>
      </c>
      <c r="Z74" s="128" t="e">
        <f t="shared" si="18"/>
        <v>#N/A</v>
      </c>
      <c r="AA74" s="40">
        <f t="shared" si="19"/>
        <v>-24402.000000000931</v>
      </c>
      <c r="AB74" s="40" t="e">
        <f t="shared" si="15"/>
        <v>#N/A</v>
      </c>
    </row>
    <row r="75" spans="1:28" x14ac:dyDescent="0.25">
      <c r="A75" s="15">
        <f t="shared" si="4"/>
        <v>2024</v>
      </c>
      <c r="B75" s="148">
        <v>45474</v>
      </c>
      <c r="C75" s="128">
        <f t="shared" si="22"/>
        <v>799904</v>
      </c>
      <c r="D75" s="128">
        <f t="shared" si="22"/>
        <v>1351232</v>
      </c>
      <c r="E75" s="128">
        <f t="shared" si="22"/>
        <v>814271</v>
      </c>
      <c r="F75" s="128">
        <f t="shared" si="22"/>
        <v>1361162</v>
      </c>
      <c r="G75" s="128">
        <f t="shared" si="22"/>
        <v>95989</v>
      </c>
      <c r="H75" s="155">
        <f t="shared" ref="H75:H80" si="23">E75+G75</f>
        <v>910260</v>
      </c>
      <c r="J75"/>
      <c r="K75"/>
      <c r="L75" s="156">
        <v>45474</v>
      </c>
      <c r="M75" s="157" t="e">
        <f t="shared" si="13"/>
        <v>#N/A</v>
      </c>
      <c r="N75" s="157">
        <f t="shared" si="20"/>
        <v>910260</v>
      </c>
      <c r="O75" s="157">
        <v>-1083449.99</v>
      </c>
      <c r="P75" s="396">
        <f>S76-S74-P69</f>
        <v>-642137.65000010375</v>
      </c>
      <c r="Q75" s="158" t="e">
        <f t="shared" si="14"/>
        <v>#N/A</v>
      </c>
      <c r="V75" s="35">
        <v>45474</v>
      </c>
      <c r="W75" s="6" t="e">
        <f t="shared" si="21"/>
        <v>#N/A</v>
      </c>
      <c r="X75" s="157"/>
      <c r="Y75" s="128"/>
      <c r="Z75" s="128"/>
      <c r="AB75" s="40"/>
    </row>
    <row r="76" spans="1:28" outlineLevel="1" x14ac:dyDescent="0.25">
      <c r="A76" s="15">
        <f t="shared" si="4"/>
        <v>2024</v>
      </c>
      <c r="B76" s="148">
        <v>45505</v>
      </c>
      <c r="C76" s="128">
        <f>C37-C36</f>
        <v>349709.68999999762</v>
      </c>
      <c r="D76" s="128">
        <f>D37-D36</f>
        <v>1218810.6654132754</v>
      </c>
      <c r="E76" s="128">
        <f>E37-E36</f>
        <v>354953.75</v>
      </c>
      <c r="F76" s="128">
        <f>F37-F36</f>
        <v>1229365.4262497053</v>
      </c>
      <c r="G76" s="128">
        <f>G37-G36</f>
        <v>41965.209999999963</v>
      </c>
      <c r="H76" s="155">
        <f t="shared" si="23"/>
        <v>396918.95999999996</v>
      </c>
      <c r="J76"/>
      <c r="K76"/>
      <c r="L76" s="156">
        <v>45505</v>
      </c>
      <c r="M76" s="157" t="e">
        <f>Q75</f>
        <v>#N/A</v>
      </c>
      <c r="N76" s="157">
        <f t="shared" si="20"/>
        <v>396918.95999999996</v>
      </c>
      <c r="O76" s="157">
        <v>-1107029.18</v>
      </c>
      <c r="P76" s="396"/>
      <c r="Q76" s="158"/>
      <c r="S76" s="40">
        <f>'[8]Summary Um'!$Q$12</f>
        <v>-642137.65000010375</v>
      </c>
      <c r="W76" s="6">
        <f t="shared" si="21"/>
        <v>0</v>
      </c>
      <c r="X76" s="157"/>
      <c r="Y76" s="128"/>
      <c r="Z76" s="128"/>
      <c r="AB76" s="40"/>
    </row>
    <row r="77" spans="1:28" outlineLevel="1" x14ac:dyDescent="0.25">
      <c r="A77" s="15">
        <f t="shared" si="4"/>
        <v>2024</v>
      </c>
      <c r="B77" s="148">
        <v>45536</v>
      </c>
      <c r="C77" s="128"/>
      <c r="D77" s="128"/>
      <c r="E77" s="128"/>
      <c r="F77" s="128"/>
      <c r="G77" s="128"/>
      <c r="H77" s="155">
        <f t="shared" si="23"/>
        <v>0</v>
      </c>
      <c r="J77"/>
      <c r="K77"/>
      <c r="L77" s="156">
        <v>45536</v>
      </c>
      <c r="M77" s="157">
        <f>Q76</f>
        <v>0</v>
      </c>
      <c r="N77" s="157">
        <f t="shared" ref="N77" si="24">H77</f>
        <v>0</v>
      </c>
      <c r="O77" s="157">
        <v>-1107028.18</v>
      </c>
      <c r="P77" s="396"/>
      <c r="Q77" s="158"/>
      <c r="S77" s="40">
        <f>-'[9]Summary Um'!$Q$12</f>
        <v>-24786.409999899566</v>
      </c>
      <c r="W77" s="6">
        <f t="shared" si="21"/>
        <v>0</v>
      </c>
      <c r="X77" s="157"/>
      <c r="Y77" s="128"/>
      <c r="Z77" s="128"/>
      <c r="AB77" s="40"/>
    </row>
    <row r="78" spans="1:28" outlineLevel="1" x14ac:dyDescent="0.25">
      <c r="A78" s="15">
        <f t="shared" si="4"/>
        <v>2024</v>
      </c>
      <c r="B78" s="148">
        <v>45566</v>
      </c>
      <c r="C78" s="128"/>
      <c r="D78" s="128"/>
      <c r="E78" s="128"/>
      <c r="F78" s="128"/>
      <c r="G78" s="128"/>
      <c r="H78" s="155">
        <f t="shared" si="23"/>
        <v>0</v>
      </c>
      <c r="J78"/>
      <c r="K78"/>
      <c r="L78" s="156">
        <v>45566</v>
      </c>
      <c r="M78" s="157"/>
      <c r="N78" s="157"/>
      <c r="O78" s="157"/>
      <c r="P78" s="396"/>
      <c r="Q78" s="158"/>
      <c r="S78" s="40"/>
      <c r="W78" s="6">
        <f t="shared" si="21"/>
        <v>0</v>
      </c>
      <c r="X78" s="157"/>
      <c r="Y78" s="128"/>
      <c r="Z78" s="128"/>
      <c r="AB78" s="40"/>
    </row>
    <row r="79" spans="1:28" outlineLevel="1" x14ac:dyDescent="0.25">
      <c r="A79" s="15">
        <f t="shared" si="4"/>
        <v>2024</v>
      </c>
      <c r="B79" s="148">
        <v>45597</v>
      </c>
      <c r="C79" s="128"/>
      <c r="D79" s="128"/>
      <c r="E79" s="128"/>
      <c r="F79" s="128"/>
      <c r="G79" s="128"/>
      <c r="H79" s="155">
        <f t="shared" si="23"/>
        <v>0</v>
      </c>
      <c r="J79"/>
      <c r="K79"/>
      <c r="L79" s="156">
        <v>45597</v>
      </c>
      <c r="M79" s="157"/>
      <c r="N79" s="157"/>
      <c r="O79" s="157"/>
      <c r="P79" s="396"/>
      <c r="Q79" s="158"/>
      <c r="S79" s="40"/>
      <c r="W79" s="6">
        <f t="shared" si="21"/>
        <v>0</v>
      </c>
      <c r="X79" s="157"/>
      <c r="Y79" s="128"/>
      <c r="Z79" s="128"/>
      <c r="AB79" s="40"/>
    </row>
    <row r="80" spans="1:28" outlineLevel="1" x14ac:dyDescent="0.25">
      <c r="A80" s="15">
        <f t="shared" si="4"/>
        <v>2024</v>
      </c>
      <c r="B80" s="148">
        <v>45627</v>
      </c>
      <c r="C80" s="128"/>
      <c r="D80" s="128"/>
      <c r="E80" s="128"/>
      <c r="F80" s="128"/>
      <c r="G80" s="128"/>
      <c r="H80" s="155">
        <f t="shared" si="23"/>
        <v>0</v>
      </c>
      <c r="J80"/>
      <c r="K80"/>
      <c r="L80" s="156">
        <v>45627</v>
      </c>
      <c r="M80" s="157"/>
      <c r="N80" s="157"/>
      <c r="O80" s="157"/>
      <c r="P80" s="396"/>
      <c r="Q80" s="158"/>
      <c r="S80" s="40"/>
      <c r="W80" s="6">
        <f t="shared" si="21"/>
        <v>0</v>
      </c>
      <c r="X80" s="157"/>
      <c r="Y80" s="128"/>
      <c r="Z80" s="128"/>
      <c r="AB80" s="40"/>
    </row>
    <row r="81" spans="1:28" x14ac:dyDescent="0.25">
      <c r="B81" s="162" t="s">
        <v>241</v>
      </c>
      <c r="C81" s="163">
        <f t="shared" ref="C81:H81" si="25">SUM(C43:C80)</f>
        <v>44716064.689999998</v>
      </c>
      <c r="D81" s="163">
        <f t="shared" si="25"/>
        <v>38571212.665413275</v>
      </c>
      <c r="E81" s="163">
        <f t="shared" si="25"/>
        <v>44106166.75</v>
      </c>
      <c r="F81" s="163">
        <f t="shared" si="25"/>
        <v>37874415.426249705</v>
      </c>
      <c r="G81" s="163">
        <f t="shared" si="25"/>
        <v>5365895.21</v>
      </c>
      <c r="H81" s="163">
        <f t="shared" si="25"/>
        <v>49472061.960000001</v>
      </c>
      <c r="I81" s="40"/>
      <c r="J81" s="40"/>
      <c r="K81" s="40"/>
      <c r="L81"/>
      <c r="M81"/>
      <c r="N81" s="163">
        <f>SUM(N43:N80)</f>
        <v>49472061.960000001</v>
      </c>
      <c r="O81" s="163" t="e">
        <f>SUM(O43:O80)</f>
        <v>#N/A</v>
      </c>
      <c r="P81" s="163">
        <f>SUM(P43:P80)</f>
        <v>-642137.65000010375</v>
      </c>
      <c r="Q81" s="163" t="e">
        <f>SUM(M81:P81)</f>
        <v>#N/A</v>
      </c>
      <c r="R81"/>
      <c r="S81" s="40"/>
      <c r="W81" s="6" t="e">
        <f>Z74</f>
        <v>#N/A</v>
      </c>
      <c r="X81" s="397">
        <f>SUM(X69:X74)</f>
        <v>7250950.3799999952</v>
      </c>
      <c r="Y81" s="397" t="e">
        <f>SUM(Y69:Y74)</f>
        <v>#N/A</v>
      </c>
      <c r="Z81" s="128" t="e">
        <f>SUM(W81:Y81)</f>
        <v>#N/A</v>
      </c>
      <c r="AB81" s="40"/>
    </row>
    <row r="82" spans="1:28" x14ac:dyDescent="0.25">
      <c r="B82" s="148"/>
      <c r="C82" s="160"/>
      <c r="D82" s="160"/>
      <c r="E82" s="160"/>
      <c r="F82" s="160"/>
      <c r="G82" s="160"/>
      <c r="H82" s="160"/>
      <c r="J82"/>
      <c r="K82"/>
      <c r="O82" s="126"/>
      <c r="P82" s="128"/>
      <c r="Q82" s="126"/>
      <c r="S82" s="40"/>
      <c r="AB82" s="40"/>
    </row>
    <row r="83" spans="1:28" x14ac:dyDescent="0.25">
      <c r="H83" s="164"/>
      <c r="N83" s="5"/>
      <c r="P83" s="40"/>
      <c r="Q83" s="422"/>
      <c r="S83" s="40"/>
    </row>
    <row r="84" spans="1:28" x14ac:dyDescent="0.25">
      <c r="H84" s="164"/>
      <c r="J84" s="126" t="s">
        <v>407</v>
      </c>
      <c r="K84" s="126"/>
      <c r="L84" s="126"/>
      <c r="N84" s="5"/>
      <c r="O84" s="40"/>
      <c r="P84" s="40"/>
      <c r="Q84" s="423"/>
      <c r="S84" s="40"/>
    </row>
    <row r="85" spans="1:28" x14ac:dyDescent="0.25">
      <c r="B85" s="15" t="s">
        <v>242</v>
      </c>
      <c r="C85" s="151" t="s">
        <v>232</v>
      </c>
      <c r="D85" s="151" t="s">
        <v>233</v>
      </c>
      <c r="E85" s="151" t="s">
        <v>234</v>
      </c>
      <c r="F85" s="151" t="s">
        <v>235</v>
      </c>
      <c r="G85" s="151" t="s">
        <v>135</v>
      </c>
      <c r="H85" s="151" t="s">
        <v>236</v>
      </c>
      <c r="J85" s="368" t="s">
        <v>349</v>
      </c>
      <c r="K85" s="126" t="s">
        <v>190</v>
      </c>
      <c r="L85" s="126"/>
      <c r="N85" s="6"/>
      <c r="P85" s="40"/>
      <c r="S85" s="40"/>
    </row>
    <row r="86" spans="1:28" x14ac:dyDescent="0.25">
      <c r="B86" s="15">
        <v>2021</v>
      </c>
      <c r="C86" s="160">
        <f t="shared" ref="C86:H88" si="26">SUMIF($A$43:$A$68,$B86,C$43:C$68)</f>
        <v>4636008</v>
      </c>
      <c r="D86" s="160">
        <f t="shared" si="26"/>
        <v>616329</v>
      </c>
      <c r="E86" s="160">
        <f t="shared" si="26"/>
        <v>4510425</v>
      </c>
      <c r="F86" s="160">
        <f t="shared" si="26"/>
        <v>617518</v>
      </c>
      <c r="G86" s="160">
        <f t="shared" si="26"/>
        <v>556322</v>
      </c>
      <c r="H86" s="161">
        <f t="shared" si="26"/>
        <v>5066747</v>
      </c>
      <c r="J86" s="160">
        <f>SUM('[7]Summary Um'!C8:D8)</f>
        <v>4093705.6299999957</v>
      </c>
      <c r="K86" s="128">
        <f>J86-H86</f>
        <v>-973041.3700000043</v>
      </c>
      <c r="L86" s="126"/>
      <c r="P86" s="40"/>
      <c r="S86" s="40"/>
    </row>
    <row r="87" spans="1:28" x14ac:dyDescent="0.25">
      <c r="B87" s="15">
        <v>2022</v>
      </c>
      <c r="C87" s="160">
        <f t="shared" si="26"/>
        <v>13870905</v>
      </c>
      <c r="D87" s="160">
        <f t="shared" si="26"/>
        <v>11515894</v>
      </c>
      <c r="E87" s="160">
        <f t="shared" si="26"/>
        <v>13216713</v>
      </c>
      <c r="F87" s="160">
        <f t="shared" si="26"/>
        <v>10932312</v>
      </c>
      <c r="G87" s="160">
        <f t="shared" si="26"/>
        <v>1664505</v>
      </c>
      <c r="H87" s="161">
        <f t="shared" si="26"/>
        <v>14881218</v>
      </c>
      <c r="J87" s="160">
        <f>SUM('[7]Summary Um'!C9:D9)</f>
        <v>15713971.120000027</v>
      </c>
      <c r="K87" s="128">
        <f>J87-H87</f>
        <v>832753.12000002712</v>
      </c>
      <c r="L87" s="126"/>
      <c r="Q87" s="40"/>
      <c r="S87" s="40"/>
    </row>
    <row r="88" spans="1:28" x14ac:dyDescent="0.25">
      <c r="B88" s="15">
        <v>2023</v>
      </c>
      <c r="C88" s="160">
        <f t="shared" si="26"/>
        <v>18721822</v>
      </c>
      <c r="D88" s="160">
        <f t="shared" si="26"/>
        <v>15003593</v>
      </c>
      <c r="E88" s="160">
        <f t="shared" si="26"/>
        <v>18793073</v>
      </c>
      <c r="F88" s="160">
        <f t="shared" si="26"/>
        <v>14826410</v>
      </c>
      <c r="G88" s="160">
        <f t="shared" si="26"/>
        <v>2246588</v>
      </c>
      <c r="H88" s="161">
        <f t="shared" si="26"/>
        <v>21039661</v>
      </c>
      <c r="J88" s="160">
        <f>SUM('[7]Summary Um'!C10:D10)</f>
        <v>19042699.439999878</v>
      </c>
      <c r="K88" s="128">
        <f>J88-H88</f>
        <v>-1996961.5600001216</v>
      </c>
      <c r="L88" s="126"/>
      <c r="Q88" s="40"/>
    </row>
    <row r="89" spans="1:28" ht="15.75" thickBot="1" x14ac:dyDescent="0.3">
      <c r="B89" s="15">
        <v>2024</v>
      </c>
      <c r="C89" s="160">
        <f t="shared" ref="C89:H89" si="27">SUMIF($A$43:$A$80,$B89,C$43:C$80)</f>
        <v>7487329.6899999976</v>
      </c>
      <c r="D89" s="160">
        <f t="shared" si="27"/>
        <v>11435396.665413275</v>
      </c>
      <c r="E89" s="160">
        <f t="shared" si="27"/>
        <v>7585955.75</v>
      </c>
      <c r="F89" s="160">
        <f t="shared" si="27"/>
        <v>11498175.426249705</v>
      </c>
      <c r="G89" s="160">
        <f t="shared" si="27"/>
        <v>898480.21</v>
      </c>
      <c r="H89" s="161">
        <f t="shared" si="27"/>
        <v>8484435.9600000009</v>
      </c>
      <c r="J89" s="160">
        <f>SUM('[7]Summary Um'!C11:D11)</f>
        <v>9695532.1999999527</v>
      </c>
      <c r="K89" s="128">
        <f>J89-H89</f>
        <v>1211096.2399999518</v>
      </c>
      <c r="L89" s="126"/>
      <c r="Q89" s="40"/>
    </row>
    <row r="90" spans="1:28" s="3" customFormat="1" x14ac:dyDescent="0.25">
      <c r="A90" s="138"/>
      <c r="B90" s="165" t="s">
        <v>241</v>
      </c>
      <c r="C90" s="166">
        <f t="shared" ref="C90:K90" si="28">SUM(C86:C89)</f>
        <v>44716064.689999998</v>
      </c>
      <c r="D90" s="166">
        <f t="shared" si="28"/>
        <v>38571212.665413275</v>
      </c>
      <c r="E90" s="166">
        <f t="shared" si="28"/>
        <v>44106166.75</v>
      </c>
      <c r="F90" s="166">
        <f t="shared" si="28"/>
        <v>37874415.426249705</v>
      </c>
      <c r="G90" s="166">
        <f t="shared" si="28"/>
        <v>5365895.21</v>
      </c>
      <c r="H90" s="166">
        <f t="shared" si="28"/>
        <v>49472061.960000001</v>
      </c>
      <c r="I90"/>
      <c r="J90" s="369">
        <f t="shared" si="28"/>
        <v>48545908.389999852</v>
      </c>
      <c r="K90" s="370">
        <f t="shared" si="28"/>
        <v>-926153.57000014698</v>
      </c>
      <c r="L90" s="371"/>
      <c r="P90" s="40"/>
    </row>
    <row r="91" spans="1:28" x14ac:dyDescent="0.25">
      <c r="J91" s="160"/>
      <c r="K91" s="126"/>
      <c r="L91" s="126"/>
      <c r="O91"/>
      <c r="P91"/>
      <c r="Q91"/>
      <c r="R91"/>
      <c r="S91"/>
      <c r="T91"/>
      <c r="U91"/>
      <c r="V91"/>
      <c r="W91"/>
      <c r="X91"/>
    </row>
    <row r="92" spans="1:28" x14ac:dyDescent="0.25">
      <c r="J92" s="160"/>
      <c r="K92" s="126"/>
      <c r="L92" s="126"/>
      <c r="O92"/>
      <c r="P92"/>
      <c r="Q92"/>
      <c r="R92"/>
      <c r="S92"/>
      <c r="T92"/>
      <c r="U92"/>
      <c r="V92"/>
      <c r="W92"/>
      <c r="X92"/>
    </row>
    <row r="93" spans="1:28" x14ac:dyDescent="0.25">
      <c r="J93" s="126"/>
      <c r="K93" s="126"/>
      <c r="L93" s="126"/>
      <c r="O93"/>
      <c r="P93"/>
      <c r="Q93"/>
      <c r="R93"/>
      <c r="S93"/>
      <c r="T93"/>
      <c r="U93"/>
      <c r="V93"/>
      <c r="W93"/>
      <c r="X93"/>
    </row>
    <row r="94" spans="1:28" x14ac:dyDescent="0.25">
      <c r="O94"/>
      <c r="P94"/>
      <c r="Q94"/>
      <c r="R94"/>
      <c r="S94"/>
      <c r="T94"/>
      <c r="U94"/>
      <c r="V94"/>
      <c r="W94"/>
      <c r="X94"/>
    </row>
    <row r="95" spans="1:28" x14ac:dyDescent="0.25">
      <c r="O95"/>
      <c r="P95"/>
      <c r="Q95"/>
      <c r="R95"/>
      <c r="S95"/>
      <c r="T95"/>
      <c r="U95"/>
      <c r="V95"/>
      <c r="W95"/>
      <c r="X95"/>
    </row>
    <row r="96" spans="1:28" x14ac:dyDescent="0.25">
      <c r="O96"/>
      <c r="P96"/>
      <c r="Q96"/>
      <c r="R96"/>
      <c r="S96"/>
      <c r="T96"/>
      <c r="U96"/>
      <c r="V96"/>
      <c r="W96"/>
      <c r="X96"/>
    </row>
    <row r="97" spans="15:24" x14ac:dyDescent="0.25">
      <c r="O97"/>
      <c r="P97"/>
      <c r="Q97"/>
      <c r="R97"/>
      <c r="S97"/>
      <c r="T97"/>
      <c r="U97"/>
      <c r="V97"/>
      <c r="W97"/>
      <c r="X97"/>
    </row>
    <row r="98" spans="15:24" x14ac:dyDescent="0.25">
      <c r="O98"/>
      <c r="P98"/>
      <c r="Q98"/>
      <c r="R98"/>
      <c r="S98"/>
      <c r="T98"/>
      <c r="U98"/>
      <c r="V98"/>
      <c r="W98"/>
      <c r="X98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B4C93-8EB6-4110-99CB-A7907981CD25}">
  <dimension ref="A2:T33"/>
  <sheetViews>
    <sheetView showGridLines="0" zoomScale="70" zoomScaleNormal="70" workbookViewId="0">
      <selection activeCell="Q29" sqref="Q29"/>
    </sheetView>
  </sheetViews>
  <sheetFormatPr defaultRowHeight="15" x14ac:dyDescent="0.25"/>
  <cols>
    <col min="1" max="1" width="7.7109375" style="18" bestFit="1" customWidth="1"/>
    <col min="2" max="5" width="12.42578125" hidden="1" customWidth="1"/>
    <col min="6" max="6" width="6.85546875" hidden="1" customWidth="1"/>
    <col min="7" max="12" width="12.42578125" bestFit="1" customWidth="1"/>
    <col min="13" max="13" width="10.85546875" bestFit="1" customWidth="1"/>
    <col min="14" max="16" width="12.42578125" bestFit="1" customWidth="1"/>
  </cols>
  <sheetData>
    <row r="2" spans="1:20" x14ac:dyDescent="0.25">
      <c r="L2" t="s">
        <v>190</v>
      </c>
    </row>
    <row r="3" spans="1:20" x14ac:dyDescent="0.25">
      <c r="B3" s="18" t="s">
        <v>413</v>
      </c>
      <c r="G3" s="549" t="s">
        <v>412</v>
      </c>
      <c r="H3" s="549"/>
      <c r="I3" s="549"/>
      <c r="J3" s="549"/>
    </row>
    <row r="4" spans="1:20" x14ac:dyDescent="0.25">
      <c r="A4" s="373"/>
      <c r="B4" s="406" t="s">
        <v>414</v>
      </c>
      <c r="C4" s="407" t="s">
        <v>341</v>
      </c>
      <c r="D4" s="406" t="s">
        <v>342</v>
      </c>
      <c r="E4" s="406" t="s">
        <v>415</v>
      </c>
      <c r="F4" s="406"/>
      <c r="G4" s="408" t="s">
        <v>414</v>
      </c>
      <c r="H4" s="408" t="s">
        <v>341</v>
      </c>
      <c r="I4" s="408" t="s">
        <v>342</v>
      </c>
      <c r="J4" s="409" t="s">
        <v>415</v>
      </c>
      <c r="K4" s="284"/>
      <c r="L4" t="s">
        <v>414</v>
      </c>
      <c r="M4" s="325" t="s">
        <v>341</v>
      </c>
      <c r="N4" t="s">
        <v>342</v>
      </c>
      <c r="O4" t="s">
        <v>415</v>
      </c>
    </row>
    <row r="5" spans="1:20" x14ac:dyDescent="0.25">
      <c r="A5" s="410">
        <v>45261</v>
      </c>
      <c r="B5" s="411"/>
      <c r="C5" s="411"/>
      <c r="D5" s="411"/>
      <c r="E5" s="412">
        <f>'HH Summary'!Q68</f>
        <v>3172579.8500000294</v>
      </c>
      <c r="F5" s="411"/>
      <c r="G5" s="413"/>
      <c r="H5" s="413"/>
      <c r="I5" s="413"/>
      <c r="J5" s="414">
        <f>'HH Summary'!AA68</f>
        <v>2616159.9700000002</v>
      </c>
      <c r="K5" s="330"/>
      <c r="L5" s="23">
        <f>B5-G5</f>
        <v>0</v>
      </c>
      <c r="M5" s="23">
        <f>C5-H5</f>
        <v>0</v>
      </c>
      <c r="N5" s="23">
        <f>D5-I5</f>
        <v>0</v>
      </c>
      <c r="O5" s="23">
        <f>E5-J5</f>
        <v>556419.88000002922</v>
      </c>
      <c r="P5" s="23"/>
      <c r="Q5" s="23"/>
      <c r="R5" s="23"/>
      <c r="S5" s="23"/>
      <c r="T5" s="23"/>
    </row>
    <row r="6" spans="1:20" x14ac:dyDescent="0.25">
      <c r="A6" s="410">
        <v>45292</v>
      </c>
      <c r="B6" s="411">
        <f t="shared" ref="B6:B11" si="0">E5</f>
        <v>3172579.8500000294</v>
      </c>
      <c r="C6" s="411">
        <f>'HH Summary'!N69</f>
        <v>1237629</v>
      </c>
      <c r="D6" s="411" t="e">
        <f>'HH Summary'!O69</f>
        <v>#N/A</v>
      </c>
      <c r="E6" s="411" t="e">
        <f t="shared" ref="E6:E11" si="1">SUM(B6:D6)</f>
        <v>#N/A</v>
      </c>
      <c r="F6" s="411"/>
      <c r="G6" s="413">
        <f t="shared" ref="G6:G11" si="2">J5</f>
        <v>2616159.9700000002</v>
      </c>
      <c r="H6" s="413">
        <f>'[7]Summary Um'!W49</f>
        <v>1562494.2099999997</v>
      </c>
      <c r="I6" s="413" t="e">
        <f t="shared" ref="I6:I11" si="3">D6</f>
        <v>#N/A</v>
      </c>
      <c r="J6" s="415" t="e">
        <f t="shared" ref="J6:J11" si="4">SUM(G6:I6)</f>
        <v>#N/A</v>
      </c>
      <c r="K6" s="330"/>
      <c r="L6" s="23">
        <f t="shared" ref="L6:L11" si="5">B6-G6</f>
        <v>556419.88000002922</v>
      </c>
      <c r="M6" s="23">
        <f t="shared" ref="M6:M11" si="6">C6-H6</f>
        <v>-324865.20999999973</v>
      </c>
      <c r="N6" s="23" t="e">
        <f t="shared" ref="N6:N11" si="7">D6-I6</f>
        <v>#N/A</v>
      </c>
      <c r="O6" s="23" t="e">
        <f t="shared" ref="O6:O11" si="8">E6-J6</f>
        <v>#N/A</v>
      </c>
      <c r="P6" s="23"/>
      <c r="Q6" s="23"/>
      <c r="R6" s="23"/>
      <c r="S6" s="23"/>
      <c r="T6" s="23"/>
    </row>
    <row r="7" spans="1:20" x14ac:dyDescent="0.25">
      <c r="A7" s="410">
        <v>45323</v>
      </c>
      <c r="B7" s="411" t="e">
        <f t="shared" si="0"/>
        <v>#N/A</v>
      </c>
      <c r="C7" s="411">
        <f>'HH Summary'!N70</f>
        <v>1414830</v>
      </c>
      <c r="D7" s="411" t="e">
        <f>'HH Summary'!O70</f>
        <v>#N/A</v>
      </c>
      <c r="E7" s="411" t="e">
        <f t="shared" si="1"/>
        <v>#N/A</v>
      </c>
      <c r="F7" s="411"/>
      <c r="G7" s="413" t="e">
        <f t="shared" si="2"/>
        <v>#N/A</v>
      </c>
      <c r="H7" s="413">
        <f>'[7]Summary Um'!W50</f>
        <v>1340224.959999999</v>
      </c>
      <c r="I7" s="413" t="e">
        <f t="shared" si="3"/>
        <v>#N/A</v>
      </c>
      <c r="J7" s="415" t="e">
        <f t="shared" si="4"/>
        <v>#N/A</v>
      </c>
      <c r="K7" s="330"/>
      <c r="L7" s="23" t="e">
        <f t="shared" si="5"/>
        <v>#N/A</v>
      </c>
      <c r="M7" s="23">
        <f t="shared" si="6"/>
        <v>74605.040000000969</v>
      </c>
      <c r="N7" s="23" t="e">
        <f t="shared" si="7"/>
        <v>#N/A</v>
      </c>
      <c r="O7" s="23" t="e">
        <f t="shared" si="8"/>
        <v>#N/A</v>
      </c>
      <c r="P7" s="23"/>
      <c r="Q7" s="23"/>
      <c r="R7" s="23"/>
      <c r="S7" s="23"/>
      <c r="T7" s="23"/>
    </row>
    <row r="8" spans="1:20" x14ac:dyDescent="0.25">
      <c r="A8" s="410">
        <v>45352</v>
      </c>
      <c r="B8" s="411" t="e">
        <f t="shared" si="0"/>
        <v>#N/A</v>
      </c>
      <c r="C8" s="411">
        <f>'HH Summary'!N71</f>
        <v>1394046</v>
      </c>
      <c r="D8" s="411" t="e">
        <f>'HH Summary'!O71</f>
        <v>#N/A</v>
      </c>
      <c r="E8" s="411" t="e">
        <f t="shared" si="1"/>
        <v>#N/A</v>
      </c>
      <c r="F8" s="411"/>
      <c r="G8" s="413" t="e">
        <f t="shared" si="2"/>
        <v>#N/A</v>
      </c>
      <c r="H8" s="413">
        <f>'[7]Summary Um'!W51</f>
        <v>1081678.6199999982</v>
      </c>
      <c r="I8" s="413" t="e">
        <f t="shared" si="3"/>
        <v>#N/A</v>
      </c>
      <c r="J8" s="415" t="e">
        <f t="shared" si="4"/>
        <v>#N/A</v>
      </c>
      <c r="K8" s="330"/>
      <c r="L8" s="23" t="e">
        <f t="shared" si="5"/>
        <v>#N/A</v>
      </c>
      <c r="M8" s="23">
        <f t="shared" si="6"/>
        <v>312367.38000000175</v>
      </c>
      <c r="N8" s="23" t="e">
        <f t="shared" si="7"/>
        <v>#N/A</v>
      </c>
      <c r="O8" s="23" t="e">
        <f t="shared" si="8"/>
        <v>#N/A</v>
      </c>
      <c r="P8" s="23"/>
      <c r="Q8" s="23"/>
      <c r="R8" s="23"/>
      <c r="S8" s="23"/>
      <c r="T8" s="23"/>
    </row>
    <row r="9" spans="1:20" x14ac:dyDescent="0.25">
      <c r="A9" s="410">
        <v>45383</v>
      </c>
      <c r="B9" s="411" t="e">
        <f t="shared" si="0"/>
        <v>#N/A</v>
      </c>
      <c r="C9" s="411">
        <f>'HH Summary'!N72</f>
        <v>1032607</v>
      </c>
      <c r="D9" s="411" t="e">
        <f>'HH Summary'!O72</f>
        <v>#N/A</v>
      </c>
      <c r="E9" s="411" t="e">
        <f t="shared" si="1"/>
        <v>#N/A</v>
      </c>
      <c r="F9" s="411"/>
      <c r="G9" s="413" t="e">
        <f t="shared" si="2"/>
        <v>#N/A</v>
      </c>
      <c r="H9" s="413">
        <f>'[7]Summary Um'!W52</f>
        <v>1055947.7799999991</v>
      </c>
      <c r="I9" s="413" t="e">
        <f t="shared" si="3"/>
        <v>#N/A</v>
      </c>
      <c r="J9" s="415" t="e">
        <f t="shared" si="4"/>
        <v>#N/A</v>
      </c>
      <c r="K9" s="330"/>
      <c r="L9" s="23" t="e">
        <f t="shared" si="5"/>
        <v>#N/A</v>
      </c>
      <c r="M9" s="23">
        <f t="shared" si="6"/>
        <v>-23340.779999999097</v>
      </c>
      <c r="N9" s="23" t="e">
        <f t="shared" si="7"/>
        <v>#N/A</v>
      </c>
      <c r="O9" s="23" t="e">
        <f t="shared" si="8"/>
        <v>#N/A</v>
      </c>
      <c r="P9" s="23"/>
      <c r="Q9" s="23"/>
      <c r="R9" s="23"/>
      <c r="S9" s="23"/>
      <c r="T9" s="23"/>
    </row>
    <row r="10" spans="1:20" x14ac:dyDescent="0.25">
      <c r="A10" s="410">
        <v>45413</v>
      </c>
      <c r="B10" s="411" t="e">
        <f t="shared" si="0"/>
        <v>#N/A</v>
      </c>
      <c r="C10" s="411">
        <f>'HH Summary'!N73</f>
        <v>940662</v>
      </c>
      <c r="D10" s="411">
        <f>'HH Summary'!O73</f>
        <v>-1137201.3</v>
      </c>
      <c r="E10" s="411" t="e">
        <f t="shared" si="1"/>
        <v>#N/A</v>
      </c>
      <c r="F10" s="411"/>
      <c r="G10" s="413" t="e">
        <f t="shared" si="2"/>
        <v>#N/A</v>
      </c>
      <c r="H10" s="413">
        <f>'[7]Summary Um'!W53</f>
        <v>1077523.8099999996</v>
      </c>
      <c r="I10" s="413">
        <f t="shared" si="3"/>
        <v>-1137201.3</v>
      </c>
      <c r="J10" s="415" t="e">
        <f t="shared" si="4"/>
        <v>#N/A</v>
      </c>
      <c r="K10" s="330"/>
      <c r="L10" s="23" t="e">
        <f t="shared" si="5"/>
        <v>#N/A</v>
      </c>
      <c r="M10" s="23">
        <f t="shared" si="6"/>
        <v>-136861.80999999959</v>
      </c>
      <c r="N10" s="23">
        <f t="shared" si="7"/>
        <v>0</v>
      </c>
      <c r="O10" s="23" t="e">
        <f t="shared" si="8"/>
        <v>#N/A</v>
      </c>
      <c r="P10" s="23"/>
      <c r="Q10" s="23"/>
      <c r="R10" s="23"/>
      <c r="S10" s="23"/>
      <c r="T10" s="23"/>
    </row>
    <row r="11" spans="1:20" x14ac:dyDescent="0.25">
      <c r="A11" s="416">
        <v>45444</v>
      </c>
      <c r="B11" s="417" t="e">
        <f t="shared" si="0"/>
        <v>#N/A</v>
      </c>
      <c r="C11" s="417">
        <f>'HH Summary'!N74</f>
        <v>1157483</v>
      </c>
      <c r="D11" s="417">
        <f>'HH Summary'!O74</f>
        <v>-1083449.99</v>
      </c>
      <c r="E11" s="418" t="e">
        <f t="shared" si="1"/>
        <v>#N/A</v>
      </c>
      <c r="F11" s="417"/>
      <c r="G11" s="419" t="e">
        <f t="shared" si="2"/>
        <v>#N/A</v>
      </c>
      <c r="H11" s="419">
        <f>'[7]Summary Um'!W54</f>
        <v>1133080.9999999991</v>
      </c>
      <c r="I11" s="419">
        <f t="shared" si="3"/>
        <v>-1083449.99</v>
      </c>
      <c r="J11" s="420" t="e">
        <f t="shared" si="4"/>
        <v>#N/A</v>
      </c>
      <c r="K11" s="330"/>
      <c r="L11" s="23" t="e">
        <f t="shared" si="5"/>
        <v>#N/A</v>
      </c>
      <c r="M11" s="23">
        <f t="shared" si="6"/>
        <v>24402.000000000931</v>
      </c>
      <c r="N11" s="23">
        <f t="shared" si="7"/>
        <v>0</v>
      </c>
      <c r="O11" s="405" t="e">
        <f t="shared" si="8"/>
        <v>#N/A</v>
      </c>
      <c r="P11" s="23"/>
      <c r="Q11" s="23"/>
      <c r="R11" s="23"/>
      <c r="S11" s="23"/>
      <c r="T11" s="23"/>
    </row>
    <row r="12" spans="1:20" x14ac:dyDescent="0.25">
      <c r="A12" s="416"/>
      <c r="B12" s="417"/>
      <c r="C12" s="417"/>
      <c r="D12" s="417"/>
      <c r="E12" s="418"/>
      <c r="F12" s="417"/>
      <c r="G12" s="419"/>
      <c r="H12" s="419">
        <f>SUM(H6:H11)</f>
        <v>7250950.3799999952</v>
      </c>
      <c r="I12" s="419" t="e">
        <f>SUM(I6:I11)</f>
        <v>#N/A</v>
      </c>
      <c r="J12" s="420"/>
      <c r="K12" s="330"/>
      <c r="L12" s="330"/>
      <c r="M12" s="330"/>
      <c r="N12" s="330"/>
      <c r="O12" s="23"/>
      <c r="P12" s="23"/>
      <c r="Q12" s="23"/>
      <c r="R12" s="23"/>
      <c r="S12" s="23"/>
      <c r="T12" s="23"/>
    </row>
    <row r="13" spans="1:20" x14ac:dyDescent="0.25">
      <c r="A13" s="421"/>
      <c r="B13" s="23"/>
      <c r="C13" s="23"/>
      <c r="D13" s="23"/>
      <c r="E13" s="405"/>
      <c r="F13" s="23"/>
      <c r="G13" s="330"/>
      <c r="H13" s="330"/>
      <c r="I13" s="330"/>
      <c r="J13" s="331"/>
      <c r="K13" s="330"/>
      <c r="L13" s="330"/>
      <c r="M13" s="330"/>
      <c r="N13" s="330"/>
      <c r="O13" s="23"/>
      <c r="P13" s="23"/>
      <c r="Q13" s="23"/>
      <c r="R13" s="23"/>
      <c r="S13" s="23"/>
      <c r="T13" s="23"/>
    </row>
    <row r="14" spans="1:20" x14ac:dyDescent="0.25">
      <c r="B14" s="23"/>
      <c r="C14" s="23"/>
      <c r="D14" s="23"/>
      <c r="E14" s="23"/>
      <c r="F14" s="23"/>
      <c r="G14" s="330"/>
      <c r="H14" s="330"/>
      <c r="I14" s="330" t="s">
        <v>417</v>
      </c>
      <c r="J14" s="330">
        <v>2931338.56</v>
      </c>
      <c r="K14" s="330"/>
      <c r="L14" s="330"/>
      <c r="M14" s="330"/>
      <c r="N14" s="330"/>
      <c r="O14" s="23"/>
      <c r="P14" s="23"/>
      <c r="Q14" s="23"/>
      <c r="R14" s="23"/>
      <c r="S14" s="23"/>
      <c r="T14" s="23"/>
    </row>
    <row r="15" spans="1:20" x14ac:dyDescent="0.25">
      <c r="B15" s="23"/>
      <c r="C15" s="23"/>
      <c r="D15" s="23"/>
      <c r="E15" s="23"/>
      <c r="F15" s="23"/>
      <c r="G15" s="330"/>
      <c r="H15" s="330"/>
      <c r="I15" s="330" t="s">
        <v>416</v>
      </c>
      <c r="J15" s="330" t="e">
        <f>J14-J11</f>
        <v>#N/A</v>
      </c>
      <c r="K15" s="330"/>
      <c r="L15" s="330"/>
      <c r="M15" s="330"/>
      <c r="N15" s="330"/>
      <c r="O15" s="23"/>
      <c r="P15" s="23"/>
      <c r="Q15" s="23"/>
      <c r="R15" s="23"/>
      <c r="S15" s="23"/>
      <c r="T15" s="23"/>
    </row>
    <row r="16" spans="1:20" x14ac:dyDescent="0.25">
      <c r="B16" s="23"/>
      <c r="C16" s="23"/>
      <c r="D16" s="23"/>
      <c r="E16" s="23"/>
      <c r="F16" s="23"/>
      <c r="G16" s="330"/>
      <c r="H16" s="330"/>
      <c r="I16" s="330"/>
      <c r="J16" s="330"/>
      <c r="K16" s="330"/>
      <c r="L16" s="330"/>
      <c r="M16" s="330"/>
      <c r="N16" s="330"/>
      <c r="O16" s="23"/>
      <c r="P16" s="23"/>
      <c r="Q16" s="23"/>
      <c r="R16" s="23"/>
      <c r="S16" s="23"/>
      <c r="T16" s="23"/>
    </row>
    <row r="17" spans="2:20" x14ac:dyDescent="0.25">
      <c r="B17" s="23"/>
      <c r="C17" s="23"/>
      <c r="D17" s="23"/>
      <c r="E17" s="23"/>
      <c r="F17" s="23"/>
      <c r="G17" s="23"/>
      <c r="H17" s="23"/>
      <c r="I17" s="23"/>
      <c r="J17" s="330"/>
      <c r="K17" s="330"/>
      <c r="L17" s="330"/>
      <c r="M17" s="330"/>
      <c r="N17" s="330"/>
      <c r="O17" s="23"/>
      <c r="P17" s="23"/>
      <c r="Q17" s="23"/>
      <c r="R17" s="23"/>
      <c r="S17" s="23"/>
      <c r="T17" s="23"/>
    </row>
    <row r="18" spans="2:20" x14ac:dyDescent="0.25">
      <c r="B18" s="23"/>
      <c r="C18" s="23"/>
      <c r="D18" s="23"/>
      <c r="E18" s="23"/>
      <c r="F18" s="23"/>
      <c r="G18" s="23"/>
      <c r="H18" s="23"/>
      <c r="I18" s="23"/>
      <c r="J18" s="330"/>
      <c r="K18" s="330"/>
      <c r="L18" s="330"/>
      <c r="M18" s="330"/>
      <c r="N18" s="330"/>
      <c r="O18" s="23"/>
      <c r="P18" s="23"/>
      <c r="Q18" s="23"/>
      <c r="R18" s="23"/>
      <c r="S18" s="23"/>
      <c r="T18" s="23"/>
    </row>
    <row r="19" spans="2:20" x14ac:dyDescent="0.25">
      <c r="B19" s="23"/>
      <c r="C19" s="23"/>
      <c r="D19" s="23"/>
      <c r="E19" s="23"/>
      <c r="F19" s="23"/>
      <c r="G19" s="23"/>
      <c r="H19" s="23"/>
      <c r="I19" s="23"/>
      <c r="J19" s="330"/>
      <c r="K19" s="330"/>
      <c r="L19" s="330"/>
      <c r="M19" s="330"/>
      <c r="N19" s="330"/>
      <c r="O19" s="23"/>
      <c r="P19" s="23"/>
      <c r="Q19" s="23"/>
      <c r="R19" s="23"/>
      <c r="S19" s="23"/>
      <c r="T19" s="23"/>
    </row>
    <row r="20" spans="2:20" x14ac:dyDescent="0.25">
      <c r="B20" s="23"/>
      <c r="C20" s="23"/>
      <c r="D20" s="23"/>
      <c r="E20" s="23"/>
      <c r="F20" s="23"/>
      <c r="G20" s="23"/>
      <c r="H20" s="23"/>
      <c r="I20" s="23"/>
      <c r="J20" s="330"/>
      <c r="K20" s="330"/>
      <c r="L20" s="330"/>
      <c r="M20" s="330"/>
      <c r="N20" s="330"/>
      <c r="O20" s="23"/>
      <c r="P20" s="23"/>
      <c r="Q20" s="23"/>
      <c r="R20" s="23"/>
      <c r="S20" s="23"/>
      <c r="T20" s="23"/>
    </row>
    <row r="21" spans="2:20" x14ac:dyDescent="0.25">
      <c r="B21" s="286"/>
      <c r="C21" s="286"/>
      <c r="D21" s="286"/>
      <c r="E21" s="286"/>
      <c r="F21" s="286"/>
      <c r="G21" s="286"/>
      <c r="H21" s="286"/>
      <c r="I21" s="286"/>
      <c r="J21" s="330"/>
      <c r="K21" s="330"/>
      <c r="L21" s="330"/>
      <c r="M21" s="330"/>
      <c r="N21" s="330"/>
    </row>
    <row r="22" spans="2:20" x14ac:dyDescent="0.25">
      <c r="B22" s="286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6"/>
      <c r="N22" s="286"/>
    </row>
    <row r="23" spans="2:20" x14ac:dyDescent="0.25">
      <c r="B23" s="286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6"/>
      <c r="N23" s="286"/>
    </row>
    <row r="24" spans="2:20" x14ac:dyDescent="0.25">
      <c r="B24" s="286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6"/>
      <c r="N24" s="286"/>
    </row>
    <row r="25" spans="2:20" x14ac:dyDescent="0.25">
      <c r="B25" s="286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6"/>
      <c r="N25" s="286"/>
    </row>
    <row r="26" spans="2:20" x14ac:dyDescent="0.25">
      <c r="B26" s="286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6"/>
      <c r="N26" s="286"/>
    </row>
    <row r="27" spans="2:20" x14ac:dyDescent="0.25">
      <c r="B27" s="286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6"/>
      <c r="N27" s="286"/>
    </row>
    <row r="28" spans="2:20" x14ac:dyDescent="0.25">
      <c r="B28" s="286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6"/>
      <c r="N28" s="286"/>
    </row>
    <row r="29" spans="2:20" x14ac:dyDescent="0.25">
      <c r="B29" s="286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6"/>
      <c r="N29" s="286"/>
    </row>
    <row r="30" spans="2:20" x14ac:dyDescent="0.25">
      <c r="B30" s="286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6"/>
      <c r="N30" s="286"/>
    </row>
    <row r="31" spans="2:20" x14ac:dyDescent="0.25">
      <c r="B31" s="286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6"/>
      <c r="N31" s="286"/>
    </row>
    <row r="32" spans="2:20" x14ac:dyDescent="0.25">
      <c r="B32" s="286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6"/>
      <c r="N32" s="286"/>
    </row>
    <row r="33" spans="2:14" x14ac:dyDescent="0.25">
      <c r="B33" s="286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6"/>
      <c r="N33" s="286"/>
    </row>
  </sheetData>
  <mergeCells count="1">
    <mergeCell ref="G3:J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6F22F1EB776A4895D5B15BCEB3DD76" ma:contentTypeVersion="15" ma:contentTypeDescription="Create a new document." ma:contentTypeScope="" ma:versionID="7691b688df63e6b3f8679ce38aa5c6c3">
  <xsd:schema xmlns:xsd="http://www.w3.org/2001/XMLSchema" xmlns:xs="http://www.w3.org/2001/XMLSchema" xmlns:p="http://schemas.microsoft.com/office/2006/metadata/properties" xmlns:ns2="57e90656-23c1-4796-85cf-52b724a81a1a" xmlns:ns3="b214f048-0a83-4059-9242-35dc8ddce195" targetNamespace="http://schemas.microsoft.com/office/2006/metadata/properties" ma:root="true" ma:fieldsID="b27e9b56b262a54c817e378c74b5a067" ns2:_="" ns3:_="">
    <xsd:import namespace="57e90656-23c1-4796-85cf-52b724a81a1a"/>
    <xsd:import namespace="b214f048-0a83-4059-9242-35dc8ddce1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SearchProperties" minOccurs="0"/>
                <xsd:element ref="ns2:Month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e90656-23c1-4796-85cf-52b724a81a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a1f17f00-897e-488a-aacb-e2bc48d3fb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onth" ma:index="21" nillable="true" ma:displayName="Month" ma:format="Dropdown" ma:internalName="Month" ma:percentage="FALSE">
      <xsd:simpleType>
        <xsd:restriction base="dms:Number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14f048-0a83-4059-9242-35dc8ddce195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bd910d4-bbb6-44a9-9465-5052fec3f391}" ma:internalName="TaxCatchAll" ma:showField="CatchAllData" ma:web="b214f048-0a83-4059-9242-35dc8ddce19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7e90656-23c1-4796-85cf-52b724a81a1a">
      <Terms xmlns="http://schemas.microsoft.com/office/infopath/2007/PartnerControls"/>
    </lcf76f155ced4ddcb4097134ff3c332f>
    <TaxCatchAll xmlns="b214f048-0a83-4059-9242-35dc8ddce195" xsi:nil="true"/>
    <Month xmlns="57e90656-23c1-4796-85cf-52b724a81a1a" xsi:nil="true"/>
  </documentManagement>
</p:properties>
</file>

<file path=customXml/itemProps1.xml><?xml version="1.0" encoding="utf-8"?>
<ds:datastoreItem xmlns:ds="http://schemas.openxmlformats.org/officeDocument/2006/customXml" ds:itemID="{C5AC0EDB-388E-47C9-B317-1EF2D06C5A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945FE2-B39C-4518-95C3-38FCA3E183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e90656-23c1-4796-85cf-52b724a81a1a"/>
    <ds:schemaRef ds:uri="b214f048-0a83-4059-9242-35dc8ddce1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27B2CC-D53F-430C-B0B8-6A28742B5FFA}">
  <ds:schemaRefs>
    <ds:schemaRef ds:uri="http://schemas.microsoft.com/office/2006/metadata/properties"/>
    <ds:schemaRef ds:uri="http://schemas.microsoft.com/office/infopath/2007/PartnerControls"/>
    <ds:schemaRef ds:uri="57e90656-23c1-4796-85cf-52b724a81a1a"/>
    <ds:schemaRef ds:uri="b214f048-0a83-4059-9242-35dc8ddce195"/>
  </ds:schemaRefs>
</ds:datastoreItem>
</file>

<file path=docMetadata/LabelInfo.xml><?xml version="1.0" encoding="utf-8"?>
<clbl:labelList xmlns:clbl="http://schemas.microsoft.com/office/2020/mipLabelMetadata">
  <clbl:label id="{4dcc80ff-3a52-4766-b76e-262847ecd459}" enabled="0" method="" siteId="{4dcc80ff-3a52-4766-b76e-262847ecd45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Monthly rec to MICL TB</vt:lpstr>
      <vt:lpstr>Validation new</vt:lpstr>
      <vt:lpstr>Summary</vt:lpstr>
      <vt:lpstr>Aged Debt detailed</vt:lpstr>
      <vt:lpstr>All Pay and trans 2025</vt:lpstr>
      <vt:lpstr>Bank Summary</vt:lpstr>
      <vt:lpstr>MICL Cashbook</vt:lpstr>
      <vt:lpstr>HH Summary</vt:lpstr>
      <vt:lpstr>Sheet2</vt:lpstr>
      <vt:lpstr>Pukka NF</vt:lpstr>
      <vt:lpstr>Broker lookup</vt:lpstr>
      <vt:lpstr>'Aged Debt detailed'!Print_Area</vt:lpstr>
      <vt:lpstr>Summary!Print_Area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Jones</dc:creator>
  <cp:lastModifiedBy>George Ciocoiu</cp:lastModifiedBy>
  <cp:lastPrinted>2023-12-08T14:16:35Z</cp:lastPrinted>
  <dcterms:created xsi:type="dcterms:W3CDTF">2019-07-08T12:52:03Z</dcterms:created>
  <dcterms:modified xsi:type="dcterms:W3CDTF">2025-09-03T09:07:08Z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0x010100FB6F22F1EB776A4895D5B15BCEB3DD76</vt:lpwstr>
  </property>
  <property fmtid="{D5CDD505-2E9C-101B-9397-08002B2CF9AE}" pid="3" name="MediaServiceImageTags">
    <vt:lpwstr/>
  </property>
</Properties>
</file>