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.ciocoiu\Documents\documents\"/>
    </mc:Choice>
  </mc:AlternateContent>
  <xr:revisionPtr revIDLastSave="0" documentId="13_ncr:1_{3A3223DA-1190-4374-AEB9-06E87B82D909}" xr6:coauthVersionLast="47" xr6:coauthVersionMax="47" xr10:uidLastSave="{00000000-0000-0000-0000-000000000000}"/>
  <bookViews>
    <workbookView xWindow="1800" yWindow="405" windowWidth="24015" windowHeight="13800" tabRatio="870" firstSheet="3" activeTab="4" xr2:uid="{87E971D6-A8E9-4032-AAB6-94B3E81615F7}"/>
  </bookViews>
  <sheets>
    <sheet name="PL GFSC old" sheetId="28" state="hidden" r:id="rId1"/>
    <sheet name="BS GFSC old" sheetId="29" state="hidden" r:id="rId2"/>
    <sheet name="Investments 2" sheetId="44" state="hidden" r:id="rId3"/>
    <sheet name="PL" sheetId="1" r:id="rId4"/>
    <sheet name="BS" sheetId="2" r:id="rId5"/>
  </sheets>
  <externalReferences>
    <externalReference r:id="rId6"/>
    <externalReference r:id="rId7"/>
    <externalReference r:id="rId8"/>
    <externalReference r:id="rId9"/>
  </externalReferences>
  <definedNames>
    <definedName name="_Fill" hidden="1">#REF!</definedName>
    <definedName name="_xlnm._FilterDatabase" localSheetId="2" hidden="1">'Investments 2'!$A$1:$O$44</definedName>
    <definedName name="_xlnm._FilterDatabase" localSheetId="3" hidden="1">PL!#REF!</definedName>
    <definedName name="_xlnm._FilterDatabase" localSheetId="0" hidden="1">'PL GFSC old'!#REF!</definedName>
    <definedName name="A_MCR_b">#REF!</definedName>
    <definedName name="A_MCR_x">#REF!</definedName>
    <definedName name="A_PR_Sigma">#REF!</definedName>
    <definedName name="A_RR_Sigma">#REF!</definedName>
    <definedName name="Actuals">#REF!</definedName>
    <definedName name="Adj_01">#REF!</definedName>
    <definedName name="Adj_02">#REF!</definedName>
    <definedName name="Adj_03">#REF!</definedName>
    <definedName name="Adj_04">#REF!</definedName>
    <definedName name="Adj_DT1">#REF!</definedName>
    <definedName name="Adj_DT2">#REF!</definedName>
    <definedName name="Adj_DT3">#REF!</definedName>
    <definedName name="Adj_DT4">#REF!</definedName>
    <definedName name="Adj_TP1">#REF!</definedName>
    <definedName name="Adj_TP2">#REF!</definedName>
    <definedName name="Adj_TP3">#REF!</definedName>
    <definedName name="Adj_TP4">#REF!</definedName>
    <definedName name="Annual_Graphs">#REF!</definedName>
    <definedName name="Annual_Graphs_Data">#REF!</definedName>
    <definedName name="Annual_Graphs_Row">#REF!</definedName>
    <definedName name="anscount" hidden="1">1</definedName>
    <definedName name="AssetClasses_Inputs">#REF!,#REF!,#REF!,#REF!,#REF!,#REF!,#REF!,#REF!,#REF!,#REF!,#REF!,#REF!,#REF!,#REF!,#REF!,#REF!,#REF!,#REF!,#REF!,#REF!,#REF!,#REF!,#REF!,#REF!,#REF!,#REF!,#REF!,#REF!,#REF!,#REF!</definedName>
    <definedName name="AssetClassesInputs">#REF!</definedName>
    <definedName name="AssetCreditRating">#REF!</definedName>
    <definedName name="AssetDatabase_Inputs">#REF!,#REF!,#REF!,#REF!,#REF!</definedName>
    <definedName name="AssetsMix">#REF!</definedName>
    <definedName name="AssumpCurrency">#REF!</definedName>
    <definedName name="Assumption_Inputs">#REF!,#REF!,#REF!,#REF!,#REF!,#REF!,#REF!,#REF!,#REF!,#REF!,#REF!,#REF!,#REF!,#REF!,#REF!,#REF!</definedName>
    <definedName name="Assumptions_Inputs">#REF!,#REF!,#REF!,#REF!,#REF!,#REF!,#REF!,#REF!,#REF!,#REF!,#REF!,#REF!,#REF!,#REF!,#REF!,#REF!,#REF!,#REF!,#REF!</definedName>
    <definedName name="Balance_Sheet_Inputs">#REF!,#REF!,#REF!,#REF!,#REF!,#REF!,#REF!,#REF!,#REF!,#REF!,#REF!,#REF!,#REF!,#REF!,#REF!,#REF!,#REF!,#REF!,#REF!,#REF!,#REF!,#REF!,#REF!,#REF!,#REF!,#REF!,#REF!,#REF!,#REF!</definedName>
    <definedName name="BondSpreadRiskFactorsA">#REF!</definedName>
    <definedName name="BondSpreadRiskFactorsB">#REF!</definedName>
    <definedName name="BondSpreadRiskFactorsC">#REF!</definedName>
    <definedName name="BSCR_01">#REF!</definedName>
    <definedName name="BSCR_02">#REF!</definedName>
    <definedName name="BSCR_03">#REF!</definedName>
    <definedName name="BSCR_04">#REF!</definedName>
    <definedName name="C_MCR_b">#REF!</definedName>
    <definedName name="C_MCR_x">#REF!</definedName>
    <definedName name="C_sd_prem">#REF!</definedName>
    <definedName name="C_sd_res">#REF!</definedName>
    <definedName name="CashCreditRating">#REF!</definedName>
    <definedName name="Cat_Risk_Inputs">#REF!,#REF!,#REF!,#REF!</definedName>
    <definedName name="CEIOPSCreditRatings_1">#REF!</definedName>
    <definedName name="CEIOPSMaturity_RelChanges">#REF!</definedName>
    <definedName name="CEIOPSPropFixedShock">#REF!</definedName>
    <definedName name="CEIOPSRiskStandDev">#REF!</definedName>
    <definedName name="ClaimsPrems">#REF!</definedName>
    <definedName name="Class_01CashFlows">#REF!</definedName>
    <definedName name="Class_01PaymentPattern">#REF!</definedName>
    <definedName name="Class_02CashFlows">#REF!</definedName>
    <definedName name="Class_02PaymentPattern">#REF!</definedName>
    <definedName name="Class_03CashFlows">#REF!</definedName>
    <definedName name="Class_03PaymentPattern">#REF!</definedName>
    <definedName name="Class_04CashFlows">#REF!</definedName>
    <definedName name="Class_04PaymentPattern">#REF!</definedName>
    <definedName name="Class_05CashFlows">#REF!</definedName>
    <definedName name="Class_05PaymentPattern">#REF!</definedName>
    <definedName name="Class_06CashFlows">#REF!</definedName>
    <definedName name="Class_06PaymentPattern">#REF!</definedName>
    <definedName name="Class_07CashFlows">#REF!</definedName>
    <definedName name="Class_07PaymentPattern">#REF!</definedName>
    <definedName name="Class_08CashFlows">#REF!</definedName>
    <definedName name="Class_08PaymentPattern">#REF!</definedName>
    <definedName name="Class_09CashFlows">#REF!</definedName>
    <definedName name="Class_09PaymentPattern">#REF!</definedName>
    <definedName name="Class_10CashFlows">#REF!</definedName>
    <definedName name="Class_10PaymentPatter">#REF!</definedName>
    <definedName name="Class_11CashFlows">#REF!</definedName>
    <definedName name="Class_11PaymentPatter">#REF!</definedName>
    <definedName name="Class_12CashFlows">#REF!</definedName>
    <definedName name="Class_12PaymentPatter">#REF!</definedName>
    <definedName name="Class_13CashFlows">#REF!</definedName>
    <definedName name="Class_13PaymentPatter">#REF!</definedName>
    <definedName name="Class_14CashFlows">#REF!</definedName>
    <definedName name="Class_14PaymentPatter">#REF!</definedName>
    <definedName name="Class_15CashFlows">#REF!</definedName>
    <definedName name="Class_15PaymentPatter">#REF!</definedName>
    <definedName name="Class_16PaymentPatter">#REF!</definedName>
    <definedName name="Class_17CashFlows">#REF!</definedName>
    <definedName name="Class_17PaymentPatter">#REF!</definedName>
    <definedName name="Class_18CashFlows">#REF!</definedName>
    <definedName name="Class_18PaymentPatter">#REF!</definedName>
    <definedName name="Class_19CashFlows">#REF!</definedName>
    <definedName name="Class_19PaymentPatter">#REF!</definedName>
    <definedName name="Class_20CashFlows">#REF!</definedName>
    <definedName name="Class_20PaymentPatter">#REF!</definedName>
    <definedName name="Class_Data">#REF!,#REF!,#REF!,#REF!,#REF!,#REF!,#REF!,#REF!,#REF!,#REF!,#REF!,#REF!,#REF!,#REF!,#REF!,#REF!,#REF!</definedName>
    <definedName name="Class_Inputs">#REF!,#REF!,#REF!,#REF!,#REF!,#REF!,#REF!,#REF!,#REF!,#REF!,#REF!,#REF!,#REF!,#REF!,#REF!,#REF!,#REF!</definedName>
    <definedName name="Class_Selections">#REF!,#REF!,#REF!,#REF!,#REF!,#REF!,#REF!</definedName>
    <definedName name="Class10CashFlows">#REF!</definedName>
    <definedName name="Class10ClaimsOnlyMeasure">#REF!</definedName>
    <definedName name="Class10PaymentPattern">#REF!</definedName>
    <definedName name="Class10VolMeasure">#REF!</definedName>
    <definedName name="Class11CashFlows">#REF!</definedName>
    <definedName name="Class11ClaimsOnlyMeasure">#REF!</definedName>
    <definedName name="Class11PaymentPattern">#REF!</definedName>
    <definedName name="Class11VolMeasure">#REF!</definedName>
    <definedName name="Class12CashFlows">#REF!</definedName>
    <definedName name="Class12ClaimsOnlyMeasure">#REF!</definedName>
    <definedName name="Class12PaymentPattern">#REF!</definedName>
    <definedName name="Class12VolMeasure">#REF!</definedName>
    <definedName name="Class13ClaimsOnlyMeasure">#REF!</definedName>
    <definedName name="Class13PaymentPattern">#REF!</definedName>
    <definedName name="Class13VolMeasure">#REF!</definedName>
    <definedName name="Class14ClaimsOnlyMeasure">#REF!</definedName>
    <definedName name="Class14PaymentPattern">#REF!</definedName>
    <definedName name="Class14VolMeasure">#REF!</definedName>
    <definedName name="Class15ClaimsOnlyMeasure">#REF!</definedName>
    <definedName name="Class15PaymentPattern">#REF!</definedName>
    <definedName name="Class15VolMeasure">#REF!</definedName>
    <definedName name="Class16ClaimsOnlyMeasure">#REF!</definedName>
    <definedName name="Class16PaymentPattern">#REF!</definedName>
    <definedName name="Class16VolMeasure">#REF!</definedName>
    <definedName name="Class1CashFlows">#REF!</definedName>
    <definedName name="Class1ClaimsOnlyMeasure">#REF!</definedName>
    <definedName name="Class1GrsROProjCumPaid">#REF!</definedName>
    <definedName name="Class1GrsROProjPremRec">#REF!</definedName>
    <definedName name="Class1PaymentPattern">#REF!</definedName>
    <definedName name="Class1RIROProjCumPrems">#REF!</definedName>
    <definedName name="Class1RIROProjCumRecov">#REF!</definedName>
    <definedName name="Class1VolMeasure">#REF!</definedName>
    <definedName name="Class2CashFlows">#REF!</definedName>
    <definedName name="Class2ClaimsOnlyMeasure">#REF!</definedName>
    <definedName name="Class2GrsROProjCumPaid">#REF!</definedName>
    <definedName name="Class2GrsROProjPremRec">#REF!</definedName>
    <definedName name="Class2PaymentPattern">#REF!</definedName>
    <definedName name="Class2RIROProjCumPrems">#REF!</definedName>
    <definedName name="Class2RIROProjCumRecov">#REF!</definedName>
    <definedName name="Class2VolMeasure">#REF!</definedName>
    <definedName name="Class3CashFlows">#REF!</definedName>
    <definedName name="Class3ClaimsOnlyMeasure">#REF!</definedName>
    <definedName name="Class3PaymentPattern">#REF!</definedName>
    <definedName name="Class3VolMeasure">#REF!</definedName>
    <definedName name="Class4CashFlows">#REF!</definedName>
    <definedName name="Class4ClaimsOnlyMeasure">#REF!</definedName>
    <definedName name="Class4PaymentPattern">#REF!</definedName>
    <definedName name="Class4VolMeasure">#REF!</definedName>
    <definedName name="Class5CashFlows">#REF!</definedName>
    <definedName name="Class5ClaimsOnlyMeasure">#REF!</definedName>
    <definedName name="Class5PaymentPattern">#REF!</definedName>
    <definedName name="Class5VolMeasure">#REF!</definedName>
    <definedName name="Class6CashFlows">#REF!</definedName>
    <definedName name="Class6ClaimsOnlyMeasure">#REF!</definedName>
    <definedName name="Class6PaymentPattern">#REF!</definedName>
    <definedName name="Class6VolMeasure">#REF!</definedName>
    <definedName name="Class7CashFlows">#REF!</definedName>
    <definedName name="Class7ClaimsOnlyMeasure">#REF!</definedName>
    <definedName name="Class7PaymentPattern">#REF!</definedName>
    <definedName name="Class7VolMeasure">#REF!</definedName>
    <definedName name="Class8CashFlows">#REF!</definedName>
    <definedName name="Class8ClaimsOnlyMeasure">#REF!</definedName>
    <definedName name="Class8GrsROProjCumPaid">#REF!</definedName>
    <definedName name="Class8GrsROProjPremRec">#REF!</definedName>
    <definedName name="Class8PaymentPattern">#REF!</definedName>
    <definedName name="Class8VolMeasure">#REF!</definedName>
    <definedName name="Class9CashFlows">#REF!</definedName>
    <definedName name="Class9ClaimsOnlyMeasure">#REF!</definedName>
    <definedName name="Class9GrsROProjCumPaid">#REF!</definedName>
    <definedName name="Class9GrsROProjPremRec">#REF!</definedName>
    <definedName name="Class9PaymentPattern">#REF!</definedName>
    <definedName name="Class9VolMeasure">#REF!</definedName>
    <definedName name="Clients">#REF!</definedName>
    <definedName name="CoC">#REF!</definedName>
    <definedName name="Conc.AssetXLY1">#REF!</definedName>
    <definedName name="Conc.AssetXLY2">#REF!</definedName>
    <definedName name="Conc.AssetXLY3">#REF!</definedName>
    <definedName name="Conc.AssetXLY4">#REF!</definedName>
    <definedName name="CorrIndexEquityRisk">#REF!</definedName>
    <definedName name="CorrLobNonLife">#REF!</definedName>
    <definedName name="CorrLobNonLifeHealth">#REF!</definedName>
    <definedName name="CorrMarketriskDOWN">#REF!</definedName>
    <definedName name="CorrMarketriskUP">#REF!</definedName>
    <definedName name="CorrNL">#REF!</definedName>
    <definedName name="Counterparty_Classes_Inputs">#REF!,#REF!,#REF!,#REF!,#REF!,#REF!,#REF!,#REF!,#REF!,#REF!,#REF!,#REF!,#REF!,#REF!,#REF!,#REF!,#REF!,#REF!,#REF!,#REF!,#REF!,#REF!,#REF!,#REF!,#REF!,#REF!,#REF!,#REF!</definedName>
    <definedName name="CounterpartyCreditRating">#REF!</definedName>
    <definedName name="CounterTable">#REF!</definedName>
    <definedName name="CounterTitle">#REF!</definedName>
    <definedName name="CoveredBondSpreadRiskFactorsA">#REF!</definedName>
    <definedName name="CoveredBondSpreadRiskFactorsB">#REF!</definedName>
    <definedName name="CreditDerivativesSpreadRisk">#REF!</definedName>
    <definedName name="CreditRatings">#REF!</definedName>
    <definedName name="CS_MCR_b">#REF!</definedName>
    <definedName name="CS_MCR_x">#REF!</definedName>
    <definedName name="CS_PR_Sigma">#REF!</definedName>
    <definedName name="CS_RR_Sigma">#REF!</definedName>
    <definedName name="cstunit3">#REF!</definedName>
    <definedName name="Cumulative">#REF!</definedName>
    <definedName name="Currency">#REF!</definedName>
    <definedName name="Disc_YieldCurve">#REF!</definedName>
    <definedName name="DIV_A_01">#REF!</definedName>
    <definedName name="DIV_A_02">#REF!</definedName>
    <definedName name="DIV_A_03">#REF!</definedName>
    <definedName name="DIV_A_04">#REF!</definedName>
    <definedName name="DIV_CS_01">#REF!</definedName>
    <definedName name="DIV_CS_02">#REF!</definedName>
    <definedName name="DIV_CS_03">#REF!</definedName>
    <definedName name="DIV_CS_04">#REF!</definedName>
    <definedName name="DIV_FOD_01">#REF!</definedName>
    <definedName name="DIV_FOD_02">#REF!</definedName>
    <definedName name="DIV_FOD_03">#REF!</definedName>
    <definedName name="DIV_FOD_04">#REF!</definedName>
    <definedName name="DIV_GL_01">#REF!</definedName>
    <definedName name="DIV_GL_02">#REF!</definedName>
    <definedName name="DIV_GL_03">#REF!</definedName>
    <definedName name="DIV_GL_04">#REF!</definedName>
    <definedName name="DIV_IP_01">#REF!</definedName>
    <definedName name="DIV_IP_02">#REF!</definedName>
    <definedName name="DIV_IP_03">#REF!</definedName>
    <definedName name="DIV_IP_04">#REF!</definedName>
    <definedName name="DIV_LE_01">#REF!</definedName>
    <definedName name="DIV_LE_02">#REF!</definedName>
    <definedName name="DIV_LE_03">#REF!</definedName>
    <definedName name="DIV_LE_04">#REF!</definedName>
    <definedName name="DIV_MAT_01">#REF!</definedName>
    <definedName name="DIV_MAT_02">#REF!</definedName>
    <definedName name="DIV_MAT_03">#REF!</definedName>
    <definedName name="DIV_MAT_04">#REF!</definedName>
    <definedName name="DIV_ME_01">#REF!</definedName>
    <definedName name="DIV_ME_02">#REF!</definedName>
    <definedName name="DIV_ME_03">#REF!</definedName>
    <definedName name="DIV_ME_04">#REF!</definedName>
    <definedName name="DIV_MIS_01">#REF!</definedName>
    <definedName name="DIV_MIS_02">#REF!</definedName>
    <definedName name="DIV_MIS_03">#REF!</definedName>
    <definedName name="DIV_MIS_04">#REF!</definedName>
    <definedName name="DIV_MOD_01">#REF!</definedName>
    <definedName name="DIV_MOD_02">#REF!</definedName>
    <definedName name="DIV_MOD_03">#REF!</definedName>
    <definedName name="DIV_MOD_04">#REF!</definedName>
    <definedName name="DIV_MVL_01">#REF!</definedName>
    <definedName name="DIV_MVL_02">#REF!</definedName>
    <definedName name="DIV_MVL_03">#REF!</definedName>
    <definedName name="DIV_MVL_04">#REF!</definedName>
    <definedName name="DIV_NH_01">#REF!</definedName>
    <definedName name="DIV_NH_02">#REF!</definedName>
    <definedName name="DIV_NH_03">#REF!</definedName>
    <definedName name="DIV_NH_04">#REF!</definedName>
    <definedName name="DIV_NP_C_01">#REF!</definedName>
    <definedName name="DIV_NP_C_02">#REF!</definedName>
    <definedName name="DIV_NP_C_03">#REF!</definedName>
    <definedName name="DIV_NP_C_04">#REF!</definedName>
    <definedName name="DIV_NP_MAT_01">#REF!</definedName>
    <definedName name="DIV_NP_MAT_02">#REF!</definedName>
    <definedName name="DIV_NP_MAT_03">#REF!</definedName>
    <definedName name="DIV_NP_MAT_04">#REF!</definedName>
    <definedName name="DIV_NP_P_01">#REF!</definedName>
    <definedName name="DIV_NP_P_02">#REF!</definedName>
    <definedName name="DIV_NP_P_03">#REF!</definedName>
    <definedName name="DIV_NP_P_04">#REF!</definedName>
    <definedName name="DIV_WC_01">#REF!</definedName>
    <definedName name="DIV_WC_02">#REF!</definedName>
    <definedName name="DIV_WC_03">#REF!</definedName>
    <definedName name="DIV_WC_04">#REF!</definedName>
    <definedName name="duration1">#REF!</definedName>
    <definedName name="duration2">#REF!</definedName>
    <definedName name="duration3">#REF!</definedName>
    <definedName name="EvalDay">#REF!</definedName>
    <definedName name="EvalMonth">#REF!</definedName>
    <definedName name="EvalYear">#REF!</definedName>
    <definedName name="FOD_PR_Sigma">#REF!</definedName>
    <definedName name="FOD_RR_Sigma">#REF!</definedName>
    <definedName name="FOM_MCR_b">#REF!</definedName>
    <definedName name="FOM_MCR_x">#REF!</definedName>
    <definedName name="GeographicalDiv">#REF!</definedName>
    <definedName name="GL_MCR_b">#REF!</definedName>
    <definedName name="GL_MCR_x">#REF!</definedName>
    <definedName name="GL_PR_Sigma">#REF!</definedName>
    <definedName name="GL_RR_Sigma">#REF!</definedName>
    <definedName name="Headers" hidden="1">"On"</definedName>
    <definedName name="Health_Cat_Input_Inputs">#REF!,#REF!,#REF!,#REF!,#REF!,#REF!,#REF!,#REF!,#REF!,#REF!,#REF!,#REF!,#REF!,#REF!,#REF!,#REF!,#REF!,#REF!,#REF!,#REF!,#REF!,#REF!,#REF!,#REF!,#REF!,#REF!,#REF!,#REF!,#REF!</definedName>
    <definedName name="HealthCat_Riskfactor">#REF!</definedName>
    <definedName name="IncClasses">#REF!</definedName>
    <definedName name="IncDiscountReserves">#REF!</definedName>
    <definedName name="Include_Life_Insurance">#REF!</definedName>
    <definedName name="IncTransEquShock">#REF!</definedName>
    <definedName name="IncUSP">#REF!</definedName>
    <definedName name="IP_MCR_b">#REF!</definedName>
    <definedName name="IP_MCR_x">#REF!</definedName>
    <definedName name="IP_PR_Sigma">#REF!</definedName>
    <definedName name="IP_RR_Sigma">#REF!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E_MCR_b">#REF!</definedName>
    <definedName name="LE_MCR_x">#REF!</definedName>
    <definedName name="LE_PR_Sigma">#REF!</definedName>
    <definedName name="LE_RR_Sigma">#REF!</definedName>
    <definedName name="LogTable">#REF!</definedName>
    <definedName name="LogTableTitle">#REF!</definedName>
    <definedName name="MarketRiskConcSubmodule">#REF!</definedName>
    <definedName name="MAT_MCR_b">#REF!</definedName>
    <definedName name="MAT_MCR_x">#REF!</definedName>
    <definedName name="MAT_PR_Sigma">#REF!</definedName>
    <definedName name="MAT_RR_Sigma">#REF!</definedName>
    <definedName name="MCR_01">#REF!</definedName>
    <definedName name="MCR_02">#REF!</definedName>
    <definedName name="MCR_03">#REF!</definedName>
    <definedName name="MCR_04">#REF!</definedName>
    <definedName name="MCR_L_01">#REF!</definedName>
    <definedName name="MCR_Net_Diverse_Data">#REF!</definedName>
    <definedName name="MCR_Net_Diverse_Data_2">#REF!</definedName>
    <definedName name="MCR_Net_Diverse_Graphs">#REF!</definedName>
    <definedName name="MCR_Net_Diverse_Graphs_2">#REF!</definedName>
    <definedName name="MCR_Net_Diverse_Row">#REF!</definedName>
    <definedName name="MCR_Net_Diverse2">#REF!</definedName>
    <definedName name="MCR_NL_01">#REF!</definedName>
    <definedName name="ME_MCR_b">#REF!</definedName>
    <definedName name="ME_MCR_x">#REF!</definedName>
    <definedName name="ME_PR_Sigma">#REF!</definedName>
    <definedName name="ME_RR_Sigma">#REF!</definedName>
    <definedName name="MFL_MCR_b">#REF!</definedName>
    <definedName name="MFL_MCR_x">#REF!</definedName>
    <definedName name="MFL_PR_Sigma">#REF!</definedName>
    <definedName name="MFS_RR_Sigma">#REF!</definedName>
    <definedName name="MOD_MCR_b">#REF!</definedName>
    <definedName name="MOD_MCR_x">#REF!</definedName>
    <definedName name="MOD_PR_Sigma">#REF!</definedName>
    <definedName name="MOD_RR_Sigma">#REF!</definedName>
    <definedName name="Month">'[1]Month selection'!$C$2</definedName>
    <definedName name="MVL_G_CP_Prop">#REF!</definedName>
    <definedName name="MVL_MCR_b">#REF!</definedName>
    <definedName name="MVL_MCR_x">#REF!</definedName>
    <definedName name="MVL_PR_Sigma">#REF!</definedName>
    <definedName name="MVL_RR_Sigma">#REF!</definedName>
    <definedName name="Named_Ranges">#REF!</definedName>
    <definedName name="NL_nonpropRI">#REF!</definedName>
    <definedName name="NonEEAsovereignSpreadRiskFactorsA">#REF!</definedName>
    <definedName name="NonEEAsovereignSpreadRiskFactorsB">#REF!</definedName>
    <definedName name="NP_H_MCR_b">#REF!</definedName>
    <definedName name="NP_H_MCR_x">#REF!</definedName>
    <definedName name="NP_H_PR_Sigma">#REF!</definedName>
    <definedName name="NP_H_RR_Sigma">#REF!</definedName>
    <definedName name="NP_MAT_MCR_b">#REF!</definedName>
    <definedName name="NP_MAT_MCR_x">#REF!</definedName>
    <definedName name="NP_MAT_PR_Sigma">#REF!</definedName>
    <definedName name="NP_MAT_RR_Sigma">#REF!</definedName>
    <definedName name="NP_P_MCR_b">#REF!</definedName>
    <definedName name="NP_P_MCR_x">#REF!</definedName>
    <definedName name="NP_P_PR_Sigma">#REF!</definedName>
    <definedName name="NP_P_RR_Sigma">#REF!</definedName>
    <definedName name="NWP_A_0">#REF!</definedName>
    <definedName name="NWP_CS_0">#REF!</definedName>
    <definedName name="NWP_FOD_0">#REF!</definedName>
    <definedName name="NWP_GL_0">#REF!</definedName>
    <definedName name="NWP_IP_0">#REF!</definedName>
    <definedName name="NWP_LE_0">#REF!</definedName>
    <definedName name="NWP_MAT_0">#REF!</definedName>
    <definedName name="NWP_ME_0">#REF!</definedName>
    <definedName name="NWP_MFL_0">#REF!</definedName>
    <definedName name="NWP_MVL_0">#REF!</definedName>
    <definedName name="NWP_NP_C_0">#REF!</definedName>
    <definedName name="NWP_NP_H_0">#REF!</definedName>
    <definedName name="NWP_NP_MAT_0">#REF!</definedName>
    <definedName name="NWP_NP_P_0">#REF!</definedName>
    <definedName name="NWP_OM_0">#REF!</definedName>
    <definedName name="NWP_WC_0">#REF!</definedName>
    <definedName name="ONLYNO">#REF!</definedName>
    <definedName name="OPRISK_01">#REF!</definedName>
    <definedName name="OPRISK_02">#REF!</definedName>
    <definedName name="OPRISK_03">#REF!</definedName>
    <definedName name="OPRISK_04">#REF!</definedName>
    <definedName name="PremiumClaimsData">#REF!</definedName>
    <definedName name="_xlnm.Print_Area" localSheetId="4">BS!$A$1:$J$152</definedName>
    <definedName name="_xlnm.Print_Area" localSheetId="1">'BS GFSC old'!$A$1:$D$82</definedName>
    <definedName name="_xlnm.Print_Area" localSheetId="3">PL!$B$1:$N$170</definedName>
    <definedName name="_xlnm.Print_Area" localSheetId="0">'PL GFSC old'!$A$1:$I$150</definedName>
    <definedName name="_xlnm.Print_Titles" localSheetId="0">'PL GFSC old'!$1:$6</definedName>
    <definedName name="PSW_CALCULATE_0" hidden="1">'[2]Headcount By Business Area'!#REF!</definedName>
    <definedName name="PSW_CALCULATE_1" hidden="1">#REF!</definedName>
    <definedName name="PSW_NEXT_0" hidden="1">'[2]Headcount By Business Area'!#REF!</definedName>
    <definedName name="PSW_SAVE_0" hidden="1">'[2]Headcount By Business Area'!#REF!</definedName>
    <definedName name="PSWGrid_0_0" hidden="1">'[3]Headcount By Business Area'!#REF!</definedName>
    <definedName name="PSWGrid_0_1" hidden="1">'[3]Headcount By Business Area'!#REF!</definedName>
    <definedName name="PSWGrid_0_16" hidden="1">'[3]Headcount By Business Area'!#REF!</definedName>
    <definedName name="PSWGrid_0_17" hidden="1">'[3]Headcount By Business Area'!#REF!</definedName>
    <definedName name="PSWGrid_0_18" hidden="1">'[3]Headcount By Business Area'!#REF!</definedName>
    <definedName name="PSWGrid_0_19" hidden="1">'[3]Headcount By Business Area'!#REF!</definedName>
    <definedName name="PSWGrid_0_2" hidden="1">'[3]Headcount By Business Area'!#REF!</definedName>
    <definedName name="PSWGrid_0_20" hidden="1">'[2]Headcount By Business Area'!#REF!</definedName>
    <definedName name="PSWGrid_0_21" hidden="1">'[2]Headcount By Business Area'!#REF!</definedName>
    <definedName name="PSWGrid_0_22" hidden="1">'[2]Headcount By Business Area'!#REF!</definedName>
    <definedName name="PSWGrid_0_23" hidden="1">'[2]Headcount By Business Area'!#REF!</definedName>
    <definedName name="PSWGrid_0_3" hidden="1">'[3]Headcount By Business Area'!#REF!</definedName>
    <definedName name="PSWGrid_0_4" hidden="1">'[2]Headcount By Business Area'!#REF!</definedName>
    <definedName name="PSWGrid_0_5" hidden="1">'[2]Headcount By Business Area'!#REF!</definedName>
    <definedName name="PSWGrid_0_6" hidden="1">'[2]Headcount By Business Area'!#REF!</definedName>
    <definedName name="PSWGrid_0_7" hidden="1">'[2]Headcount By Business Area'!#REF!</definedName>
    <definedName name="PSWInput_0_0" hidden="1">'[3]Headcount By Business Area'!#REF!</definedName>
    <definedName name="PSWInput_0_1" hidden="1">'[3]Headcount By Business Area'!#REF!</definedName>
    <definedName name="PSWInput_0_10" hidden="1">'[3]Headcount By Business Area'!#REF!</definedName>
    <definedName name="PSWInput_0_100" hidden="1">'[3]Headcount By Business Area'!#REF!</definedName>
    <definedName name="PSWInput_0_101" hidden="1">'[3]Headcount By Business Area'!#REF!</definedName>
    <definedName name="PSWInput_0_102" hidden="1">'[3]Headcount By Business Area'!#REF!</definedName>
    <definedName name="PSWInput_0_103" hidden="1">'[3]Headcount By Business Area'!#REF!</definedName>
    <definedName name="PSWInput_0_104" hidden="1">'[2]Headcount By Business Area'!#REF!</definedName>
    <definedName name="PSWInput_0_105" hidden="1">'[2]Headcount By Business Area'!#REF!</definedName>
    <definedName name="PSWInput_0_106" hidden="1">'[2]Headcount By Business Area'!#REF!</definedName>
    <definedName name="PSWInput_0_107" hidden="1">'[2]Headcount By Business Area'!#REF!</definedName>
    <definedName name="PSWInput_0_108" hidden="1">'[2]Headcount By Business Area'!#REF!</definedName>
    <definedName name="PSWInput_0_109" hidden="1">'[2]Headcount By Business Area'!#REF!</definedName>
    <definedName name="PSWInput_0_11" hidden="1">'[3]Headcount By Business Area'!#REF!</definedName>
    <definedName name="PSWInput_0_110" hidden="1">'[3]Headcount By Business Area'!#REF!</definedName>
    <definedName name="PSWInput_0_111" hidden="1">'[3]Headcount By Business Area'!#REF!</definedName>
    <definedName name="PSWInput_0_112" hidden="1">'[3]Headcount By Business Area'!#REF!</definedName>
    <definedName name="PSWInput_0_113" hidden="1">'[3]Headcount By Business Area'!#REF!</definedName>
    <definedName name="PSWInput_0_114" hidden="1">'[2]Headcount By Business Area'!#REF!</definedName>
    <definedName name="PSWInput_0_115" hidden="1">'[3]Headcount By Business Area'!#REF!</definedName>
    <definedName name="PSWInput_0_116" hidden="1">'[3]Headcount By Business Area'!#REF!</definedName>
    <definedName name="PSWInput_0_117" hidden="1">'[3]Headcount By Business Area'!#REF!</definedName>
    <definedName name="PSWInput_0_118" hidden="1">'[3]Headcount By Business Area'!#REF!</definedName>
    <definedName name="PSWInput_0_119" hidden="1">'[2]Headcount By Business Area'!#REF!</definedName>
    <definedName name="PSWInput_0_12" hidden="1">'[3]Headcount By Business Area'!#REF!</definedName>
    <definedName name="PSWInput_0_120" hidden="1">'[3]Headcount By Business Area'!#REF!</definedName>
    <definedName name="PSWInput_0_121" hidden="1">'[3]Headcount By Business Area'!#REF!</definedName>
    <definedName name="PSWInput_0_122" hidden="1">'[3]Headcount By Business Area'!#REF!</definedName>
    <definedName name="PSWInput_0_123" hidden="1">'[3]Headcount By Business Area'!#REF!</definedName>
    <definedName name="PSWInput_0_124" hidden="1">'[2]Headcount By Business Area'!#REF!</definedName>
    <definedName name="PSWInput_0_125" hidden="1">'[3]Headcount By Business Area'!#REF!</definedName>
    <definedName name="PSWInput_0_126" hidden="1">'[3]Headcount By Business Area'!#REF!</definedName>
    <definedName name="PSWInput_0_127" hidden="1">'[3]Headcount By Business Area'!#REF!</definedName>
    <definedName name="PSWInput_0_128" hidden="1">'[3]Headcount By Business Area'!#REF!</definedName>
    <definedName name="PSWInput_0_129" hidden="1">'[2]Headcount By Business Area'!#REF!</definedName>
    <definedName name="PSWInput_0_13" hidden="1">'[3]Headcount By Business Area'!#REF!</definedName>
    <definedName name="PSWInput_0_130" hidden="1">'[3]Headcount By Business Area'!#REF!</definedName>
    <definedName name="PSWInput_0_131" hidden="1">'[3]Headcount By Business Area'!#REF!</definedName>
    <definedName name="PSWInput_0_132" hidden="1">'[3]Headcount By Business Area'!#REF!</definedName>
    <definedName name="PSWInput_0_133" hidden="1">'[3]Headcount By Business Area'!#REF!</definedName>
    <definedName name="PSWInput_0_134" hidden="1">'[2]Headcount By Business Area'!#REF!</definedName>
    <definedName name="PSWInput_0_135" hidden="1">'[3]Headcount By Business Area'!#REF!</definedName>
    <definedName name="PSWInput_0_136" hidden="1">'[3]Headcount By Business Area'!#REF!</definedName>
    <definedName name="PSWInput_0_137" hidden="1">'[3]Headcount By Business Area'!#REF!</definedName>
    <definedName name="PSWInput_0_138" hidden="1">'[3]Headcount By Business Area'!#REF!</definedName>
    <definedName name="PSWInput_0_139" hidden="1">'[2]Headcount By Business Area'!#REF!</definedName>
    <definedName name="PSWInput_0_14" hidden="1">'[2]Headcount By Business Area'!#REF!</definedName>
    <definedName name="PSWInput_0_140" hidden="1">'[3]Headcount By Business Area'!#REF!</definedName>
    <definedName name="PSWInput_0_141" hidden="1">'[3]Headcount By Business Area'!#REF!</definedName>
    <definedName name="PSWInput_0_142" hidden="1">'[3]Headcount By Business Area'!#REF!</definedName>
    <definedName name="PSWInput_0_143" hidden="1">'[3]Headcount By Business Area'!#REF!</definedName>
    <definedName name="PSWInput_0_144" hidden="1">'[2]Headcount By Business Area'!#REF!</definedName>
    <definedName name="PSWInput_0_145" hidden="1">'[3]Headcount By Business Area'!#REF!</definedName>
    <definedName name="PSWInput_0_146" hidden="1">'[3]Headcount By Business Area'!#REF!</definedName>
    <definedName name="PSWInput_0_147" hidden="1">'[3]Headcount By Business Area'!#REF!</definedName>
    <definedName name="PSWInput_0_148" hidden="1">'[3]Headcount By Business Area'!#REF!</definedName>
    <definedName name="PSWInput_0_149" hidden="1">'[2]Headcount By Business Area'!#REF!</definedName>
    <definedName name="PSWInput_0_15" hidden="1">'[3]Headcount By Business Area'!#REF!</definedName>
    <definedName name="PSWInput_0_150" hidden="1">'[3]Headcount By Business Area'!#REF!</definedName>
    <definedName name="PSWInput_0_151" hidden="1">'[3]Headcount By Business Area'!#REF!</definedName>
    <definedName name="PSWInput_0_152" hidden="1">'[3]Headcount By Business Area'!#REF!</definedName>
    <definedName name="PSWInput_0_153" hidden="1">'[3]Headcount By Business Area'!#REF!</definedName>
    <definedName name="PSWInput_0_154" hidden="1">'[2]Headcount By Business Area'!#REF!</definedName>
    <definedName name="PSWInput_0_155" hidden="1">'[3]Headcount By Business Area'!#REF!</definedName>
    <definedName name="PSWInput_0_156" hidden="1">'[3]Headcount By Business Area'!#REF!</definedName>
    <definedName name="PSWInput_0_157" hidden="1">'[3]Headcount By Business Area'!#REF!</definedName>
    <definedName name="PSWInput_0_158" hidden="1">'[3]Headcount By Business Area'!#REF!</definedName>
    <definedName name="PSWInput_0_159" hidden="1">'[2]Headcount By Business Area'!#REF!</definedName>
    <definedName name="PSWInput_0_16" hidden="1">'[3]Headcount By Business Area'!#REF!</definedName>
    <definedName name="PSWInput_0_160" hidden="1">'[2]Headcount By Business Area'!#REF!</definedName>
    <definedName name="PSWInput_0_161" hidden="1">'[2]Headcount By Business Area'!#REF!</definedName>
    <definedName name="PSWInput_0_162" hidden="1">'[2]Headcount By Business Area'!#REF!</definedName>
    <definedName name="PSWInput_0_163" hidden="1">'[2]Headcount By Business Area'!#REF!</definedName>
    <definedName name="PSWInput_0_164" hidden="1">'[2]Headcount By Business Area'!#REF!</definedName>
    <definedName name="PSWInput_0_165" hidden="1">'[2]Headcount By Business Area'!#REF!</definedName>
    <definedName name="PSWInput_0_166" hidden="1">'[2]Headcount By Business Area'!#REF!</definedName>
    <definedName name="PSWInput_0_167" hidden="1">'[2]Headcount By Business Area'!#REF!</definedName>
    <definedName name="PSWInput_0_168" hidden="1">'[2]Headcount By Business Area'!#REF!</definedName>
    <definedName name="PSWInput_0_169" hidden="1">'[2]Headcount By Business Area'!#REF!</definedName>
    <definedName name="PSWInput_0_17" hidden="1">'[3]Headcount By Business Area'!#REF!</definedName>
    <definedName name="PSWInput_0_170" hidden="1">'[2]Headcount By Business Area'!#REF!</definedName>
    <definedName name="PSWInput_0_171" hidden="1">'[2]Headcount By Business Area'!#REF!</definedName>
    <definedName name="PSWInput_0_172" hidden="1">'[2]Headcount By Business Area'!#REF!</definedName>
    <definedName name="PSWInput_0_173" hidden="1">'[2]Headcount By Business Area'!#REF!</definedName>
    <definedName name="PSWInput_0_174" hidden="1">'[2]Headcount By Business Area'!#REF!</definedName>
    <definedName name="PSWInput_0_175" hidden="1">'[2]Headcount By Business Area'!#REF!</definedName>
    <definedName name="PSWInput_0_176" hidden="1">'[2]Headcount By Business Area'!#REF!</definedName>
    <definedName name="PSWInput_0_177" hidden="1">'[2]Headcount By Business Area'!#REF!</definedName>
    <definedName name="PSWInput_0_178" hidden="1">'[2]Headcount By Business Area'!#REF!</definedName>
    <definedName name="PSWInput_0_179" hidden="1">'[2]Headcount By Business Area'!#REF!</definedName>
    <definedName name="PSWInput_0_18" hidden="1">'[3]Headcount By Business Area'!#REF!</definedName>
    <definedName name="PSWInput_0_180" hidden="1">'[2]Headcount By Business Area'!#REF!</definedName>
    <definedName name="PSWInput_0_181" hidden="1">'[2]Headcount By Business Area'!#REF!</definedName>
    <definedName name="PSWInput_0_182" hidden="1">'[2]Headcount By Business Area'!#REF!</definedName>
    <definedName name="PSWInput_0_183" hidden="1">'[2]Headcount By Business Area'!#REF!</definedName>
    <definedName name="PSWInput_0_184" hidden="1">'[2]Headcount By Business Area'!#REF!</definedName>
    <definedName name="PSWInput_0_185" hidden="1">'[2]Headcount By Business Area'!#REF!</definedName>
    <definedName name="PSWInput_0_186" hidden="1">'[2]Headcount By Business Area'!#REF!</definedName>
    <definedName name="PSWInput_0_187" hidden="1">'[2]Headcount By Business Area'!#REF!</definedName>
    <definedName name="PSWInput_0_188" hidden="1">'[2]Headcount By Business Area'!#REF!</definedName>
    <definedName name="PSWInput_0_189" hidden="1">'[2]Headcount By Business Area'!#REF!</definedName>
    <definedName name="PSWInput_0_19" hidden="1">'[2]Headcount By Business Area'!#REF!</definedName>
    <definedName name="PSWInput_0_190" hidden="1">'[2]Headcount By Business Area'!#REF!</definedName>
    <definedName name="PSWInput_0_191" hidden="1">'[2]Headcount By Business Area'!#REF!</definedName>
    <definedName name="PSWInput_0_192" hidden="1">'[2]Headcount By Business Area'!#REF!</definedName>
    <definedName name="PSWInput_0_193" hidden="1">'[2]Headcount By Business Area'!#REF!</definedName>
    <definedName name="PSWInput_0_194" hidden="1">'[2]Headcount By Business Area'!#REF!</definedName>
    <definedName name="PSWInput_0_195" hidden="1">'[2]Headcount By Business Area'!#REF!</definedName>
    <definedName name="PSWInput_0_196" hidden="1">'[2]Headcount By Business Area'!#REF!</definedName>
    <definedName name="PSWInput_0_197" hidden="1">'[2]Headcount By Business Area'!#REF!</definedName>
    <definedName name="PSWInput_0_198" hidden="1">'[2]Headcount By Business Area'!#REF!</definedName>
    <definedName name="PSWInput_0_199" hidden="1">'[2]Headcount By Business Area'!#REF!</definedName>
    <definedName name="PSWInput_0_2" hidden="1">'[3]Headcount By Business Area'!#REF!</definedName>
    <definedName name="PSWInput_0_20" hidden="1">'[3]Headcount By Business Area'!#REF!</definedName>
    <definedName name="PSWInput_0_200" hidden="1">'[2]Headcount By Business Area'!#REF!</definedName>
    <definedName name="PSWInput_0_201" hidden="1">'[2]Headcount By Business Area'!#REF!</definedName>
    <definedName name="PSWInput_0_202" hidden="1">'[2]Headcount By Business Area'!#REF!</definedName>
    <definedName name="PSWInput_0_203" hidden="1">'[2]Headcount By Business Area'!#REF!</definedName>
    <definedName name="PSWInput_0_204" hidden="1">'[2]Headcount By Business Area'!#REF!</definedName>
    <definedName name="PSWInput_0_205" hidden="1">'[2]Headcount By Business Area'!#REF!</definedName>
    <definedName name="PSWInput_0_206" hidden="1">'[2]Headcount By Business Area'!#REF!</definedName>
    <definedName name="PSWInput_0_207" hidden="1">'[2]Headcount By Business Area'!#REF!</definedName>
    <definedName name="PSWInput_0_208" hidden="1">'[2]Headcount By Business Area'!#REF!</definedName>
    <definedName name="PSWInput_0_209" hidden="1">'[2]Headcount By Business Area'!#REF!</definedName>
    <definedName name="PSWInput_0_21" hidden="1">'[3]Headcount By Business Area'!#REF!</definedName>
    <definedName name="PSWInput_0_210" hidden="1">'[2]Headcount By Business Area'!#REF!</definedName>
    <definedName name="PSWInput_0_211" hidden="1">'[2]Headcount By Business Area'!#REF!</definedName>
    <definedName name="PSWInput_0_212" hidden="1">'[2]Headcount By Business Area'!#REF!</definedName>
    <definedName name="PSWInput_0_213" hidden="1">'[2]Headcount By Business Area'!#REF!</definedName>
    <definedName name="PSWInput_0_214" hidden="1">'[2]Headcount By Business Area'!#REF!</definedName>
    <definedName name="PSWInput_0_215" hidden="1">'[2]Headcount By Business Area'!#REF!</definedName>
    <definedName name="PSWInput_0_216" hidden="1">'[2]Headcount By Business Area'!#REF!</definedName>
    <definedName name="PSWInput_0_217" hidden="1">'[2]Headcount By Business Area'!#REF!</definedName>
    <definedName name="PSWInput_0_218" hidden="1">'[2]Headcount By Business Area'!#REF!</definedName>
    <definedName name="PSWInput_0_219" hidden="1">'[2]Headcount By Business Area'!#REF!</definedName>
    <definedName name="PSWInput_0_22" hidden="1">'[3]Headcount By Business Area'!#REF!</definedName>
    <definedName name="PSWInput_0_220" hidden="1">'[2]Headcount By Business Area'!#REF!</definedName>
    <definedName name="PSWInput_0_221" hidden="1">'[2]Headcount By Business Area'!#REF!</definedName>
    <definedName name="PSWInput_0_222" hidden="1">'[2]Headcount By Business Area'!#REF!</definedName>
    <definedName name="PSWInput_0_223" hidden="1">'[2]Headcount By Business Area'!#REF!</definedName>
    <definedName name="PSWInput_0_224" hidden="1">'[2]Headcount By Business Area'!#REF!</definedName>
    <definedName name="PSWInput_0_225" hidden="1">'[2]Headcount By Business Area'!#REF!</definedName>
    <definedName name="PSWInput_0_226" hidden="1">'[2]Headcount By Business Area'!#REF!</definedName>
    <definedName name="PSWInput_0_227" hidden="1">'[2]Headcount By Business Area'!#REF!</definedName>
    <definedName name="PSWInput_0_228" hidden="1">'[2]Headcount By Business Area'!#REF!</definedName>
    <definedName name="PSWInput_0_229" hidden="1">'[2]Headcount By Business Area'!#REF!</definedName>
    <definedName name="PSWInput_0_23" hidden="1">'[3]Headcount By Business Area'!#REF!</definedName>
    <definedName name="PSWInput_0_230" hidden="1">'[2]Headcount By Business Area'!#REF!</definedName>
    <definedName name="PSWInput_0_231" hidden="1">'[2]Headcount By Business Area'!#REF!</definedName>
    <definedName name="PSWInput_0_232" hidden="1">'[2]Headcount By Business Area'!#REF!</definedName>
    <definedName name="PSWInput_0_233" hidden="1">'[2]Headcount By Business Area'!#REF!</definedName>
    <definedName name="PSWInput_0_234" hidden="1">'[2]Headcount By Business Area'!#REF!</definedName>
    <definedName name="PSWInput_0_235" hidden="1">'[2]Headcount By Business Area'!#REF!</definedName>
    <definedName name="PSWInput_0_236" hidden="1">'[2]Headcount By Business Area'!#REF!</definedName>
    <definedName name="PSWInput_0_237" hidden="1">'[2]Headcount By Business Area'!#REF!</definedName>
    <definedName name="PSWInput_0_238" hidden="1">'[2]Headcount By Business Area'!#REF!</definedName>
    <definedName name="PSWInput_0_239" hidden="1">'[2]Headcount By Business Area'!#REF!</definedName>
    <definedName name="PSWInput_0_24" hidden="1">'[2]Headcount By Business Area'!#REF!</definedName>
    <definedName name="PSWInput_0_240" hidden="1">'[2]Headcount By Business Area'!#REF!</definedName>
    <definedName name="PSWInput_0_241" hidden="1">'[2]Headcount By Business Area'!#REF!</definedName>
    <definedName name="PSWInput_0_242" hidden="1">'[2]Headcount By Business Area'!#REF!</definedName>
    <definedName name="PSWInput_0_243" hidden="1">'[2]Headcount By Business Area'!#REF!</definedName>
    <definedName name="PSWInput_0_244" hidden="1">'[2]Headcount By Business Area'!#REF!</definedName>
    <definedName name="PSWInput_0_245" hidden="1">'[2]Headcount By Business Area'!#REF!</definedName>
    <definedName name="PSWInput_0_246" hidden="1">'[2]Headcount By Business Area'!#REF!</definedName>
    <definedName name="PSWInput_0_247" hidden="1">'[2]Headcount By Business Area'!#REF!</definedName>
    <definedName name="PSWInput_0_248" hidden="1">'[2]Headcount By Business Area'!#REF!</definedName>
    <definedName name="PSWInput_0_249" hidden="1">'[2]Headcount By Business Area'!#REF!</definedName>
    <definedName name="PSWInput_0_25" hidden="1">'[2]Headcount By Business Area'!#REF!</definedName>
    <definedName name="PSWInput_0_250" hidden="1">'[2]Headcount By Business Area'!#REF!</definedName>
    <definedName name="PSWInput_0_251" hidden="1">'[2]Headcount By Business Area'!#REF!</definedName>
    <definedName name="PSWInput_0_252" hidden="1">'[2]Headcount By Business Area'!#REF!</definedName>
    <definedName name="PSWInput_0_253" hidden="1">'[2]Headcount By Business Area'!#REF!</definedName>
    <definedName name="PSWInput_0_254" hidden="1">'[2]Headcount By Business Area'!#REF!</definedName>
    <definedName name="PSWInput_0_255" hidden="1">'[2]Headcount By Business Area'!#REF!</definedName>
    <definedName name="PSWInput_0_256" hidden="1">'[2]Headcount By Business Area'!#REF!</definedName>
    <definedName name="PSWInput_0_257" hidden="1">'[2]Headcount By Business Area'!#REF!</definedName>
    <definedName name="PSWInput_0_258" hidden="1">'[2]Headcount By Business Area'!#REF!</definedName>
    <definedName name="PSWInput_0_259" hidden="1">'[2]Headcount By Business Area'!#REF!</definedName>
    <definedName name="PSWInput_0_26" hidden="1">'[2]Headcount By Business Area'!#REF!</definedName>
    <definedName name="PSWInput_0_260" hidden="1">'[2]Headcount By Business Area'!#REF!</definedName>
    <definedName name="PSWInput_0_261" hidden="1">'[2]Headcount By Business Area'!#REF!</definedName>
    <definedName name="PSWInput_0_262" hidden="1">'[2]Headcount By Business Area'!#REF!</definedName>
    <definedName name="PSWInput_0_263" hidden="1">'[2]Headcount By Business Area'!#REF!</definedName>
    <definedName name="PSWInput_0_264" hidden="1">'[2]Headcount By Business Area'!#REF!</definedName>
    <definedName name="PSWInput_0_265" hidden="1">'[2]Headcount By Business Area'!#REF!</definedName>
    <definedName name="PSWInput_0_266" hidden="1">'[2]Headcount By Business Area'!#REF!</definedName>
    <definedName name="PSWInput_0_267" hidden="1">'[2]Headcount By Business Area'!#REF!</definedName>
    <definedName name="PSWInput_0_268" hidden="1">'[2]Headcount By Business Area'!#REF!</definedName>
    <definedName name="PSWInput_0_269" hidden="1">'[2]Headcount By Business Area'!#REF!</definedName>
    <definedName name="PSWInput_0_27" hidden="1">'[2]Headcount By Business Area'!#REF!</definedName>
    <definedName name="PSWInput_0_270" hidden="1">'[2]Headcount By Business Area'!#REF!</definedName>
    <definedName name="PSWInput_0_271" hidden="1">'[2]Headcount By Business Area'!#REF!</definedName>
    <definedName name="PSWInput_0_272" hidden="1">'[2]Headcount By Business Area'!#REF!</definedName>
    <definedName name="PSWInput_0_273" hidden="1">'[2]Headcount By Business Area'!#REF!</definedName>
    <definedName name="PSWInput_0_274" hidden="1">'[2]Headcount By Business Area'!#REF!</definedName>
    <definedName name="PSWInput_0_275" hidden="1">'[2]Headcount By Business Area'!#REF!</definedName>
    <definedName name="PSWInput_0_276" hidden="1">'[2]Headcount By Business Area'!#REF!</definedName>
    <definedName name="PSWInput_0_277" hidden="1">'[2]Headcount By Business Area'!#REF!</definedName>
    <definedName name="PSWInput_0_278" hidden="1">'[2]Headcount By Business Area'!#REF!</definedName>
    <definedName name="PSWInput_0_279" hidden="1">'[2]Headcount By Business Area'!#REF!</definedName>
    <definedName name="PSWInput_0_28" hidden="1">'[2]Headcount By Business Area'!#REF!</definedName>
    <definedName name="PSWInput_0_280" hidden="1">'[2]Headcount By Business Area'!#REF!</definedName>
    <definedName name="PSWInput_0_281" hidden="1">'[2]Headcount By Business Area'!#REF!</definedName>
    <definedName name="PSWInput_0_282" hidden="1">'[2]Headcount By Business Area'!#REF!</definedName>
    <definedName name="PSWInput_0_283" hidden="1">'[2]Headcount By Business Area'!#REF!</definedName>
    <definedName name="PSWInput_0_284" hidden="1">'[2]Headcount By Business Area'!#REF!</definedName>
    <definedName name="PSWInput_0_285" hidden="1">'[2]Headcount By Business Area'!#REF!</definedName>
    <definedName name="PSWInput_0_286" hidden="1">'[2]Headcount By Business Area'!#REF!</definedName>
    <definedName name="PSWInput_0_287" hidden="1">'[2]Headcount By Business Area'!#REF!</definedName>
    <definedName name="PSWInput_0_288" hidden="1">'[2]Headcount By Business Area'!#REF!</definedName>
    <definedName name="PSWInput_0_289" hidden="1">'[2]Headcount By Business Area'!#REF!</definedName>
    <definedName name="PSWInput_0_29" hidden="1">'[2]Headcount By Business Area'!#REF!</definedName>
    <definedName name="PSWInput_0_290" hidden="1">'[2]Headcount By Business Area'!#REF!</definedName>
    <definedName name="PSWInput_0_291" hidden="1">'[2]Headcount By Business Area'!#REF!</definedName>
    <definedName name="PSWInput_0_292" hidden="1">'[2]Headcount By Business Area'!#REF!</definedName>
    <definedName name="PSWInput_0_293" hidden="1">'[2]Headcount By Business Area'!#REF!</definedName>
    <definedName name="PSWInput_0_294" hidden="1">'[2]Headcount By Business Area'!#REF!</definedName>
    <definedName name="PSWInput_0_295" hidden="1">'[2]Headcount By Business Area'!#REF!</definedName>
    <definedName name="PSWInput_0_296" hidden="1">'[2]Headcount By Business Area'!#REF!</definedName>
    <definedName name="PSWInput_0_297" hidden="1">'[2]Headcount By Business Area'!#REF!</definedName>
    <definedName name="PSWInput_0_298" hidden="1">'[2]Headcount By Business Area'!#REF!</definedName>
    <definedName name="PSWInput_0_299" hidden="1">'[2]Headcount By Business Area'!#REF!</definedName>
    <definedName name="PSWInput_0_3" hidden="1">'[3]Headcount By Business Area'!#REF!</definedName>
    <definedName name="PSWInput_0_30" hidden="1">'[3]Headcount By Business Area'!#REF!</definedName>
    <definedName name="PSWInput_0_300" hidden="1">'[2]Headcount By Business Area'!#REF!</definedName>
    <definedName name="PSWInput_0_301" hidden="1">'[2]Headcount By Business Area'!#REF!</definedName>
    <definedName name="PSWInput_0_302" hidden="1">'[2]Headcount By Business Area'!#REF!</definedName>
    <definedName name="PSWInput_0_303" hidden="1">'[2]Headcount By Business Area'!#REF!</definedName>
    <definedName name="PSWInput_0_304" hidden="1">'[2]Headcount By Business Area'!#REF!</definedName>
    <definedName name="PSWInput_0_305" hidden="1">'[2]Headcount By Business Area'!#REF!</definedName>
    <definedName name="PSWInput_0_306" hidden="1">'[2]Headcount By Business Area'!#REF!</definedName>
    <definedName name="PSWInput_0_307" hidden="1">'[2]Headcount By Business Area'!#REF!</definedName>
    <definedName name="PSWInput_0_308" hidden="1">'[2]Headcount By Business Area'!#REF!</definedName>
    <definedName name="PSWInput_0_309" hidden="1">'[2]Headcount By Business Area'!#REF!</definedName>
    <definedName name="PSWInput_0_31" hidden="1">'[3]Headcount By Business Area'!#REF!</definedName>
    <definedName name="PSWInput_0_310" hidden="1">'[2]Headcount By Business Area'!#REF!</definedName>
    <definedName name="PSWInput_0_311" hidden="1">'[2]Headcount By Business Area'!#REF!</definedName>
    <definedName name="PSWInput_0_312" hidden="1">'[2]Headcount By Business Area'!#REF!</definedName>
    <definedName name="PSWInput_0_313" hidden="1">'[2]Headcount By Business Area'!#REF!</definedName>
    <definedName name="PSWInput_0_314" hidden="1">'[2]Headcount By Business Area'!#REF!</definedName>
    <definedName name="PSWInput_0_315" hidden="1">'[2]Headcount By Business Area'!#REF!</definedName>
    <definedName name="PSWInput_0_316" hidden="1">'[2]Headcount By Business Area'!#REF!</definedName>
    <definedName name="PSWInput_0_317" hidden="1">'[2]Headcount By Business Area'!#REF!</definedName>
    <definedName name="PSWInput_0_318" hidden="1">'[2]Headcount By Business Area'!#REF!</definedName>
    <definedName name="PSWInput_0_319" hidden="1">'[2]Headcount By Business Area'!#REF!</definedName>
    <definedName name="PSWInput_0_32" hidden="1">'[3]Headcount By Business Area'!#REF!</definedName>
    <definedName name="PSWInput_0_33" hidden="1">'[3]Headcount By Business Area'!#REF!</definedName>
    <definedName name="PSWInput_0_34" hidden="1">'[2]Headcount By Business Area'!#REF!</definedName>
    <definedName name="PSWInput_0_35" hidden="1">'[3]Headcount By Business Area'!#REF!</definedName>
    <definedName name="PSWInput_0_36" hidden="1">'[3]Headcount By Business Area'!#REF!</definedName>
    <definedName name="PSWInput_0_37" hidden="1">'[3]Headcount By Business Area'!#REF!</definedName>
    <definedName name="PSWInput_0_38" hidden="1">'[3]Headcount By Business Area'!#REF!</definedName>
    <definedName name="PSWInput_0_39" hidden="1">'[2]Headcount By Business Area'!#REF!</definedName>
    <definedName name="PSWInput_0_4" hidden="1">'[2]Headcount By Business Area'!#REF!</definedName>
    <definedName name="PSWInput_0_40" hidden="1">'[3]Headcount By Business Area'!#REF!</definedName>
    <definedName name="PSWInput_0_41" hidden="1">'[3]Headcount By Business Area'!#REF!</definedName>
    <definedName name="PSWInput_0_42" hidden="1">'[3]Headcount By Business Area'!#REF!</definedName>
    <definedName name="PSWInput_0_43" hidden="1">'[3]Headcount By Business Area'!#REF!</definedName>
    <definedName name="PSWInput_0_44" hidden="1">'[2]Headcount By Business Area'!#REF!</definedName>
    <definedName name="PSWInput_0_45" hidden="1">'[3]Headcount By Business Area'!#REF!</definedName>
    <definedName name="PSWInput_0_46" hidden="1">'[3]Headcount By Business Area'!#REF!</definedName>
    <definedName name="PSWInput_0_47" hidden="1">'[3]Headcount By Business Area'!#REF!</definedName>
    <definedName name="PSWInput_0_48" hidden="1">'[3]Headcount By Business Area'!#REF!</definedName>
    <definedName name="PSWInput_0_49" hidden="1">'[2]Headcount By Business Area'!#REF!</definedName>
    <definedName name="PSWInput_0_5" hidden="1">'[3]Headcount By Business Area'!#REF!</definedName>
    <definedName name="PSWInput_0_50" hidden="1">'[3]Headcount By Business Area'!#REF!</definedName>
    <definedName name="PSWInput_0_51" hidden="1">'[3]Headcount By Business Area'!#REF!</definedName>
    <definedName name="PSWInput_0_52" hidden="1">'[3]Headcount By Business Area'!#REF!</definedName>
    <definedName name="PSWInput_0_53" hidden="1">'[3]Headcount By Business Area'!#REF!</definedName>
    <definedName name="PSWInput_0_54" hidden="1">'[2]Headcount By Business Area'!#REF!</definedName>
    <definedName name="PSWInput_0_55" hidden="1">'[3]Headcount By Business Area'!#REF!</definedName>
    <definedName name="PSWInput_0_56" hidden="1">'[3]Headcount By Business Area'!#REF!</definedName>
    <definedName name="PSWInput_0_57" hidden="1">'[3]Headcount By Business Area'!#REF!</definedName>
    <definedName name="PSWInput_0_58" hidden="1">'[3]Headcount By Business Area'!#REF!</definedName>
    <definedName name="PSWInput_0_59" hidden="1">'[2]Headcount By Business Area'!#REF!</definedName>
    <definedName name="PSWInput_0_6" hidden="1">'[3]Headcount By Business Area'!#REF!</definedName>
    <definedName name="PSWInput_0_60" hidden="1">'[3]Headcount By Business Area'!#REF!</definedName>
    <definedName name="PSWInput_0_61" hidden="1">'[3]Headcount By Business Area'!#REF!</definedName>
    <definedName name="PSWInput_0_62" hidden="1">'[3]Headcount By Business Area'!#REF!</definedName>
    <definedName name="PSWInput_0_63" hidden="1">'[3]Headcount By Business Area'!#REF!</definedName>
    <definedName name="PSWInput_0_64" hidden="1">'[2]Headcount By Business Area'!#REF!</definedName>
    <definedName name="PSWInput_0_65" hidden="1">'[3]Headcount By Business Area'!#REF!</definedName>
    <definedName name="PSWInput_0_66" hidden="1">'[3]Headcount By Business Area'!#REF!</definedName>
    <definedName name="PSWInput_0_67" hidden="1">'[3]Headcount By Business Area'!#REF!</definedName>
    <definedName name="PSWInput_0_68" hidden="1">'[3]Headcount By Business Area'!#REF!</definedName>
    <definedName name="PSWInput_0_69" hidden="1">'[2]Headcount By Business Area'!#REF!</definedName>
    <definedName name="PSWInput_0_7" hidden="1">'[3]Headcount By Business Area'!#REF!</definedName>
    <definedName name="PSWInput_0_70" hidden="1">'[3]Headcount By Business Area'!#REF!</definedName>
    <definedName name="PSWInput_0_71" hidden="1">'[3]Headcount By Business Area'!#REF!</definedName>
    <definedName name="PSWInput_0_72" hidden="1">'[3]Headcount By Business Area'!#REF!</definedName>
    <definedName name="PSWInput_0_73" hidden="1">'[3]Headcount By Business Area'!#REF!</definedName>
    <definedName name="PSWInput_0_74" hidden="1">'[2]Headcount By Business Area'!#REF!</definedName>
    <definedName name="PSWInput_0_75" hidden="1">'[2]Headcount By Business Area'!#REF!</definedName>
    <definedName name="PSWInput_0_76" hidden="1">'[2]Headcount By Business Area'!#REF!</definedName>
    <definedName name="PSWInput_0_77" hidden="1">'[2]Headcount By Business Area'!#REF!</definedName>
    <definedName name="PSWInput_0_78" hidden="1">'[2]Headcount By Business Area'!#REF!</definedName>
    <definedName name="PSWInput_0_79" hidden="1">'[2]Headcount By Business Area'!#REF!</definedName>
    <definedName name="PSWInput_0_8" hidden="1">'[3]Headcount By Business Area'!#REF!</definedName>
    <definedName name="PSWInput_0_80" hidden="1">'[3]Headcount By Business Area'!#REF!</definedName>
    <definedName name="PSWInput_0_81" hidden="1">'[3]Headcount By Business Area'!#REF!</definedName>
    <definedName name="PSWInput_0_82" hidden="1">'[3]Headcount By Business Area'!#REF!</definedName>
    <definedName name="PSWInput_0_83" hidden="1">'[3]Headcount By Business Area'!#REF!</definedName>
    <definedName name="PSWInput_0_84" hidden="1">'[2]Headcount By Business Area'!#REF!</definedName>
    <definedName name="PSWInput_0_85" hidden="1">'[3]Headcount By Business Area'!#REF!</definedName>
    <definedName name="PSWInput_0_86" hidden="1">'[3]Headcount By Business Area'!#REF!</definedName>
    <definedName name="PSWInput_0_87" hidden="1">'[3]Headcount By Business Area'!#REF!</definedName>
    <definedName name="PSWInput_0_88" hidden="1">'[3]Headcount By Business Area'!#REF!</definedName>
    <definedName name="PSWInput_0_89" hidden="1">'[2]Headcount By Business Area'!#REF!</definedName>
    <definedName name="PSWInput_0_9" hidden="1">'[2]Headcount By Business Area'!#REF!</definedName>
    <definedName name="PSWInput_0_90" hidden="1">'[3]Headcount By Business Area'!#REF!</definedName>
    <definedName name="PSWInput_0_91" hidden="1">'[3]Headcount By Business Area'!#REF!</definedName>
    <definedName name="PSWInput_0_92" hidden="1">'[3]Headcount By Business Area'!#REF!</definedName>
    <definedName name="PSWInput_0_93" hidden="1">'[3]Headcount By Business Area'!#REF!</definedName>
    <definedName name="PSWInput_0_94" hidden="1">'[2]Headcount By Business Area'!#REF!</definedName>
    <definedName name="PSWInput_0_95" hidden="1">'[2]Headcount By Business Area'!#REF!</definedName>
    <definedName name="PSWInput_0_96" hidden="1">'[2]Headcount By Business Area'!#REF!</definedName>
    <definedName name="PSWInput_0_97" hidden="1">'[2]Headcount By Business Area'!#REF!</definedName>
    <definedName name="PSWInput_0_98" hidden="1">'[2]Headcount By Business Area'!#REF!</definedName>
    <definedName name="PSWInput_0_99" hidden="1">'[2]Headcount By Business Area'!#REF!</definedName>
    <definedName name="PSWInput_1_0" hidden="1">#REF!</definedName>
    <definedName name="PSWInput_1_1" hidden="1">#REF!</definedName>
    <definedName name="PSWList_1_0" hidden="1">#REF!</definedName>
    <definedName name="PSWList_1_1" hidden="1">#REF!</definedName>
    <definedName name="PSWMergedSavingCell_0_0" hidden="1">'[3]Headcount By Business Area'!#REF!</definedName>
    <definedName name="PSWMergedSavingCell_0_1" hidden="1">'[3]Headcount By Business Area'!#REF!</definedName>
    <definedName name="PSWMergedSavingCell_0_10" hidden="1">'[3]Headcount By Business Area'!#REF!</definedName>
    <definedName name="PSWMergedSavingCell_0_100" hidden="1">'[3]Headcount By Business Area'!#REF!</definedName>
    <definedName name="PSWMergedSavingCell_0_101" hidden="1">'[3]Headcount By Business Area'!#REF!</definedName>
    <definedName name="PSWMergedSavingCell_0_102" hidden="1">'[3]Headcount By Business Area'!#REF!</definedName>
    <definedName name="PSWMergedSavingCell_0_103" hidden="1">'[3]Headcount By Business Area'!#REF!</definedName>
    <definedName name="PSWMergedSavingCell_0_104" hidden="1">'[2]Headcount By Business Area'!#REF!</definedName>
    <definedName name="PSWMergedSavingCell_0_105" hidden="1">'[2]Headcount By Business Area'!#REF!</definedName>
    <definedName name="PSWMergedSavingCell_0_106" hidden="1">'[2]Headcount By Business Area'!#REF!</definedName>
    <definedName name="PSWMergedSavingCell_0_107" hidden="1">'[2]Headcount By Business Area'!#REF!</definedName>
    <definedName name="PSWMergedSavingCell_0_108" hidden="1">'[2]Headcount By Business Area'!#REF!</definedName>
    <definedName name="PSWMergedSavingCell_0_109" hidden="1">'[2]Headcount By Business Area'!#REF!</definedName>
    <definedName name="PSWMergedSavingCell_0_11" hidden="1">'[3]Headcount By Business Area'!#REF!</definedName>
    <definedName name="PSWMergedSavingCell_0_110" hidden="1">'[3]Headcount By Business Area'!#REF!</definedName>
    <definedName name="PSWMergedSavingCell_0_111" hidden="1">'[3]Headcount By Business Area'!#REF!</definedName>
    <definedName name="PSWMergedSavingCell_0_112" hidden="1">'[3]Headcount By Business Area'!#REF!</definedName>
    <definedName name="PSWMergedSavingCell_0_113" hidden="1">'[3]Headcount By Business Area'!#REF!</definedName>
    <definedName name="PSWMergedSavingCell_0_114" hidden="1">'[2]Headcount By Business Area'!#REF!</definedName>
    <definedName name="PSWMergedSavingCell_0_115" hidden="1">'[3]Headcount By Business Area'!#REF!</definedName>
    <definedName name="PSWMergedSavingCell_0_116" hidden="1">'[3]Headcount By Business Area'!#REF!</definedName>
    <definedName name="PSWMergedSavingCell_0_117" hidden="1">'[3]Headcount By Business Area'!#REF!</definedName>
    <definedName name="PSWMergedSavingCell_0_118" hidden="1">'[3]Headcount By Business Area'!#REF!</definedName>
    <definedName name="PSWMergedSavingCell_0_119" hidden="1">'[2]Headcount By Business Area'!#REF!</definedName>
    <definedName name="PSWMergedSavingCell_0_12" hidden="1">'[3]Headcount By Business Area'!#REF!</definedName>
    <definedName name="PSWMergedSavingCell_0_120" hidden="1">'[3]Headcount By Business Area'!#REF!</definedName>
    <definedName name="PSWMergedSavingCell_0_121" hidden="1">'[3]Headcount By Business Area'!#REF!</definedName>
    <definedName name="PSWMergedSavingCell_0_122" hidden="1">'[3]Headcount By Business Area'!#REF!</definedName>
    <definedName name="PSWMergedSavingCell_0_123" hidden="1">'[3]Headcount By Business Area'!#REF!</definedName>
    <definedName name="PSWMergedSavingCell_0_124" hidden="1">'[2]Headcount By Business Area'!#REF!</definedName>
    <definedName name="PSWMergedSavingCell_0_125" hidden="1">'[3]Headcount By Business Area'!#REF!</definedName>
    <definedName name="PSWMergedSavingCell_0_126" hidden="1">'[3]Headcount By Business Area'!#REF!</definedName>
    <definedName name="PSWMergedSavingCell_0_127" hidden="1">'[3]Headcount By Business Area'!#REF!</definedName>
    <definedName name="PSWMergedSavingCell_0_128" hidden="1">'[3]Headcount By Business Area'!#REF!</definedName>
    <definedName name="PSWMergedSavingCell_0_129" hidden="1">'[2]Headcount By Business Area'!#REF!</definedName>
    <definedName name="PSWMergedSavingCell_0_13" hidden="1">'[3]Headcount By Business Area'!#REF!</definedName>
    <definedName name="PSWMergedSavingCell_0_130" hidden="1">'[3]Headcount By Business Area'!#REF!</definedName>
    <definedName name="PSWMergedSavingCell_0_131" hidden="1">'[3]Headcount By Business Area'!#REF!</definedName>
    <definedName name="PSWMergedSavingCell_0_132" hidden="1">'[3]Headcount By Business Area'!#REF!</definedName>
    <definedName name="PSWMergedSavingCell_0_133" hidden="1">'[3]Headcount By Business Area'!#REF!</definedName>
    <definedName name="PSWMergedSavingCell_0_134" hidden="1">'[2]Headcount By Business Area'!#REF!</definedName>
    <definedName name="PSWMergedSavingCell_0_135" hidden="1">'[3]Headcount By Business Area'!#REF!</definedName>
    <definedName name="PSWMergedSavingCell_0_136" hidden="1">'[3]Headcount By Business Area'!#REF!</definedName>
    <definedName name="PSWMergedSavingCell_0_137" hidden="1">'[3]Headcount By Business Area'!#REF!</definedName>
    <definedName name="PSWMergedSavingCell_0_138" hidden="1">'[3]Headcount By Business Area'!#REF!</definedName>
    <definedName name="PSWMergedSavingCell_0_139" hidden="1">'[2]Headcount By Business Area'!#REF!</definedName>
    <definedName name="PSWMergedSavingCell_0_14" hidden="1">'[2]Headcount By Business Area'!#REF!</definedName>
    <definedName name="PSWMergedSavingCell_0_140" hidden="1">'[3]Headcount By Business Area'!#REF!</definedName>
    <definedName name="PSWMergedSavingCell_0_141" hidden="1">'[3]Headcount By Business Area'!#REF!</definedName>
    <definedName name="PSWMergedSavingCell_0_142" hidden="1">'[3]Headcount By Business Area'!#REF!</definedName>
    <definedName name="PSWMergedSavingCell_0_143" hidden="1">'[3]Headcount By Business Area'!#REF!</definedName>
    <definedName name="PSWMergedSavingCell_0_144" hidden="1">'[2]Headcount By Business Area'!#REF!</definedName>
    <definedName name="PSWMergedSavingCell_0_145" hidden="1">'[3]Headcount By Business Area'!#REF!</definedName>
    <definedName name="PSWMergedSavingCell_0_146" hidden="1">'[3]Headcount By Business Area'!#REF!</definedName>
    <definedName name="PSWMergedSavingCell_0_147" hidden="1">'[3]Headcount By Business Area'!#REF!</definedName>
    <definedName name="PSWMergedSavingCell_0_148" hidden="1">'[3]Headcount By Business Area'!#REF!</definedName>
    <definedName name="PSWMergedSavingCell_0_149" hidden="1">'[2]Headcount By Business Area'!#REF!</definedName>
    <definedName name="PSWMergedSavingCell_0_15" hidden="1">'[3]Headcount By Business Area'!#REF!</definedName>
    <definedName name="PSWMergedSavingCell_0_150" hidden="1">'[3]Headcount By Business Area'!#REF!</definedName>
    <definedName name="PSWMergedSavingCell_0_151" hidden="1">'[3]Headcount By Business Area'!#REF!</definedName>
    <definedName name="PSWMergedSavingCell_0_152" hidden="1">'[3]Headcount By Business Area'!#REF!</definedName>
    <definedName name="PSWMergedSavingCell_0_153" hidden="1">'[3]Headcount By Business Area'!#REF!</definedName>
    <definedName name="PSWMergedSavingCell_0_154" hidden="1">'[2]Headcount By Business Area'!#REF!</definedName>
    <definedName name="PSWMergedSavingCell_0_155" hidden="1">'[3]Headcount By Business Area'!#REF!</definedName>
    <definedName name="PSWMergedSavingCell_0_156" hidden="1">'[3]Headcount By Business Area'!#REF!</definedName>
    <definedName name="PSWMergedSavingCell_0_157" hidden="1">'[3]Headcount By Business Area'!#REF!</definedName>
    <definedName name="PSWMergedSavingCell_0_158" hidden="1">'[3]Headcount By Business Area'!#REF!</definedName>
    <definedName name="PSWMergedSavingCell_0_159" hidden="1">'[2]Headcount By Business Area'!#REF!</definedName>
    <definedName name="PSWMergedSavingCell_0_16" hidden="1">'[3]Headcount By Business Area'!#REF!</definedName>
    <definedName name="PSWMergedSavingCell_0_160" hidden="1">'[2]Headcount By Business Area'!#REF!</definedName>
    <definedName name="PSWMergedSavingCell_0_161" hidden="1">'[2]Headcount By Business Area'!#REF!</definedName>
    <definedName name="PSWMergedSavingCell_0_162" hidden="1">'[2]Headcount By Business Area'!#REF!</definedName>
    <definedName name="PSWMergedSavingCell_0_163" hidden="1">'[2]Headcount By Business Area'!#REF!</definedName>
    <definedName name="PSWMergedSavingCell_0_164" hidden="1">'[2]Headcount By Business Area'!#REF!</definedName>
    <definedName name="PSWMergedSavingCell_0_165" hidden="1">'[2]Headcount By Business Area'!#REF!</definedName>
    <definedName name="PSWMergedSavingCell_0_166" hidden="1">'[2]Headcount By Business Area'!#REF!</definedName>
    <definedName name="PSWMergedSavingCell_0_167" hidden="1">'[2]Headcount By Business Area'!#REF!</definedName>
    <definedName name="PSWMergedSavingCell_0_168" hidden="1">'[2]Headcount By Business Area'!#REF!</definedName>
    <definedName name="PSWMergedSavingCell_0_169" hidden="1">'[2]Headcount By Business Area'!#REF!</definedName>
    <definedName name="PSWMergedSavingCell_0_17" hidden="1">'[3]Headcount By Business Area'!#REF!</definedName>
    <definedName name="PSWMergedSavingCell_0_170" hidden="1">'[2]Headcount By Business Area'!#REF!</definedName>
    <definedName name="PSWMergedSavingCell_0_171" hidden="1">'[2]Headcount By Business Area'!#REF!</definedName>
    <definedName name="PSWMergedSavingCell_0_172" hidden="1">'[2]Headcount By Business Area'!#REF!</definedName>
    <definedName name="PSWMergedSavingCell_0_173" hidden="1">'[2]Headcount By Business Area'!#REF!</definedName>
    <definedName name="PSWMergedSavingCell_0_174" hidden="1">'[2]Headcount By Business Area'!#REF!</definedName>
    <definedName name="PSWMergedSavingCell_0_175" hidden="1">'[2]Headcount By Business Area'!#REF!</definedName>
    <definedName name="PSWMergedSavingCell_0_176" hidden="1">'[2]Headcount By Business Area'!#REF!</definedName>
    <definedName name="PSWMergedSavingCell_0_177" hidden="1">'[2]Headcount By Business Area'!#REF!</definedName>
    <definedName name="PSWMergedSavingCell_0_178" hidden="1">'[2]Headcount By Business Area'!#REF!</definedName>
    <definedName name="PSWMergedSavingCell_0_179" hidden="1">'[2]Headcount By Business Area'!#REF!</definedName>
    <definedName name="PSWMergedSavingCell_0_18" hidden="1">'[3]Headcount By Business Area'!#REF!</definedName>
    <definedName name="PSWMergedSavingCell_0_180" hidden="1">'[2]Headcount By Business Area'!#REF!</definedName>
    <definedName name="PSWMergedSavingCell_0_181" hidden="1">'[2]Headcount By Business Area'!#REF!</definedName>
    <definedName name="PSWMergedSavingCell_0_182" hidden="1">'[2]Headcount By Business Area'!#REF!</definedName>
    <definedName name="PSWMergedSavingCell_0_183" hidden="1">'[2]Headcount By Business Area'!#REF!</definedName>
    <definedName name="PSWMergedSavingCell_0_184" hidden="1">'[2]Headcount By Business Area'!#REF!</definedName>
    <definedName name="PSWMergedSavingCell_0_185" hidden="1">'[2]Headcount By Business Area'!#REF!</definedName>
    <definedName name="PSWMergedSavingCell_0_186" hidden="1">'[2]Headcount By Business Area'!#REF!</definedName>
    <definedName name="PSWMergedSavingCell_0_187" hidden="1">'[2]Headcount By Business Area'!#REF!</definedName>
    <definedName name="PSWMergedSavingCell_0_188" hidden="1">'[2]Headcount By Business Area'!#REF!</definedName>
    <definedName name="PSWMergedSavingCell_0_189" hidden="1">'[2]Headcount By Business Area'!#REF!</definedName>
    <definedName name="PSWMergedSavingCell_0_19" hidden="1">'[2]Headcount By Business Area'!#REF!</definedName>
    <definedName name="PSWMergedSavingCell_0_190" hidden="1">'[2]Headcount By Business Area'!#REF!</definedName>
    <definedName name="PSWMergedSavingCell_0_191" hidden="1">'[2]Headcount By Business Area'!#REF!</definedName>
    <definedName name="PSWMergedSavingCell_0_192" hidden="1">'[2]Headcount By Business Area'!#REF!</definedName>
    <definedName name="PSWMergedSavingCell_0_193" hidden="1">'[2]Headcount By Business Area'!#REF!</definedName>
    <definedName name="PSWMergedSavingCell_0_194" hidden="1">'[2]Headcount By Business Area'!#REF!</definedName>
    <definedName name="PSWMergedSavingCell_0_195" hidden="1">'[2]Headcount By Business Area'!#REF!</definedName>
    <definedName name="PSWMergedSavingCell_0_196" hidden="1">'[2]Headcount By Business Area'!#REF!</definedName>
    <definedName name="PSWMergedSavingCell_0_197" hidden="1">'[2]Headcount By Business Area'!#REF!</definedName>
    <definedName name="PSWMergedSavingCell_0_198" hidden="1">'[2]Headcount By Business Area'!#REF!</definedName>
    <definedName name="PSWMergedSavingCell_0_199" hidden="1">'[2]Headcount By Business Area'!#REF!</definedName>
    <definedName name="PSWMergedSavingCell_0_2" hidden="1">'[3]Headcount By Business Area'!#REF!</definedName>
    <definedName name="PSWMergedSavingCell_0_20" hidden="1">'[3]Headcount By Business Area'!#REF!</definedName>
    <definedName name="PSWMergedSavingCell_0_200" hidden="1">'[2]Headcount By Business Area'!#REF!</definedName>
    <definedName name="PSWMergedSavingCell_0_201" hidden="1">'[2]Headcount By Business Area'!#REF!</definedName>
    <definedName name="PSWMergedSavingCell_0_202" hidden="1">'[2]Headcount By Business Area'!#REF!</definedName>
    <definedName name="PSWMergedSavingCell_0_203" hidden="1">'[2]Headcount By Business Area'!#REF!</definedName>
    <definedName name="PSWMergedSavingCell_0_204" hidden="1">'[2]Headcount By Business Area'!#REF!</definedName>
    <definedName name="PSWMergedSavingCell_0_205" hidden="1">'[2]Headcount By Business Area'!#REF!</definedName>
    <definedName name="PSWMergedSavingCell_0_206" hidden="1">'[2]Headcount By Business Area'!#REF!</definedName>
    <definedName name="PSWMergedSavingCell_0_207" hidden="1">'[2]Headcount By Business Area'!#REF!</definedName>
    <definedName name="PSWMergedSavingCell_0_208" hidden="1">'[2]Headcount By Business Area'!#REF!</definedName>
    <definedName name="PSWMergedSavingCell_0_209" hidden="1">'[2]Headcount By Business Area'!#REF!</definedName>
    <definedName name="PSWMergedSavingCell_0_21" hidden="1">'[3]Headcount By Business Area'!#REF!</definedName>
    <definedName name="PSWMergedSavingCell_0_210" hidden="1">'[2]Headcount By Business Area'!#REF!</definedName>
    <definedName name="PSWMergedSavingCell_0_211" hidden="1">'[2]Headcount By Business Area'!#REF!</definedName>
    <definedName name="PSWMergedSavingCell_0_212" hidden="1">'[2]Headcount By Business Area'!#REF!</definedName>
    <definedName name="PSWMergedSavingCell_0_213" hidden="1">'[2]Headcount By Business Area'!#REF!</definedName>
    <definedName name="PSWMergedSavingCell_0_214" hidden="1">'[2]Headcount By Business Area'!#REF!</definedName>
    <definedName name="PSWMergedSavingCell_0_215" hidden="1">'[2]Headcount By Business Area'!#REF!</definedName>
    <definedName name="PSWMergedSavingCell_0_216" hidden="1">'[2]Headcount By Business Area'!#REF!</definedName>
    <definedName name="PSWMergedSavingCell_0_217" hidden="1">'[2]Headcount By Business Area'!#REF!</definedName>
    <definedName name="PSWMergedSavingCell_0_218" hidden="1">'[2]Headcount By Business Area'!#REF!</definedName>
    <definedName name="PSWMergedSavingCell_0_219" hidden="1">'[2]Headcount By Business Area'!#REF!</definedName>
    <definedName name="PSWMergedSavingCell_0_22" hidden="1">'[3]Headcount By Business Area'!#REF!</definedName>
    <definedName name="PSWMergedSavingCell_0_220" hidden="1">'[2]Headcount By Business Area'!#REF!</definedName>
    <definedName name="PSWMergedSavingCell_0_221" hidden="1">'[2]Headcount By Business Area'!#REF!</definedName>
    <definedName name="PSWMergedSavingCell_0_222" hidden="1">'[2]Headcount By Business Area'!#REF!</definedName>
    <definedName name="PSWMergedSavingCell_0_223" hidden="1">'[2]Headcount By Business Area'!#REF!</definedName>
    <definedName name="PSWMergedSavingCell_0_224" hidden="1">'[2]Headcount By Business Area'!#REF!</definedName>
    <definedName name="PSWMergedSavingCell_0_225" hidden="1">'[2]Headcount By Business Area'!#REF!</definedName>
    <definedName name="PSWMergedSavingCell_0_226" hidden="1">'[2]Headcount By Business Area'!#REF!</definedName>
    <definedName name="PSWMergedSavingCell_0_227" hidden="1">'[2]Headcount By Business Area'!#REF!</definedName>
    <definedName name="PSWMergedSavingCell_0_228" hidden="1">'[2]Headcount By Business Area'!#REF!</definedName>
    <definedName name="PSWMergedSavingCell_0_229" hidden="1">'[2]Headcount By Business Area'!#REF!</definedName>
    <definedName name="PSWMergedSavingCell_0_23" hidden="1">'[3]Headcount By Business Area'!#REF!</definedName>
    <definedName name="PSWMergedSavingCell_0_230" hidden="1">'[2]Headcount By Business Area'!#REF!</definedName>
    <definedName name="PSWMergedSavingCell_0_231" hidden="1">'[2]Headcount By Business Area'!#REF!</definedName>
    <definedName name="PSWMergedSavingCell_0_232" hidden="1">'[2]Headcount By Business Area'!#REF!</definedName>
    <definedName name="PSWMergedSavingCell_0_233" hidden="1">'[2]Headcount By Business Area'!#REF!</definedName>
    <definedName name="PSWMergedSavingCell_0_234" hidden="1">'[2]Headcount By Business Area'!#REF!</definedName>
    <definedName name="PSWMergedSavingCell_0_235" hidden="1">'[2]Headcount By Business Area'!#REF!</definedName>
    <definedName name="PSWMergedSavingCell_0_236" hidden="1">'[2]Headcount By Business Area'!#REF!</definedName>
    <definedName name="PSWMergedSavingCell_0_237" hidden="1">'[2]Headcount By Business Area'!#REF!</definedName>
    <definedName name="PSWMergedSavingCell_0_238" hidden="1">'[2]Headcount By Business Area'!#REF!</definedName>
    <definedName name="PSWMergedSavingCell_0_239" hidden="1">'[2]Headcount By Business Area'!#REF!</definedName>
    <definedName name="PSWMergedSavingCell_0_24" hidden="1">'[2]Headcount By Business Area'!#REF!</definedName>
    <definedName name="PSWMergedSavingCell_0_240" hidden="1">'[2]Headcount By Business Area'!#REF!</definedName>
    <definedName name="PSWMergedSavingCell_0_241" hidden="1">'[2]Headcount By Business Area'!#REF!</definedName>
    <definedName name="PSWMergedSavingCell_0_242" hidden="1">'[2]Headcount By Business Area'!#REF!</definedName>
    <definedName name="PSWMergedSavingCell_0_243" hidden="1">'[2]Headcount By Business Area'!#REF!</definedName>
    <definedName name="PSWMergedSavingCell_0_244" hidden="1">'[2]Headcount By Business Area'!#REF!</definedName>
    <definedName name="PSWMergedSavingCell_0_245" hidden="1">'[2]Headcount By Business Area'!#REF!</definedName>
    <definedName name="PSWMergedSavingCell_0_246" hidden="1">'[2]Headcount By Business Area'!#REF!</definedName>
    <definedName name="PSWMergedSavingCell_0_247" hidden="1">'[2]Headcount By Business Area'!#REF!</definedName>
    <definedName name="PSWMergedSavingCell_0_248" hidden="1">'[2]Headcount By Business Area'!#REF!</definedName>
    <definedName name="PSWMergedSavingCell_0_249" hidden="1">'[2]Headcount By Business Area'!#REF!</definedName>
    <definedName name="PSWMergedSavingCell_0_25" hidden="1">'[2]Headcount By Business Area'!#REF!</definedName>
    <definedName name="PSWMergedSavingCell_0_250" hidden="1">'[2]Headcount By Business Area'!#REF!</definedName>
    <definedName name="PSWMergedSavingCell_0_251" hidden="1">'[2]Headcount By Business Area'!#REF!</definedName>
    <definedName name="PSWMergedSavingCell_0_252" hidden="1">'[2]Headcount By Business Area'!#REF!</definedName>
    <definedName name="PSWMergedSavingCell_0_253" hidden="1">'[2]Headcount By Business Area'!#REF!</definedName>
    <definedName name="PSWMergedSavingCell_0_254" hidden="1">'[2]Headcount By Business Area'!#REF!</definedName>
    <definedName name="PSWMergedSavingCell_0_255" hidden="1">'[2]Headcount By Business Area'!#REF!</definedName>
    <definedName name="PSWMergedSavingCell_0_256" hidden="1">'[2]Headcount By Business Area'!#REF!</definedName>
    <definedName name="PSWMergedSavingCell_0_257" hidden="1">'[2]Headcount By Business Area'!#REF!</definedName>
    <definedName name="PSWMergedSavingCell_0_258" hidden="1">'[2]Headcount By Business Area'!#REF!</definedName>
    <definedName name="PSWMergedSavingCell_0_259" hidden="1">'[2]Headcount By Business Area'!#REF!</definedName>
    <definedName name="PSWMergedSavingCell_0_26" hidden="1">'[2]Headcount By Business Area'!#REF!</definedName>
    <definedName name="PSWMergedSavingCell_0_260" hidden="1">'[2]Headcount By Business Area'!#REF!</definedName>
    <definedName name="PSWMergedSavingCell_0_261" hidden="1">'[2]Headcount By Business Area'!#REF!</definedName>
    <definedName name="PSWMergedSavingCell_0_262" hidden="1">'[2]Headcount By Business Area'!#REF!</definedName>
    <definedName name="PSWMergedSavingCell_0_263" hidden="1">'[2]Headcount By Business Area'!#REF!</definedName>
    <definedName name="PSWMergedSavingCell_0_264" hidden="1">'[2]Headcount By Business Area'!#REF!</definedName>
    <definedName name="PSWMergedSavingCell_0_265" hidden="1">'[2]Headcount By Business Area'!#REF!</definedName>
    <definedName name="PSWMergedSavingCell_0_266" hidden="1">'[2]Headcount By Business Area'!#REF!</definedName>
    <definedName name="PSWMergedSavingCell_0_267" hidden="1">'[2]Headcount By Business Area'!#REF!</definedName>
    <definedName name="PSWMergedSavingCell_0_268" hidden="1">'[2]Headcount By Business Area'!#REF!</definedName>
    <definedName name="PSWMergedSavingCell_0_269" hidden="1">'[2]Headcount By Business Area'!#REF!</definedName>
    <definedName name="PSWMergedSavingCell_0_27" hidden="1">'[2]Headcount By Business Area'!#REF!</definedName>
    <definedName name="PSWMergedSavingCell_0_270" hidden="1">'[2]Headcount By Business Area'!#REF!</definedName>
    <definedName name="PSWMergedSavingCell_0_271" hidden="1">'[2]Headcount By Business Area'!#REF!</definedName>
    <definedName name="PSWMergedSavingCell_0_272" hidden="1">'[2]Headcount By Business Area'!#REF!</definedName>
    <definedName name="PSWMergedSavingCell_0_273" hidden="1">'[2]Headcount By Business Area'!#REF!</definedName>
    <definedName name="PSWMergedSavingCell_0_274" hidden="1">'[2]Headcount By Business Area'!#REF!</definedName>
    <definedName name="PSWMergedSavingCell_0_275" hidden="1">'[2]Headcount By Business Area'!#REF!</definedName>
    <definedName name="PSWMergedSavingCell_0_276" hidden="1">'[2]Headcount By Business Area'!#REF!</definedName>
    <definedName name="PSWMergedSavingCell_0_277" hidden="1">'[2]Headcount By Business Area'!#REF!</definedName>
    <definedName name="PSWMergedSavingCell_0_278" hidden="1">'[2]Headcount By Business Area'!#REF!</definedName>
    <definedName name="PSWMergedSavingCell_0_279" hidden="1">'[2]Headcount By Business Area'!#REF!</definedName>
    <definedName name="PSWMergedSavingCell_0_28" hidden="1">'[2]Headcount By Business Area'!#REF!</definedName>
    <definedName name="PSWMergedSavingCell_0_280" hidden="1">'[2]Headcount By Business Area'!#REF!</definedName>
    <definedName name="PSWMergedSavingCell_0_281" hidden="1">'[2]Headcount By Business Area'!#REF!</definedName>
    <definedName name="PSWMergedSavingCell_0_282" hidden="1">'[2]Headcount By Business Area'!#REF!</definedName>
    <definedName name="PSWMergedSavingCell_0_283" hidden="1">'[2]Headcount By Business Area'!#REF!</definedName>
    <definedName name="PSWMergedSavingCell_0_284" hidden="1">'[2]Headcount By Business Area'!#REF!</definedName>
    <definedName name="PSWMergedSavingCell_0_285" hidden="1">'[2]Headcount By Business Area'!#REF!</definedName>
    <definedName name="PSWMergedSavingCell_0_286" hidden="1">'[2]Headcount By Business Area'!#REF!</definedName>
    <definedName name="PSWMergedSavingCell_0_287" hidden="1">'[2]Headcount By Business Area'!#REF!</definedName>
    <definedName name="PSWMergedSavingCell_0_288" hidden="1">'[2]Headcount By Business Area'!#REF!</definedName>
    <definedName name="PSWMergedSavingCell_0_289" hidden="1">'[2]Headcount By Business Area'!#REF!</definedName>
    <definedName name="PSWMergedSavingCell_0_29" hidden="1">'[2]Headcount By Business Area'!#REF!</definedName>
    <definedName name="PSWMergedSavingCell_0_290" hidden="1">'[2]Headcount By Business Area'!#REF!</definedName>
    <definedName name="PSWMergedSavingCell_0_291" hidden="1">'[2]Headcount By Business Area'!#REF!</definedName>
    <definedName name="PSWMergedSavingCell_0_292" hidden="1">'[2]Headcount By Business Area'!#REF!</definedName>
    <definedName name="PSWMergedSavingCell_0_293" hidden="1">'[2]Headcount By Business Area'!#REF!</definedName>
    <definedName name="PSWMergedSavingCell_0_294" hidden="1">'[2]Headcount By Business Area'!#REF!</definedName>
    <definedName name="PSWMergedSavingCell_0_295" hidden="1">'[2]Headcount By Business Area'!#REF!</definedName>
    <definedName name="PSWMergedSavingCell_0_296" hidden="1">'[2]Headcount By Business Area'!#REF!</definedName>
    <definedName name="PSWMergedSavingCell_0_297" hidden="1">'[2]Headcount By Business Area'!#REF!</definedName>
    <definedName name="PSWMergedSavingCell_0_298" hidden="1">'[2]Headcount By Business Area'!#REF!</definedName>
    <definedName name="PSWMergedSavingCell_0_299" hidden="1">'[2]Headcount By Business Area'!#REF!</definedName>
    <definedName name="PSWMergedSavingCell_0_3" hidden="1">'[3]Headcount By Business Area'!#REF!</definedName>
    <definedName name="PSWMergedSavingCell_0_30" hidden="1">'[3]Headcount By Business Area'!#REF!</definedName>
    <definedName name="PSWMergedSavingCell_0_300" hidden="1">'[2]Headcount By Business Area'!#REF!</definedName>
    <definedName name="PSWMergedSavingCell_0_301" hidden="1">'[2]Headcount By Business Area'!#REF!</definedName>
    <definedName name="PSWMergedSavingCell_0_302" hidden="1">'[2]Headcount By Business Area'!#REF!</definedName>
    <definedName name="PSWMergedSavingCell_0_303" hidden="1">'[2]Headcount By Business Area'!#REF!</definedName>
    <definedName name="PSWMergedSavingCell_0_304" hidden="1">'[2]Headcount By Business Area'!#REF!</definedName>
    <definedName name="PSWMergedSavingCell_0_305" hidden="1">'[2]Headcount By Business Area'!#REF!</definedName>
    <definedName name="PSWMergedSavingCell_0_306" hidden="1">'[2]Headcount By Business Area'!#REF!</definedName>
    <definedName name="PSWMergedSavingCell_0_307" hidden="1">'[2]Headcount By Business Area'!#REF!</definedName>
    <definedName name="PSWMergedSavingCell_0_308" hidden="1">'[2]Headcount By Business Area'!#REF!</definedName>
    <definedName name="PSWMergedSavingCell_0_309" hidden="1">'[2]Headcount By Business Area'!#REF!</definedName>
    <definedName name="PSWMergedSavingCell_0_31" hidden="1">'[3]Headcount By Business Area'!#REF!</definedName>
    <definedName name="PSWMergedSavingCell_0_310" hidden="1">'[2]Headcount By Business Area'!#REF!</definedName>
    <definedName name="PSWMergedSavingCell_0_311" hidden="1">'[2]Headcount By Business Area'!#REF!</definedName>
    <definedName name="PSWMergedSavingCell_0_312" hidden="1">'[2]Headcount By Business Area'!#REF!</definedName>
    <definedName name="PSWMergedSavingCell_0_313" hidden="1">'[2]Headcount By Business Area'!#REF!</definedName>
    <definedName name="PSWMergedSavingCell_0_314" hidden="1">'[2]Headcount By Business Area'!#REF!</definedName>
    <definedName name="PSWMergedSavingCell_0_315" hidden="1">'[2]Headcount By Business Area'!#REF!</definedName>
    <definedName name="PSWMergedSavingCell_0_316" hidden="1">'[2]Headcount By Business Area'!#REF!</definedName>
    <definedName name="PSWMergedSavingCell_0_317" hidden="1">'[2]Headcount By Business Area'!#REF!</definedName>
    <definedName name="PSWMergedSavingCell_0_318" hidden="1">'[2]Headcount By Business Area'!#REF!</definedName>
    <definedName name="PSWMergedSavingCell_0_319" hidden="1">'[2]Headcount By Business Area'!#REF!</definedName>
    <definedName name="PSWMergedSavingCell_0_32" hidden="1">'[3]Headcount By Business Area'!#REF!</definedName>
    <definedName name="PSWMergedSavingCell_0_33" hidden="1">'[3]Headcount By Business Area'!#REF!</definedName>
    <definedName name="PSWMergedSavingCell_0_34" hidden="1">'[2]Headcount By Business Area'!#REF!</definedName>
    <definedName name="PSWMergedSavingCell_0_35" hidden="1">'[3]Headcount By Business Area'!#REF!</definedName>
    <definedName name="PSWMergedSavingCell_0_36" hidden="1">'[3]Headcount By Business Area'!#REF!</definedName>
    <definedName name="PSWMergedSavingCell_0_37" hidden="1">'[3]Headcount By Business Area'!#REF!</definedName>
    <definedName name="PSWMergedSavingCell_0_38" hidden="1">'[3]Headcount By Business Area'!#REF!</definedName>
    <definedName name="PSWMergedSavingCell_0_39" hidden="1">'[2]Headcount By Business Area'!#REF!</definedName>
    <definedName name="PSWMergedSavingCell_0_4" hidden="1">'[2]Headcount By Business Area'!#REF!</definedName>
    <definedName name="PSWMergedSavingCell_0_40" hidden="1">'[3]Headcount By Business Area'!#REF!</definedName>
    <definedName name="PSWMergedSavingCell_0_41" hidden="1">'[3]Headcount By Business Area'!#REF!</definedName>
    <definedName name="PSWMergedSavingCell_0_42" hidden="1">'[3]Headcount By Business Area'!#REF!</definedName>
    <definedName name="PSWMergedSavingCell_0_43" hidden="1">'[3]Headcount By Business Area'!#REF!</definedName>
    <definedName name="PSWMergedSavingCell_0_44" hidden="1">'[2]Headcount By Business Area'!#REF!</definedName>
    <definedName name="PSWMergedSavingCell_0_45" hidden="1">'[3]Headcount By Business Area'!#REF!</definedName>
    <definedName name="PSWMergedSavingCell_0_46" hidden="1">'[3]Headcount By Business Area'!#REF!</definedName>
    <definedName name="PSWMergedSavingCell_0_47" hidden="1">'[3]Headcount By Business Area'!#REF!</definedName>
    <definedName name="PSWMergedSavingCell_0_48" hidden="1">'[3]Headcount By Business Area'!#REF!</definedName>
    <definedName name="PSWMergedSavingCell_0_49" hidden="1">'[2]Headcount By Business Area'!#REF!</definedName>
    <definedName name="PSWMergedSavingCell_0_5" hidden="1">'[3]Headcount By Business Area'!#REF!</definedName>
    <definedName name="PSWMergedSavingCell_0_50" hidden="1">'[3]Headcount By Business Area'!#REF!</definedName>
    <definedName name="PSWMergedSavingCell_0_51" hidden="1">'[3]Headcount By Business Area'!#REF!</definedName>
    <definedName name="PSWMergedSavingCell_0_52" hidden="1">'[3]Headcount By Business Area'!#REF!</definedName>
    <definedName name="PSWMergedSavingCell_0_53" hidden="1">'[3]Headcount By Business Area'!#REF!</definedName>
    <definedName name="PSWMergedSavingCell_0_54" hidden="1">'[2]Headcount By Business Area'!#REF!</definedName>
    <definedName name="PSWMergedSavingCell_0_55" hidden="1">'[3]Headcount By Business Area'!#REF!</definedName>
    <definedName name="PSWMergedSavingCell_0_56" hidden="1">'[3]Headcount By Business Area'!#REF!</definedName>
    <definedName name="PSWMergedSavingCell_0_57" hidden="1">'[3]Headcount By Business Area'!#REF!</definedName>
    <definedName name="PSWMergedSavingCell_0_58" hidden="1">'[3]Headcount By Business Area'!#REF!</definedName>
    <definedName name="PSWMergedSavingCell_0_59" hidden="1">'[2]Headcount By Business Area'!#REF!</definedName>
    <definedName name="PSWMergedSavingCell_0_6" hidden="1">'[3]Headcount By Business Area'!#REF!</definedName>
    <definedName name="PSWMergedSavingCell_0_60" hidden="1">'[3]Headcount By Business Area'!#REF!</definedName>
    <definedName name="PSWMergedSavingCell_0_61" hidden="1">'[3]Headcount By Business Area'!#REF!</definedName>
    <definedName name="PSWMergedSavingCell_0_62" hidden="1">'[3]Headcount By Business Area'!#REF!</definedName>
    <definedName name="PSWMergedSavingCell_0_63" hidden="1">'[3]Headcount By Business Area'!#REF!</definedName>
    <definedName name="PSWMergedSavingCell_0_64" hidden="1">'[2]Headcount By Business Area'!#REF!</definedName>
    <definedName name="PSWMergedSavingCell_0_65" hidden="1">'[3]Headcount By Business Area'!#REF!</definedName>
    <definedName name="PSWMergedSavingCell_0_66" hidden="1">'[3]Headcount By Business Area'!#REF!</definedName>
    <definedName name="PSWMergedSavingCell_0_67" hidden="1">'[3]Headcount By Business Area'!#REF!</definedName>
    <definedName name="PSWMergedSavingCell_0_68" hidden="1">'[3]Headcount By Business Area'!#REF!</definedName>
    <definedName name="PSWMergedSavingCell_0_69" hidden="1">'[2]Headcount By Business Area'!#REF!</definedName>
    <definedName name="PSWMergedSavingCell_0_7" hidden="1">'[3]Headcount By Business Area'!#REF!</definedName>
    <definedName name="PSWMergedSavingCell_0_70" hidden="1">'[3]Headcount By Business Area'!#REF!</definedName>
    <definedName name="PSWMergedSavingCell_0_71" hidden="1">'[3]Headcount By Business Area'!#REF!</definedName>
    <definedName name="PSWMergedSavingCell_0_72" hidden="1">'[3]Headcount By Business Area'!#REF!</definedName>
    <definedName name="PSWMergedSavingCell_0_73" hidden="1">'[3]Headcount By Business Area'!#REF!</definedName>
    <definedName name="PSWMergedSavingCell_0_74" hidden="1">'[2]Headcount By Business Area'!#REF!</definedName>
    <definedName name="PSWMergedSavingCell_0_75" hidden="1">'[2]Headcount By Business Area'!#REF!</definedName>
    <definedName name="PSWMergedSavingCell_0_76" hidden="1">'[2]Headcount By Business Area'!#REF!</definedName>
    <definedName name="PSWMergedSavingCell_0_77" hidden="1">'[2]Headcount By Business Area'!#REF!</definedName>
    <definedName name="PSWMergedSavingCell_0_78" hidden="1">'[2]Headcount By Business Area'!#REF!</definedName>
    <definedName name="PSWMergedSavingCell_0_79" hidden="1">'[2]Headcount By Business Area'!#REF!</definedName>
    <definedName name="PSWMergedSavingCell_0_8" hidden="1">'[3]Headcount By Business Area'!#REF!</definedName>
    <definedName name="PSWMergedSavingCell_0_80" hidden="1">'[3]Headcount By Business Area'!#REF!</definedName>
    <definedName name="PSWMergedSavingCell_0_81" hidden="1">'[3]Headcount By Business Area'!#REF!</definedName>
    <definedName name="PSWMergedSavingCell_0_82" hidden="1">'[3]Headcount By Business Area'!#REF!</definedName>
    <definedName name="PSWMergedSavingCell_0_83" hidden="1">'[3]Headcount By Business Area'!#REF!</definedName>
    <definedName name="PSWMergedSavingCell_0_84" hidden="1">'[2]Headcount By Business Area'!#REF!</definedName>
    <definedName name="PSWMergedSavingCell_0_85" hidden="1">'[3]Headcount By Business Area'!#REF!</definedName>
    <definedName name="PSWMergedSavingCell_0_86" hidden="1">'[3]Headcount By Business Area'!#REF!</definedName>
    <definedName name="PSWMergedSavingCell_0_87" hidden="1">'[3]Headcount By Business Area'!#REF!</definedName>
    <definedName name="PSWMergedSavingCell_0_88" hidden="1">'[3]Headcount By Business Area'!#REF!</definedName>
    <definedName name="PSWMergedSavingCell_0_89" hidden="1">'[2]Headcount By Business Area'!#REF!</definedName>
    <definedName name="PSWMergedSavingCell_0_9" hidden="1">'[2]Headcount By Business Area'!#REF!</definedName>
    <definedName name="PSWMergedSavingCell_0_90" hidden="1">'[3]Headcount By Business Area'!#REF!</definedName>
    <definedName name="PSWMergedSavingCell_0_91" hidden="1">'[3]Headcount By Business Area'!#REF!</definedName>
    <definedName name="PSWMergedSavingCell_0_92" hidden="1">'[3]Headcount By Business Area'!#REF!</definedName>
    <definedName name="PSWMergedSavingCell_0_93" hidden="1">'[3]Headcount By Business Area'!#REF!</definedName>
    <definedName name="PSWMergedSavingCell_0_94" hidden="1">'[2]Headcount By Business Area'!#REF!</definedName>
    <definedName name="PSWMergedSavingCell_0_95" hidden="1">'[2]Headcount By Business Area'!#REF!</definedName>
    <definedName name="PSWMergedSavingCell_0_96" hidden="1">'[2]Headcount By Business Area'!#REF!</definedName>
    <definedName name="PSWMergedSavingCell_0_97" hidden="1">'[2]Headcount By Business Area'!#REF!</definedName>
    <definedName name="PSWMergedSavingCell_0_98" hidden="1">'[2]Headcount By Business Area'!#REF!</definedName>
    <definedName name="PSWMergedSavingCell_0_99" hidden="1">'[2]Headcount By Business Area'!#REF!</definedName>
    <definedName name="PSWMergedSavingCells_0" hidden="1">'[3]Headcount By Business Area'!#REF!</definedName>
    <definedName name="PSWOutput_1" hidden="1">#REF!</definedName>
    <definedName name="PSWSavingCell_0" hidden="1">#REF!</definedName>
    <definedName name="quality1">#REF!</definedName>
    <definedName name="quality2">#REF!</definedName>
    <definedName name="quality3">#REF!</definedName>
    <definedName name="RunOffExpensesAssumption">#REF!</definedName>
    <definedName name="S020101_R0070_C0010">#REF!</definedName>
    <definedName name="S020101_R0270_C0010">#REF!</definedName>
    <definedName name="S020101_R0500_C0010">#REF!</definedName>
    <definedName name="S020101_R0520_C0010">#REF!</definedName>
    <definedName name="S020101_R0690_C0010">#REF!</definedName>
    <definedName name="S020101_R0900_C0010">#REF!</definedName>
    <definedName name="S020101_R1000_C0010">#REF!</definedName>
    <definedName name="S020101_R1000_C0020">#REF!</definedName>
    <definedName name="S020102_R1000_C0010">#REF!</definedName>
    <definedName name="S050101_R0200_C0200">#REF!</definedName>
    <definedName name="S050101_R0300_C0200">#REF!</definedName>
    <definedName name="S050101_R0400_C0200">#REF!</definedName>
    <definedName name="S280101_R0400_C0070">#REF!</definedName>
    <definedName name="SCR_01">#REF!</definedName>
    <definedName name="SCR_02">#REF!</definedName>
    <definedName name="SCR_03">#REF!</definedName>
    <definedName name="SCR_04">#REF!</definedName>
    <definedName name="SCR_Net_Diverse_Data">#REF!</definedName>
    <definedName name="SCR_Net_Diverse_Graph">#REF!</definedName>
    <definedName name="SCR_Net_Diverse_Row">#REF!</definedName>
    <definedName name="SCR_NL_01">#REF!</definedName>
    <definedName name="SCR_Non_Life_Data">#REF!</definedName>
    <definedName name="SCR_Non_Life_Graph">#REF!</definedName>
    <definedName name="SCR_Non_Life_Row">#REF!</definedName>
    <definedName name="SCR_OP_01">#REF!</definedName>
    <definedName name="SCR_OP_02">#REF!</definedName>
    <definedName name="SCR_OP_03">#REF!</definedName>
    <definedName name="SCR_OP_04">#REF!</definedName>
    <definedName name="SecuritisationSpreadRiskFactorsType1">#REF!</definedName>
    <definedName name="SecuritisationSpreadRiskFactorsType2">#REF!</definedName>
    <definedName name="Shading" hidden="1">"On"</definedName>
    <definedName name="USP_parameters">#REF!</definedName>
    <definedName name="V_A_01">#REF!</definedName>
    <definedName name="V_CS_01">#REF!</definedName>
    <definedName name="V_FOD_01">#REF!</definedName>
    <definedName name="V_GL_01">#REF!</definedName>
    <definedName name="V_LE_01">#REF!</definedName>
    <definedName name="V_MAT_01">#REF!</definedName>
    <definedName name="V_MIS_01">#REF!</definedName>
    <definedName name="V_MOD_01">#REF!</definedName>
    <definedName name="V_MVL_01">#REF!</definedName>
    <definedName name="V_NP_CS_01">#REF!</definedName>
    <definedName name="V_NP_MAT_01">#REF!</definedName>
    <definedName name="V_NP_P_01">#REF!</definedName>
    <definedName name="valuation_date">#REF!</definedName>
    <definedName name="VolumeMeasure">#REF!</definedName>
    <definedName name="VPREM_A_01">#REF!</definedName>
    <definedName name="VPREM_A_02">#REF!</definedName>
    <definedName name="VPREM_A_03">#REF!</definedName>
    <definedName name="VPREM_A_04">#REF!</definedName>
    <definedName name="VPREM_CS_01">#REF!</definedName>
    <definedName name="VPREM_CS_02">#REF!</definedName>
    <definedName name="VPREM_CS_03">#REF!</definedName>
    <definedName name="VPREM_CS_04">#REF!</definedName>
    <definedName name="VPREM_FOD_01">#REF!</definedName>
    <definedName name="VPREM_FOD_02">#REF!</definedName>
    <definedName name="VPREM_FOD_03">#REF!</definedName>
    <definedName name="VPREM_FOD_04">#REF!</definedName>
    <definedName name="VPREM_GL_01">#REF!</definedName>
    <definedName name="VPREM_GL_02">#REF!</definedName>
    <definedName name="VPREM_GL_03">#REF!</definedName>
    <definedName name="VPREM_GL_04">#REF!</definedName>
    <definedName name="VPREM_LE_01">#REF!</definedName>
    <definedName name="VPREM_LE_02">#REF!</definedName>
    <definedName name="VPREM_LE_03">#REF!</definedName>
    <definedName name="VPREM_LE_04">#REF!</definedName>
    <definedName name="VPREM_MAT_01">#REF!</definedName>
    <definedName name="VPREM_MAT_02">#REF!</definedName>
    <definedName name="VPREM_MAT_03">#REF!</definedName>
    <definedName name="VPREM_MAT_04">#REF!</definedName>
    <definedName name="VPREM_MIS_01">#REF!</definedName>
    <definedName name="VPREM_MIS_02">#REF!</definedName>
    <definedName name="VPREM_MIS_03">#REF!</definedName>
    <definedName name="VPREM_MIS_04">#REF!</definedName>
    <definedName name="VPREM_MOD_01">#REF!</definedName>
    <definedName name="VPREM_MOD_02">#REF!</definedName>
    <definedName name="VPREM_MOD_03">#REF!</definedName>
    <definedName name="VPREM_MOD_04">#REF!</definedName>
    <definedName name="VPREM_MVL_01">#REF!</definedName>
    <definedName name="VPREM_MVL_02">#REF!</definedName>
    <definedName name="VPREM_MVL_03">#REF!</definedName>
    <definedName name="VPREM_MVL_04">#REF!</definedName>
    <definedName name="VPREM_NP_CS_01">#REF!</definedName>
    <definedName name="VPREM_NP_CS_02">#REF!</definedName>
    <definedName name="VPREM_NP_CS_03">#REF!</definedName>
    <definedName name="VPREM_NP_CS_04">#REF!</definedName>
    <definedName name="VPREM_NP_MAT_01">#REF!</definedName>
    <definedName name="VPREM_NP_MAT_02">#REF!</definedName>
    <definedName name="VPREM_NP_MAT_03">#REF!</definedName>
    <definedName name="VPREM_NP_MAT_04">#REF!</definedName>
    <definedName name="VPREM_NP_P_01">#REF!</definedName>
    <definedName name="VPREM_NP_P_02">#REF!</definedName>
    <definedName name="VPREM_NP_P_03">#REF!</definedName>
    <definedName name="VPREM_NP_P_04">#REF!</definedName>
    <definedName name="VRES_A_01">#REF!</definedName>
    <definedName name="VRES_A_02">#REF!</definedName>
    <definedName name="VRES_A_03">#REF!</definedName>
    <definedName name="VRES_A_04">#REF!</definedName>
    <definedName name="VRES_CS_01">#REF!</definedName>
    <definedName name="VRES_CS_02">#REF!</definedName>
    <definedName name="VRES_CS_03">#REF!</definedName>
    <definedName name="VRES_CS_04">#REF!</definedName>
    <definedName name="VRES_FOD_01">#REF!</definedName>
    <definedName name="VRES_FOD_02">#REF!</definedName>
    <definedName name="VRES_FOD_03">#REF!</definedName>
    <definedName name="VRES_FOD_04">#REF!</definedName>
    <definedName name="VRES_GL_01">#REF!</definedName>
    <definedName name="VRES_GL_02">#REF!</definedName>
    <definedName name="VRES_GL_03">#REF!</definedName>
    <definedName name="VRES_GL_04">#REF!</definedName>
    <definedName name="VRES_LE_01">#REF!</definedName>
    <definedName name="VRES_LE_02">#REF!</definedName>
    <definedName name="VRES_LE_03">#REF!</definedName>
    <definedName name="VRES_LE_04">#REF!</definedName>
    <definedName name="VRES_MAT_01">#REF!</definedName>
    <definedName name="VRES_MAT_02">#REF!</definedName>
    <definedName name="VRES_MAT_03">#REF!</definedName>
    <definedName name="VRES_MAT_04">#REF!</definedName>
    <definedName name="VRES_MIS_01">#REF!</definedName>
    <definedName name="VRES_MIS_02">#REF!</definedName>
    <definedName name="VRES_MIS_03">#REF!</definedName>
    <definedName name="VRES_MIS_04">#REF!</definedName>
    <definedName name="VRES_MOD_01">#REF!</definedName>
    <definedName name="VRES_MOD_02">#REF!</definedName>
    <definedName name="VRES_MOD_03">#REF!</definedName>
    <definedName name="VRES_MOD_04">#REF!</definedName>
    <definedName name="VRES_MVL_01">#REF!</definedName>
    <definedName name="VRES_MVL_02">#REF!</definedName>
    <definedName name="VRES_MVL_03">#REF!</definedName>
    <definedName name="VRES_MVL_04">#REF!</definedName>
    <definedName name="VRES_NP_CS_01">#REF!</definedName>
    <definedName name="VRES_NP_CS_02">#REF!</definedName>
    <definedName name="VRES_NP_CS_03">#REF!</definedName>
    <definedName name="VRES_NP_CS_04">#REF!</definedName>
    <definedName name="VRES_NP_MAT_01">#REF!</definedName>
    <definedName name="VRES_NP_MAT_02">#REF!</definedName>
    <definedName name="VRES_NP_MAT_03">#REF!</definedName>
    <definedName name="VRES_NP_MAT_04">#REF!</definedName>
    <definedName name="VRES_NP_P_01">#REF!</definedName>
    <definedName name="VRES_NP_P_02">#REF!</definedName>
    <definedName name="VRES_NP_P_03">#REF!</definedName>
    <definedName name="VRES_NP_P_04">#REF!</definedName>
    <definedName name="Waterfall_Data">#REF!</definedName>
    <definedName name="WaterFall_Graph">#REF!</definedName>
    <definedName name="Waterfall_Row">#REF!</definedName>
    <definedName name="WC_MCR_b">#REF!</definedName>
    <definedName name="WC_MCR_x">#REF!</definedName>
    <definedName name="WC_PR_Sigma">#REF!</definedName>
    <definedName name="WC_RR_Sigma">#REF!</definedName>
    <definedName name="YesNo">#REF!</definedName>
    <definedName name="Z_09C6908F_308D_4EE5_97E9_68B17D542BEF_.wvu.FilterData" hidden="1">#REF!</definedName>
    <definedName name="Z_09C6908F_308D_4EE5_97E9_68B17D542BEF_.wvu.PrintArea" hidden="1">#REF!</definedName>
    <definedName name="Z_09C6908F_308D_4EE5_97E9_68B17D542BEF_.wvu.Rows" hidden="1">#REF!</definedName>
    <definedName name="Z_6C937EB6_FE55_4850_B615_E11663DDF43A_.wvu.PrintArea" hidden="1">#REF!</definedName>
    <definedName name="Z_6C937EB6_FE55_4850_B615_E11663DDF43A_.wvu.PrintTitles" hidden="1">#REF!,#REF!</definedName>
    <definedName name="Z_6C937EB6_FE55_4850_B615_E11663DDF43A_.wvu.Rows" hidden="1">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44" l="1"/>
  <c r="K26" i="44"/>
  <c r="K25" i="44"/>
  <c r="K24" i="44"/>
  <c r="L23" i="44"/>
  <c r="L21" i="44"/>
  <c r="J21" i="44"/>
  <c r="I32" i="44"/>
  <c r="K19" i="44"/>
  <c r="J18" i="44"/>
  <c r="K15" i="44"/>
  <c r="J15" i="44"/>
  <c r="K14" i="44"/>
  <c r="K13" i="44"/>
  <c r="K27" i="44"/>
  <c r="J20" i="44"/>
  <c r="L16" i="44"/>
  <c r="K12" i="44"/>
  <c r="K11" i="44"/>
  <c r="L10" i="44"/>
  <c r="K10" i="44"/>
  <c r="L9" i="44"/>
  <c r="L8" i="44"/>
  <c r="I20" i="44" l="1"/>
  <c r="O20" i="44" l="1"/>
  <c r="H16" i="44" l="1"/>
  <c r="G22" i="44"/>
  <c r="G13" i="44"/>
  <c r="G5" i="44"/>
  <c r="H24" i="44"/>
  <c r="G18" i="44"/>
  <c r="H9" i="44"/>
  <c r="H12" i="44"/>
  <c r="G21" i="44"/>
  <c r="G12" i="44"/>
  <c r="G10" i="44"/>
  <c r="H22" i="44"/>
  <c r="H8" i="44"/>
  <c r="G6" i="44"/>
  <c r="H14" i="44"/>
  <c r="G19" i="44"/>
  <c r="G11" i="44"/>
  <c r="H26" i="44"/>
  <c r="H23" i="44"/>
  <c r="H17" i="44"/>
  <c r="G26" i="44"/>
  <c r="G17" i="44"/>
  <c r="G9" i="44"/>
  <c r="G24" i="44"/>
  <c r="G15" i="44"/>
  <c r="G7" i="44"/>
  <c r="G23" i="44"/>
  <c r="G25" i="44"/>
  <c r="G16" i="44"/>
  <c r="G8" i="44"/>
  <c r="H15" i="44"/>
  <c r="H6" i="44"/>
  <c r="G14" i="44"/>
  <c r="H5" i="44"/>
  <c r="H11" i="44"/>
  <c r="H10" i="44"/>
  <c r="H19" i="44"/>
  <c r="H18" i="44"/>
  <c r="H21" i="44"/>
  <c r="H7" i="44"/>
  <c r="H25" i="44"/>
  <c r="H13" i="44"/>
  <c r="J59" i="44"/>
  <c r="J56" i="44"/>
  <c r="J51" i="44"/>
  <c r="J58" i="44"/>
  <c r="J64" i="44"/>
  <c r="J49" i="44"/>
  <c r="J50" i="44"/>
  <c r="J65" i="44"/>
  <c r="J57" i="44"/>
  <c r="J61" i="44"/>
  <c r="J48" i="44"/>
  <c r="J63" i="44"/>
  <c r="J55" i="44"/>
  <c r="J62" i="44"/>
  <c r="J60" i="44"/>
  <c r="K51" i="44"/>
  <c r="K60" i="44"/>
  <c r="K56" i="44"/>
  <c r="K61" i="44"/>
  <c r="K49" i="44"/>
  <c r="K62" i="44"/>
  <c r="K57" i="44"/>
  <c r="K63" i="44"/>
  <c r="K50" i="44"/>
  <c r="K65" i="44"/>
  <c r="K58" i="44"/>
  <c r="K64" i="44"/>
  <c r="K55" i="44"/>
  <c r="K59" i="44"/>
  <c r="K48" i="44"/>
  <c r="I27" i="44"/>
  <c r="M59" i="44" l="1"/>
  <c r="I19" i="44"/>
  <c r="O19" i="44" s="1"/>
  <c r="M51" i="44"/>
  <c r="M57" i="44"/>
  <c r="M62" i="44"/>
  <c r="M58" i="44"/>
  <c r="O27" i="44"/>
  <c r="M49" i="44"/>
  <c r="M61" i="44"/>
  <c r="M56" i="44"/>
  <c r="M65" i="44"/>
  <c r="M64" i="44"/>
  <c r="M60" i="44"/>
  <c r="J66" i="44"/>
  <c r="M50" i="44"/>
  <c r="M63" i="44"/>
  <c r="J52" i="44"/>
  <c r="M48" i="44"/>
  <c r="K52" i="44"/>
  <c r="M55" i="44"/>
  <c r="K66" i="44"/>
  <c r="I33" i="44"/>
  <c r="I25" i="44"/>
  <c r="O25" i="44" s="1"/>
  <c r="D19" i="44"/>
  <c r="I10" i="44"/>
  <c r="O10" i="44" s="1"/>
  <c r="I17" i="44"/>
  <c r="O17" i="44" s="1"/>
  <c r="I11" i="44"/>
  <c r="O11" i="44" s="1"/>
  <c r="I26" i="44"/>
  <c r="O26" i="44" s="1"/>
  <c r="I12" i="44"/>
  <c r="O12" i="44" s="1"/>
  <c r="I21" i="44"/>
  <c r="O21" i="44" s="1"/>
  <c r="I24" i="44"/>
  <c r="O24" i="44" s="1"/>
  <c r="I23" i="44"/>
  <c r="I6" i="44"/>
  <c r="K6" i="44"/>
  <c r="I8" i="44"/>
  <c r="I16" i="44"/>
  <c r="O16" i="44" s="1"/>
  <c r="I9" i="44"/>
  <c r="O9" i="44" s="1"/>
  <c r="I13" i="44"/>
  <c r="K5" i="44"/>
  <c r="I5" i="44"/>
  <c r="H28" i="44"/>
  <c r="K22" i="44"/>
  <c r="I22" i="44"/>
  <c r="I14" i="44"/>
  <c r="I15" i="44"/>
  <c r="G28" i="44"/>
  <c r="I7" i="44"/>
  <c r="K7" i="44"/>
  <c r="I18" i="44"/>
  <c r="O18" i="44" s="1"/>
  <c r="D7" i="44"/>
  <c r="D18" i="44"/>
  <c r="D26" i="44"/>
  <c r="D12" i="44"/>
  <c r="D25" i="44"/>
  <c r="D20" i="44"/>
  <c r="D17" i="44"/>
  <c r="D24" i="44"/>
  <c r="D27" i="44"/>
  <c r="D8" i="44"/>
  <c r="D23" i="44"/>
  <c r="D6" i="44"/>
  <c r="D16" i="44"/>
  <c r="D21" i="44"/>
  <c r="D14" i="44"/>
  <c r="D13" i="44"/>
  <c r="D15" i="44"/>
  <c r="D5" i="44"/>
  <c r="D10" i="44"/>
  <c r="D11" i="44"/>
  <c r="D9" i="44"/>
  <c r="D22" i="44"/>
  <c r="G41" i="44" l="1"/>
  <c r="G42" i="44" s="1"/>
  <c r="H41" i="44"/>
  <c r="H42" i="44" s="1"/>
  <c r="K28" i="44"/>
  <c r="I28" i="44"/>
  <c r="M52" i="44"/>
  <c r="M66" i="44"/>
  <c r="K29" i="44"/>
  <c r="H35" i="44"/>
  <c r="H36" i="44"/>
  <c r="H38" i="44"/>
  <c r="H37" i="44"/>
  <c r="G37" i="44"/>
  <c r="O6" i="44"/>
  <c r="O22" i="44"/>
  <c r="O13" i="44"/>
  <c r="O14" i="44"/>
  <c r="G35" i="44"/>
  <c r="G36" i="44"/>
  <c r="G38" i="44"/>
  <c r="O7" i="44"/>
  <c r="O5" i="44"/>
  <c r="H43" i="44"/>
  <c r="G43" i="44"/>
  <c r="O8" i="44" l="1"/>
  <c r="G39" i="44"/>
  <c r="H39" i="44"/>
  <c r="G44" i="44"/>
  <c r="H44" i="44"/>
  <c r="F1" i="44" l="1"/>
  <c r="H1" i="44"/>
  <c r="A3" i="28" l="1"/>
  <c r="D140" i="28" l="1"/>
  <c r="H140" i="28"/>
  <c r="D110" i="28"/>
  <c r="H110" i="28"/>
  <c r="C75" i="29"/>
  <c r="C49" i="29"/>
  <c r="C11" i="29"/>
  <c r="H136" i="28"/>
  <c r="D111" i="28"/>
  <c r="D130" i="28"/>
  <c r="D135" i="28"/>
  <c r="H111" i="28"/>
  <c r="H130" i="28"/>
  <c r="H135" i="28"/>
  <c r="D106" i="28"/>
  <c r="D113" i="28"/>
  <c r="D131" i="28"/>
  <c r="D136" i="28"/>
  <c r="H106" i="28"/>
  <c r="H113" i="28"/>
  <c r="H131" i="28"/>
  <c r="D77" i="28"/>
  <c r="D74" i="28"/>
  <c r="H74" i="28"/>
  <c r="H78" i="28"/>
  <c r="D78" i="28"/>
  <c r="H77" i="28"/>
  <c r="D108" i="28"/>
  <c r="D115" i="28"/>
  <c r="D126" i="28"/>
  <c r="D132" i="28"/>
  <c r="H108" i="28"/>
  <c r="H115" i="28"/>
  <c r="H126" i="28"/>
  <c r="H132" i="28"/>
  <c r="D85" i="28"/>
  <c r="D109" i="28"/>
  <c r="D116" i="28"/>
  <c r="D114" i="28"/>
  <c r="H85" i="28"/>
  <c r="H109" i="28"/>
  <c r="H116" i="28"/>
  <c r="H114" i="28"/>
  <c r="G109" i="28" l="1"/>
  <c r="I109" i="28" s="1"/>
  <c r="G77" i="28"/>
  <c r="I77" i="28" s="1"/>
  <c r="G114" i="28"/>
  <c r="I114" i="28" s="1"/>
  <c r="G136" i="28"/>
  <c r="I136" i="28" s="1"/>
  <c r="G135" i="28"/>
  <c r="I135" i="28" s="1"/>
  <c r="G130" i="28"/>
  <c r="I130" i="28" s="1"/>
  <c r="G131" i="28"/>
  <c r="I131" i="28" s="1"/>
  <c r="G116" i="28"/>
  <c r="I116" i="28" s="1"/>
  <c r="G106" i="28"/>
  <c r="I106" i="28" s="1"/>
  <c r="G78" i="28"/>
  <c r="I78" i="28" s="1"/>
  <c r="G85" i="28"/>
  <c r="I85" i="28" s="1"/>
  <c r="G74" i="28"/>
  <c r="I74" i="28" s="1"/>
  <c r="G113" i="28"/>
  <c r="I113" i="28" s="1"/>
  <c r="G132" i="28"/>
  <c r="I132" i="28" s="1"/>
  <c r="G126" i="28"/>
  <c r="I126" i="28" s="1"/>
  <c r="B49" i="29"/>
  <c r="D49" i="29" s="1"/>
  <c r="C74" i="28"/>
  <c r="E74" i="28" s="1"/>
  <c r="C78" i="28"/>
  <c r="E78" i="28" s="1"/>
  <c r="C77" i="28"/>
  <c r="E77" i="28" s="1"/>
  <c r="C113" i="28"/>
  <c r="E113" i="28" s="1"/>
  <c r="C85" i="28"/>
  <c r="E85" i="28" s="1"/>
  <c r="C136" i="28"/>
  <c r="E136" i="28" s="1"/>
  <c r="C114" i="28"/>
  <c r="E114" i="28" s="1"/>
  <c r="C116" i="28"/>
  <c r="E116" i="28" s="1"/>
  <c r="C109" i="28"/>
  <c r="E109" i="28" s="1"/>
  <c r="C131" i="28"/>
  <c r="E131" i="28" s="1"/>
  <c r="C132" i="28"/>
  <c r="E132" i="28" s="1"/>
  <c r="C126" i="28"/>
  <c r="E126" i="28" s="1"/>
  <c r="C106" i="28"/>
  <c r="E106" i="28" s="1"/>
  <c r="C135" i="28"/>
  <c r="E135" i="28" s="1"/>
  <c r="C130" i="28"/>
  <c r="E130" i="28" s="1"/>
  <c r="A3" i="29" l="1"/>
  <c r="B5" i="29" s="1"/>
  <c r="C5" i="28"/>
  <c r="C8" i="28" l="1"/>
  <c r="D93" i="28"/>
  <c r="H93" i="28"/>
  <c r="G8" i="28" l="1"/>
  <c r="D127" i="28"/>
  <c r="H127" i="28"/>
  <c r="H84" i="28"/>
  <c r="D84" i="28"/>
  <c r="C19" i="28"/>
  <c r="C140" i="28"/>
  <c r="E140" i="28" s="1"/>
  <c r="C18" i="28"/>
  <c r="H18" i="28"/>
  <c r="C110" i="28"/>
  <c r="E110" i="28" s="1"/>
  <c r="D19" i="28"/>
  <c r="D18" i="28"/>
  <c r="G140" i="28"/>
  <c r="I140" i="28" s="1"/>
  <c r="G12" i="28"/>
  <c r="G26" i="28"/>
  <c r="G35" i="28"/>
  <c r="G42" i="28"/>
  <c r="G52" i="28"/>
  <c r="G54" i="28"/>
  <c r="G63" i="28"/>
  <c r="G67" i="28"/>
  <c r="G75" i="28"/>
  <c r="G83" i="28"/>
  <c r="G94" i="28"/>
  <c r="G96" i="28"/>
  <c r="G123" i="28"/>
  <c r="G127" i="28"/>
  <c r="G128" i="28"/>
  <c r="G141" i="28"/>
  <c r="G115" i="28"/>
  <c r="I115" i="28" s="1"/>
  <c r="G9" i="28"/>
  <c r="G13" i="28"/>
  <c r="G27" i="28"/>
  <c r="G10" i="28"/>
  <c r="G24" i="28"/>
  <c r="G28" i="28"/>
  <c r="G18" i="28"/>
  <c r="G36" i="28"/>
  <c r="G44" i="28"/>
  <c r="G50" i="28"/>
  <c r="G65" i="28"/>
  <c r="G73" i="28"/>
  <c r="G93" i="28"/>
  <c r="I93" i="28" s="1"/>
  <c r="G98" i="28"/>
  <c r="G112" i="28"/>
  <c r="G111" i="28"/>
  <c r="I111" i="28" s="1"/>
  <c r="G143" i="28"/>
  <c r="G125" i="28"/>
  <c r="G137" i="28"/>
  <c r="G138" i="28"/>
  <c r="G29" i="28"/>
  <c r="G43" i="28"/>
  <c r="G53" i="28"/>
  <c r="G84" i="28"/>
  <c r="G110" i="28"/>
  <c r="I110" i="28" s="1"/>
  <c r="G139" i="28"/>
  <c r="G11" i="28"/>
  <c r="G68" i="28"/>
  <c r="G129" i="28"/>
  <c r="G49" i="28"/>
  <c r="G34" i="28"/>
  <c r="G64" i="28"/>
  <c r="G51" i="28"/>
  <c r="G25" i="28"/>
  <c r="G76" i="28"/>
  <c r="G95" i="28"/>
  <c r="G124" i="28"/>
  <c r="G41" i="28"/>
  <c r="G92" i="28"/>
  <c r="G97" i="28"/>
  <c r="G108" i="28"/>
  <c r="I108" i="28" s="1"/>
  <c r="G107" i="28"/>
  <c r="G66" i="28"/>
  <c r="G99" i="28"/>
  <c r="G121" i="28"/>
  <c r="G134" i="28"/>
  <c r="G142" i="28"/>
  <c r="G133" i="28"/>
  <c r="G122" i="28"/>
  <c r="G19" i="28"/>
  <c r="C138" i="28"/>
  <c r="H19" i="28"/>
  <c r="H25" i="28"/>
  <c r="D112" i="28"/>
  <c r="H49" i="28"/>
  <c r="H138" i="28"/>
  <c r="D49" i="28"/>
  <c r="H50" i="28"/>
  <c r="H94" i="28"/>
  <c r="H112" i="28"/>
  <c r="D25" i="28"/>
  <c r="D50" i="28"/>
  <c r="D94" i="28"/>
  <c r="D138" i="28"/>
  <c r="C112" i="28"/>
  <c r="D53" i="28"/>
  <c r="H142" i="28"/>
  <c r="H53" i="28"/>
  <c r="D142" i="28"/>
  <c r="H124" i="28"/>
  <c r="D124" i="28"/>
  <c r="H24" i="28"/>
  <c r="H96" i="28"/>
  <c r="H8" i="28"/>
  <c r="C127" i="28"/>
  <c r="C142" i="28"/>
  <c r="C129" i="28"/>
  <c r="C68" i="28"/>
  <c r="H122" i="28"/>
  <c r="C69" i="29"/>
  <c r="C34" i="29"/>
  <c r="C45" i="29"/>
  <c r="C25" i="28"/>
  <c r="C121" i="28"/>
  <c r="C28" i="28"/>
  <c r="C36" i="28"/>
  <c r="C124" i="28"/>
  <c r="C128" i="28"/>
  <c r="C67" i="28"/>
  <c r="C61" i="29"/>
  <c r="C41" i="29"/>
  <c r="C18" i="29"/>
  <c r="H28" i="28"/>
  <c r="H99" i="28"/>
  <c r="H92" i="28"/>
  <c r="H34" i="28"/>
  <c r="H121" i="28"/>
  <c r="H98" i="28"/>
  <c r="H9" i="28"/>
  <c r="H128" i="28"/>
  <c r="D92" i="28"/>
  <c r="C11" i="28"/>
  <c r="C93" i="28"/>
  <c r="E93" i="28" s="1"/>
  <c r="C97" i="28"/>
  <c r="C34" i="28"/>
  <c r="C10" i="28"/>
  <c r="C123" i="28"/>
  <c r="H123" i="28"/>
  <c r="C32" i="29"/>
  <c r="C76" i="29"/>
  <c r="C67" i="29"/>
  <c r="C35" i="29"/>
  <c r="C24" i="29"/>
  <c r="C25" i="29"/>
  <c r="H97" i="28"/>
  <c r="H12" i="28"/>
  <c r="H13" i="28"/>
  <c r="C134" i="28"/>
  <c r="C133" i="28"/>
  <c r="C84" i="28"/>
  <c r="C29" i="28"/>
  <c r="C78" i="29"/>
  <c r="C46" i="29"/>
  <c r="C27" i="29"/>
  <c r="C39" i="29"/>
  <c r="C38" i="29"/>
  <c r="H42" i="28"/>
  <c r="H141" i="28"/>
  <c r="H11" i="28"/>
  <c r="H95" i="28"/>
  <c r="H26" i="28"/>
  <c r="H133" i="28"/>
  <c r="H27" i="28"/>
  <c r="H67" i="28"/>
  <c r="C92" i="28"/>
  <c r="C96" i="28"/>
  <c r="C24" i="28"/>
  <c r="C9" i="28"/>
  <c r="C137" i="28"/>
  <c r="H107" i="28"/>
  <c r="H137" i="28"/>
  <c r="C77" i="29"/>
  <c r="C19" i="29"/>
  <c r="C36" i="29"/>
  <c r="C37" i="29"/>
  <c r="C48" i="29"/>
  <c r="H35" i="28"/>
  <c r="H41" i="28"/>
  <c r="H129" i="28"/>
  <c r="C122" i="28"/>
  <c r="C139" i="28"/>
  <c r="C95" i="28"/>
  <c r="C27" i="28"/>
  <c r="H139" i="28"/>
  <c r="C40" i="29"/>
  <c r="C47" i="29"/>
  <c r="H64" i="28"/>
  <c r="H29" i="28"/>
  <c r="H125" i="28"/>
  <c r="H68" i="28"/>
  <c r="H36" i="28"/>
  <c r="C98" i="28"/>
  <c r="C125" i="28"/>
  <c r="C64" i="28"/>
  <c r="C143" i="28"/>
  <c r="C13" i="28"/>
  <c r="C94" i="28"/>
  <c r="C26" i="28"/>
  <c r="C63" i="29"/>
  <c r="C74" i="29"/>
  <c r="H10" i="28"/>
  <c r="H83" i="28"/>
  <c r="H134" i="28"/>
  <c r="C115" i="28"/>
  <c r="E115" i="28" s="1"/>
  <c r="C12" i="28"/>
  <c r="C31" i="29"/>
  <c r="C33" i="29"/>
  <c r="C73" i="29"/>
  <c r="C62" i="29"/>
  <c r="C23" i="29"/>
  <c r="C57" i="29"/>
  <c r="C12" i="29"/>
  <c r="C17" i="29"/>
  <c r="C56" i="29"/>
  <c r="C10" i="29"/>
  <c r="C68" i="29"/>
  <c r="C16" i="29"/>
  <c r="C26" i="29"/>
  <c r="C99" i="28"/>
  <c r="H143" i="28"/>
  <c r="D12" i="28"/>
  <c r="D141" i="28"/>
  <c r="D121" i="28"/>
  <c r="D42" i="28"/>
  <c r="D68" i="28"/>
  <c r="D143" i="28"/>
  <c r="D107" i="28"/>
  <c r="D9" i="28"/>
  <c r="D24" i="28"/>
  <c r="D99" i="28"/>
  <c r="D134" i="28"/>
  <c r="D125" i="28"/>
  <c r="D95" i="28"/>
  <c r="D133" i="28"/>
  <c r="D97" i="28"/>
  <c r="D96" i="28"/>
  <c r="D128" i="28"/>
  <c r="D122" i="28"/>
  <c r="D129" i="28"/>
  <c r="D98" i="28"/>
  <c r="D83" i="28"/>
  <c r="D67" i="28"/>
  <c r="D64" i="28"/>
  <c r="D36" i="28"/>
  <c r="D123" i="28"/>
  <c r="D10" i="28"/>
  <c r="D29" i="28"/>
  <c r="D34" i="28"/>
  <c r="D26" i="28"/>
  <c r="D13" i="28"/>
  <c r="D41" i="28"/>
  <c r="D35" i="28"/>
  <c r="D11" i="28"/>
  <c r="D28" i="28"/>
  <c r="D27" i="28"/>
  <c r="D137" i="28"/>
  <c r="D139" i="28"/>
  <c r="C66" i="28"/>
  <c r="C76" i="28"/>
  <c r="H65" i="28"/>
  <c r="H75" i="28"/>
  <c r="C65" i="28"/>
  <c r="C75" i="28"/>
  <c r="D63" i="28"/>
  <c r="D73" i="28"/>
  <c r="H63" i="28"/>
  <c r="H73" i="28"/>
  <c r="D66" i="28"/>
  <c r="D76" i="28"/>
  <c r="D65" i="28"/>
  <c r="D75" i="28"/>
  <c r="C63" i="28"/>
  <c r="C73" i="28"/>
  <c r="H66" i="28"/>
  <c r="H76" i="28"/>
  <c r="C111" i="28"/>
  <c r="E111" i="28" s="1"/>
  <c r="C141" i="28"/>
  <c r="C108" i="28"/>
  <c r="E108" i="28" s="1"/>
  <c r="C107" i="28"/>
  <c r="C35" i="28"/>
  <c r="C83" i="28"/>
  <c r="H43" i="28"/>
  <c r="H51" i="28"/>
  <c r="D43" i="28"/>
  <c r="D51" i="28"/>
  <c r="C43" i="28"/>
  <c r="C51" i="28"/>
  <c r="C41" i="28"/>
  <c r="C49" i="28"/>
  <c r="H54" i="28"/>
  <c r="C42" i="28"/>
  <c r="C50" i="28"/>
  <c r="H44" i="28"/>
  <c r="H52" i="28"/>
  <c r="C53" i="28"/>
  <c r="C54" i="28"/>
  <c r="D44" i="28"/>
  <c r="D52" i="28"/>
  <c r="D54" i="28"/>
  <c r="C52" i="28"/>
  <c r="C44" i="28"/>
  <c r="D8" i="28"/>
  <c r="E84" i="28" l="1"/>
  <c r="I8" i="28"/>
  <c r="E127" i="28"/>
  <c r="H87" i="28"/>
  <c r="I84" i="28"/>
  <c r="I127" i="28"/>
  <c r="E19" i="28"/>
  <c r="E18" i="28"/>
  <c r="C21" i="28"/>
  <c r="H21" i="28"/>
  <c r="D21" i="28"/>
  <c r="I123" i="28"/>
  <c r="G145" i="28"/>
  <c r="I25" i="28"/>
  <c r="E25" i="28"/>
  <c r="I138" i="28"/>
  <c r="E138" i="28"/>
  <c r="B63" i="29"/>
  <c r="D63" i="29" s="1"/>
  <c r="E94" i="28"/>
  <c r="I142" i="28"/>
  <c r="I19" i="28"/>
  <c r="E53" i="28"/>
  <c r="I18" i="28"/>
  <c r="G21" i="28"/>
  <c r="I53" i="28"/>
  <c r="B68" i="29"/>
  <c r="D68" i="29" s="1"/>
  <c r="E112" i="28"/>
  <c r="I112" i="28"/>
  <c r="H118" i="28"/>
  <c r="I94" i="28"/>
  <c r="I10" i="28"/>
  <c r="I141" i="28"/>
  <c r="I124" i="28"/>
  <c r="E129" i="28"/>
  <c r="B75" i="29"/>
  <c r="D75" i="29" s="1"/>
  <c r="E142" i="28"/>
  <c r="E143" i="28"/>
  <c r="E124" i="28"/>
  <c r="I129" i="28"/>
  <c r="I92" i="28"/>
  <c r="E68" i="28"/>
  <c r="I41" i="28"/>
  <c r="E34" i="28"/>
  <c r="I133" i="28"/>
  <c r="E29" i="28"/>
  <c r="I97" i="28"/>
  <c r="I36" i="28"/>
  <c r="I99" i="28"/>
  <c r="I137" i="28"/>
  <c r="I95" i="28"/>
  <c r="I24" i="28"/>
  <c r="I96" i="28"/>
  <c r="I128" i="28"/>
  <c r="E133" i="28"/>
  <c r="I67" i="28"/>
  <c r="I27" i="28"/>
  <c r="I134" i="28"/>
  <c r="I42" i="28"/>
  <c r="E36" i="28"/>
  <c r="I121" i="28"/>
  <c r="I11" i="28"/>
  <c r="I28" i="28"/>
  <c r="E11" i="28"/>
  <c r="I98" i="28"/>
  <c r="E95" i="28"/>
  <c r="C65" i="29"/>
  <c r="I143" i="28"/>
  <c r="E96" i="28"/>
  <c r="C51" i="29"/>
  <c r="G15" i="28"/>
  <c r="I13" i="28"/>
  <c r="I12" i="28"/>
  <c r="C15" i="28"/>
  <c r="E13" i="28"/>
  <c r="E24" i="28"/>
  <c r="C80" i="29"/>
  <c r="I34" i="28"/>
  <c r="C101" i="28"/>
  <c r="I64" i="28"/>
  <c r="E98" i="28"/>
  <c r="C31" i="28"/>
  <c r="H38" i="28"/>
  <c r="I125" i="28"/>
  <c r="I68" i="28"/>
  <c r="I122" i="28"/>
  <c r="I35" i="28"/>
  <c r="G31" i="28"/>
  <c r="E12" i="28"/>
  <c r="C43" i="29"/>
  <c r="H101" i="28"/>
  <c r="I9" i="28"/>
  <c r="H31" i="28"/>
  <c r="I26" i="28"/>
  <c r="C71" i="29"/>
  <c r="I139" i="28"/>
  <c r="E92" i="28"/>
  <c r="E128" i="28"/>
  <c r="E28" i="28"/>
  <c r="B41" i="29"/>
  <c r="D41" i="29" s="1"/>
  <c r="B67" i="29"/>
  <c r="D67" i="29" s="1"/>
  <c r="B78" i="29"/>
  <c r="D78" i="29" s="1"/>
  <c r="B25" i="29"/>
  <c r="D25" i="29" s="1"/>
  <c r="B37" i="29"/>
  <c r="D37" i="29" s="1"/>
  <c r="B31" i="29"/>
  <c r="I29" i="28"/>
  <c r="B32" i="29"/>
  <c r="D32" i="29" s="1"/>
  <c r="B34" i="29"/>
  <c r="D34" i="29" s="1"/>
  <c r="B38" i="29"/>
  <c r="D38" i="29" s="1"/>
  <c r="B73" i="29"/>
  <c r="D73" i="29" s="1"/>
  <c r="B24" i="29"/>
  <c r="D24" i="29" s="1"/>
  <c r="B74" i="29"/>
  <c r="D74" i="29" s="1"/>
  <c r="B45" i="29"/>
  <c r="D45" i="29" s="1"/>
  <c r="B69" i="29"/>
  <c r="D69" i="29" s="1"/>
  <c r="B40" i="29"/>
  <c r="D40" i="29" s="1"/>
  <c r="B77" i="29"/>
  <c r="D77" i="29" s="1"/>
  <c r="B46" i="29"/>
  <c r="D46" i="29" s="1"/>
  <c r="B11" i="29"/>
  <c r="D11" i="29" s="1"/>
  <c r="B39" i="29"/>
  <c r="D39" i="29" s="1"/>
  <c r="B19" i="29"/>
  <c r="D19" i="29" s="1"/>
  <c r="B61" i="29"/>
  <c r="D61" i="29" s="1"/>
  <c r="B76" i="29"/>
  <c r="D76" i="29" s="1"/>
  <c r="B33" i="29"/>
  <c r="D33" i="29" s="1"/>
  <c r="B23" i="29"/>
  <c r="D23" i="29" s="1"/>
  <c r="B35" i="29"/>
  <c r="D35" i="29" s="1"/>
  <c r="B47" i="29"/>
  <c r="D47" i="29" s="1"/>
  <c r="B36" i="29"/>
  <c r="D36" i="29" s="1"/>
  <c r="B48" i="29"/>
  <c r="D48" i="29" s="1"/>
  <c r="B27" i="29"/>
  <c r="D27" i="29" s="1"/>
  <c r="C29" i="29"/>
  <c r="C14" i="29"/>
  <c r="C21" i="29"/>
  <c r="I50" i="28"/>
  <c r="E50" i="28"/>
  <c r="E99" i="28"/>
  <c r="B16" i="29"/>
  <c r="D16" i="29" s="1"/>
  <c r="B18" i="29"/>
  <c r="D18" i="29" s="1"/>
  <c r="B62" i="29"/>
  <c r="D62" i="29" s="1"/>
  <c r="B56" i="29"/>
  <c r="B17" i="29"/>
  <c r="B26" i="29"/>
  <c r="D26" i="29" s="1"/>
  <c r="B12" i="29"/>
  <c r="D12" i="29" s="1"/>
  <c r="E141" i="28"/>
  <c r="B10" i="29"/>
  <c r="H70" i="28"/>
  <c r="D31" i="28"/>
  <c r="E42" i="28"/>
  <c r="E64" i="28"/>
  <c r="D118" i="28"/>
  <c r="E26" i="28"/>
  <c r="E134" i="28"/>
  <c r="E27" i="28"/>
  <c r="D101" i="28"/>
  <c r="E9" i="28"/>
  <c r="E35" i="28"/>
  <c r="E121" i="28"/>
  <c r="E67" i="28"/>
  <c r="E10" i="28"/>
  <c r="D38" i="28"/>
  <c r="E41" i="28"/>
  <c r="E125" i="28"/>
  <c r="E122" i="28"/>
  <c r="E97" i="28"/>
  <c r="D87" i="28"/>
  <c r="E139" i="28"/>
  <c r="E137" i="28"/>
  <c r="E123" i="28"/>
  <c r="E63" i="28"/>
  <c r="E8" i="28"/>
  <c r="I75" i="28"/>
  <c r="E66" i="28"/>
  <c r="I66" i="28"/>
  <c r="D70" i="28"/>
  <c r="I65" i="28"/>
  <c r="I63" i="28"/>
  <c r="C70" i="28"/>
  <c r="E65" i="28"/>
  <c r="G70" i="28"/>
  <c r="I44" i="28"/>
  <c r="I76" i="28"/>
  <c r="G80" i="28"/>
  <c r="I73" i="28"/>
  <c r="E75" i="28"/>
  <c r="C80" i="28"/>
  <c r="E73" i="28"/>
  <c r="H80" i="28"/>
  <c r="D80" i="28"/>
  <c r="E76" i="28"/>
  <c r="G38" i="28"/>
  <c r="I51" i="28"/>
  <c r="I54" i="28"/>
  <c r="H56" i="28"/>
  <c r="I43" i="28"/>
  <c r="I107" i="28"/>
  <c r="G118" i="28"/>
  <c r="E107" i="28"/>
  <c r="C118" i="28"/>
  <c r="G101" i="28"/>
  <c r="C38" i="28"/>
  <c r="H46" i="28"/>
  <c r="D56" i="28"/>
  <c r="I83" i="28"/>
  <c r="G87" i="28"/>
  <c r="E83" i="28"/>
  <c r="E87" i="28" s="1"/>
  <c r="C87" i="28"/>
  <c r="E44" i="28"/>
  <c r="E52" i="28"/>
  <c r="I52" i="28"/>
  <c r="D46" i="28"/>
  <c r="E51" i="28"/>
  <c r="C46" i="28"/>
  <c r="E43" i="28"/>
  <c r="I49" i="28"/>
  <c r="G56" i="28"/>
  <c r="E49" i="28"/>
  <c r="C56" i="28"/>
  <c r="E54" i="28"/>
  <c r="G46" i="28"/>
  <c r="H15" i="28"/>
  <c r="D15" i="28"/>
  <c r="I87" i="28" l="1"/>
  <c r="E21" i="28"/>
  <c r="D31" i="29"/>
  <c r="D43" i="29" s="1"/>
  <c r="B87" i="29"/>
  <c r="I21" i="28"/>
  <c r="E118" i="28"/>
  <c r="I118" i="28"/>
  <c r="D10" i="29"/>
  <c r="D14" i="29" s="1"/>
  <c r="I101" i="28"/>
  <c r="E38" i="28"/>
  <c r="I31" i="28"/>
  <c r="I15" i="28"/>
  <c r="I38" i="28"/>
  <c r="D51" i="29"/>
  <c r="B43" i="29"/>
  <c r="B80" i="29"/>
  <c r="D80" i="29"/>
  <c r="B51" i="29"/>
  <c r="C53" i="29"/>
  <c r="H58" i="28"/>
  <c r="H150" i="28" s="1"/>
  <c r="D58" i="28"/>
  <c r="D150" i="28" s="1"/>
  <c r="G58" i="28"/>
  <c r="G150" i="28" s="1"/>
  <c r="C58" i="28"/>
  <c r="C150" i="28" s="1"/>
  <c r="E101" i="28"/>
  <c r="B21" i="29"/>
  <c r="B71" i="29"/>
  <c r="D17" i="29"/>
  <c r="D21" i="29" s="1"/>
  <c r="B65" i="29"/>
  <c r="D65" i="29"/>
  <c r="D71" i="29"/>
  <c r="D56" i="29"/>
  <c r="B29" i="29"/>
  <c r="D29" i="29"/>
  <c r="H89" i="28"/>
  <c r="B14" i="29"/>
  <c r="E31" i="28"/>
  <c r="E15" i="28"/>
  <c r="E70" i="28"/>
  <c r="D89" i="28"/>
  <c r="I70" i="28"/>
  <c r="I80" i="28"/>
  <c r="G89" i="28"/>
  <c r="C89" i="28"/>
  <c r="E80" i="28"/>
  <c r="I46" i="28"/>
  <c r="G60" i="28"/>
  <c r="D60" i="28"/>
  <c r="C60" i="28"/>
  <c r="H60" i="28"/>
  <c r="E46" i="28"/>
  <c r="E56" i="28"/>
  <c r="I56" i="28"/>
  <c r="B86" i="29" l="1"/>
  <c r="I150" i="28"/>
  <c r="E150" i="28"/>
  <c r="E58" i="28"/>
  <c r="I58" i="28"/>
  <c r="B53" i="29"/>
  <c r="D53" i="29"/>
  <c r="H103" i="28"/>
  <c r="D103" i="28"/>
  <c r="E89" i="28"/>
  <c r="I89" i="28"/>
  <c r="G103" i="28"/>
  <c r="C103" i="28"/>
  <c r="I60" i="28"/>
  <c r="E60" i="28"/>
  <c r="I103" i="28" l="1"/>
  <c r="E103" i="28"/>
  <c r="I145" i="28" l="1"/>
  <c r="I147" i="28" s="1"/>
  <c r="D145" i="28"/>
  <c r="H145" i="28"/>
  <c r="E145" i="28"/>
  <c r="E147" i="28" s="1"/>
  <c r="C145" i="28"/>
  <c r="G147" i="28" l="1"/>
  <c r="H147" i="28"/>
  <c r="D147" i="28"/>
  <c r="C147" i="28"/>
  <c r="B57" i="29" l="1"/>
  <c r="C59" i="29"/>
  <c r="C82" i="29" s="1"/>
  <c r="C83" i="29" l="1"/>
  <c r="D57" i="29"/>
  <c r="D59" i="29" s="1"/>
  <c r="D82" i="29" s="1"/>
  <c r="B59" i="29"/>
  <c r="B82" i="29" s="1"/>
  <c r="B83" i="29" l="1"/>
  <c r="A1" i="29" s="1"/>
  <c r="C148" i="28" l="1"/>
  <c r="H148" i="28"/>
  <c r="D148" i="28"/>
  <c r="G148" i="28" l="1"/>
  <c r="A1" i="28" s="1"/>
  <c r="O15" i="44" l="1"/>
  <c r="K30" i="44"/>
  <c r="L29" i="44" l="1"/>
  <c r="L30" i="44" s="1"/>
  <c r="J33" i="44" s="1"/>
  <c r="J23" i="44"/>
  <c r="J28" i="44" l="1"/>
  <c r="J31" i="44" s="1"/>
  <c r="O23" i="44"/>
  <c r="J32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Peña</author>
  </authors>
  <commentList>
    <comment ref="C20" authorId="0" shapeId="0" xr:uid="{3694CB84-E3EC-46EF-8CAF-2F0DC8A9374E}">
      <text>
        <r>
          <rPr>
            <b/>
            <sz val="9"/>
            <color indexed="81"/>
            <rFont val="Tahoma"/>
            <family val="2"/>
          </rPr>
          <t>Fernando Peña:</t>
        </r>
        <r>
          <rPr>
            <sz val="9"/>
            <color indexed="81"/>
            <rFont val="Tahoma"/>
            <family val="2"/>
          </rPr>
          <t xml:space="preserve">
Fernando Peña:
Split from JSS investment report</t>
        </r>
      </text>
    </comment>
    <comment ref="A25" authorId="0" shapeId="0" xr:uid="{29BE4555-BC02-4AAA-80B7-6EA2EAA28B72}">
      <text>
        <r>
          <rPr>
            <b/>
            <sz val="9"/>
            <color indexed="81"/>
            <rFont val="Tahoma"/>
            <family val="2"/>
          </rPr>
          <t>Fernando Peña: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ECCE52F8-F86B-4C45-AC37-68C3F0741951}">
      <text>
        <r>
          <rPr>
            <b/>
            <sz val="9"/>
            <color indexed="81"/>
            <rFont val="Tahoma"/>
            <family val="2"/>
          </rPr>
          <t>Fernando Peña:</t>
        </r>
        <r>
          <rPr>
            <sz val="9"/>
            <color indexed="81"/>
            <rFont val="Tahoma"/>
            <family val="2"/>
          </rPr>
          <t xml:space="preserve">
Split from JSS investment report
</t>
        </r>
      </text>
    </comment>
  </commentList>
</comments>
</file>

<file path=xl/sharedStrings.xml><?xml version="1.0" encoding="utf-8"?>
<sst xmlns="http://schemas.openxmlformats.org/spreadsheetml/2006/main" count="760" uniqueCount="500">
  <si>
    <t>Earned premiums, net of reinsurance</t>
  </si>
  <si>
    <t>Outward reinsurance premiums</t>
  </si>
  <si>
    <t>Net premiums written</t>
  </si>
  <si>
    <t>Change in the gross provision for unearned premiums</t>
  </si>
  <si>
    <t>Other technical income</t>
  </si>
  <si>
    <t>Claims incurred, net of reinsurance</t>
  </si>
  <si>
    <t>Claims paid:</t>
  </si>
  <si>
    <t xml:space="preserve">  Gross amount</t>
  </si>
  <si>
    <t xml:space="preserve">  Reinsurers share</t>
  </si>
  <si>
    <t>Change in the provision for claims:</t>
  </si>
  <si>
    <t>Net operating expenses</t>
  </si>
  <si>
    <t>Total</t>
  </si>
  <si>
    <t>Change in reinsurers share of unearned premiums</t>
  </si>
  <si>
    <t>Gross written premium</t>
  </si>
  <si>
    <t>Heading</t>
  </si>
  <si>
    <t>Net interest income</t>
  </si>
  <si>
    <t>Realised gains/(losses) on investments</t>
  </si>
  <si>
    <t>Unrealised gains/(losses) on investments</t>
  </si>
  <si>
    <t>Foreign exchange gains/(losses)</t>
  </si>
  <si>
    <t>Investment expenses and charges</t>
  </si>
  <si>
    <t>Dividends</t>
  </si>
  <si>
    <t>Tax on ordinary activities</t>
  </si>
  <si>
    <t>Variance</t>
  </si>
  <si>
    <t>Per TB</t>
  </si>
  <si>
    <t>Check</t>
  </si>
  <si>
    <t>Investments</t>
  </si>
  <si>
    <t>YTD</t>
  </si>
  <si>
    <t>Hiyacar</t>
  </si>
  <si>
    <t>Actual</t>
  </si>
  <si>
    <t>Comments</t>
  </si>
  <si>
    <t>Gross ratios (based on NWP)</t>
  </si>
  <si>
    <t>Loss ratio</t>
  </si>
  <si>
    <t>AURR Provision</t>
  </si>
  <si>
    <t>XoL ratio</t>
  </si>
  <si>
    <t>MIB</t>
  </si>
  <si>
    <t>Processing costs</t>
  </si>
  <si>
    <t>CAPITAL AND RESERVES</t>
  </si>
  <si>
    <t>Budget</t>
  </si>
  <si>
    <t>Description</t>
  </si>
  <si>
    <t>QS Share of GWP</t>
  </si>
  <si>
    <t>QS share of UPR</t>
  </si>
  <si>
    <t>XoL</t>
  </si>
  <si>
    <t>QS share of XoL</t>
  </si>
  <si>
    <t>RI share claims paid</t>
  </si>
  <si>
    <t>Gross Claims Paid</t>
  </si>
  <si>
    <t>Claims handling fees</t>
  </si>
  <si>
    <t>Acquisition costs</t>
  </si>
  <si>
    <t>Reinsurance Brokerage</t>
  </si>
  <si>
    <t>LPT Capital Maintenance Charge</t>
  </si>
  <si>
    <t>Ceding commission</t>
  </si>
  <si>
    <t>Coin commission</t>
  </si>
  <si>
    <t>Profit commission</t>
  </si>
  <si>
    <t>Employment costs</t>
  </si>
  <si>
    <t>Directors costs</t>
  </si>
  <si>
    <t>Travel and Subsistence</t>
  </si>
  <si>
    <t>Licences and Memberships</t>
  </si>
  <si>
    <t>IT Costs</t>
  </si>
  <si>
    <t>Regulatory Fees</t>
  </si>
  <si>
    <t>Insurance</t>
  </si>
  <si>
    <t>Office Expenses</t>
  </si>
  <si>
    <t>Bank Charges</t>
  </si>
  <si>
    <t>Depreciation</t>
  </si>
  <si>
    <t>Legal &amp; Professional Fees</t>
  </si>
  <si>
    <t>Investment Income</t>
  </si>
  <si>
    <t>v Budget</t>
  </si>
  <si>
    <t>x</t>
  </si>
  <si>
    <t>J Safra Sarasin</t>
  </si>
  <si>
    <t>Kleinwort Hambros</t>
  </si>
  <si>
    <t>Pluto Investment</t>
  </si>
  <si>
    <t>RDT Software Cost</t>
  </si>
  <si>
    <t>RDT Software Depcn</t>
  </si>
  <si>
    <t>Avantus Loan Notes</t>
  </si>
  <si>
    <t>BFL Shares</t>
  </si>
  <si>
    <t>Dayim Loan (USD Purchase)</t>
  </si>
  <si>
    <t>WSL (8VC) Shares (USD purchase)</t>
  </si>
  <si>
    <t>KMB Shares</t>
  </si>
  <si>
    <t>HyperJar Investment</t>
  </si>
  <si>
    <t>Rightindem Loan</t>
  </si>
  <si>
    <t>Prepayments</t>
  </si>
  <si>
    <t>Deferred Acquisition Costs - Gross Amount</t>
  </si>
  <si>
    <t>Deferred Processing Costs - Gross Amount</t>
  </si>
  <si>
    <t>Deferred MIB and Other Levies - Gross Amount</t>
  </si>
  <si>
    <t>RBS Call Account</t>
  </si>
  <si>
    <t>RBS USD Account</t>
  </si>
  <si>
    <t>Fixed Deposit RBS</t>
  </si>
  <si>
    <t>Deposit - Barclays</t>
  </si>
  <si>
    <t>JSS Current Account</t>
  </si>
  <si>
    <t>JSS Forwards</t>
  </si>
  <si>
    <t>SG Hambros Current Account</t>
  </si>
  <si>
    <t>Deferred Excess of Loss Cover c/fwd</t>
  </si>
  <si>
    <t>Reinsurers' Share of Claims Outstanding and IBNR</t>
  </si>
  <si>
    <t>Reinsurers' Provision for Unearned Premiums - QS</t>
  </si>
  <si>
    <t>Reinsurers' Provision for Claims Outstanding - QS</t>
  </si>
  <si>
    <t>Reinsurers' Provision for Claims Outstanding - ADC/LPT</t>
  </si>
  <si>
    <t>KCASL Trust Account</t>
  </si>
  <si>
    <t>Call Assist Claims Float</t>
  </si>
  <si>
    <t>Pukka CV Claims Float</t>
  </si>
  <si>
    <t>HedgehogClaims Float</t>
  </si>
  <si>
    <t>Deferred Excess of Loss Cover - Reinsurers' Share QS</t>
  </si>
  <si>
    <t>Deferred Acquisition Costs - Reinsurers' Share QS</t>
  </si>
  <si>
    <t>Deferred Reinsurance Commission QS</t>
  </si>
  <si>
    <t>Creditors arising out of Reinsurance Operations - QS</t>
  </si>
  <si>
    <t>Creditors arising out of Reinsurance Operations - XOL</t>
  </si>
  <si>
    <t>Creditors arising out of Reinsurance Operations - LPT</t>
  </si>
  <si>
    <t>Claims Handling Costs Provision</t>
  </si>
  <si>
    <t>Accruals</t>
  </si>
  <si>
    <t>Creditors arising out of Reinsurance Operations - Pukka Fronting</t>
  </si>
  <si>
    <t>IPT Creditor</t>
  </si>
  <si>
    <t>MIB Creditor</t>
  </si>
  <si>
    <t>Share Capital</t>
  </si>
  <si>
    <t>Share Premium</t>
  </si>
  <si>
    <t>Provision for Unearned Premiums - Gross Amount</t>
  </si>
  <si>
    <t>Profit and Loss Account</t>
  </si>
  <si>
    <t>Ibuyer Interest income</t>
  </si>
  <si>
    <t>Hiyacar Interest income</t>
  </si>
  <si>
    <t>Colchis RBLF</t>
  </si>
  <si>
    <t>Pemberton</t>
  </si>
  <si>
    <t>Debt securities and other financial investments</t>
  </si>
  <si>
    <t>Equities</t>
  </si>
  <si>
    <t>Alternative Investments</t>
  </si>
  <si>
    <t>Deposits with credit institutions</t>
  </si>
  <si>
    <t>Reinsurers' share of technical provisions</t>
  </si>
  <si>
    <t>Provision for unearned premiums</t>
  </si>
  <si>
    <t>Claims outstanding</t>
  </si>
  <si>
    <t>Debtors</t>
  </si>
  <si>
    <t>Debtors arising out of direct insurance operations</t>
  </si>
  <si>
    <t>Other debtors</t>
  </si>
  <si>
    <t>Prepayments and accrued income</t>
  </si>
  <si>
    <t>Deferred acquisition costs</t>
  </si>
  <si>
    <t>Deferred processing costs</t>
  </si>
  <si>
    <t>Other prepayments and accrued income</t>
  </si>
  <si>
    <t>Total Assets</t>
  </si>
  <si>
    <t>Capital and reserves</t>
  </si>
  <si>
    <t>Retained earnings</t>
  </si>
  <si>
    <t>Total shareholders' funds</t>
  </si>
  <si>
    <t>Technical provisions</t>
  </si>
  <si>
    <t>Assets</t>
  </si>
  <si>
    <t>Liabilities</t>
  </si>
  <si>
    <t>Provision for unearned premiums, gross amount</t>
  </si>
  <si>
    <t>Claims outstanding, gross amount</t>
  </si>
  <si>
    <t>Unexpired risk reserve</t>
  </si>
  <si>
    <t>Creditors</t>
  </si>
  <si>
    <t>Creditors arising out of direct insurance operations</t>
  </si>
  <si>
    <t>Creditors arising out of reinsurance operations</t>
  </si>
  <si>
    <t>Accruals and deferred income</t>
  </si>
  <si>
    <t>Total Liabilities</t>
  </si>
  <si>
    <t>Other creditors including taxation and social security</t>
  </si>
  <si>
    <t>Intangible assets</t>
  </si>
  <si>
    <t>Derivative assets</t>
  </si>
  <si>
    <t>Other assets</t>
  </si>
  <si>
    <t>Cash at bank</t>
  </si>
  <si>
    <t>XXXX</t>
  </si>
  <si>
    <t>Current year profits</t>
  </si>
  <si>
    <t>Amounts due from Intermediaries re Premiums (net)</t>
  </si>
  <si>
    <t>Provision Claims outstanding</t>
  </si>
  <si>
    <t>AURR</t>
  </si>
  <si>
    <t>MIB Deferral</t>
  </si>
  <si>
    <t>Provision unearned premium</t>
  </si>
  <si>
    <t>Sundry Debtors</t>
  </si>
  <si>
    <t>Other Creditors</t>
  </si>
  <si>
    <t/>
  </si>
  <si>
    <t>RI Share LPT Capital Maintenance Charge</t>
  </si>
  <si>
    <t>Claims handling costs</t>
  </si>
  <si>
    <t>QS of Acquisition costs</t>
  </si>
  <si>
    <t>ABI</t>
  </si>
  <si>
    <t>ADC Capital Maintenance Charge</t>
  </si>
  <si>
    <t>QS of Reinsurance Brokerage</t>
  </si>
  <si>
    <t>Other Technical (Income) / Expenses</t>
  </si>
  <si>
    <t>Reinsurance Profit Commissions - LPT</t>
  </si>
  <si>
    <t>Bank interest</t>
  </si>
  <si>
    <t>J Safra Sarasin Dividends Receivable</t>
  </si>
  <si>
    <t>J Safra Sarasin &amp; Property Unrealised Profit/Loss on Investments</t>
  </si>
  <si>
    <t>SG Unrealised Profit/Loss on Investments</t>
  </si>
  <si>
    <t>Wolvercote interest income</t>
  </si>
  <si>
    <t>CCA Unrealised gain/loss</t>
  </si>
  <si>
    <t>Pluto Interest income</t>
  </si>
  <si>
    <t>HyperJar interest income</t>
  </si>
  <si>
    <t>Rightindem Interest income</t>
  </si>
  <si>
    <t>Management company charges</t>
  </si>
  <si>
    <t>Audit fees</t>
  </si>
  <si>
    <t>Investment Management Fees (JSS)</t>
  </si>
  <si>
    <t>Investment Management Fees (Kleinwort Hambros)</t>
  </si>
  <si>
    <t>Investment Management Fees (Pluto)</t>
  </si>
  <si>
    <t>Consultancy fees</t>
  </si>
  <si>
    <t>FX</t>
  </si>
  <si>
    <t>MICL Profit and Loss</t>
  </si>
  <si>
    <t>Movement</t>
  </si>
  <si>
    <t>Total Investments</t>
  </si>
  <si>
    <t>Capital injection</t>
  </si>
  <si>
    <t>Income</t>
  </si>
  <si>
    <t>£'000s</t>
  </si>
  <si>
    <t>MICL Balance Sheet</t>
  </si>
  <si>
    <t>Asset</t>
  </si>
  <si>
    <t>Upstix</t>
  </si>
  <si>
    <t>RDT Software</t>
  </si>
  <si>
    <t>FX Hedge on USD investments</t>
  </si>
  <si>
    <t>Very high liquidity with surplus cash held in MM accounts</t>
  </si>
  <si>
    <t>Claims Handling Fees</t>
  </si>
  <si>
    <t>CCA Longevity III DAC (USD)</t>
  </si>
  <si>
    <t>SG Interest Receivable</t>
  </si>
  <si>
    <t>Due from MHGL</t>
  </si>
  <si>
    <t>Cash</t>
  </si>
  <si>
    <t>Accrued Interest</t>
  </si>
  <si>
    <t>Claims Paid</t>
  </si>
  <si>
    <t>Actuarial Fees</t>
  </si>
  <si>
    <t>Amounts due from Pukka CV Premiums (net)</t>
  </si>
  <si>
    <t>Due from Hyperformance Limited to Key Claims and Administration Services Limited</t>
  </si>
  <si>
    <t>Due from Hyperformance Limited to Mulsanne Holdings Gibraltar Limited</t>
  </si>
  <si>
    <t>Coinsurance creditor</t>
  </si>
  <si>
    <t>IBNR - Gross Amount</t>
  </si>
  <si>
    <t>Fees Receivable - MICL</t>
  </si>
  <si>
    <t>Legal Provision</t>
  </si>
  <si>
    <t>Wolvercote Realised gain/loss</t>
  </si>
  <si>
    <t>WiL Loan Interest</t>
  </si>
  <si>
    <t>Increased due to Vanderbilt Bonds and WIL loan note</t>
  </si>
  <si>
    <t>Amounts held with JSS money market funds</t>
  </si>
  <si>
    <t>Premium finance delayed and subscription has minimal deferrals</t>
  </si>
  <si>
    <t>Cachematrix</t>
  </si>
  <si>
    <t>Gross Premiums Written - continuing operations</t>
  </si>
  <si>
    <t>Reinsurer's Share of Gross Premiums Written</t>
  </si>
  <si>
    <t>Unearned Premium b/fwd</t>
  </si>
  <si>
    <t>Unearned Premium c/fwd</t>
  </si>
  <si>
    <t>Unearned premium b/fwd - Reinsurers' Share</t>
  </si>
  <si>
    <t>Unearned premium c/fwd - Reinsurers' Share</t>
  </si>
  <si>
    <t>ADC/LPT</t>
  </si>
  <si>
    <t>ADC/LPT Total</t>
  </si>
  <si>
    <t>Excess of Loss Cover</t>
  </si>
  <si>
    <t>Reinsurer's Share of Gross Premiums Written - LPT</t>
  </si>
  <si>
    <t>Gross Claims Outstanding c/fwd - Reinsurers Share - LPT</t>
  </si>
  <si>
    <t>Reinsurers' Share of Excess of Loss Cover</t>
  </si>
  <si>
    <t>Deferred Excess of Loss Cover b/fwd</t>
  </si>
  <si>
    <t>Deferred Excess of Loss Cover b/fwd - Reinsurers' Share</t>
  </si>
  <si>
    <t>Deferred Excess of Loss Cover c/fwd - Reinsurers' Share</t>
  </si>
  <si>
    <t>Net Excess of Loss Cover</t>
  </si>
  <si>
    <t>Reinsurers' Share of Claims Paid</t>
  </si>
  <si>
    <t>Net Claims Paid</t>
  </si>
  <si>
    <t>Provision for IBNR Claims</t>
  </si>
  <si>
    <t>Net Provision for IBNR Claims</t>
  </si>
  <si>
    <t>Gross Provision for IBNR b/fwd</t>
  </si>
  <si>
    <t>Gross Provision for IBNR c/fwd</t>
  </si>
  <si>
    <t>AURR Provision b/fwd</t>
  </si>
  <si>
    <t>AURR Provision c/fwd</t>
  </si>
  <si>
    <t>Gross Prov IBNR b/fwd - Reinsurers' Share</t>
  </si>
  <si>
    <t>Gross Prov IBNR c/fwd - Reinsurers' Share</t>
  </si>
  <si>
    <t>Claims Outstanding</t>
  </si>
  <si>
    <t>Net Claims Outstanding</t>
  </si>
  <si>
    <t>Acquisition Costs</t>
  </si>
  <si>
    <t>Reinsurers' Share of Acquisition Costs</t>
  </si>
  <si>
    <t>Deferred Acquisition Costs b/fwd</t>
  </si>
  <si>
    <t>Deferred Acquisition Costs c/fwd</t>
  </si>
  <si>
    <t>Deferred Acquisition Costs b/f - Reinsurers' Share</t>
  </si>
  <si>
    <t>Deferred Acquisition Costs c/f - Reinsurers' Share</t>
  </si>
  <si>
    <t>Processing Costs</t>
  </si>
  <si>
    <t>Reinsurers' Share of Processing Costs</t>
  </si>
  <si>
    <t>Deferred Processing Costs b/fwd</t>
  </si>
  <si>
    <t>Deferred Processing Costs c/fwd</t>
  </si>
  <si>
    <t>Deferred Processing Costs b/fwd - Reinsurers' Share</t>
  </si>
  <si>
    <t>Deferred Processing Costs c/fwd - Reinsurers' Share</t>
  </si>
  <si>
    <t>Net Processing costs</t>
  </si>
  <si>
    <t>MIB and Other Levies</t>
  </si>
  <si>
    <t>Deferred MIB</t>
  </si>
  <si>
    <t>Reinsurers' Share of MIB and Other Levies</t>
  </si>
  <si>
    <t>Net MIB and Other Levies</t>
  </si>
  <si>
    <t>Net Operating Expenses</t>
  </si>
  <si>
    <t>Underwriting result</t>
  </si>
  <si>
    <t>Other Technical Income (Expense)</t>
  </si>
  <si>
    <t>Reinsurance Brokerage Costs</t>
  </si>
  <si>
    <t>LPT Cost</t>
  </si>
  <si>
    <t>Other Technical Income / (Expenses)</t>
  </si>
  <si>
    <t>Co-Insurance Income</t>
  </si>
  <si>
    <t>Reinsurance Commission Income</t>
  </si>
  <si>
    <t>Deferred Reinsurance Commission Income b/fwd</t>
  </si>
  <si>
    <t>Deferred Reinsurance Commission Income c/fwd</t>
  </si>
  <si>
    <t>Reinsurance Profit Commissions</t>
  </si>
  <si>
    <t>Total Other Technical Income (Expense)</t>
  </si>
  <si>
    <t>Investment Return</t>
  </si>
  <si>
    <t>Rent Income</t>
  </si>
  <si>
    <t>Interest Receivable</t>
  </si>
  <si>
    <t>Investment Management Fees</t>
  </si>
  <si>
    <t>Realised Profit/Loss on Sale of Investments</t>
  </si>
  <si>
    <t>Unrealised Profit/Loss on Investments</t>
  </si>
  <si>
    <t>Bank Interest</t>
  </si>
  <si>
    <t>Total Investment Return</t>
  </si>
  <si>
    <t>Administrative Expenses</t>
  </si>
  <si>
    <t>Management Company Charges</t>
  </si>
  <si>
    <t>Other Non Tech Expenses / (Income)</t>
  </si>
  <si>
    <t>Legal and Professional Fees</t>
  </si>
  <si>
    <t>Stamp Duty</t>
  </si>
  <si>
    <t>Directors Fees</t>
  </si>
  <si>
    <t>Information Technology</t>
  </si>
  <si>
    <t>CUE Database Costs</t>
  </si>
  <si>
    <t>Entertainment</t>
  </si>
  <si>
    <t>Software Licence Fees</t>
  </si>
  <si>
    <t>Perceptive Unrealised gains/losses</t>
  </si>
  <si>
    <t>Rent &amp; Service Charges</t>
  </si>
  <si>
    <t>Bank Interest Payable</t>
  </si>
  <si>
    <t>Auditors' Remuneration</t>
  </si>
  <si>
    <t>Consultancy Fees</t>
  </si>
  <si>
    <t>Bad debt provision</t>
  </si>
  <si>
    <t>CCG Fees</t>
  </si>
  <si>
    <t>Total Administrative Expenses</t>
  </si>
  <si>
    <t>Profit/(loss) on ordinary activities before taxation</t>
  </si>
  <si>
    <t>Gross Claims Outstanding b/fwd</t>
  </si>
  <si>
    <t xml:space="preserve">Gross Claims Outstanding c/fwd  </t>
  </si>
  <si>
    <t>Gross Claims Outstanding b/fwd - Reinsurers Share</t>
  </si>
  <si>
    <t>Gross Claims Outstanding c/fwd - Reinsurers Share</t>
  </si>
  <si>
    <t>Total Acquisition costs</t>
  </si>
  <si>
    <t>Technical result</t>
  </si>
  <si>
    <t xml:space="preserve">Investments </t>
  </si>
  <si>
    <t>WIL Loan</t>
  </si>
  <si>
    <t>RDT Software at NBV</t>
  </si>
  <si>
    <t>Reinsurers' Share of Technical Provisions</t>
  </si>
  <si>
    <t>Provision for Unearned Premiums</t>
  </si>
  <si>
    <t>Provision for Claims</t>
  </si>
  <si>
    <t>Provision for Claims - LPT</t>
  </si>
  <si>
    <t>Amount due from Intermediaries - Net</t>
  </si>
  <si>
    <t xml:space="preserve">Debtors arising out of Reinsurance Operations - XOL </t>
  </si>
  <si>
    <t>Hedgehog Profit Commissions</t>
  </si>
  <si>
    <t xml:space="preserve">Other Debtors </t>
  </si>
  <si>
    <t>Other Assets</t>
  </si>
  <si>
    <t>Deposit - RBS</t>
  </si>
  <si>
    <t>LODH Current Account</t>
  </si>
  <si>
    <t>SG Hambros Current Accounts</t>
  </si>
  <si>
    <t>RBS Trust Account</t>
  </si>
  <si>
    <t>Pukka claims float</t>
  </si>
  <si>
    <t>Hedgehog claims float</t>
  </si>
  <si>
    <t>Prepayments and Accrued Income</t>
  </si>
  <si>
    <t>Deferred MIB costs</t>
  </si>
  <si>
    <t>Other Prepayments</t>
  </si>
  <si>
    <t>Share Capital and Premium</t>
  </si>
  <si>
    <t>TECHNICAL PROVISIONS</t>
  </si>
  <si>
    <t>Claims Outstanding - Gross Amount</t>
  </si>
  <si>
    <t>CREDITORS</t>
  </si>
  <si>
    <t>Other Creditors including Taxation and Social Security</t>
  </si>
  <si>
    <t>Co-insurance Creditor</t>
  </si>
  <si>
    <t>ACCRUALS AND DEFERRED INCOME</t>
  </si>
  <si>
    <t>Deferred Acquisition Costs - Reinsurers Share</t>
  </si>
  <si>
    <t>Deferred Reinsurance Commissions</t>
  </si>
  <si>
    <t>Total Claims incurred</t>
  </si>
  <si>
    <t>Net loss ratio</t>
  </si>
  <si>
    <t>Profit/(loss) before tax</t>
  </si>
  <si>
    <t>Profit/(loss) for the financial year</t>
  </si>
  <si>
    <t>Other Staff Costs</t>
  </si>
  <si>
    <t>Colchis</t>
  </si>
  <si>
    <t>Bad debt costs</t>
  </si>
  <si>
    <t>Bank Interest received</t>
  </si>
  <si>
    <t>LPT</t>
  </si>
  <si>
    <t>Liquidity</t>
  </si>
  <si>
    <t>75% of Net Technical Provisions</t>
  </si>
  <si>
    <t>Cash or cash equivalent</t>
  </si>
  <si>
    <t>Other Financial Investments</t>
  </si>
  <si>
    <t>Debt securities and other fixed income securities</t>
  </si>
  <si>
    <t>Cash at Bank &amp; in Hand</t>
  </si>
  <si>
    <t>Unrealised Gains on Investments</t>
  </si>
  <si>
    <t>GFSC template</t>
  </si>
  <si>
    <t>Perceptive</t>
  </si>
  <si>
    <t>Vanderbilt Bonds</t>
  </si>
  <si>
    <t>Boom assumed to have moved to premium finance earlier; subscription has minimal deferrrals</t>
  </si>
  <si>
    <t>Accruals Rescue and Excess</t>
  </si>
  <si>
    <t>Total includes Fronting which was a £8m increase</t>
  </si>
  <si>
    <t>Prior year adverse development and a £5.4m management margin</t>
  </si>
  <si>
    <t>Dayim (USD purchase)</t>
  </si>
  <si>
    <t>HyperJar</t>
  </si>
  <si>
    <t>Reinsurance fees</t>
  </si>
  <si>
    <t>Significant reserve strengthening to recognise</t>
  </si>
  <si>
    <t>Pluto</t>
  </si>
  <si>
    <t>Avantus</t>
  </si>
  <si>
    <t>Hyperjar</t>
  </si>
  <si>
    <t>Change</t>
  </si>
  <si>
    <t>Realised</t>
  </si>
  <si>
    <t>Comment</t>
  </si>
  <si>
    <t>CAU/INST/AuctusLoanNotes</t>
  </si>
  <si>
    <t>Valuation</t>
  </si>
  <si>
    <t>CAU/INST/BarclaysCashBalances</t>
  </si>
  <si>
    <t>CAU/INST/BFLShares</t>
  </si>
  <si>
    <t>CAU/INST/CCAlongetivity</t>
  </si>
  <si>
    <t>CAU/INST/ColchisRBLF</t>
  </si>
  <si>
    <t>CAU/INST/DayimLoan</t>
  </si>
  <si>
    <t>Dayim Loan: interest accrual and FX</t>
  </si>
  <si>
    <t>CAU/INST/DDBSeries</t>
  </si>
  <si>
    <t>Vanderbilt Bonds: accrued interest</t>
  </si>
  <si>
    <t>CAU/INST/FXSwapFarLeg-USD/GBP,Maturity:20.12.2024(2896035)</t>
  </si>
  <si>
    <t>JSS hedge: market movements</t>
  </si>
  <si>
    <t>CAU/INST/Hiyacar</t>
  </si>
  <si>
    <t>Hiyacar: interest accrual</t>
  </si>
  <si>
    <t>CAU/INST/HyperJarInvestment</t>
  </si>
  <si>
    <t>CAU/INST/Ibuyer</t>
  </si>
  <si>
    <t>CAU/INST/IE0006948016</t>
  </si>
  <si>
    <t>(JSS) Goldman Sachs MM fund: capital moved from MM fund to the other JSS account to pay for fees</t>
  </si>
  <si>
    <t>CAU/INST/KMBShares</t>
  </si>
  <si>
    <t>KMB shares: fully redeemed</t>
  </si>
  <si>
    <t>CAU/INST/LU0103815501</t>
  </si>
  <si>
    <t>JPMorgan Fund: portal introduced in 2024 and cash is held in diversified MM fund</t>
  </si>
  <si>
    <t>CAU/INST/LU1946064786</t>
  </si>
  <si>
    <t>CAU/INST/Perceptive</t>
  </si>
  <si>
    <t>CAU/INST/PlutoInvestment</t>
  </si>
  <si>
    <t>CAU/INST/RBSCashBalances</t>
  </si>
  <si>
    <t>Natwest account: used for transactions but majority of cash held in JPMorgan MM fund</t>
  </si>
  <si>
    <t>CAU/INST/SGHCashBalances</t>
  </si>
  <si>
    <t>Hambros/Society General: cash deposits, movement reflects interest accrued which is added to capital</t>
  </si>
  <si>
    <t>CAU/INST/WILloan</t>
  </si>
  <si>
    <t>WIL Loan: Interest accrued based on contract</t>
  </si>
  <si>
    <t>CAU/INST/WSLShares</t>
  </si>
  <si>
    <t>ISIN/GG00BXDZ3588</t>
  </si>
  <si>
    <t>RAW based on the monthly valuation. This asset will be fully redeemed in Oct24</t>
  </si>
  <si>
    <t>Investment balance</t>
  </si>
  <si>
    <t>Capital</t>
  </si>
  <si>
    <t>CCA Longevity Fund: FX revaluation</t>
  </si>
  <si>
    <t>Hyperjar: interest accrual</t>
  </si>
  <si>
    <t>8VC fund: adjusted to reflect the latest third-party valuation of the asset; has also distributed $250k in cash</t>
  </si>
  <si>
    <t>MICL Investments</t>
  </si>
  <si>
    <t>Investment</t>
  </si>
  <si>
    <t>Code</t>
  </si>
  <si>
    <t>Name</t>
  </si>
  <si>
    <t>Avantus Loan notes</t>
  </si>
  <si>
    <t>Avantus: adjusted in Jun24 to reflect latest third-party valuation of the asset</t>
  </si>
  <si>
    <t>Barclays</t>
  </si>
  <si>
    <t>Beverley (BFL Shares)</t>
  </si>
  <si>
    <t>Beverly Funeral Limited</t>
  </si>
  <si>
    <t>CCA Longevity III DAC (Corry)</t>
  </si>
  <si>
    <t>CCA Longevity Fund</t>
  </si>
  <si>
    <t>Colchis: investment has reduced largely due to a redemption in May24 with an FX loss reported in the quarter; fully redeemed in cash in Aug24</t>
  </si>
  <si>
    <t>Dayim loan</t>
  </si>
  <si>
    <t>Vanderbilt bonds</t>
  </si>
  <si>
    <t>JSS Bank Account number 6004</t>
  </si>
  <si>
    <t>JSS hedge</t>
  </si>
  <si>
    <t>Upstix (formerly iBuyer)</t>
  </si>
  <si>
    <t>Upstix (previously iBuyer): short term loan payments/receipts, partially offset by interest accrual which is settled in cash quarterly</t>
  </si>
  <si>
    <t>JSS Bank Account number 6000</t>
  </si>
  <si>
    <t>JSS Goldman Sach MM fund</t>
  </si>
  <si>
    <t>Cachematrix JPM MM fund</t>
  </si>
  <si>
    <t>JSS Bank Account number 6002</t>
  </si>
  <si>
    <t>JSS Horizon fund</t>
  </si>
  <si>
    <t>(JSS) Horizon: revaluation and fully redeemed in Aug24</t>
  </si>
  <si>
    <t>Perceptive: FX</t>
  </si>
  <si>
    <t>Pluto Invesments</t>
  </si>
  <si>
    <t>Pluto: valuation and £850k redemption in Jul24 with a further £475k in Aug24</t>
  </si>
  <si>
    <t>RBS GBP &amp; USD</t>
  </si>
  <si>
    <t>Natwest current account</t>
  </si>
  <si>
    <t>SG Hambros cash GBP</t>
  </si>
  <si>
    <t>Hambros institutional deposits</t>
  </si>
  <si>
    <t>OHL (WIL Loan) - £5m loan</t>
  </si>
  <si>
    <t>WIL loan</t>
  </si>
  <si>
    <t>8VC fund</t>
  </si>
  <si>
    <t>JSS RAW Capital</t>
  </si>
  <si>
    <t>Total income</t>
  </si>
  <si>
    <t>Check:</t>
  </si>
  <si>
    <t>Wolvercote Unrealised Gain/Loss</t>
  </si>
  <si>
    <t>Colchis RBLF income</t>
  </si>
  <si>
    <t>OHL Bonds - Wolvercote</t>
  </si>
  <si>
    <t>WSL/8VC (USD purchase) - Wolvercote</t>
  </si>
  <si>
    <t>Check 1:</t>
  </si>
  <si>
    <t>Check 2:</t>
  </si>
  <si>
    <t>Cachematrix interest</t>
  </si>
  <si>
    <t>JPMorgan Fund: portal introduced in 2024 and cash is held in diversified MM fund - interest</t>
  </si>
  <si>
    <t>Lower outstanding on a smaller portfolio</t>
  </si>
  <si>
    <t>Check 3:</t>
  </si>
  <si>
    <t>Amortisation</t>
  </si>
  <si>
    <t>XoL Share of IBNR c/f Gross</t>
  </si>
  <si>
    <t>Prior_Year</t>
  </si>
  <si>
    <t>Smaller portfolio and Boom monthly was higher than planned due to delays in premium finance</t>
  </si>
  <si>
    <t>Capital injections received during the year</t>
  </si>
  <si>
    <t>UPR b/f</t>
  </si>
  <si>
    <t>UPR c/f</t>
  </si>
  <si>
    <t>QS share of UPR XoL b/f</t>
  </si>
  <si>
    <t>QS share of UPR XoL c/f</t>
  </si>
  <si>
    <t>UPR XoL b/f</t>
  </si>
  <si>
    <t>UPR XoL c/f</t>
  </si>
  <si>
    <t>UPR commission b/f</t>
  </si>
  <si>
    <t>UPR commission c/f</t>
  </si>
  <si>
    <t>Gross Reserves b/f</t>
  </si>
  <si>
    <t>Gross Reserves c/f</t>
  </si>
  <si>
    <t>Gross IBNR b/f</t>
  </si>
  <si>
    <t>Gross IBNR c/f</t>
  </si>
  <si>
    <t>AURR provision b/f</t>
  </si>
  <si>
    <t>AURR provision c/f</t>
  </si>
  <si>
    <t>XoL recovery b/f</t>
  </si>
  <si>
    <t>XoL recovery c/f</t>
  </si>
  <si>
    <t>QS share of Reserves b/f</t>
  </si>
  <si>
    <t>QS share of Reserves c/f</t>
  </si>
  <si>
    <t>XoL Share of IBNR b/f Gross</t>
  </si>
  <si>
    <t>UPR Acquisition costs b/f</t>
  </si>
  <si>
    <t>UPR Acquisition costs c/f</t>
  </si>
  <si>
    <t>QS of UPR Acquisition costs b/f</t>
  </si>
  <si>
    <t>QS of UPR Acquisition costs c/f</t>
  </si>
  <si>
    <t>UPR Processing costs b/f</t>
  </si>
  <si>
    <t>UPR Processing costs c/f</t>
  </si>
  <si>
    <t>Brokerage commission</t>
  </si>
  <si>
    <t>Software licences</t>
  </si>
  <si>
    <t>Sundry Expenses and Income</t>
  </si>
  <si>
    <t>Bad Debt Costs</t>
  </si>
  <si>
    <t>Employment recharges</t>
  </si>
  <si>
    <t>Loan Interest (WIL Loan)</t>
  </si>
  <si>
    <t>Investments moved to cash and cash equivalents</t>
  </si>
  <si>
    <t>Includes a number of bad debt provisions</t>
  </si>
  <si>
    <t>Investments redistributed to cash and cash equivalents</t>
  </si>
  <si>
    <t>Includes XoL invoices/true ups to be paid in Nov</t>
  </si>
  <si>
    <t>V to PY</t>
  </si>
  <si>
    <t>Capital contribution</t>
  </si>
  <si>
    <t>MICL Bank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</si>
</sst>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;[Red]\(#,##0\);\-"/>
    <numFmt numFmtId="169" formatCode="#,##0.0;[Red]\(#,##0.0\);\-"/>
    <numFmt numFmtId="170" formatCode="0.0%;[Red]\(0.0%\)"/>
    <numFmt numFmtId="171" formatCode="#,##0.00;[Red]\(#,##0.00\)"/>
    <numFmt numFmtId="172" formatCode="mmmm\ yyyy"/>
    <numFmt numFmtId="173" formatCode="#,##0.00;[Red]\(#,##0.00\);\-"/>
    <numFmt numFmtId="174" formatCode="#,##0;[Red]\(#,##0\)"/>
    <numFmt numFmtId="175" formatCode="_-* #,##0_-;\-* #,##0_-;_-* &quot;-&quot;??_-;_-@_-"/>
    <numFmt numFmtId="176" formatCode="#,##0;\(#,##0\);\-"/>
    <numFmt numFmtId="177" formatCode="mmmm\ yyyy;@"/>
    <numFmt numFmtId="178" formatCode="#,##0.00;\(#,##0.00\);\-"/>
    <numFmt numFmtId="179" formatCode="0.000"/>
    <numFmt numFmtId="180" formatCode="_-* #,##0.0000_-;\-* #,##0.0000_-;_-* &quot;-&quot;??_-;_-@_-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8"/>
      <color rgb="FF213E82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16"/>
      <name val="Arial"/>
      <family val="2"/>
    </font>
    <font>
      <b/>
      <sz val="10"/>
      <color theme="1" tint="0.34998626667073579"/>
      <name val="Arial"/>
      <family val="2"/>
    </font>
    <font>
      <sz val="10"/>
      <color theme="0"/>
      <name val="Aptos"/>
      <family val="2"/>
    </font>
    <font>
      <sz val="10"/>
      <color theme="1" tint="0.34998626667073579"/>
      <name val="Aptos"/>
      <family val="2"/>
    </font>
    <font>
      <b/>
      <sz val="20"/>
      <color theme="1"/>
      <name val="Aptos"/>
      <family val="2"/>
    </font>
    <font>
      <sz val="10"/>
      <color theme="1"/>
      <name val="Aptos"/>
      <family val="2"/>
    </font>
    <font>
      <b/>
      <sz val="18"/>
      <color theme="0"/>
      <name val="Aptos"/>
      <family val="2"/>
    </font>
    <font>
      <sz val="11"/>
      <color theme="0"/>
      <name val="Aptos"/>
      <family val="2"/>
    </font>
    <font>
      <sz val="72"/>
      <color theme="0"/>
      <name val="Aptos"/>
      <family val="2"/>
    </font>
    <font>
      <b/>
      <sz val="10"/>
      <color theme="1" tint="0.34998626667073579"/>
      <name val="Aptos"/>
      <family val="2"/>
    </font>
    <font>
      <b/>
      <sz val="8"/>
      <color rgb="FF213E82"/>
      <name val="Aptos"/>
      <family val="2"/>
    </font>
    <font>
      <b/>
      <sz val="10"/>
      <color theme="1"/>
      <name val="Aptos"/>
      <family val="2"/>
    </font>
    <font>
      <b/>
      <sz val="10"/>
      <color theme="0"/>
      <name val="Aptos"/>
      <family val="2"/>
    </font>
    <font>
      <u/>
      <sz val="10"/>
      <color theme="1"/>
      <name val="Aptos"/>
      <family val="2"/>
    </font>
    <font>
      <sz val="16"/>
      <name val="Aptos"/>
      <family val="2"/>
    </font>
    <font>
      <sz val="10"/>
      <color rgb="FFFF0000"/>
      <name val="Apto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</font>
    <font>
      <sz val="10"/>
      <name val="Aptos Narrow"/>
      <family val="2"/>
    </font>
    <font>
      <sz val="18"/>
      <color theme="1"/>
      <name val="Aptos Narrow"/>
      <family val="2"/>
    </font>
    <font>
      <b/>
      <sz val="20"/>
      <color theme="1"/>
      <name val="Aptos Narrow"/>
      <family val="2"/>
    </font>
    <font>
      <b/>
      <sz val="10"/>
      <color rgb="FFFFFFFF"/>
      <name val="Aptos Narrow"/>
      <family val="2"/>
    </font>
    <font>
      <b/>
      <sz val="11"/>
      <color theme="0"/>
      <name val="Aptos Narrow"/>
      <family val="2"/>
    </font>
    <font>
      <b/>
      <sz val="10"/>
      <color theme="0"/>
      <name val="Aptos Narrow"/>
      <family val="2"/>
    </font>
    <font>
      <sz val="11"/>
      <name val="Aptos Narrow"/>
      <family val="2"/>
    </font>
    <font>
      <b/>
      <sz val="11"/>
      <color theme="1"/>
      <name val="Aptos Narrow"/>
      <family val="2"/>
    </font>
    <font>
      <u/>
      <sz val="10"/>
      <color theme="10"/>
      <name val="Arial"/>
      <family val="2"/>
    </font>
    <font>
      <sz val="1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C646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1">
    <xf numFmtId="0" fontId="0" fillId="0" borderId="0"/>
    <xf numFmtId="0" fontId="4" fillId="0" borderId="0"/>
    <xf numFmtId="167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38" fillId="6" borderId="0" applyNumberFormat="0" applyBorder="0" applyAlignment="0" applyProtection="0"/>
    <xf numFmtId="0" fontId="39" fillId="7" borderId="0" applyNumberFormat="0" applyBorder="0" applyAlignment="0" applyProtection="0"/>
    <xf numFmtId="0" fontId="40" fillId="8" borderId="19" applyNumberFormat="0" applyAlignment="0" applyProtection="0"/>
    <xf numFmtId="0" fontId="41" fillId="9" borderId="20" applyNumberFormat="0" applyAlignment="0" applyProtection="0"/>
    <xf numFmtId="0" fontId="42" fillId="9" borderId="19" applyNumberFormat="0" applyAlignment="0" applyProtection="0"/>
    <xf numFmtId="0" fontId="43" fillId="0" borderId="21" applyNumberFormat="0" applyFill="0" applyAlignment="0" applyProtection="0"/>
    <xf numFmtId="0" fontId="3" fillId="10" borderId="22" applyNumberFormat="0" applyAlignment="0" applyProtection="0"/>
    <xf numFmtId="0" fontId="5" fillId="0" borderId="0" applyNumberFormat="0" applyFill="0" applyBorder="0" applyAlignment="0" applyProtection="0"/>
    <xf numFmtId="0" fontId="7" fillId="11" borderId="23" applyNumberFormat="0" applyFont="0" applyAlignment="0" applyProtection="0"/>
    <xf numFmtId="0" fontId="44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5" fillId="36" borderId="0" applyNumberFormat="0" applyAlignment="0" applyProtection="0"/>
    <xf numFmtId="0" fontId="45" fillId="36" borderId="0" applyNumberFormat="0" applyAlignment="0" applyProtection="0"/>
    <xf numFmtId="0" fontId="46" fillId="0" borderId="0"/>
    <xf numFmtId="167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70">
    <xf numFmtId="0" fontId="0" fillId="0" borderId="0" xfId="0"/>
    <xf numFmtId="168" fontId="0" fillId="0" borderId="0" xfId="0" applyNumberFormat="1"/>
    <xf numFmtId="168" fontId="2" fillId="0" borderId="0" xfId="0" applyNumberFormat="1" applyFont="1"/>
    <xf numFmtId="0" fontId="6" fillId="0" borderId="0" xfId="0" applyFont="1"/>
    <xf numFmtId="0" fontId="8" fillId="0" borderId="0" xfId="0" applyFont="1" applyAlignment="1">
      <alignment vertical="center" wrapText="1"/>
    </xf>
    <xf numFmtId="0" fontId="6" fillId="2" borderId="0" xfId="0" applyFont="1" applyFill="1"/>
    <xf numFmtId="0" fontId="10" fillId="2" borderId="0" xfId="0" applyFont="1" applyFill="1"/>
    <xf numFmtId="0" fontId="10" fillId="0" borderId="0" xfId="0" applyFont="1"/>
    <xf numFmtId="0" fontId="13" fillId="0" borderId="0" xfId="0" applyFont="1"/>
    <xf numFmtId="169" fontId="13" fillId="0" borderId="0" xfId="0" applyNumberFormat="1" applyFont="1" applyAlignment="1">
      <alignment horizontal="right"/>
    </xf>
    <xf numFmtId="168" fontId="13" fillId="0" borderId="0" xfId="0" applyNumberFormat="1" applyFont="1" applyAlignment="1">
      <alignment horizontal="right"/>
    </xf>
    <xf numFmtId="0" fontId="14" fillId="0" borderId="0" xfId="0" applyFont="1"/>
    <xf numFmtId="168" fontId="12" fillId="0" borderId="0" xfId="0" applyNumberFormat="1" applyFont="1" applyAlignment="1">
      <alignment horizontal="right"/>
    </xf>
    <xf numFmtId="168" fontId="15" fillId="2" borderId="0" xfId="0" applyNumberFormat="1" applyFont="1" applyFill="1" applyAlignment="1">
      <alignment horizontal="centerContinuous"/>
    </xf>
    <xf numFmtId="168" fontId="15" fillId="2" borderId="0" xfId="0" applyNumberFormat="1" applyFont="1" applyFill="1" applyAlignment="1">
      <alignment horizontal="right"/>
    </xf>
    <xf numFmtId="169" fontId="15" fillId="2" borderId="0" xfId="0" applyNumberFormat="1" applyFont="1" applyFill="1" applyAlignment="1">
      <alignment horizontal="right"/>
    </xf>
    <xf numFmtId="168" fontId="13" fillId="0" borderId="0" xfId="0" applyNumberFormat="1" applyFont="1"/>
    <xf numFmtId="170" fontId="13" fillId="0" borderId="0" xfId="0" applyNumberFormat="1" applyFont="1" applyAlignment="1">
      <alignment horizontal="right"/>
    </xf>
    <xf numFmtId="168" fontId="13" fillId="0" borderId="0" xfId="0" applyNumberFormat="1" applyFont="1" applyAlignment="1">
      <alignment horizontal="left" wrapText="1"/>
    </xf>
    <xf numFmtId="172" fontId="15" fillId="2" borderId="0" xfId="0" applyNumberFormat="1" applyFont="1" applyFill="1" applyAlignment="1">
      <alignment horizontal="centerContinuous"/>
    </xf>
    <xf numFmtId="168" fontId="14" fillId="0" borderId="0" xfId="0" applyNumberFormat="1" applyFont="1" applyAlignment="1">
      <alignment horizontal="right"/>
    </xf>
    <xf numFmtId="0" fontId="17" fillId="0" borderId="0" xfId="0" applyFont="1"/>
    <xf numFmtId="174" fontId="14" fillId="0" borderId="0" xfId="0" applyNumberFormat="1" applyFont="1"/>
    <xf numFmtId="174" fontId="13" fillId="0" borderId="0" xfId="0" applyNumberFormat="1" applyFont="1" applyAlignment="1">
      <alignment horizontal="right"/>
    </xf>
    <xf numFmtId="177" fontId="9" fillId="2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 wrapText="1"/>
    </xf>
    <xf numFmtId="177" fontId="9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169" fontId="16" fillId="0" borderId="0" xfId="0" applyNumberFormat="1" applyFont="1" applyAlignment="1">
      <alignment horizontal="right"/>
    </xf>
    <xf numFmtId="0" fontId="12" fillId="0" borderId="0" xfId="0" applyFont="1"/>
    <xf numFmtId="176" fontId="11" fillId="3" borderId="11" xfId="0" applyNumberFormat="1" applyFont="1" applyFill="1" applyBorder="1" applyAlignment="1">
      <alignment vertical="center" wrapText="1"/>
    </xf>
    <xf numFmtId="169" fontId="15" fillId="2" borderId="13" xfId="0" applyNumberFormat="1" applyFont="1" applyFill="1" applyBorder="1" applyAlignment="1">
      <alignment horizontal="right"/>
    </xf>
    <xf numFmtId="168" fontId="15" fillId="2" borderId="5" xfId="0" applyNumberFormat="1" applyFont="1" applyFill="1" applyBorder="1" applyAlignment="1">
      <alignment horizontal="right"/>
    </xf>
    <xf numFmtId="168" fontId="15" fillId="2" borderId="14" xfId="0" applyNumberFormat="1" applyFont="1" applyFill="1" applyBorder="1" applyAlignment="1">
      <alignment horizontal="right"/>
    </xf>
    <xf numFmtId="168" fontId="15" fillId="2" borderId="4" xfId="0" applyNumberFormat="1" applyFont="1" applyFill="1" applyBorder="1" applyAlignment="1">
      <alignment horizontal="centerContinuous"/>
    </xf>
    <xf numFmtId="0" fontId="18" fillId="0" borderId="0" xfId="0" applyFont="1" applyAlignment="1">
      <alignment vertical="center"/>
    </xf>
    <xf numFmtId="172" fontId="15" fillId="2" borderId="4" xfId="0" applyNumberFormat="1" applyFont="1" applyFill="1" applyBorder="1" applyAlignment="1">
      <alignment horizontal="centerContinuous"/>
    </xf>
    <xf numFmtId="176" fontId="16" fillId="0" borderId="0" xfId="0" applyNumberFormat="1" applyFont="1" applyAlignment="1">
      <alignment horizontal="right"/>
    </xf>
    <xf numFmtId="176" fontId="13" fillId="0" borderId="0" xfId="0" applyNumberFormat="1" applyFont="1"/>
    <xf numFmtId="176" fontId="13" fillId="0" borderId="9" xfId="0" applyNumberFormat="1" applyFont="1" applyBorder="1"/>
    <xf numFmtId="176" fontId="14" fillId="0" borderId="0" xfId="0" applyNumberFormat="1" applyFont="1"/>
    <xf numFmtId="176" fontId="16" fillId="0" borderId="9" xfId="0" applyNumberFormat="1" applyFont="1" applyBorder="1" applyAlignment="1">
      <alignment horizontal="right"/>
    </xf>
    <xf numFmtId="178" fontId="13" fillId="0" borderId="0" xfId="0" applyNumberFormat="1" applyFont="1"/>
    <xf numFmtId="176" fontId="13" fillId="0" borderId="1" xfId="0" applyNumberFormat="1" applyFont="1" applyBorder="1"/>
    <xf numFmtId="0" fontId="20" fillId="0" borderId="0" xfId="0" applyFont="1"/>
    <xf numFmtId="0" fontId="22" fillId="0" borderId="0" xfId="0" applyFont="1"/>
    <xf numFmtId="177" fontId="23" fillId="2" borderId="0" xfId="0" applyNumberFormat="1" applyFont="1" applyFill="1" applyAlignment="1">
      <alignment horizontal="left" vertical="center"/>
    </xf>
    <xf numFmtId="0" fontId="24" fillId="2" borderId="0" xfId="0" applyFont="1" applyFill="1"/>
    <xf numFmtId="0" fontId="25" fillId="2" borderId="0" xfId="0" applyFont="1" applyFill="1"/>
    <xf numFmtId="0" fontId="22" fillId="0" borderId="0" xfId="0" applyFont="1" applyAlignment="1">
      <alignment horizontal="right"/>
    </xf>
    <xf numFmtId="0" fontId="26" fillId="0" borderId="0" xfId="0" applyFont="1" applyAlignment="1">
      <alignment vertical="center"/>
    </xf>
    <xf numFmtId="0" fontId="27" fillId="3" borderId="8" xfId="0" applyFont="1" applyFill="1" applyBorder="1" applyAlignment="1">
      <alignment horizontal="left" vertical="center" wrapText="1"/>
    </xf>
    <xf numFmtId="169" fontId="20" fillId="0" borderId="0" xfId="0" applyNumberFormat="1" applyFont="1" applyAlignment="1">
      <alignment horizontal="right"/>
    </xf>
    <xf numFmtId="0" fontId="21" fillId="0" borderId="0" xfId="0" applyFont="1" applyAlignment="1">
      <alignment vertical="center" wrapText="1"/>
    </xf>
    <xf numFmtId="0" fontId="28" fillId="0" borderId="0" xfId="0" applyFont="1"/>
    <xf numFmtId="169" fontId="22" fillId="0" borderId="0" xfId="0" applyNumberFormat="1" applyFont="1" applyAlignment="1">
      <alignment horizontal="right"/>
    </xf>
    <xf numFmtId="168" fontId="22" fillId="0" borderId="0" xfId="0" applyNumberFormat="1" applyFont="1" applyAlignment="1">
      <alignment horizontal="right"/>
    </xf>
    <xf numFmtId="0" fontId="21" fillId="0" borderId="0" xfId="0" applyFont="1" applyAlignment="1">
      <alignment vertical="center"/>
    </xf>
    <xf numFmtId="168" fontId="29" fillId="2" borderId="0" xfId="0" applyNumberFormat="1" applyFont="1" applyFill="1" applyAlignment="1">
      <alignment horizontal="right"/>
    </xf>
    <xf numFmtId="169" fontId="29" fillId="2" borderId="0" xfId="0" applyNumberFormat="1" applyFont="1" applyFill="1" applyAlignment="1">
      <alignment horizontal="right"/>
    </xf>
    <xf numFmtId="0" fontId="27" fillId="3" borderId="0" xfId="0" applyFont="1" applyFill="1" applyAlignment="1">
      <alignment horizontal="left" vertical="center" wrapText="1"/>
    </xf>
    <xf numFmtId="168" fontId="22" fillId="0" borderId="0" xfId="0" applyNumberFormat="1" applyFont="1"/>
    <xf numFmtId="177" fontId="23" fillId="0" borderId="0" xfId="0" applyNumberFormat="1" applyFont="1" applyAlignment="1">
      <alignment horizontal="left" vertical="center"/>
    </xf>
    <xf numFmtId="0" fontId="24" fillId="0" borderId="0" xfId="0" applyFont="1"/>
    <xf numFmtId="0" fontId="25" fillId="0" borderId="0" xfId="0" applyFont="1"/>
    <xf numFmtId="176" fontId="27" fillId="3" borderId="12" xfId="0" applyNumberFormat="1" applyFont="1" applyFill="1" applyBorder="1" applyAlignment="1">
      <alignment horizontal="right" vertical="center" wrapText="1"/>
    </xf>
    <xf numFmtId="0" fontId="27" fillId="0" borderId="0" xfId="0" applyFont="1" applyAlignment="1">
      <alignment horizontal="left" vertical="center" wrapText="1"/>
    </xf>
    <xf numFmtId="176" fontId="22" fillId="0" borderId="0" xfId="0" applyNumberFormat="1" applyFont="1"/>
    <xf numFmtId="176" fontId="20" fillId="0" borderId="0" xfId="0" applyNumberFormat="1" applyFont="1" applyAlignment="1">
      <alignment horizontal="right"/>
    </xf>
    <xf numFmtId="0" fontId="30" fillId="0" borderId="0" xfId="0" applyFont="1"/>
    <xf numFmtId="0" fontId="31" fillId="0" borderId="0" xfId="0" applyFont="1"/>
    <xf numFmtId="168" fontId="22" fillId="0" borderId="0" xfId="0" applyNumberFormat="1" applyFont="1" applyAlignment="1">
      <alignment horizontal="left" wrapText="1"/>
    </xf>
    <xf numFmtId="172" fontId="29" fillId="2" borderId="4" xfId="0" applyNumberFormat="1" applyFont="1" applyFill="1" applyBorder="1" applyAlignment="1">
      <alignment horizontal="centerContinuous"/>
    </xf>
    <xf numFmtId="168" fontId="29" fillId="2" borderId="4" xfId="0" applyNumberFormat="1" applyFont="1" applyFill="1" applyBorder="1" applyAlignment="1">
      <alignment horizontal="centerContinuous"/>
    </xf>
    <xf numFmtId="168" fontId="29" fillId="0" borderId="0" xfId="0" applyNumberFormat="1" applyFont="1" applyAlignment="1">
      <alignment horizontal="centerContinuous"/>
    </xf>
    <xf numFmtId="168" fontId="28" fillId="2" borderId="0" xfId="0" applyNumberFormat="1" applyFont="1" applyFill="1" applyAlignment="1">
      <alignment horizontal="left" wrapText="1"/>
    </xf>
    <xf numFmtId="168" fontId="29" fillId="0" borderId="0" xfId="0" applyNumberFormat="1" applyFont="1" applyAlignment="1">
      <alignment horizontal="right"/>
    </xf>
    <xf numFmtId="168" fontId="29" fillId="2" borderId="0" xfId="0" applyNumberFormat="1" applyFont="1" applyFill="1" applyAlignment="1">
      <alignment horizontal="left" wrapText="1"/>
    </xf>
    <xf numFmtId="0" fontId="27" fillId="3" borderId="7" xfId="0" applyFont="1" applyFill="1" applyBorder="1" applyAlignment="1">
      <alignment horizontal="left" vertical="center" wrapText="1"/>
    </xf>
    <xf numFmtId="174" fontId="22" fillId="0" borderId="0" xfId="0" applyNumberFormat="1" applyFont="1" applyAlignment="1">
      <alignment horizontal="right"/>
    </xf>
    <xf numFmtId="168" fontId="20" fillId="0" borderId="0" xfId="0" applyNumberFormat="1" applyFont="1" applyAlignment="1">
      <alignment horizontal="left" wrapText="1"/>
    </xf>
    <xf numFmtId="176" fontId="20" fillId="0" borderId="9" xfId="0" applyNumberFormat="1" applyFont="1" applyBorder="1" applyAlignment="1">
      <alignment horizontal="right"/>
    </xf>
    <xf numFmtId="176" fontId="20" fillId="0" borderId="10" xfId="0" applyNumberFormat="1" applyFont="1" applyBorder="1" applyAlignment="1">
      <alignment horizontal="right"/>
    </xf>
    <xf numFmtId="176" fontId="20" fillId="0" borderId="1" xfId="0" applyNumberFormat="1" applyFont="1" applyBorder="1" applyAlignment="1">
      <alignment horizontal="right"/>
    </xf>
    <xf numFmtId="176" fontId="22" fillId="0" borderId="0" xfId="0" applyNumberFormat="1" applyFont="1" applyAlignment="1">
      <alignment horizontal="right"/>
    </xf>
    <xf numFmtId="176" fontId="22" fillId="0" borderId="1" xfId="0" applyNumberFormat="1" applyFont="1" applyBorder="1" applyAlignment="1">
      <alignment horizontal="right"/>
    </xf>
    <xf numFmtId="0" fontId="27" fillId="3" borderId="8" xfId="0" applyFont="1" applyFill="1" applyBorder="1" applyAlignment="1">
      <alignment horizontal="right" vertical="center" wrapText="1"/>
    </xf>
    <xf numFmtId="0" fontId="19" fillId="0" borderId="0" xfId="0" applyFont="1"/>
    <xf numFmtId="0" fontId="28" fillId="0" borderId="0" xfId="0" applyFont="1" applyAlignment="1">
      <alignment vertical="center"/>
    </xf>
    <xf numFmtId="172" fontId="29" fillId="2" borderId="0" xfId="0" applyNumberFormat="1" applyFont="1" applyFill="1" applyAlignment="1">
      <alignment horizontal="centerContinuous"/>
    </xf>
    <xf numFmtId="168" fontId="29" fillId="2" borderId="0" xfId="0" applyNumberFormat="1" applyFont="1" applyFill="1" applyAlignment="1">
      <alignment horizontal="centerContinuous"/>
    </xf>
    <xf numFmtId="169" fontId="29" fillId="2" borderId="13" xfId="0" applyNumberFormat="1" applyFont="1" applyFill="1" applyBorder="1" applyAlignment="1">
      <alignment horizontal="right"/>
    </xf>
    <xf numFmtId="168" fontId="29" fillId="2" borderId="5" xfId="0" applyNumberFormat="1" applyFont="1" applyFill="1" applyBorder="1" applyAlignment="1">
      <alignment horizontal="right"/>
    </xf>
    <xf numFmtId="168" fontId="29" fillId="2" borderId="14" xfId="0" applyNumberFormat="1" applyFont="1" applyFill="1" applyBorder="1" applyAlignment="1">
      <alignment horizontal="right"/>
    </xf>
    <xf numFmtId="174" fontId="28" fillId="0" borderId="0" xfId="0" applyNumberFormat="1" applyFont="1"/>
    <xf numFmtId="176" fontId="22" fillId="0" borderId="9" xfId="0" applyNumberFormat="1" applyFont="1" applyBorder="1"/>
    <xf numFmtId="176" fontId="28" fillId="0" borderId="0" xfId="0" applyNumberFormat="1" applyFont="1"/>
    <xf numFmtId="176" fontId="27" fillId="3" borderId="11" xfId="0" applyNumberFormat="1" applyFont="1" applyFill="1" applyBorder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176" fontId="28" fillId="0" borderId="0" xfId="0" applyNumberFormat="1" applyFont="1" applyAlignment="1">
      <alignment horizontal="right"/>
    </xf>
    <xf numFmtId="170" fontId="22" fillId="0" borderId="0" xfId="0" applyNumberFormat="1" applyFont="1" applyAlignment="1">
      <alignment horizontal="right"/>
    </xf>
    <xf numFmtId="0" fontId="49" fillId="0" borderId="0" xfId="53" applyFont="1"/>
    <xf numFmtId="167" fontId="50" fillId="0" borderId="0" xfId="4" applyFont="1" applyAlignment="1" applyProtection="1">
      <alignment vertical="center"/>
    </xf>
    <xf numFmtId="175" fontId="50" fillId="0" borderId="0" xfId="4" applyNumberFormat="1" applyFont="1" applyFill="1" applyAlignment="1">
      <alignment vertical="center"/>
    </xf>
    <xf numFmtId="0" fontId="51" fillId="0" borderId="0" xfId="0" applyFont="1" applyAlignment="1">
      <alignment horizontal="left"/>
    </xf>
    <xf numFmtId="168" fontId="49" fillId="0" borderId="0" xfId="53" applyNumberFormat="1" applyFont="1" applyAlignment="1">
      <alignment horizontal="right"/>
    </xf>
    <xf numFmtId="168" fontId="49" fillId="0" borderId="0" xfId="53" applyNumberFormat="1" applyFont="1" applyAlignment="1">
      <alignment horizontal="left"/>
    </xf>
    <xf numFmtId="0" fontId="52" fillId="0" borderId="0" xfId="0" applyFont="1" applyAlignment="1">
      <alignment vertical="center" wrapText="1"/>
    </xf>
    <xf numFmtId="168" fontId="53" fillId="2" borderId="26" xfId="53" applyNumberFormat="1" applyFont="1" applyFill="1" applyBorder="1" applyAlignment="1">
      <alignment horizontal="centerContinuous" vertical="center" wrapText="1"/>
    </xf>
    <xf numFmtId="17" fontId="53" fillId="2" borderId="26" xfId="53" applyNumberFormat="1" applyFont="1" applyFill="1" applyBorder="1" applyAlignment="1">
      <alignment horizontal="centerContinuous" vertical="center" wrapText="1"/>
    </xf>
    <xf numFmtId="17" fontId="54" fillId="2" borderId="0" xfId="0" applyNumberFormat="1" applyFont="1" applyFill="1" applyAlignment="1">
      <alignment horizontal="center"/>
    </xf>
    <xf numFmtId="0" fontId="55" fillId="2" borderId="25" xfId="53" applyFont="1" applyFill="1" applyBorder="1" applyAlignment="1">
      <alignment vertical="center" wrapText="1"/>
    </xf>
    <xf numFmtId="17" fontId="55" fillId="2" borderId="26" xfId="53" applyNumberFormat="1" applyFont="1" applyFill="1" applyBorder="1" applyAlignment="1">
      <alignment horizontal="right" vertical="center" wrapText="1"/>
    </xf>
    <xf numFmtId="168" fontId="55" fillId="2" borderId="26" xfId="53" applyNumberFormat="1" applyFont="1" applyFill="1" applyBorder="1" applyAlignment="1">
      <alignment horizontal="right" vertical="center" wrapText="1"/>
    </xf>
    <xf numFmtId="168" fontId="55" fillId="2" borderId="26" xfId="53" applyNumberFormat="1" applyFont="1" applyFill="1" applyBorder="1" applyAlignment="1">
      <alignment horizontal="left" vertical="center" wrapText="1"/>
    </xf>
    <xf numFmtId="0" fontId="56" fillId="0" borderId="0" xfId="53" applyFont="1" applyAlignment="1">
      <alignment vertical="center"/>
    </xf>
    <xf numFmtId="0" fontId="50" fillId="0" borderId="27" xfId="53" applyFont="1" applyBorder="1" applyAlignment="1">
      <alignment vertical="center" wrapText="1"/>
    </xf>
    <xf numFmtId="0" fontId="50" fillId="0" borderId="28" xfId="53" applyFont="1" applyBorder="1" applyAlignment="1">
      <alignment vertical="center" wrapText="1"/>
    </xf>
    <xf numFmtId="168" fontId="50" fillId="0" borderId="28" xfId="53" applyNumberFormat="1" applyFont="1" applyBorder="1" applyAlignment="1">
      <alignment horizontal="right" vertical="center" wrapText="1"/>
    </xf>
    <xf numFmtId="168" fontId="50" fillId="0" borderId="28" xfId="53" applyNumberFormat="1" applyFont="1" applyBorder="1" applyAlignment="1">
      <alignment horizontal="left" vertical="center" wrapText="1"/>
    </xf>
    <xf numFmtId="0" fontId="56" fillId="0" borderId="0" xfId="53" applyFont="1"/>
    <xf numFmtId="168" fontId="49" fillId="0" borderId="1" xfId="53" applyNumberFormat="1" applyFont="1" applyBorder="1" applyAlignment="1">
      <alignment horizontal="right"/>
    </xf>
    <xf numFmtId="0" fontId="49" fillId="0" borderId="0" xfId="53" applyFont="1" applyAlignment="1">
      <alignment vertical="center"/>
    </xf>
    <xf numFmtId="173" fontId="49" fillId="0" borderId="0" xfId="53" applyNumberFormat="1" applyFont="1" applyAlignment="1">
      <alignment horizontal="right"/>
    </xf>
    <xf numFmtId="0" fontId="57" fillId="0" borderId="0" xfId="53" applyFont="1"/>
    <xf numFmtId="0" fontId="56" fillId="37" borderId="0" xfId="53" applyFont="1" applyFill="1" applyAlignment="1">
      <alignment vertical="center"/>
    </xf>
    <xf numFmtId="0" fontId="56" fillId="37" borderId="0" xfId="53" applyFont="1" applyFill="1"/>
    <xf numFmtId="168" fontId="50" fillId="3" borderId="28" xfId="53" applyNumberFormat="1" applyFont="1" applyFill="1" applyBorder="1" applyAlignment="1">
      <alignment horizontal="right" vertical="center" wrapText="1"/>
    </xf>
    <xf numFmtId="0" fontId="49" fillId="0" borderId="0" xfId="53" applyFont="1" applyAlignment="1">
      <alignment horizontal="right"/>
    </xf>
    <xf numFmtId="17" fontId="49" fillId="0" borderId="0" xfId="53" applyNumberFormat="1" applyFont="1" applyAlignment="1">
      <alignment horizontal="right"/>
    </xf>
    <xf numFmtId="168" fontId="57" fillId="0" borderId="29" xfId="53" applyNumberFormat="1" applyFont="1" applyBorder="1" applyAlignment="1">
      <alignment horizontal="right"/>
    </xf>
    <xf numFmtId="174" fontId="49" fillId="0" borderId="0" xfId="2" applyNumberFormat="1" applyFont="1" applyBorder="1" applyAlignment="1">
      <alignment horizontal="right"/>
    </xf>
    <xf numFmtId="168" fontId="55" fillId="2" borderId="26" xfId="53" applyNumberFormat="1" applyFont="1" applyFill="1" applyBorder="1" applyAlignment="1">
      <alignment horizontal="center" vertical="center" wrapText="1"/>
    </xf>
    <xf numFmtId="0" fontId="56" fillId="3" borderId="0" xfId="53" applyFont="1" applyFill="1" applyAlignment="1">
      <alignment vertical="center"/>
    </xf>
    <xf numFmtId="168" fontId="49" fillId="0" borderId="3" xfId="53" applyNumberFormat="1" applyFont="1" applyBorder="1" applyAlignment="1">
      <alignment horizontal="right"/>
    </xf>
    <xf numFmtId="168" fontId="57" fillId="0" borderId="0" xfId="53" applyNumberFormat="1" applyFont="1" applyAlignment="1">
      <alignment horizontal="left"/>
    </xf>
    <xf numFmtId="168" fontId="0" fillId="0" borderId="0" xfId="0" applyNumberFormat="1" applyAlignment="1">
      <alignment horizontal="left"/>
    </xf>
    <xf numFmtId="179" fontId="49" fillId="0" borderId="0" xfId="53" applyNumberFormat="1" applyFont="1" applyAlignment="1">
      <alignment horizontal="left"/>
    </xf>
    <xf numFmtId="174" fontId="49" fillId="0" borderId="0" xfId="53" applyNumberFormat="1" applyFont="1"/>
    <xf numFmtId="174" fontId="49" fillId="0" borderId="2" xfId="53" applyNumberFormat="1" applyFont="1" applyBorder="1"/>
    <xf numFmtId="174" fontId="49" fillId="0" borderId="1" xfId="53" applyNumberFormat="1" applyFont="1" applyBorder="1"/>
    <xf numFmtId="0" fontId="50" fillId="0" borderId="0" xfId="53" applyFont="1" applyAlignment="1">
      <alignment vertical="center" wrapText="1"/>
    </xf>
    <xf numFmtId="174" fontId="49" fillId="0" borderId="0" xfId="2" applyNumberFormat="1" applyFont="1" applyFill="1" applyBorder="1" applyAlignment="1">
      <alignment horizontal="right"/>
    </xf>
    <xf numFmtId="174" fontId="49" fillId="0" borderId="0" xfId="53" applyNumberFormat="1" applyFont="1" applyAlignment="1">
      <alignment horizontal="right"/>
    </xf>
    <xf numFmtId="168" fontId="49" fillId="0" borderId="15" xfId="53" applyNumberFormat="1" applyFont="1" applyBorder="1" applyAlignment="1">
      <alignment horizontal="right"/>
    </xf>
    <xf numFmtId="0" fontId="49" fillId="0" borderId="1" xfId="53" applyFont="1" applyBorder="1"/>
    <xf numFmtId="168" fontId="49" fillId="0" borderId="31" xfId="53" applyNumberFormat="1" applyFont="1" applyBorder="1" applyAlignment="1">
      <alignment horizontal="right"/>
    </xf>
    <xf numFmtId="174" fontId="49" fillId="0" borderId="3" xfId="53" applyNumberFormat="1" applyFont="1" applyBorder="1" applyAlignment="1">
      <alignment horizontal="right"/>
    </xf>
    <xf numFmtId="171" fontId="22" fillId="0" borderId="0" xfId="0" applyNumberFormat="1" applyFont="1" applyAlignment="1">
      <alignment horizontal="right"/>
    </xf>
    <xf numFmtId="168" fontId="49" fillId="0" borderId="0" xfId="53" applyNumberFormat="1" applyFont="1"/>
    <xf numFmtId="174" fontId="49" fillId="0" borderId="30" xfId="2" applyNumberFormat="1" applyFont="1" applyBorder="1" applyAlignment="1">
      <alignment horizontal="right"/>
    </xf>
    <xf numFmtId="174" fontId="49" fillId="0" borderId="32" xfId="2" applyNumberFormat="1" applyFont="1" applyFill="1" applyBorder="1" applyAlignment="1">
      <alignment horizontal="right"/>
    </xf>
    <xf numFmtId="173" fontId="0" fillId="0" borderId="0" xfId="0" applyNumberFormat="1" applyAlignment="1">
      <alignment horizontal="left"/>
    </xf>
    <xf numFmtId="173" fontId="50" fillId="3" borderId="28" xfId="53" applyNumberFormat="1" applyFont="1" applyFill="1" applyBorder="1" applyAlignment="1">
      <alignment horizontal="right" vertical="center" wrapText="1"/>
    </xf>
    <xf numFmtId="180" fontId="49" fillId="0" borderId="0" xfId="2" applyNumberFormat="1" applyFont="1" applyBorder="1"/>
    <xf numFmtId="168" fontId="59" fillId="3" borderId="28" xfId="53" applyNumberFormat="1" applyFont="1" applyFill="1" applyBorder="1" applyAlignment="1">
      <alignment horizontal="right" vertical="center" wrapText="1"/>
    </xf>
    <xf numFmtId="173" fontId="56" fillId="0" borderId="0" xfId="53" applyNumberFormat="1" applyFont="1"/>
    <xf numFmtId="168" fontId="53" fillId="2" borderId="25" xfId="53" applyNumberFormat="1" applyFont="1" applyFill="1" applyBorder="1" applyAlignment="1">
      <alignment horizontal="centerContinuous" vertical="center" wrapText="1"/>
    </xf>
    <xf numFmtId="168" fontId="49" fillId="0" borderId="6" xfId="53" applyNumberFormat="1" applyFont="1" applyBorder="1" applyAlignment="1">
      <alignment horizontal="right"/>
    </xf>
    <xf numFmtId="174" fontId="49" fillId="0" borderId="33" xfId="2" applyNumberFormat="1" applyFont="1" applyBorder="1" applyAlignment="1">
      <alignment horizontal="right"/>
    </xf>
    <xf numFmtId="168" fontId="50" fillId="4" borderId="28" xfId="53" applyNumberFormat="1" applyFont="1" applyFill="1" applyBorder="1" applyAlignment="1">
      <alignment horizontal="right" vertical="center" wrapText="1"/>
    </xf>
    <xf numFmtId="175" fontId="22" fillId="0" borderId="0" xfId="2" applyNumberFormat="1" applyFont="1" applyAlignment="1">
      <alignment horizontal="right"/>
    </xf>
    <xf numFmtId="175" fontId="32" fillId="0" borderId="0" xfId="2" applyNumberFormat="1" applyFont="1" applyAlignment="1">
      <alignment horizontal="left"/>
    </xf>
    <xf numFmtId="175" fontId="22" fillId="0" borderId="0" xfId="2" applyNumberFormat="1" applyFont="1" applyFill="1" applyAlignment="1">
      <alignment horizontal="right"/>
    </xf>
    <xf numFmtId="0" fontId="22" fillId="0" borderId="0" xfId="0" applyFont="1" applyAlignment="1">
      <alignment horizontal="centerContinuous" wrapText="1"/>
    </xf>
    <xf numFmtId="169" fontId="22" fillId="0" borderId="0" xfId="0" applyNumberFormat="1" applyFont="1" applyAlignment="1">
      <alignment horizontal="centerContinuous" wrapText="1"/>
    </xf>
    <xf numFmtId="168" fontId="22" fillId="0" borderId="0" xfId="0" applyNumberFormat="1" applyFont="1" applyAlignment="1">
      <alignment horizontal="centerContinuous" wrapText="1"/>
    </xf>
    <xf numFmtId="172" fontId="29" fillId="2" borderId="4" xfId="0" applyNumberFormat="1" applyFont="1" applyFill="1" applyBorder="1" applyAlignment="1">
      <alignment horizontal="center"/>
    </xf>
    <xf numFmtId="168" fontId="29" fillId="2" borderId="4" xfId="0" applyNumberFormat="1" applyFont="1" applyFill="1" applyBorder="1" applyAlignment="1">
      <alignment horizontal="center"/>
    </xf>
  </cellXfs>
  <cellStyles count="71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2" builtinId="3"/>
    <cellStyle name="Comma [0] 2" xfId="59" xr:uid="{774B69DF-74E1-42D8-AF7E-3938D8D942B8}"/>
    <cellStyle name="Comma 10" xfId="64" xr:uid="{D12406D1-2A54-4841-B75D-15B23EEEA6C7}"/>
    <cellStyle name="Comma 11 2" xfId="3" xr:uid="{80CE5592-96F7-4E63-AF0A-04C1C6118AF9}"/>
    <cellStyle name="Comma 11 2 2" xfId="7" xr:uid="{33C918A6-9FBA-4B24-B49E-D0AC50BE30EF}"/>
    <cellStyle name="Comma 2" xfId="5" xr:uid="{3787840C-070B-4E4D-A01F-F88E8A2B3213}"/>
    <cellStyle name="Comma 2 2" xfId="9" xr:uid="{8FF04F94-6A95-45A0-A919-DC98259D3C6F}"/>
    <cellStyle name="Comma 2 3" xfId="66" xr:uid="{D2F0F79F-590C-47C4-A475-E573FA222C99}"/>
    <cellStyle name="Comma 3" xfId="4" xr:uid="{E0E1755C-1DDD-486B-8FE0-4E3C5321DCC3}"/>
    <cellStyle name="Comma 3 2" xfId="8" xr:uid="{C14248CB-51DB-4D04-AE02-6E5BBF959445}"/>
    <cellStyle name="Comma 4" xfId="6" xr:uid="{CB5BB8EC-417A-4D89-96E7-488289A26DEC}"/>
    <cellStyle name="Comma 5" xfId="54" xr:uid="{96DE530B-9AC9-4041-A6E3-CD34BB22C796}"/>
    <cellStyle name="Comma 6" xfId="58" xr:uid="{F48DA009-4CCB-429F-BAEE-72E6D273D605}"/>
    <cellStyle name="Comma 7" xfId="62" xr:uid="{217EC386-4A61-47EB-8978-4F80B7E9ABF4}"/>
    <cellStyle name="Comma 8" xfId="68" xr:uid="{33B20FD3-640E-41E7-82FE-CE0F986E8A41}"/>
    <cellStyle name="Comma 9" xfId="70" xr:uid="{C65DFA9E-2873-40DD-8E21-9F1D7D96C362}"/>
    <cellStyle name="Currency [0] 2" xfId="57" xr:uid="{A6003736-90E8-483F-BA46-F1635F47FE3F}"/>
    <cellStyle name="Currency 2" xfId="56" xr:uid="{03E86EDF-23BF-420B-9426-900B40003CA3}"/>
    <cellStyle name="Explanatory Text" xfId="25" builtinId="53" customBuiltin="1"/>
    <cellStyle name="Followed Hyperlink 2" xfId="52" xr:uid="{632652AC-48D4-497C-91D4-5258C03A34F2}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 2" xfId="51" xr:uid="{061EFB3B-B309-4001-B0B4-F4958DCDDE8A}"/>
    <cellStyle name="Hyperlink 3" xfId="65" xr:uid="{816B109D-AC87-478D-8643-0939CC035ED8}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1" xr:uid="{1F7B3C98-020D-48E7-8B39-C5ED61C2B7BA}"/>
    <cellStyle name="Normal 3" xfId="53" xr:uid="{7C9BCAEA-0B4F-4770-BC6F-DD50146BC4AF}"/>
    <cellStyle name="Normal 4" xfId="60" xr:uid="{2D0080C8-8ACA-45BC-A21D-D4BF9C5D7A31}"/>
    <cellStyle name="Normal 5" xfId="67" xr:uid="{9141FB54-5DE1-4DDA-9520-AD6A7995396B}"/>
    <cellStyle name="Note" xfId="24" builtinId="10" customBuiltin="1"/>
    <cellStyle name="Output" xfId="19" builtinId="21" customBuiltin="1"/>
    <cellStyle name="Per cent 2" xfId="69" xr:uid="{EDCFBA73-AEBA-45F9-BF25-A48CCED7ED19}"/>
    <cellStyle name="Percent 10" xfId="63" xr:uid="{D7238A47-AC31-4FF1-B794-3C649C1FEE80}"/>
    <cellStyle name="Percent 2" xfId="55" xr:uid="{B7F5C5D4-528B-492A-A3CE-F89C84B36704}"/>
    <cellStyle name="Percent 3" xfId="61" xr:uid="{F9B1014F-6F01-4DC0-B272-3ADC96EC751B}"/>
    <cellStyle name="Title" xfId="10" builtinId="15" customBuiltin="1"/>
    <cellStyle name="Total" xfId="26" builtinId="25" customBuiltin="1"/>
    <cellStyle name="Warning Text" xfId="23" builtinId="11" customBuiltin="1"/>
  </cellStyles>
  <dxfs count="17"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  <dxf>
      <font>
        <color theme="0" tint="-4.9989318521683403E-2"/>
      </font>
      <fill>
        <patternFill>
          <fgColor indexed="64"/>
          <bgColor rgb="FFFF0000"/>
        </patternFill>
      </fill>
    </dxf>
  </dxfs>
  <tableStyles count="1" defaultTableStyle="TableStyleMedium2" defaultPivotStyle="PivotStyleLight16">
    <tableStyle name="Invisible" pivot="0" table="0" count="0" xr9:uid="{37E54DE9-2212-444C-AD52-D2643A488499}"/>
  </tableStyles>
  <colors>
    <mruColors>
      <color rgb="FFFF99FF"/>
      <color rgb="FF213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627528</xdr:colOff>
      <xdr:row>0</xdr:row>
      <xdr:rowOff>0</xdr:rowOff>
    </xdr:from>
    <xdr:to>
      <xdr:col>8</xdr:col>
      <xdr:colOff>595272</xdr:colOff>
      <xdr:row>1</xdr:row>
      <xdr:rowOff>180476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2999" y="0"/>
          <a:ext cx="3640783" cy="43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2768413</xdr:colOff>
      <xdr:row>0</xdr:row>
      <xdr:rowOff>38100</xdr:rowOff>
    </xdr:from>
    <xdr:to>
      <xdr:col>3</xdr:col>
      <xdr:colOff>921115</xdr:colOff>
      <xdr:row>1</xdr:row>
      <xdr:rowOff>218576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8413" y="38100"/>
          <a:ext cx="3648627" cy="4376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2219325</xdr:colOff>
      <xdr:row>0</xdr:row>
      <xdr:rowOff>19051</xdr:rowOff>
    </xdr:from>
    <xdr:to>
      <xdr:col>13</xdr:col>
      <xdr:colOff>5859735</xdr:colOff>
      <xdr:row>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1B944-B0AF-49FE-8B7B-9309E745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8775" y="19051"/>
          <a:ext cx="3640410" cy="40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98051</xdr:colOff>
      <xdr:row>0</xdr:row>
      <xdr:rowOff>31040</xdr:rowOff>
    </xdr:from>
    <xdr:to>
      <xdr:col>13</xdr:col>
      <xdr:colOff>840483</xdr:colOff>
      <xdr:row>1</xdr:row>
      <xdr:rowOff>189291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D019A7-4D9D-48EA-B0E0-511ABE194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3201" y="31040"/>
          <a:ext cx="3590407" cy="4249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414617</xdr:colOff>
      <xdr:row>0</xdr:row>
      <xdr:rowOff>0</xdr:rowOff>
    </xdr:from>
    <xdr:to>
      <xdr:col>10</xdr:col>
      <xdr:colOff>1560</xdr:colOff>
      <xdr:row>1</xdr:row>
      <xdr:rowOff>174761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717" y="0"/>
          <a:ext cx="3640783" cy="4376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gr3\Finance\Monthly%20MI\New%20Pack%20workings\07%20Jul%2021\KCASL%20sheets%20for%20Group%20pack%20Jul%2021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vsbs\CY%202014%20Forecast_RF2\Expenses\Expenses%20Template%20RF2%20(Liv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vantage\Advantage%202014\9.%20September%202014\Expenses%20Mgmt\Expenses%20Template%20RF2%20(Live)%20September%20Actual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letecovergroup.sharepoint.com/sites/Mulsanne_Finance/Shared%20Documents/Investments/WPS%20FY24/11.%20Nov-24/202411%20Investment%20WPS.xlsx" TargetMode="External"/><Relationship Id="rId1" Type="http://schemas.openxmlformats.org/officeDocument/2006/relationships/externalLinkPath" Target="https://completecovergroup.sharepoint.com/sites/Mulsanne_Finance/Shared%20Documents/Investments/WPS%20FY24/11.%20Nov-24/202411%20Investment%20W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O report - p14"/>
      <sheetName val="Month selection"/>
      <sheetName val="P41 Section D - Claims"/>
      <sheetName val="KCASL Highlights"/>
      <sheetName val="P43 KCASL P&amp;L"/>
      <sheetName val="P44 Claims Cashflow Statement"/>
      <sheetName val="P45 Key Claims Balance Sheet"/>
      <sheetName val="P46 Key Claims LTM"/>
      <sheetName val="P47 Key Claims result by month"/>
      <sheetName val="P48 KCASL claims analysis "/>
      <sheetName val="P49 KCASL Key Drivers"/>
      <sheetName val="P50 KCASL fraud MOJ"/>
      <sheetName val="P51 KCASL op activity"/>
      <sheetName val="PLAN BS"/>
      <sheetName val="PLAN cashflow"/>
      <sheetName val="PLAN pl"/>
      <sheetName val="Sheet1"/>
      <sheetName val="BS detail"/>
      <sheetName val="TB"/>
      <sheetName val="Cashflow workings"/>
    </sheetNames>
    <sheetDataSet>
      <sheetData sheetId="0"/>
      <sheetData sheetId="1">
        <row r="2">
          <cell r="C2">
            <v>44378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_Input_Expenses"/>
      <sheetName val="Model_Input_Capex"/>
      <sheetName val="Model_Input_Headcount"/>
      <sheetName val="Expenses Normalised"/>
      <sheetName val="Waterfall Graph"/>
      <sheetName val="Waterfall Data"/>
      <sheetName val="Normalised Exp Graph"/>
      <sheetName val="Normalised Exp Data"/>
      <sheetName val="DirExp_Input_tab_Summary"/>
      <sheetName val="Summary"/>
      <sheetName val="Summary by Business Area"/>
      <sheetName val="Headcount By Business Area"/>
      <sheetName val="FAR"/>
      <sheetName val="Capex"/>
      <sheetName val="Bridge"/>
      <sheetName val="DirExp_Summary_tab"/>
      <sheetName val="Dimensions"/>
      <sheetName val="Code List"/>
      <sheetName val="Headcount"/>
      <sheetName val="Data"/>
      <sheetName val="Check"/>
      <sheetName val="Check2"/>
      <sheetName val="Check3"/>
      <sheetName val="Comparison ADV"/>
      <sheetName val="RF1 by Month ADV"/>
      <sheetName val="Adv RF1"/>
      <sheetName val="RF2 by Month ADV"/>
      <sheetName val="Pivot Adv"/>
      <sheetName val="Adv RF2"/>
      <sheetName val="Comparison FIN"/>
      <sheetName val="FIN RF1"/>
      <sheetName val="FIN RF2"/>
      <sheetName val="Pivot FIN"/>
      <sheetName val="Comparison CLM"/>
      <sheetName val="CLM RF1"/>
      <sheetName val="CLM RF2"/>
      <sheetName val="Pivot CLM"/>
      <sheetName val="Comparison UAA"/>
      <sheetName val="UAA RF1"/>
      <sheetName val="UAA RF2"/>
      <sheetName val="Pivot UAA"/>
      <sheetName val="Comparison BUS"/>
      <sheetName val="BUS RF1"/>
      <sheetName val="BUS RF2"/>
      <sheetName val="Pivot BUS"/>
      <sheetName val="Comparison ITS"/>
      <sheetName val="ITS RF1"/>
      <sheetName val="ITS RF2"/>
      <sheetName val="Pivot ITS"/>
    </sheetNames>
    <sheetDataSet>
      <sheetData sheetId="0">
        <row r="5">
          <cell r="C5">
            <v>118375.81999999999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5">
          <cell r="A15">
            <v>41021051</v>
          </cell>
        </row>
      </sheetData>
      <sheetData sheetId="20"/>
      <sheetData sheetId="21"/>
      <sheetData sheetId="22"/>
      <sheetData sheetId="23"/>
      <sheetData sheetId="24">
        <row r="7">
          <cell r="D7" t="str">
            <v>Jan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_Input_Expenses"/>
      <sheetName val="Model_Input_Capex"/>
      <sheetName val="Model_Input_Headcount"/>
      <sheetName val="Summary"/>
      <sheetName val="Summary by Business Area"/>
      <sheetName val="Headcount By Business Area"/>
      <sheetName val="Expenses Normalised"/>
      <sheetName val="Waterfall Graph"/>
      <sheetName val="Waterfall Data"/>
      <sheetName val="Normalised Exp Graph"/>
      <sheetName val="Normalised Exp Data"/>
      <sheetName val="Headcount"/>
      <sheetName val="Data"/>
      <sheetName val="DirExp_Input_tab_Summary"/>
      <sheetName val="FAR"/>
      <sheetName val="Capex"/>
      <sheetName val="Bridge"/>
      <sheetName val="DirExp_Summary_tab"/>
      <sheetName val="Sheet1"/>
      <sheetName val="Dimensions"/>
      <sheetName val="Pivot Adv"/>
      <sheetName val="Adv RF2"/>
      <sheetName val="Code List"/>
      <sheetName val="Check"/>
      <sheetName val="Check2"/>
      <sheetName val="Check3"/>
      <sheetName val="Comparison ADV"/>
      <sheetName val="RF1 by Month ADV"/>
      <sheetName val="Adv RF1"/>
      <sheetName val="RF2 by Month ADV"/>
      <sheetName val="Comparison FIN"/>
      <sheetName val="FIN RF1"/>
      <sheetName val="Pivot FIN"/>
      <sheetName val="Comparison CLM"/>
      <sheetName val="CLM RF1"/>
      <sheetName val="FIN RF2"/>
      <sheetName val="Pivot CLM"/>
      <sheetName val="Comparison UAA"/>
      <sheetName val="UAA RF1"/>
      <sheetName val="CLM RF2"/>
      <sheetName val="Pivot UAA"/>
      <sheetName val="Comparison BUS"/>
      <sheetName val="BUS RF1"/>
      <sheetName val="UAA RF2"/>
      <sheetName val="Pivot BUS"/>
      <sheetName val="Comparison ITS"/>
      <sheetName val="ITS RF1"/>
      <sheetName val="BUS RF2"/>
      <sheetName val="Pivot ITS"/>
      <sheetName val="ITS RF2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vestments"/>
      <sheetName val="TB"/>
      <sheetName val="Closing TB"/>
      <sheetName val="FX Analysis"/>
      <sheetName val="Summary YTD split"/>
      <sheetName val="Journal"/>
      <sheetName val="Robus"/>
      <sheetName val="Perceptive"/>
      <sheetName val="CCA longevity"/>
      <sheetName val="JSS"/>
      <sheetName val="HyperJar"/>
      <sheetName val="Pluto"/>
      <sheetName val="Upstix"/>
      <sheetName val="Colchis RBLF"/>
      <sheetName val="BFL Beverley"/>
      <sheetName val="WIL Loan"/>
      <sheetName val="Vanderbilt Bonds"/>
      <sheetName val="Hiyacar"/>
      <sheetName val="SG Hambros"/>
      <sheetName val="8VC"/>
      <sheetName val="Avantus"/>
      <sheetName val="Dayim"/>
      <sheetName val="CacheMatrix"/>
      <sheetName val="CacheMatrix_Interest"/>
      <sheetName val="KMB Shares"/>
      <sheetName val="Look up"/>
    </sheetNames>
    <sheetDataSet>
      <sheetData sheetId="0">
        <row r="26">
          <cell r="D26">
            <v>87696.29</v>
          </cell>
        </row>
        <row r="30">
          <cell r="M30">
            <v>0</v>
          </cell>
        </row>
      </sheetData>
      <sheetData sheetId="1"/>
      <sheetData sheetId="2"/>
      <sheetData sheetId="3">
        <row r="10">
          <cell r="D10">
            <v>-13382.310840620499</v>
          </cell>
        </row>
      </sheetData>
      <sheetData sheetId="4"/>
      <sheetData sheetId="5"/>
      <sheetData sheetId="6"/>
      <sheetData sheetId="7">
        <row r="7">
          <cell r="L7">
            <v>47025.582340245499</v>
          </cell>
        </row>
        <row r="12">
          <cell r="L12">
            <v>-11389.318632587921</v>
          </cell>
        </row>
      </sheetData>
      <sheetData sheetId="8">
        <row r="12">
          <cell r="L12">
            <v>-30306.401429164223</v>
          </cell>
        </row>
      </sheetData>
      <sheetData sheetId="9">
        <row r="24">
          <cell r="E24">
            <v>39889.169999999925</v>
          </cell>
        </row>
        <row r="26">
          <cell r="E26">
            <v>-156063.59</v>
          </cell>
        </row>
        <row r="38">
          <cell r="F38"/>
          <cell r="G38">
            <v>39889.169999999925</v>
          </cell>
        </row>
      </sheetData>
      <sheetData sheetId="10">
        <row r="9">
          <cell r="L9">
            <v>5065.8147945205483</v>
          </cell>
        </row>
      </sheetData>
      <sheetData sheetId="11"/>
      <sheetData sheetId="12">
        <row r="7">
          <cell r="L7">
            <v>363692</v>
          </cell>
        </row>
        <row r="9">
          <cell r="L9">
            <v>21633.556528356159</v>
          </cell>
        </row>
      </sheetData>
      <sheetData sheetId="13">
        <row r="12">
          <cell r="L12"/>
        </row>
      </sheetData>
      <sheetData sheetId="14"/>
      <sheetData sheetId="15">
        <row r="11">
          <cell r="L11">
            <v>23530.81</v>
          </cell>
        </row>
      </sheetData>
      <sheetData sheetId="16">
        <row r="11">
          <cell r="L11">
            <v>52035.352196272463</v>
          </cell>
        </row>
      </sheetData>
      <sheetData sheetId="17">
        <row r="11">
          <cell r="L11">
            <v>8039.0625</v>
          </cell>
        </row>
      </sheetData>
      <sheetData sheetId="18">
        <row r="11">
          <cell r="L11">
            <v>26287.160615668403</v>
          </cell>
        </row>
      </sheetData>
      <sheetData sheetId="19">
        <row r="12">
          <cell r="L12">
            <v>-130577.86226497684</v>
          </cell>
        </row>
        <row r="23">
          <cell r="E23">
            <v>0</v>
          </cell>
        </row>
      </sheetData>
      <sheetData sheetId="20"/>
      <sheetData sheetId="21">
        <row r="11">
          <cell r="T11">
            <v>23483.716093055154</v>
          </cell>
        </row>
        <row r="12">
          <cell r="T12">
            <v>-100914.04716753867</v>
          </cell>
        </row>
      </sheetData>
      <sheetData sheetId="22">
        <row r="7">
          <cell r="L7">
            <v>2000000</v>
          </cell>
        </row>
      </sheetData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903B-49D7-420B-93AF-116965BCA45B}">
  <sheetPr codeName="Sheet3"/>
  <dimension ref="A1:AC150"/>
  <sheetViews>
    <sheetView workbookViewId="0"/>
  </sheetViews>
  <sheetFormatPr defaultColWidth="9.140625" defaultRowHeight="12.75" outlineLevelRow="1" x14ac:dyDescent="0.2"/>
  <cols>
    <col min="1" max="1" width="58" style="8" customWidth="1"/>
    <col min="2" max="2" width="1.28515625" style="8" customWidth="1"/>
    <col min="3" max="3" width="13.28515625" style="9" bestFit="1" customWidth="1"/>
    <col min="4" max="5" width="13.28515625" style="10" bestFit="1" customWidth="1"/>
    <col min="6" max="6" width="1.5703125" style="8" customWidth="1"/>
    <col min="7" max="8" width="13.28515625" style="9" bestFit="1" customWidth="1"/>
    <col min="9" max="9" width="13.28515625" style="10" bestFit="1" customWidth="1"/>
    <col min="10" max="10" width="65.85546875" style="18" customWidth="1"/>
    <col min="11" max="12" width="14.28515625" style="10" customWidth="1"/>
    <col min="13" max="16384" width="9.140625" style="8"/>
  </cols>
  <sheetData>
    <row r="1" spans="1:29" ht="20.25" x14ac:dyDescent="0.3">
      <c r="A1" s="21" t="e">
        <f>IF(AND(SUM(C148:D148)=0,SUM(G148:H148)=0),"","*****Reconciliation Issues*****")</f>
        <v>#REF!</v>
      </c>
      <c r="B1" s="30"/>
    </row>
    <row r="2" spans="1:29" ht="26.25" x14ac:dyDescent="0.2">
      <c r="A2" s="4" t="s">
        <v>185</v>
      </c>
      <c r="B2" s="4"/>
      <c r="C2" s="4"/>
      <c r="D2" s="4"/>
      <c r="E2" s="4"/>
      <c r="F2" s="4"/>
      <c r="G2" s="4"/>
      <c r="H2" s="4"/>
      <c r="I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4.75" customHeight="1" x14ac:dyDescent="1.35">
      <c r="A3" s="24">
        <f>+PL!B3</f>
        <v>45627</v>
      </c>
      <c r="B3" s="5"/>
      <c r="C3" s="5"/>
      <c r="D3" s="5"/>
      <c r="E3" s="5"/>
      <c r="F3" s="5"/>
      <c r="G3" s="6"/>
      <c r="H3" s="6"/>
      <c r="I3" s="6"/>
    </row>
    <row r="4" spans="1:29" s="30" customFormat="1" ht="6" customHeight="1" x14ac:dyDescent="1.35">
      <c r="A4" s="26"/>
      <c r="B4" s="26"/>
      <c r="C4" s="3"/>
      <c r="D4" s="3"/>
      <c r="E4" s="3"/>
      <c r="F4" s="3"/>
      <c r="G4" s="7"/>
      <c r="H4" s="7"/>
      <c r="I4" s="7"/>
      <c r="J4" s="18"/>
      <c r="K4" s="12"/>
      <c r="L4" s="12"/>
    </row>
    <row r="5" spans="1:29" x14ac:dyDescent="0.2">
      <c r="A5" s="36"/>
      <c r="B5" s="27"/>
      <c r="C5" s="19">
        <f>+A3</f>
        <v>45627</v>
      </c>
      <c r="D5" s="19"/>
      <c r="E5" s="13"/>
      <c r="G5" s="35" t="s">
        <v>26</v>
      </c>
      <c r="H5" s="35"/>
      <c r="I5" s="35"/>
      <c r="K5" s="20"/>
      <c r="L5" s="20"/>
    </row>
    <row r="6" spans="1:29" x14ac:dyDescent="0.2">
      <c r="C6" s="32" t="s">
        <v>28</v>
      </c>
      <c r="D6" s="33" t="s">
        <v>37</v>
      </c>
      <c r="E6" s="34" t="s">
        <v>22</v>
      </c>
      <c r="G6" s="15" t="s">
        <v>28</v>
      </c>
      <c r="H6" s="14" t="s">
        <v>37</v>
      </c>
      <c r="I6" s="14" t="s">
        <v>22</v>
      </c>
      <c r="K6" s="20"/>
      <c r="L6" s="20"/>
    </row>
    <row r="7" spans="1:29" x14ac:dyDescent="0.2">
      <c r="A7" s="28" t="s">
        <v>0</v>
      </c>
      <c r="B7" s="28"/>
      <c r="C7" s="23"/>
      <c r="D7" s="23"/>
      <c r="E7" s="23"/>
      <c r="F7" s="22"/>
      <c r="G7" s="23"/>
      <c r="H7" s="23"/>
      <c r="I7" s="23"/>
    </row>
    <row r="8" spans="1:29" ht="12.75" customHeight="1" x14ac:dyDescent="0.2">
      <c r="A8" s="8" t="s">
        <v>218</v>
      </c>
      <c r="C8" s="39" t="e">
        <f>-SUMIF(#REF!,$A8,#REF!)</f>
        <v>#REF!</v>
      </c>
      <c r="D8" s="39" t="e">
        <f>-SUMIF(#REF!,$A8,#REF!)</f>
        <v>#REF!</v>
      </c>
      <c r="E8" s="39" t="e">
        <f>+C8-D8</f>
        <v>#REF!</v>
      </c>
      <c r="F8" s="39"/>
      <c r="G8" s="39" t="e">
        <f>-SUMIF(#REF!,$A8,#REF!)</f>
        <v>#REF!</v>
      </c>
      <c r="H8" s="39" t="e">
        <f>-SUMIF(#REF!,$A8,#REF!)</f>
        <v>#REF!</v>
      </c>
      <c r="I8" s="39" t="e">
        <f>+G8-H8</f>
        <v>#REF!</v>
      </c>
      <c r="M8" s="16"/>
      <c r="N8" s="39"/>
    </row>
    <row r="9" spans="1:29" x14ac:dyDescent="0.2">
      <c r="A9" s="8" t="s">
        <v>219</v>
      </c>
      <c r="C9" s="39" t="e">
        <f>-SUMIF(#REF!,$A9,#REF!)</f>
        <v>#REF!</v>
      </c>
      <c r="D9" s="39" t="e">
        <f>-SUMIF(#REF!,$A9,#REF!)</f>
        <v>#REF!</v>
      </c>
      <c r="E9" s="39" t="e">
        <f t="shared" ref="E9:E13" si="0">+C9-D9</f>
        <v>#REF!</v>
      </c>
      <c r="F9" s="39"/>
      <c r="G9" s="39" t="e">
        <f>-SUMIF(#REF!,$A9,#REF!)</f>
        <v>#REF!</v>
      </c>
      <c r="H9" s="39" t="e">
        <f>-SUMIF(#REF!,$A9,#REF!)</f>
        <v>#REF!</v>
      </c>
      <c r="I9" s="39" t="e">
        <f t="shared" ref="I9:I13" si="1">+G9-H9</f>
        <v>#REF!</v>
      </c>
      <c r="M9" s="16"/>
      <c r="N9" s="39"/>
    </row>
    <row r="10" spans="1:29" x14ac:dyDescent="0.2">
      <c r="A10" s="8" t="s">
        <v>220</v>
      </c>
      <c r="C10" s="39" t="e">
        <f>-SUMIF(#REF!,$A10,#REF!)</f>
        <v>#REF!</v>
      </c>
      <c r="D10" s="39" t="e">
        <f>-SUMIF(#REF!,$A10,#REF!)</f>
        <v>#REF!</v>
      </c>
      <c r="E10" s="39" t="e">
        <f t="shared" si="0"/>
        <v>#REF!</v>
      </c>
      <c r="F10" s="39"/>
      <c r="G10" s="39" t="e">
        <f>-SUMIF(#REF!,$A10,#REF!)</f>
        <v>#REF!</v>
      </c>
      <c r="H10" s="39" t="e">
        <f>-SUMIF(#REF!,$A10,#REF!)</f>
        <v>#REF!</v>
      </c>
      <c r="I10" s="39" t="e">
        <f t="shared" si="1"/>
        <v>#REF!</v>
      </c>
      <c r="M10" s="16"/>
      <c r="N10" s="39"/>
    </row>
    <row r="11" spans="1:29" x14ac:dyDescent="0.2">
      <c r="A11" s="8" t="s">
        <v>221</v>
      </c>
      <c r="C11" s="39" t="e">
        <f>-SUMIF(#REF!,$A11,#REF!)</f>
        <v>#REF!</v>
      </c>
      <c r="D11" s="39" t="e">
        <f>-SUMIF(#REF!,$A11,#REF!)</f>
        <v>#REF!</v>
      </c>
      <c r="E11" s="39" t="e">
        <f t="shared" si="0"/>
        <v>#REF!</v>
      </c>
      <c r="F11" s="39"/>
      <c r="G11" s="39" t="e">
        <f>-SUMIF(#REF!,$A11,#REF!)</f>
        <v>#REF!</v>
      </c>
      <c r="H11" s="39" t="e">
        <f>-SUMIF(#REF!,$A11,#REF!)</f>
        <v>#REF!</v>
      </c>
      <c r="I11" s="39" t="e">
        <f t="shared" si="1"/>
        <v>#REF!</v>
      </c>
      <c r="M11" s="16"/>
      <c r="N11" s="39"/>
    </row>
    <row r="12" spans="1:29" x14ac:dyDescent="0.2">
      <c r="A12" s="8" t="s">
        <v>222</v>
      </c>
      <c r="C12" s="39" t="e">
        <f>-SUMIF(#REF!,$A12,#REF!)</f>
        <v>#REF!</v>
      </c>
      <c r="D12" s="39" t="e">
        <f>-SUMIF(#REF!,$A12,#REF!)</f>
        <v>#REF!</v>
      </c>
      <c r="E12" s="39" t="e">
        <f t="shared" si="0"/>
        <v>#REF!</v>
      </c>
      <c r="F12" s="39"/>
      <c r="G12" s="39" t="e">
        <f>-SUMIF(#REF!,$A12,#REF!)</f>
        <v>#REF!</v>
      </c>
      <c r="H12" s="39" t="e">
        <f>-SUMIF(#REF!,$A12,#REF!)</f>
        <v>#REF!</v>
      </c>
      <c r="I12" s="39" t="e">
        <f t="shared" si="1"/>
        <v>#REF!</v>
      </c>
      <c r="M12" s="16"/>
      <c r="N12" s="39"/>
    </row>
    <row r="13" spans="1:29" x14ac:dyDescent="0.2">
      <c r="A13" s="8" t="s">
        <v>223</v>
      </c>
      <c r="C13" s="39" t="e">
        <f>-SUMIF(#REF!,$A13,#REF!)</f>
        <v>#REF!</v>
      </c>
      <c r="D13" s="39" t="e">
        <f>-SUMIF(#REF!,$A13,#REF!)</f>
        <v>#REF!</v>
      </c>
      <c r="E13" s="39" t="e">
        <f t="shared" si="0"/>
        <v>#REF!</v>
      </c>
      <c r="F13" s="39"/>
      <c r="G13" s="39" t="e">
        <f>-SUMIF(#REF!,$A13,#REF!)</f>
        <v>#REF!</v>
      </c>
      <c r="H13" s="39" t="e">
        <f>-SUMIF(#REF!,$A13,#REF!)</f>
        <v>#REF!</v>
      </c>
      <c r="I13" s="39" t="e">
        <f t="shared" si="1"/>
        <v>#REF!</v>
      </c>
      <c r="M13" s="16"/>
      <c r="N13" s="39"/>
    </row>
    <row r="14" spans="1:29" ht="3" customHeight="1" x14ac:dyDescent="0.2">
      <c r="C14" s="40"/>
      <c r="D14" s="40"/>
      <c r="E14" s="40"/>
      <c r="F14" s="39"/>
      <c r="G14" s="40"/>
      <c r="H14" s="40"/>
      <c r="I14" s="40"/>
      <c r="M14" s="16"/>
      <c r="N14" s="39"/>
    </row>
    <row r="15" spans="1:29" x14ac:dyDescent="0.2">
      <c r="A15" s="28" t="s">
        <v>2</v>
      </c>
      <c r="B15" s="28"/>
      <c r="C15" s="39" t="e">
        <f>SUM(C7:C14)</f>
        <v>#REF!</v>
      </c>
      <c r="D15" s="39" t="e">
        <f t="shared" ref="D15:E15" si="2">SUM(D7:D14)</f>
        <v>#REF!</v>
      </c>
      <c r="E15" s="39" t="e">
        <f t="shared" si="2"/>
        <v>#REF!</v>
      </c>
      <c r="F15" s="41"/>
      <c r="G15" s="39" t="e">
        <f>SUM(G7:G14)</f>
        <v>#REF!</v>
      </c>
      <c r="H15" s="39" t="e">
        <f t="shared" ref="H15" si="3">SUM(H7:H14)</f>
        <v>#REF!</v>
      </c>
      <c r="I15" s="39" t="e">
        <f t="shared" ref="I15" si="4">SUM(I7:I14)</f>
        <v>#REF!</v>
      </c>
      <c r="M15" s="16"/>
      <c r="N15" s="39"/>
    </row>
    <row r="17" spans="1:9" x14ac:dyDescent="0.2">
      <c r="A17" s="28" t="s">
        <v>224</v>
      </c>
      <c r="B17" s="28"/>
      <c r="C17" s="23"/>
      <c r="D17" s="23"/>
      <c r="E17" s="23"/>
      <c r="F17" s="22"/>
      <c r="G17" s="23"/>
      <c r="H17" s="23"/>
      <c r="I17" s="23"/>
    </row>
    <row r="18" spans="1:9" x14ac:dyDescent="0.2">
      <c r="A18" s="8" t="s">
        <v>227</v>
      </c>
      <c r="C18" s="39" t="e">
        <f>-SUMIF(#REF!,$A18,#REF!)</f>
        <v>#REF!</v>
      </c>
      <c r="D18" s="39" t="e">
        <f>-SUMIF(#REF!,$A18,#REF!)</f>
        <v>#REF!</v>
      </c>
      <c r="E18" s="39" t="e">
        <f t="shared" ref="E18:E19" si="5">+C18-D18</f>
        <v>#REF!</v>
      </c>
      <c r="F18" s="39"/>
      <c r="G18" s="39" t="e">
        <f>-SUMIF(#REF!,$A18,#REF!)</f>
        <v>#REF!</v>
      </c>
      <c r="H18" s="39" t="e">
        <f>-SUMIF(#REF!,$A18,#REF!)</f>
        <v>#REF!</v>
      </c>
      <c r="I18" s="39" t="e">
        <f t="shared" ref="I18:I19" si="6">+G18-H18</f>
        <v>#REF!</v>
      </c>
    </row>
    <row r="19" spans="1:9" x14ac:dyDescent="0.2">
      <c r="A19" s="8" t="s">
        <v>228</v>
      </c>
      <c r="C19" s="39" t="e">
        <f>-SUMIF(#REF!,$A19,#REF!)</f>
        <v>#REF!</v>
      </c>
      <c r="D19" s="39" t="e">
        <f>-SUMIF(#REF!,$A19,#REF!)</f>
        <v>#REF!</v>
      </c>
      <c r="E19" s="39" t="e">
        <f t="shared" si="5"/>
        <v>#REF!</v>
      </c>
      <c r="F19" s="39"/>
      <c r="G19" s="39" t="e">
        <f>-SUMIF(#REF!,$A19,#REF!)</f>
        <v>#REF!</v>
      </c>
      <c r="H19" s="39" t="e">
        <f>-SUMIF(#REF!,$A19,#REF!)</f>
        <v>#REF!</v>
      </c>
      <c r="I19" s="39" t="e">
        <f t="shared" si="6"/>
        <v>#REF!</v>
      </c>
    </row>
    <row r="20" spans="1:9" ht="3" customHeight="1" x14ac:dyDescent="0.2">
      <c r="C20" s="40"/>
      <c r="D20" s="40"/>
      <c r="E20" s="40"/>
      <c r="F20" s="39"/>
      <c r="G20" s="40"/>
      <c r="H20" s="40"/>
      <c r="I20" s="40"/>
    </row>
    <row r="21" spans="1:9" x14ac:dyDescent="0.2">
      <c r="A21" s="28" t="s">
        <v>225</v>
      </c>
      <c r="B21" s="28"/>
      <c r="C21" s="39" t="e">
        <f>SUM(C17:C20)</f>
        <v>#REF!</v>
      </c>
      <c r="D21" s="39" t="e">
        <f t="shared" ref="D21:E21" si="7">SUM(D17:D20)</f>
        <v>#REF!</v>
      </c>
      <c r="E21" s="39" t="e">
        <f t="shared" si="7"/>
        <v>#REF!</v>
      </c>
      <c r="F21" s="41"/>
      <c r="G21" s="39" t="e">
        <f>SUM(G17:G20)</f>
        <v>#REF!</v>
      </c>
      <c r="H21" s="39" t="e">
        <f t="shared" ref="H21" si="8">SUM(H17:H20)</f>
        <v>#REF!</v>
      </c>
      <c r="I21" s="39" t="e">
        <f t="shared" ref="I21" si="9">SUM(I17:I20)</f>
        <v>#REF!</v>
      </c>
    </row>
    <row r="23" spans="1:9" x14ac:dyDescent="0.2">
      <c r="A23" s="28" t="s">
        <v>226</v>
      </c>
      <c r="B23" s="28"/>
      <c r="C23" s="23"/>
      <c r="D23" s="23"/>
      <c r="E23" s="23"/>
      <c r="F23" s="22"/>
      <c r="G23" s="23"/>
      <c r="H23" s="23"/>
      <c r="I23" s="23"/>
    </row>
    <row r="24" spans="1:9" ht="12.75" customHeight="1" x14ac:dyDescent="0.2">
      <c r="A24" s="8" t="s">
        <v>226</v>
      </c>
      <c r="C24" s="39" t="e">
        <f>-SUMIF(#REF!,$A24,#REF!)</f>
        <v>#REF!</v>
      </c>
      <c r="D24" s="39" t="e">
        <f>-SUMIF(#REF!,$A24,#REF!)</f>
        <v>#REF!</v>
      </c>
      <c r="E24" s="39" t="e">
        <f t="shared" ref="E24:E29" si="10">+C24-D24</f>
        <v>#REF!</v>
      </c>
      <c r="F24" s="39"/>
      <c r="G24" s="39" t="e">
        <f>-SUMIF(#REF!,$A24,#REF!)</f>
        <v>#REF!</v>
      </c>
      <c r="H24" s="39" t="e">
        <f>-SUMIF(#REF!,$A24,#REF!)</f>
        <v>#REF!</v>
      </c>
      <c r="I24" s="39" t="e">
        <f t="shared" ref="I24:I29" si="11">+G24-H24</f>
        <v>#REF!</v>
      </c>
    </row>
    <row r="25" spans="1:9" x14ac:dyDescent="0.2">
      <c r="A25" s="8" t="s">
        <v>229</v>
      </c>
      <c r="C25" s="39" t="e">
        <f>-SUMIF(#REF!,$A25,#REF!)</f>
        <v>#REF!</v>
      </c>
      <c r="D25" s="39" t="e">
        <f>-SUMIF(#REF!,$A25,#REF!)</f>
        <v>#REF!</v>
      </c>
      <c r="E25" s="39" t="e">
        <f t="shared" si="10"/>
        <v>#REF!</v>
      </c>
      <c r="F25" s="39"/>
      <c r="G25" s="39" t="e">
        <f>-SUMIF(#REF!,$A25,#REF!)</f>
        <v>#REF!</v>
      </c>
      <c r="H25" s="39" t="e">
        <f>-SUMIF(#REF!,$A25,#REF!)</f>
        <v>#REF!</v>
      </c>
      <c r="I25" s="39" t="e">
        <f t="shared" si="11"/>
        <v>#REF!</v>
      </c>
    </row>
    <row r="26" spans="1:9" x14ac:dyDescent="0.2">
      <c r="A26" s="8" t="s">
        <v>230</v>
      </c>
      <c r="C26" s="39" t="e">
        <f>-SUMIF(#REF!,$A26,#REF!)</f>
        <v>#REF!</v>
      </c>
      <c r="D26" s="39" t="e">
        <f>-SUMIF(#REF!,$A26,#REF!)</f>
        <v>#REF!</v>
      </c>
      <c r="E26" s="39" t="e">
        <f t="shared" si="10"/>
        <v>#REF!</v>
      </c>
      <c r="F26" s="39"/>
      <c r="G26" s="39" t="e">
        <f>-SUMIF(#REF!,$A26,#REF!)</f>
        <v>#REF!</v>
      </c>
      <c r="H26" s="39" t="e">
        <f>-SUMIF(#REF!,$A26,#REF!)</f>
        <v>#REF!</v>
      </c>
      <c r="I26" s="39" t="e">
        <f t="shared" si="11"/>
        <v>#REF!</v>
      </c>
    </row>
    <row r="27" spans="1:9" x14ac:dyDescent="0.2">
      <c r="A27" s="8" t="s">
        <v>89</v>
      </c>
      <c r="C27" s="39" t="e">
        <f>-SUMIF(#REF!,$A27,#REF!)</f>
        <v>#REF!</v>
      </c>
      <c r="D27" s="39" t="e">
        <f>-SUMIF(#REF!,$A27,#REF!)</f>
        <v>#REF!</v>
      </c>
      <c r="E27" s="39" t="e">
        <f t="shared" si="10"/>
        <v>#REF!</v>
      </c>
      <c r="F27" s="39"/>
      <c r="G27" s="39" t="e">
        <f>-SUMIF(#REF!,$A27,#REF!)</f>
        <v>#REF!</v>
      </c>
      <c r="H27" s="39" t="e">
        <f>-SUMIF(#REF!,$A27,#REF!)</f>
        <v>#REF!</v>
      </c>
      <c r="I27" s="39" t="e">
        <f t="shared" si="11"/>
        <v>#REF!</v>
      </c>
    </row>
    <row r="28" spans="1:9" x14ac:dyDescent="0.2">
      <c r="A28" s="8" t="s">
        <v>231</v>
      </c>
      <c r="C28" s="39" t="e">
        <f>-SUMIF(#REF!,$A28,#REF!)</f>
        <v>#REF!</v>
      </c>
      <c r="D28" s="39" t="e">
        <f>-SUMIF(#REF!,$A28,#REF!)</f>
        <v>#REF!</v>
      </c>
      <c r="E28" s="39" t="e">
        <f t="shared" si="10"/>
        <v>#REF!</v>
      </c>
      <c r="F28" s="39"/>
      <c r="G28" s="39" t="e">
        <f>-SUMIF(#REF!,$A28,#REF!)</f>
        <v>#REF!</v>
      </c>
      <c r="H28" s="39" t="e">
        <f>-SUMIF(#REF!,$A28,#REF!)</f>
        <v>#REF!</v>
      </c>
      <c r="I28" s="39" t="e">
        <f t="shared" si="11"/>
        <v>#REF!</v>
      </c>
    </row>
    <row r="29" spans="1:9" x14ac:dyDescent="0.2">
      <c r="A29" s="8" t="s">
        <v>232</v>
      </c>
      <c r="C29" s="39" t="e">
        <f>-SUMIF(#REF!,$A29,#REF!)</f>
        <v>#REF!</v>
      </c>
      <c r="D29" s="39" t="e">
        <f>-SUMIF(#REF!,$A29,#REF!)</f>
        <v>#REF!</v>
      </c>
      <c r="E29" s="39" t="e">
        <f t="shared" si="10"/>
        <v>#REF!</v>
      </c>
      <c r="F29" s="39"/>
      <c r="G29" s="39" t="e">
        <f>-SUMIF(#REF!,$A29,#REF!)</f>
        <v>#REF!</v>
      </c>
      <c r="H29" s="39" t="e">
        <f>-SUMIF(#REF!,$A29,#REF!)</f>
        <v>#REF!</v>
      </c>
      <c r="I29" s="39" t="e">
        <f t="shared" si="11"/>
        <v>#REF!</v>
      </c>
    </row>
    <row r="30" spans="1:9" ht="3" customHeight="1" x14ac:dyDescent="0.2">
      <c r="C30" s="40"/>
      <c r="D30" s="40"/>
      <c r="E30" s="40"/>
      <c r="F30" s="39"/>
      <c r="G30" s="40"/>
      <c r="H30" s="40"/>
      <c r="I30" s="40"/>
    </row>
    <row r="31" spans="1:9" x14ac:dyDescent="0.2">
      <c r="A31" s="28" t="s">
        <v>233</v>
      </c>
      <c r="B31" s="28"/>
      <c r="C31" s="39" t="e">
        <f>SUM(C23:C30)</f>
        <v>#REF!</v>
      </c>
      <c r="D31" s="39" t="e">
        <f>SUM(D23:D30)</f>
        <v>#REF!</v>
      </c>
      <c r="E31" s="39" t="e">
        <f>SUM(E23:E30)</f>
        <v>#REF!</v>
      </c>
      <c r="F31" s="41"/>
      <c r="G31" s="39" t="e">
        <f>SUM(G23:G30)</f>
        <v>#REF!</v>
      </c>
      <c r="H31" s="39" t="e">
        <f>SUM(H23:H30)</f>
        <v>#REF!</v>
      </c>
      <c r="I31" s="39" t="e">
        <f>SUM(I23:I30)</f>
        <v>#REF!</v>
      </c>
    </row>
    <row r="33" spans="1:9" x14ac:dyDescent="0.2">
      <c r="A33" s="28" t="s">
        <v>203</v>
      </c>
      <c r="B33" s="28"/>
      <c r="C33" s="23"/>
      <c r="D33" s="23"/>
      <c r="E33" s="23"/>
      <c r="F33" s="22"/>
      <c r="G33" s="23"/>
      <c r="H33" s="23"/>
      <c r="I33" s="23"/>
    </row>
    <row r="34" spans="1:9" x14ac:dyDescent="0.2">
      <c r="A34" s="8" t="s">
        <v>44</v>
      </c>
      <c r="C34" s="39" t="e">
        <f>-SUMIF(#REF!,$A34,#REF!)</f>
        <v>#REF!</v>
      </c>
      <c r="D34" s="39" t="e">
        <f>-SUMIF(#REF!,$A34,#REF!)</f>
        <v>#REF!</v>
      </c>
      <c r="E34" s="39" t="e">
        <f t="shared" ref="E34:E36" si="12">+C34-D34</f>
        <v>#REF!</v>
      </c>
      <c r="F34" s="39"/>
      <c r="G34" s="39" t="e">
        <f>-SUMIF(#REF!,$A34,#REF!)</f>
        <v>#REF!</v>
      </c>
      <c r="H34" s="39" t="e">
        <f>-SUMIF(#REF!,$A34,#REF!)</f>
        <v>#REF!</v>
      </c>
      <c r="I34" s="39" t="e">
        <f t="shared" ref="I34:I36" si="13">+G34-H34</f>
        <v>#REF!</v>
      </c>
    </row>
    <row r="35" spans="1:9" x14ac:dyDescent="0.2">
      <c r="A35" s="8" t="s">
        <v>197</v>
      </c>
      <c r="C35" s="39" t="e">
        <f>-SUMIF(#REF!,$A35,#REF!)</f>
        <v>#REF!</v>
      </c>
      <c r="D35" s="39" t="e">
        <f>-SUMIF(#REF!,$A35,#REF!)</f>
        <v>#REF!</v>
      </c>
      <c r="E35" s="39" t="e">
        <f t="shared" si="12"/>
        <v>#REF!</v>
      </c>
      <c r="F35" s="39"/>
      <c r="G35" s="39" t="e">
        <f>-SUMIF(#REF!,$A35,#REF!)</f>
        <v>#REF!</v>
      </c>
      <c r="H35" s="39" t="e">
        <f>-SUMIF(#REF!,$A35,#REF!)</f>
        <v>#REF!</v>
      </c>
      <c r="I35" s="39" t="e">
        <f t="shared" si="13"/>
        <v>#REF!</v>
      </c>
    </row>
    <row r="36" spans="1:9" x14ac:dyDescent="0.2">
      <c r="A36" s="8" t="s">
        <v>234</v>
      </c>
      <c r="C36" s="39" t="e">
        <f>-SUMIF(#REF!,$A36,#REF!)</f>
        <v>#REF!</v>
      </c>
      <c r="D36" s="39" t="e">
        <f>-SUMIF(#REF!,$A36,#REF!)</f>
        <v>#REF!</v>
      </c>
      <c r="E36" s="39" t="e">
        <f t="shared" si="12"/>
        <v>#REF!</v>
      </c>
      <c r="F36" s="39"/>
      <c r="G36" s="39" t="e">
        <f>-SUMIF(#REF!,$A36,#REF!)</f>
        <v>#REF!</v>
      </c>
      <c r="H36" s="39" t="e">
        <f>-SUMIF(#REF!,$A36,#REF!)</f>
        <v>#REF!</v>
      </c>
      <c r="I36" s="39" t="e">
        <f t="shared" si="13"/>
        <v>#REF!</v>
      </c>
    </row>
    <row r="37" spans="1:9" ht="3" customHeight="1" x14ac:dyDescent="0.2">
      <c r="C37" s="40"/>
      <c r="D37" s="40"/>
      <c r="E37" s="40"/>
      <c r="F37" s="39"/>
      <c r="G37" s="40"/>
      <c r="H37" s="40"/>
      <c r="I37" s="40"/>
    </row>
    <row r="38" spans="1:9" x14ac:dyDescent="0.2">
      <c r="A38" s="28" t="s">
        <v>235</v>
      </c>
      <c r="B38" s="28"/>
      <c r="C38" s="39" t="e">
        <f>SUM(C33:C37)</f>
        <v>#REF!</v>
      </c>
      <c r="D38" s="39" t="e">
        <f>SUM(D33:D37)</f>
        <v>#REF!</v>
      </c>
      <c r="E38" s="39" t="e">
        <f>SUM(E33:E37)</f>
        <v>#REF!</v>
      </c>
      <c r="F38" s="41"/>
      <c r="G38" s="39" t="e">
        <f>SUM(G33:G37)</f>
        <v>#REF!</v>
      </c>
      <c r="H38" s="39" t="e">
        <f>SUM(H33:H37)</f>
        <v>#REF!</v>
      </c>
      <c r="I38" s="39" t="e">
        <f>SUM(I33:I37)</f>
        <v>#REF!</v>
      </c>
    </row>
    <row r="40" spans="1:9" x14ac:dyDescent="0.2">
      <c r="A40" s="28" t="s">
        <v>244</v>
      </c>
      <c r="B40" s="28"/>
      <c r="C40" s="23"/>
      <c r="D40" s="23"/>
      <c r="E40" s="23"/>
      <c r="F40" s="22"/>
      <c r="G40" s="23"/>
      <c r="H40" s="23"/>
      <c r="I40" s="23"/>
    </row>
    <row r="41" spans="1:9" x14ac:dyDescent="0.2">
      <c r="A41" s="8" t="s">
        <v>302</v>
      </c>
      <c r="C41" s="39" t="e">
        <f>-SUMIF(#REF!,$A41,#REF!)</f>
        <v>#REF!</v>
      </c>
      <c r="D41" s="39" t="e">
        <f>-SUMIF(#REF!,$A41,#REF!)</f>
        <v>#REF!</v>
      </c>
      <c r="E41" s="39" t="e">
        <f t="shared" ref="E41:E44" si="14">+C41-D41</f>
        <v>#REF!</v>
      </c>
      <c r="F41" s="39"/>
      <c r="G41" s="39" t="e">
        <f>-SUMIF(#REF!,$A41,#REF!)</f>
        <v>#REF!</v>
      </c>
      <c r="H41" s="39" t="e">
        <f>-SUMIF(#REF!,$A41,#REF!)</f>
        <v>#REF!</v>
      </c>
      <c r="I41" s="39" t="e">
        <f t="shared" ref="I41:I44" si="15">+G41-H41</f>
        <v>#REF!</v>
      </c>
    </row>
    <row r="42" spans="1:9" x14ac:dyDescent="0.2">
      <c r="A42" s="8" t="s">
        <v>303</v>
      </c>
      <c r="C42" s="39" t="e">
        <f>-SUMIF(#REF!,$A42,#REF!)</f>
        <v>#REF!</v>
      </c>
      <c r="D42" s="39" t="e">
        <f>-SUMIF(#REF!,$A42,#REF!)</f>
        <v>#REF!</v>
      </c>
      <c r="E42" s="39" t="e">
        <f t="shared" si="14"/>
        <v>#REF!</v>
      </c>
      <c r="F42" s="39"/>
      <c r="G42" s="39" t="e">
        <f>-SUMIF(#REF!,$A42,#REF!)</f>
        <v>#REF!</v>
      </c>
      <c r="H42" s="39" t="e">
        <f>-SUMIF(#REF!,$A42,#REF!)</f>
        <v>#REF!</v>
      </c>
      <c r="I42" s="39" t="e">
        <f t="shared" si="15"/>
        <v>#REF!</v>
      </c>
    </row>
    <row r="43" spans="1:9" x14ac:dyDescent="0.2">
      <c r="A43" s="8" t="s">
        <v>304</v>
      </c>
      <c r="C43" s="39" t="e">
        <f>-SUMIF(#REF!,$A43,#REF!)</f>
        <v>#REF!</v>
      </c>
      <c r="D43" s="39" t="e">
        <f>-SUMIF(#REF!,$A43,#REF!)</f>
        <v>#REF!</v>
      </c>
      <c r="E43" s="39" t="e">
        <f t="shared" si="14"/>
        <v>#REF!</v>
      </c>
      <c r="F43" s="39"/>
      <c r="G43" s="39" t="e">
        <f>-SUMIF(#REF!,$A43,#REF!)</f>
        <v>#REF!</v>
      </c>
      <c r="H43" s="39" t="e">
        <f>-SUMIF(#REF!,$A43,#REF!)</f>
        <v>#REF!</v>
      </c>
      <c r="I43" s="39" t="e">
        <f t="shared" si="15"/>
        <v>#REF!</v>
      </c>
    </row>
    <row r="44" spans="1:9" x14ac:dyDescent="0.2">
      <c r="A44" s="8" t="s">
        <v>305</v>
      </c>
      <c r="C44" s="39" t="e">
        <f>-SUMIF(#REF!,$A44,#REF!)</f>
        <v>#REF!</v>
      </c>
      <c r="D44" s="39" t="e">
        <f>-SUMIF(#REF!,$A44,#REF!)</f>
        <v>#REF!</v>
      </c>
      <c r="E44" s="39" t="e">
        <f t="shared" si="14"/>
        <v>#REF!</v>
      </c>
      <c r="F44" s="39"/>
      <c r="G44" s="39" t="e">
        <f>-SUMIF(#REF!,$A44,#REF!)</f>
        <v>#REF!</v>
      </c>
      <c r="H44" s="39" t="e">
        <f>-SUMIF(#REF!,$A44,#REF!)</f>
        <v>#REF!</v>
      </c>
      <c r="I44" s="39" t="e">
        <f t="shared" si="15"/>
        <v>#REF!</v>
      </c>
    </row>
    <row r="45" spans="1:9" ht="3" customHeight="1" x14ac:dyDescent="0.2">
      <c r="C45" s="40"/>
      <c r="D45" s="40"/>
      <c r="E45" s="40"/>
      <c r="F45" s="39"/>
      <c r="G45" s="40"/>
      <c r="H45" s="40"/>
      <c r="I45" s="40"/>
    </row>
    <row r="46" spans="1:9" x14ac:dyDescent="0.2">
      <c r="A46" s="28" t="s">
        <v>245</v>
      </c>
      <c r="B46" s="28"/>
      <c r="C46" s="39" t="e">
        <f>SUM(C40:C45)</f>
        <v>#REF!</v>
      </c>
      <c r="D46" s="39" t="e">
        <f>SUM(D40:D45)</f>
        <v>#REF!</v>
      </c>
      <c r="E46" s="39" t="e">
        <f>SUM(E40:E45)</f>
        <v>#REF!</v>
      </c>
      <c r="F46" s="41"/>
      <c r="G46" s="39" t="e">
        <f>SUM(G40:G45)</f>
        <v>#REF!</v>
      </c>
      <c r="H46" s="39" t="e">
        <f>SUM(H40:H45)</f>
        <v>#REF!</v>
      </c>
      <c r="I46" s="39" t="e">
        <f>SUM(I40:I45)</f>
        <v>#REF!</v>
      </c>
    </row>
    <row r="48" spans="1:9" x14ac:dyDescent="0.2">
      <c r="A48" s="28" t="s">
        <v>236</v>
      </c>
      <c r="B48" s="28"/>
      <c r="C48" s="23"/>
      <c r="D48" s="23"/>
      <c r="E48" s="23"/>
      <c r="F48" s="22"/>
      <c r="G48" s="23"/>
      <c r="H48" s="23"/>
      <c r="I48" s="23"/>
    </row>
    <row r="49" spans="1:9" x14ac:dyDescent="0.2">
      <c r="A49" s="8" t="s">
        <v>238</v>
      </c>
      <c r="C49" s="39" t="e">
        <f>-SUMIF(#REF!,$A49,#REF!)</f>
        <v>#REF!</v>
      </c>
      <c r="D49" s="39" t="e">
        <f>-SUMIF(#REF!,$A49,#REF!)</f>
        <v>#REF!</v>
      </c>
      <c r="E49" s="39" t="e">
        <f t="shared" ref="E49:E54" si="16">+C49-D49</f>
        <v>#REF!</v>
      </c>
      <c r="F49" s="39"/>
      <c r="G49" s="39" t="e">
        <f>-SUMIF(#REF!,$A49,#REF!)</f>
        <v>#REF!</v>
      </c>
      <c r="H49" s="39" t="e">
        <f>-SUMIF(#REF!,$A49,#REF!)</f>
        <v>#REF!</v>
      </c>
      <c r="I49" s="39" t="e">
        <f t="shared" ref="I49:I54" si="17">+G49-H49</f>
        <v>#REF!</v>
      </c>
    </row>
    <row r="50" spans="1:9" x14ac:dyDescent="0.2">
      <c r="A50" s="8" t="s">
        <v>239</v>
      </c>
      <c r="C50" s="39" t="e">
        <f>-SUMIF(#REF!,$A50,#REF!)</f>
        <v>#REF!</v>
      </c>
      <c r="D50" s="39" t="e">
        <f>-SUMIF(#REF!,$A50,#REF!)</f>
        <v>#REF!</v>
      </c>
      <c r="E50" s="39" t="e">
        <f t="shared" si="16"/>
        <v>#REF!</v>
      </c>
      <c r="F50" s="39"/>
      <c r="G50" s="39" t="e">
        <f>-SUMIF(#REF!,$A50,#REF!)</f>
        <v>#REF!</v>
      </c>
      <c r="H50" s="39" t="e">
        <f>-SUMIF(#REF!,$A50,#REF!)</f>
        <v>#REF!</v>
      </c>
      <c r="I50" s="39" t="e">
        <f t="shared" si="17"/>
        <v>#REF!</v>
      </c>
    </row>
    <row r="51" spans="1:9" x14ac:dyDescent="0.2">
      <c r="A51" s="8" t="s">
        <v>240</v>
      </c>
      <c r="C51" s="39" t="e">
        <f>-SUMIF(#REF!,$A51,#REF!)</f>
        <v>#REF!</v>
      </c>
      <c r="D51" s="39" t="e">
        <f>-SUMIF(#REF!,$A51,#REF!)</f>
        <v>#REF!</v>
      </c>
      <c r="E51" s="39" t="e">
        <f t="shared" si="16"/>
        <v>#REF!</v>
      </c>
      <c r="F51" s="39"/>
      <c r="G51" s="39" t="e">
        <f>-SUMIF(#REF!,$A51,#REF!)</f>
        <v>#REF!</v>
      </c>
      <c r="H51" s="39" t="e">
        <f>-SUMIF(#REF!,$A51,#REF!)</f>
        <v>#REF!</v>
      </c>
      <c r="I51" s="39" t="e">
        <f t="shared" si="17"/>
        <v>#REF!</v>
      </c>
    </row>
    <row r="52" spans="1:9" x14ac:dyDescent="0.2">
      <c r="A52" s="8" t="s">
        <v>241</v>
      </c>
      <c r="C52" s="39" t="e">
        <f>-SUMIF(#REF!,$A52,#REF!)</f>
        <v>#REF!</v>
      </c>
      <c r="D52" s="39" t="e">
        <f>-SUMIF(#REF!,$A52,#REF!)</f>
        <v>#REF!</v>
      </c>
      <c r="E52" s="39" t="e">
        <f t="shared" si="16"/>
        <v>#REF!</v>
      </c>
      <c r="F52" s="39"/>
      <c r="G52" s="39" t="e">
        <f>-SUMIF(#REF!,$A52,#REF!)</f>
        <v>#REF!</v>
      </c>
      <c r="H52" s="39" t="e">
        <f>-SUMIF(#REF!,$A52,#REF!)</f>
        <v>#REF!</v>
      </c>
      <c r="I52" s="39" t="e">
        <f t="shared" si="17"/>
        <v>#REF!</v>
      </c>
    </row>
    <row r="53" spans="1:9" x14ac:dyDescent="0.2">
      <c r="A53" s="8" t="s">
        <v>242</v>
      </c>
      <c r="C53" s="39" t="e">
        <f>-SUMIF(#REF!,$A53,#REF!)</f>
        <v>#REF!</v>
      </c>
      <c r="D53" s="39" t="e">
        <f>-SUMIF(#REF!,$A53,#REF!)</f>
        <v>#REF!</v>
      </c>
      <c r="E53" s="39" t="e">
        <f t="shared" si="16"/>
        <v>#REF!</v>
      </c>
      <c r="F53" s="39"/>
      <c r="G53" s="39" t="e">
        <f>-SUMIF(#REF!,$A53,#REF!)</f>
        <v>#REF!</v>
      </c>
      <c r="H53" s="39" t="e">
        <f>-SUMIF(#REF!,$A53,#REF!)</f>
        <v>#REF!</v>
      </c>
      <c r="I53" s="39" t="e">
        <f t="shared" si="17"/>
        <v>#REF!</v>
      </c>
    </row>
    <row r="54" spans="1:9" x14ac:dyDescent="0.2">
      <c r="A54" s="8" t="s">
        <v>243</v>
      </c>
      <c r="C54" s="39" t="e">
        <f>-SUMIF(#REF!,$A54,#REF!)</f>
        <v>#REF!</v>
      </c>
      <c r="D54" s="39" t="e">
        <f>-SUMIF(#REF!,$A54,#REF!)</f>
        <v>#REF!</v>
      </c>
      <c r="E54" s="39" t="e">
        <f t="shared" si="16"/>
        <v>#REF!</v>
      </c>
      <c r="F54" s="39"/>
      <c r="G54" s="39" t="e">
        <f>-SUMIF(#REF!,$A54,#REF!)</f>
        <v>#REF!</v>
      </c>
      <c r="H54" s="39" t="e">
        <f>-SUMIF(#REF!,$A54,#REF!)</f>
        <v>#REF!</v>
      </c>
      <c r="I54" s="39" t="e">
        <f t="shared" si="17"/>
        <v>#REF!</v>
      </c>
    </row>
    <row r="55" spans="1:9" ht="3" customHeight="1" x14ac:dyDescent="0.2">
      <c r="C55" s="40"/>
      <c r="D55" s="40"/>
      <c r="E55" s="40"/>
      <c r="F55" s="39"/>
      <c r="G55" s="40"/>
      <c r="H55" s="40"/>
      <c r="I55" s="40"/>
    </row>
    <row r="56" spans="1:9" x14ac:dyDescent="0.2">
      <c r="A56" s="28" t="s">
        <v>237</v>
      </c>
      <c r="B56" s="28"/>
      <c r="C56" s="39" t="e">
        <f>SUM(C48:C55)</f>
        <v>#REF!</v>
      </c>
      <c r="D56" s="39" t="e">
        <f>SUM(D48:D55)</f>
        <v>#REF!</v>
      </c>
      <c r="E56" s="39" t="e">
        <f>SUM(E48:E55)</f>
        <v>#REF!</v>
      </c>
      <c r="F56" s="41"/>
      <c r="G56" s="39" t="e">
        <f>SUM(G48:G55)</f>
        <v>#REF!</v>
      </c>
      <c r="H56" s="39" t="e">
        <f>SUM(H48:H55)</f>
        <v>#REF!</v>
      </c>
      <c r="I56" s="39" t="e">
        <f>SUM(I48:I55)</f>
        <v>#REF!</v>
      </c>
    </row>
    <row r="57" spans="1:9" x14ac:dyDescent="0.2">
      <c r="A57" s="28"/>
      <c r="B57" s="28"/>
      <c r="C57" s="39"/>
      <c r="D57" s="39"/>
      <c r="E57" s="39"/>
      <c r="F57" s="41"/>
      <c r="G57" s="39"/>
      <c r="H57" s="39"/>
      <c r="I57" s="39"/>
    </row>
    <row r="58" spans="1:9" x14ac:dyDescent="0.2">
      <c r="A58" s="28" t="s">
        <v>338</v>
      </c>
      <c r="B58" s="28"/>
      <c r="C58" s="44" t="e">
        <f>SUM(C56,C46,C38)</f>
        <v>#REF!</v>
      </c>
      <c r="D58" s="44" t="e">
        <f t="shared" ref="D58:E58" si="18">SUM(D56,D46,D38)</f>
        <v>#REF!</v>
      </c>
      <c r="E58" s="44" t="e">
        <f t="shared" si="18"/>
        <v>#REF!</v>
      </c>
      <c r="F58" s="41"/>
      <c r="G58" s="44" t="e">
        <f>SUM(G56,G46,G38)</f>
        <v>#REF!</v>
      </c>
      <c r="H58" s="44" t="e">
        <f t="shared" ref="H58:I58" si="19">SUM(H56,H46,H38)</f>
        <v>#REF!</v>
      </c>
      <c r="I58" s="44" t="e">
        <f t="shared" si="19"/>
        <v>#REF!</v>
      </c>
    </row>
    <row r="60" spans="1:9" x14ac:dyDescent="0.2">
      <c r="A60" s="25" t="s">
        <v>264</v>
      </c>
      <c r="C60" s="31" t="e">
        <f>SUM(C56,C46,C38,C31,C21,C15)</f>
        <v>#REF!</v>
      </c>
      <c r="D60" s="31" t="e">
        <f>SUM(D56,D46,D38,D31,D21,D15)</f>
        <v>#REF!</v>
      </c>
      <c r="E60" s="31" t="e">
        <f>SUM(E56,E46,E38,E31,E21,E15)</f>
        <v>#REF!</v>
      </c>
      <c r="F60" s="41"/>
      <c r="G60" s="31" t="e">
        <f>SUM(G56,G46,G38,G31,G21,G15)</f>
        <v>#REF!</v>
      </c>
      <c r="H60" s="31" t="e">
        <f>SUM(H56,H46,H38,H31,H21,H15)</f>
        <v>#REF!</v>
      </c>
      <c r="I60" s="31" t="e">
        <f>SUM(I56,I46,I38,I31,I21,I15)</f>
        <v>#REF!</v>
      </c>
    </row>
    <row r="62" spans="1:9" x14ac:dyDescent="0.2">
      <c r="A62" s="28" t="s">
        <v>46</v>
      </c>
      <c r="B62" s="28"/>
      <c r="C62" s="23"/>
      <c r="D62" s="23"/>
      <c r="E62" s="23"/>
      <c r="F62" s="22"/>
      <c r="G62" s="23"/>
      <c r="H62" s="23"/>
      <c r="I62" s="23"/>
    </row>
    <row r="63" spans="1:9" x14ac:dyDescent="0.2">
      <c r="A63" s="8" t="s">
        <v>246</v>
      </c>
      <c r="C63" s="39" t="e">
        <f>-SUMIF(#REF!,$A63,#REF!)</f>
        <v>#REF!</v>
      </c>
      <c r="D63" s="39" t="e">
        <f>-SUMIF(#REF!,$A63,#REF!)</f>
        <v>#REF!</v>
      </c>
      <c r="E63" s="39" t="e">
        <f t="shared" ref="E63:E68" si="20">+C63-D63</f>
        <v>#REF!</v>
      </c>
      <c r="F63" s="39"/>
      <c r="G63" s="39" t="e">
        <f>-SUMIF(#REF!,$A63,#REF!)</f>
        <v>#REF!</v>
      </c>
      <c r="H63" s="39" t="e">
        <f>-SUMIF(#REF!,$A63,#REF!)</f>
        <v>#REF!</v>
      </c>
      <c r="I63" s="39" t="e">
        <f t="shared" ref="I63:I68" si="21">+G63-H63</f>
        <v>#REF!</v>
      </c>
    </row>
    <row r="64" spans="1:9" x14ac:dyDescent="0.2">
      <c r="A64" s="8" t="s">
        <v>247</v>
      </c>
      <c r="C64" s="39" t="e">
        <f>-SUMIF(#REF!,$A64,#REF!)</f>
        <v>#REF!</v>
      </c>
      <c r="D64" s="39" t="e">
        <f>-SUMIF(#REF!,$A64,#REF!)</f>
        <v>#REF!</v>
      </c>
      <c r="E64" s="39" t="e">
        <f t="shared" si="20"/>
        <v>#REF!</v>
      </c>
      <c r="F64" s="39"/>
      <c r="G64" s="39" t="e">
        <f>-SUMIF(#REF!,$A64,#REF!)</f>
        <v>#REF!</v>
      </c>
      <c r="H64" s="39" t="e">
        <f>-SUMIF(#REF!,$A64,#REF!)</f>
        <v>#REF!</v>
      </c>
      <c r="I64" s="39" t="e">
        <f t="shared" si="21"/>
        <v>#REF!</v>
      </c>
    </row>
    <row r="65" spans="1:9" x14ac:dyDescent="0.2">
      <c r="A65" s="8" t="s">
        <v>248</v>
      </c>
      <c r="C65" s="39" t="e">
        <f>-SUMIF(#REF!,$A65,#REF!)</f>
        <v>#REF!</v>
      </c>
      <c r="D65" s="39" t="e">
        <f>-SUMIF(#REF!,$A65,#REF!)</f>
        <v>#REF!</v>
      </c>
      <c r="E65" s="39" t="e">
        <f t="shared" si="20"/>
        <v>#REF!</v>
      </c>
      <c r="F65" s="39"/>
      <c r="G65" s="39" t="e">
        <f>-SUMIF(#REF!,$A65,#REF!)</f>
        <v>#REF!</v>
      </c>
      <c r="H65" s="39" t="e">
        <f>-SUMIF(#REF!,$A65,#REF!)</f>
        <v>#REF!</v>
      </c>
      <c r="I65" s="39" t="e">
        <f t="shared" si="21"/>
        <v>#REF!</v>
      </c>
    </row>
    <row r="66" spans="1:9" x14ac:dyDescent="0.2">
      <c r="A66" s="8" t="s">
        <v>249</v>
      </c>
      <c r="C66" s="39" t="e">
        <f>-SUMIF(#REF!,$A66,#REF!)</f>
        <v>#REF!</v>
      </c>
      <c r="D66" s="39" t="e">
        <f>-SUMIF(#REF!,$A66,#REF!)</f>
        <v>#REF!</v>
      </c>
      <c r="E66" s="39" t="e">
        <f t="shared" si="20"/>
        <v>#REF!</v>
      </c>
      <c r="F66" s="39"/>
      <c r="G66" s="39" t="e">
        <f>-SUMIF(#REF!,$A66,#REF!)</f>
        <v>#REF!</v>
      </c>
      <c r="H66" s="39" t="e">
        <f>-SUMIF(#REF!,$A66,#REF!)</f>
        <v>#REF!</v>
      </c>
      <c r="I66" s="39" t="e">
        <f t="shared" si="21"/>
        <v>#REF!</v>
      </c>
    </row>
    <row r="67" spans="1:9" x14ac:dyDescent="0.2">
      <c r="A67" s="8" t="s">
        <v>250</v>
      </c>
      <c r="C67" s="39" t="e">
        <f>-SUMIF(#REF!,$A67,#REF!)</f>
        <v>#REF!</v>
      </c>
      <c r="D67" s="39" t="e">
        <f>-SUMIF(#REF!,$A67,#REF!)</f>
        <v>#REF!</v>
      </c>
      <c r="E67" s="39" t="e">
        <f t="shared" si="20"/>
        <v>#REF!</v>
      </c>
      <c r="F67" s="39"/>
      <c r="G67" s="39" t="e">
        <f>-SUMIF(#REF!,$A67,#REF!)</f>
        <v>#REF!</v>
      </c>
      <c r="H67" s="39" t="e">
        <f>-SUMIF(#REF!,$A67,#REF!)</f>
        <v>#REF!</v>
      </c>
      <c r="I67" s="39" t="e">
        <f t="shared" si="21"/>
        <v>#REF!</v>
      </c>
    </row>
    <row r="68" spans="1:9" x14ac:dyDescent="0.2">
      <c r="A68" s="8" t="s">
        <v>251</v>
      </c>
      <c r="C68" s="39" t="e">
        <f>-SUMIF(#REF!,$A68,#REF!)</f>
        <v>#REF!</v>
      </c>
      <c r="D68" s="39" t="e">
        <f>-SUMIF(#REF!,$A68,#REF!)</f>
        <v>#REF!</v>
      </c>
      <c r="E68" s="39" t="e">
        <f t="shared" si="20"/>
        <v>#REF!</v>
      </c>
      <c r="F68" s="39"/>
      <c r="G68" s="39" t="e">
        <f>-SUMIF(#REF!,$A68,#REF!)</f>
        <v>#REF!</v>
      </c>
      <c r="H68" s="39" t="e">
        <f>-SUMIF(#REF!,$A68,#REF!)</f>
        <v>#REF!</v>
      </c>
      <c r="I68" s="39" t="e">
        <f t="shared" si="21"/>
        <v>#REF!</v>
      </c>
    </row>
    <row r="69" spans="1:9" ht="3" customHeight="1" x14ac:dyDescent="0.2">
      <c r="C69" s="40"/>
      <c r="D69" s="40"/>
      <c r="E69" s="40"/>
      <c r="F69" s="39"/>
      <c r="G69" s="40"/>
      <c r="H69" s="40"/>
      <c r="I69" s="40"/>
    </row>
    <row r="70" spans="1:9" x14ac:dyDescent="0.2">
      <c r="A70" s="28" t="s">
        <v>306</v>
      </c>
      <c r="B70" s="28"/>
      <c r="C70" s="39" t="e">
        <f>SUM(C62:C69)</f>
        <v>#REF!</v>
      </c>
      <c r="D70" s="39" t="e">
        <f>SUM(D62:D69)</f>
        <v>#REF!</v>
      </c>
      <c r="E70" s="39" t="e">
        <f>SUM(E62:E69)</f>
        <v>#REF!</v>
      </c>
      <c r="F70" s="41"/>
      <c r="G70" s="39" t="e">
        <f>SUM(G62:G69)</f>
        <v>#REF!</v>
      </c>
      <c r="H70" s="39" t="e">
        <f>SUM(H62:H69)</f>
        <v>#REF!</v>
      </c>
      <c r="I70" s="39" t="e">
        <f>SUM(I62:I69)</f>
        <v>#REF!</v>
      </c>
    </row>
    <row r="71" spans="1:9" x14ac:dyDescent="0.2">
      <c r="A71" s="28"/>
      <c r="B71" s="28"/>
      <c r="C71" s="39"/>
      <c r="D71" s="39"/>
      <c r="E71" s="39"/>
      <c r="F71" s="41"/>
      <c r="G71" s="39"/>
      <c r="H71" s="39"/>
      <c r="I71" s="39"/>
    </row>
    <row r="72" spans="1:9" x14ac:dyDescent="0.2">
      <c r="A72" s="28" t="s">
        <v>252</v>
      </c>
      <c r="B72" s="28"/>
      <c r="C72" s="23"/>
      <c r="D72" s="23"/>
      <c r="E72" s="23"/>
      <c r="F72" s="22"/>
      <c r="G72" s="23"/>
      <c r="H72" s="23"/>
      <c r="I72" s="23"/>
    </row>
    <row r="73" spans="1:9" x14ac:dyDescent="0.2">
      <c r="A73" s="8" t="s">
        <v>252</v>
      </c>
      <c r="C73" s="39" t="e">
        <f>-SUMIF(#REF!,$A73,#REF!)</f>
        <v>#REF!</v>
      </c>
      <c r="D73" s="39" t="e">
        <f>-SUMIF(#REF!,$A73,#REF!)</f>
        <v>#REF!</v>
      </c>
      <c r="E73" s="39" t="e">
        <f t="shared" ref="E73:E78" si="22">+C73-D73</f>
        <v>#REF!</v>
      </c>
      <c r="F73" s="39"/>
      <c r="G73" s="39" t="e">
        <f>-SUMIF(#REF!,$A73,#REF!)</f>
        <v>#REF!</v>
      </c>
      <c r="H73" s="39" t="e">
        <f>-SUMIF(#REF!,$A73,#REF!)</f>
        <v>#REF!</v>
      </c>
      <c r="I73" s="39" t="e">
        <f t="shared" ref="I73:I78" si="23">+G73-H73</f>
        <v>#REF!</v>
      </c>
    </row>
    <row r="74" spans="1:9" x14ac:dyDescent="0.2">
      <c r="A74" s="8" t="s">
        <v>253</v>
      </c>
      <c r="C74" s="39" t="e">
        <f>-SUMIF(#REF!,$A74,#REF!)</f>
        <v>#REF!</v>
      </c>
      <c r="D74" s="39" t="e">
        <f>-SUMIF(#REF!,$A74,#REF!)</f>
        <v>#REF!</v>
      </c>
      <c r="E74" s="39" t="e">
        <f t="shared" si="22"/>
        <v>#REF!</v>
      </c>
      <c r="F74" s="39"/>
      <c r="G74" s="39" t="e">
        <f>-SUMIF(#REF!,$A74,#REF!)</f>
        <v>#REF!</v>
      </c>
      <c r="H74" s="39" t="e">
        <f>-SUMIF(#REF!,$A74,#REF!)</f>
        <v>#REF!</v>
      </c>
      <c r="I74" s="39" t="e">
        <f t="shared" si="23"/>
        <v>#REF!</v>
      </c>
    </row>
    <row r="75" spans="1:9" x14ac:dyDescent="0.2">
      <c r="A75" s="8" t="s">
        <v>254</v>
      </c>
      <c r="C75" s="39" t="e">
        <f>-SUMIF(#REF!,$A75,#REF!)</f>
        <v>#REF!</v>
      </c>
      <c r="D75" s="39" t="e">
        <f>-SUMIF(#REF!,$A75,#REF!)</f>
        <v>#REF!</v>
      </c>
      <c r="E75" s="39" t="e">
        <f t="shared" si="22"/>
        <v>#REF!</v>
      </c>
      <c r="F75" s="39"/>
      <c r="G75" s="39" t="e">
        <f>-SUMIF(#REF!,$A75,#REF!)</f>
        <v>#REF!</v>
      </c>
      <c r="H75" s="39" t="e">
        <f>-SUMIF(#REF!,$A75,#REF!)</f>
        <v>#REF!</v>
      </c>
      <c r="I75" s="39" t="e">
        <f t="shared" si="23"/>
        <v>#REF!</v>
      </c>
    </row>
    <row r="76" spans="1:9" x14ac:dyDescent="0.2">
      <c r="A76" s="8" t="s">
        <v>255</v>
      </c>
      <c r="C76" s="39" t="e">
        <f>-SUMIF(#REF!,$A76,#REF!)</f>
        <v>#REF!</v>
      </c>
      <c r="D76" s="39" t="e">
        <f>-SUMIF(#REF!,$A76,#REF!)</f>
        <v>#REF!</v>
      </c>
      <c r="E76" s="39" t="e">
        <f t="shared" si="22"/>
        <v>#REF!</v>
      </c>
      <c r="F76" s="39"/>
      <c r="G76" s="39" t="e">
        <f>-SUMIF(#REF!,$A76,#REF!)</f>
        <v>#REF!</v>
      </c>
      <c r="H76" s="39" t="e">
        <f>-SUMIF(#REF!,$A76,#REF!)</f>
        <v>#REF!</v>
      </c>
      <c r="I76" s="39" t="e">
        <f t="shared" si="23"/>
        <v>#REF!</v>
      </c>
    </row>
    <row r="77" spans="1:9" x14ac:dyDescent="0.2">
      <c r="A77" s="8" t="s">
        <v>256</v>
      </c>
      <c r="C77" s="39" t="e">
        <f>-SUMIF(#REF!,$A77,#REF!)</f>
        <v>#REF!</v>
      </c>
      <c r="D77" s="39" t="e">
        <f>-SUMIF(#REF!,$A77,#REF!)</f>
        <v>#REF!</v>
      </c>
      <c r="E77" s="39" t="e">
        <f t="shared" si="22"/>
        <v>#REF!</v>
      </c>
      <c r="F77" s="39"/>
      <c r="G77" s="39" t="e">
        <f>-SUMIF(#REF!,$A77,#REF!)</f>
        <v>#REF!</v>
      </c>
      <c r="H77" s="39" t="e">
        <f>-SUMIF(#REF!,$A77,#REF!)</f>
        <v>#REF!</v>
      </c>
      <c r="I77" s="39" t="e">
        <f t="shared" si="23"/>
        <v>#REF!</v>
      </c>
    </row>
    <row r="78" spans="1:9" x14ac:dyDescent="0.2">
      <c r="A78" s="8" t="s">
        <v>257</v>
      </c>
      <c r="C78" s="39" t="e">
        <f>-SUMIF(#REF!,$A78,#REF!)</f>
        <v>#REF!</v>
      </c>
      <c r="D78" s="39" t="e">
        <f>-SUMIF(#REF!,$A78,#REF!)</f>
        <v>#REF!</v>
      </c>
      <c r="E78" s="39" t="e">
        <f t="shared" si="22"/>
        <v>#REF!</v>
      </c>
      <c r="F78" s="39"/>
      <c r="G78" s="39" t="e">
        <f>-SUMIF(#REF!,$A78,#REF!)</f>
        <v>#REF!</v>
      </c>
      <c r="H78" s="39" t="e">
        <f>-SUMIF(#REF!,$A78,#REF!)</f>
        <v>#REF!</v>
      </c>
      <c r="I78" s="39" t="e">
        <f t="shared" si="23"/>
        <v>#REF!</v>
      </c>
    </row>
    <row r="79" spans="1:9" ht="3" customHeight="1" x14ac:dyDescent="0.2">
      <c r="C79" s="40"/>
      <c r="D79" s="40"/>
      <c r="E79" s="40"/>
      <c r="F79" s="39"/>
      <c r="G79" s="40"/>
      <c r="H79" s="40"/>
      <c r="I79" s="40"/>
    </row>
    <row r="80" spans="1:9" x14ac:dyDescent="0.2">
      <c r="A80" s="28" t="s">
        <v>258</v>
      </c>
      <c r="B80" s="28"/>
      <c r="C80" s="39" t="e">
        <f>SUM(C72:C79)</f>
        <v>#REF!</v>
      </c>
      <c r="D80" s="39" t="e">
        <f>SUM(D72:D79)</f>
        <v>#REF!</v>
      </c>
      <c r="E80" s="39" t="e">
        <f>SUM(E72:E79)</f>
        <v>#REF!</v>
      </c>
      <c r="F80" s="41"/>
      <c r="G80" s="39" t="e">
        <f>SUM(G72:G79)</f>
        <v>#REF!</v>
      </c>
      <c r="H80" s="39" t="e">
        <f>SUM(H72:H79)</f>
        <v>#REF!</v>
      </c>
      <c r="I80" s="39" t="e">
        <f>SUM(I72:I79)</f>
        <v>#REF!</v>
      </c>
    </row>
    <row r="81" spans="1:9" x14ac:dyDescent="0.2">
      <c r="A81" s="28"/>
      <c r="B81" s="28"/>
      <c r="C81" s="39"/>
      <c r="D81" s="39"/>
      <c r="E81" s="39"/>
      <c r="F81" s="41"/>
      <c r="G81" s="39"/>
      <c r="H81" s="39"/>
      <c r="I81" s="39"/>
    </row>
    <row r="82" spans="1:9" x14ac:dyDescent="0.2">
      <c r="A82" s="28" t="s">
        <v>259</v>
      </c>
      <c r="B82" s="28"/>
      <c r="C82" s="23"/>
      <c r="D82" s="23"/>
      <c r="E82" s="23"/>
      <c r="F82" s="22"/>
      <c r="G82" s="23"/>
      <c r="H82" s="23"/>
      <c r="I82" s="23"/>
    </row>
    <row r="83" spans="1:9" x14ac:dyDescent="0.2">
      <c r="A83" s="8" t="s">
        <v>259</v>
      </c>
      <c r="C83" s="39" t="e">
        <f>-SUMIF(#REF!,$A83,#REF!)</f>
        <v>#REF!</v>
      </c>
      <c r="D83" s="39" t="e">
        <f>-SUMIF(#REF!,$A83,#REF!)</f>
        <v>#REF!</v>
      </c>
      <c r="E83" s="39" t="e">
        <f t="shared" ref="E83:E85" si="24">+C83-D83</f>
        <v>#REF!</v>
      </c>
      <c r="F83" s="39"/>
      <c r="G83" s="39" t="e">
        <f>-SUMIF(#REF!,$A83,#REF!)</f>
        <v>#REF!</v>
      </c>
      <c r="H83" s="39" t="e">
        <f>-SUMIF(#REF!,$A83,#REF!)</f>
        <v>#REF!</v>
      </c>
      <c r="I83" s="39" t="e">
        <f t="shared" ref="I83:I85" si="25">+G83-H83</f>
        <v>#REF!</v>
      </c>
    </row>
    <row r="84" spans="1:9" x14ac:dyDescent="0.2">
      <c r="A84" s="8" t="s">
        <v>260</v>
      </c>
      <c r="C84" s="39" t="e">
        <f>-SUMIF(#REF!,$A84,#REF!)</f>
        <v>#REF!</v>
      </c>
      <c r="D84" s="39" t="e">
        <f>-SUMIF(#REF!,$A84,#REF!)</f>
        <v>#REF!</v>
      </c>
      <c r="E84" s="39" t="e">
        <f t="shared" si="24"/>
        <v>#REF!</v>
      </c>
      <c r="F84" s="39"/>
      <c r="G84" s="39" t="e">
        <f>-SUMIF(#REF!,$A84,#REF!)</f>
        <v>#REF!</v>
      </c>
      <c r="H84" s="39" t="e">
        <f>-SUMIF(#REF!,$A84,#REF!)</f>
        <v>#REF!</v>
      </c>
      <c r="I84" s="39" t="e">
        <f t="shared" si="25"/>
        <v>#REF!</v>
      </c>
    </row>
    <row r="85" spans="1:9" x14ac:dyDescent="0.2">
      <c r="A85" s="8" t="s">
        <v>261</v>
      </c>
      <c r="C85" s="39" t="e">
        <f>-SUMIF(#REF!,$A85,#REF!)</f>
        <v>#REF!</v>
      </c>
      <c r="D85" s="39" t="e">
        <f>-SUMIF(#REF!,$A85,#REF!)</f>
        <v>#REF!</v>
      </c>
      <c r="E85" s="39" t="e">
        <f t="shared" si="24"/>
        <v>#REF!</v>
      </c>
      <c r="F85" s="39"/>
      <c r="G85" s="39" t="e">
        <f>-SUMIF(#REF!,$A85,#REF!)</f>
        <v>#REF!</v>
      </c>
      <c r="H85" s="39" t="e">
        <f>-SUMIF(#REF!,$A85,#REF!)</f>
        <v>#REF!</v>
      </c>
      <c r="I85" s="39" t="e">
        <f t="shared" si="25"/>
        <v>#REF!</v>
      </c>
    </row>
    <row r="86" spans="1:9" ht="3" customHeight="1" x14ac:dyDescent="0.2">
      <c r="C86" s="40"/>
      <c r="D86" s="40"/>
      <c r="E86" s="40"/>
      <c r="F86" s="39"/>
      <c r="G86" s="40"/>
      <c r="H86" s="40"/>
      <c r="I86" s="40"/>
    </row>
    <row r="87" spans="1:9" x14ac:dyDescent="0.2">
      <c r="A87" s="28" t="s">
        <v>262</v>
      </c>
      <c r="B87" s="28"/>
      <c r="C87" s="39" t="e">
        <f>SUM(C82:C86)</f>
        <v>#REF!</v>
      </c>
      <c r="D87" s="39" t="e">
        <f>SUM(D82:D86)</f>
        <v>#REF!</v>
      </c>
      <c r="E87" s="39" t="e">
        <f>SUM(E82:E86)</f>
        <v>#REF!</v>
      </c>
      <c r="F87" s="41"/>
      <c r="G87" s="39" t="e">
        <f>SUM(G82:G86)</f>
        <v>#REF!</v>
      </c>
      <c r="H87" s="39" t="e">
        <f>SUM(H82:H86)</f>
        <v>#REF!</v>
      </c>
      <c r="I87" s="39" t="e">
        <f>SUM(I82:I86)</f>
        <v>#REF!</v>
      </c>
    </row>
    <row r="89" spans="1:9" x14ac:dyDescent="0.2">
      <c r="A89" s="25" t="s">
        <v>263</v>
      </c>
      <c r="C89" s="31" t="e">
        <f>SUM(C70,C80,C87)</f>
        <v>#REF!</v>
      </c>
      <c r="D89" s="31" t="e">
        <f>SUM(D70,D80,D87)</f>
        <v>#REF!</v>
      </c>
      <c r="E89" s="31" t="e">
        <f>SUM(E70,E80,E87)</f>
        <v>#REF!</v>
      </c>
      <c r="F89" s="41"/>
      <c r="G89" s="31" t="e">
        <f>SUM(G70,G80,G87)</f>
        <v>#REF!</v>
      </c>
      <c r="H89" s="31" t="e">
        <f>SUM(H70,H80,H87)</f>
        <v>#REF!</v>
      </c>
      <c r="I89" s="31" t="e">
        <f>SUM(I70,I80,I87)</f>
        <v>#REF!</v>
      </c>
    </row>
    <row r="91" spans="1:9" x14ac:dyDescent="0.2">
      <c r="A91" s="28" t="s">
        <v>265</v>
      </c>
      <c r="B91" s="28"/>
      <c r="C91" s="23"/>
      <c r="D91" s="23"/>
      <c r="E91" s="23"/>
      <c r="F91" s="22"/>
      <c r="G91" s="23"/>
      <c r="H91" s="23"/>
      <c r="I91" s="23"/>
    </row>
    <row r="92" spans="1:9" x14ac:dyDescent="0.2">
      <c r="A92" s="8" t="s">
        <v>266</v>
      </c>
      <c r="C92" s="39" t="e">
        <f>-SUMIF(#REF!,$A92,#REF!)</f>
        <v>#REF!</v>
      </c>
      <c r="D92" s="39" t="e">
        <f>-SUMIF(#REF!,$A92,#REF!)</f>
        <v>#REF!</v>
      </c>
      <c r="E92" s="39" t="e">
        <f t="shared" ref="E92:E99" si="26">+C92-D92</f>
        <v>#REF!</v>
      </c>
      <c r="F92" s="39"/>
      <c r="G92" s="39" t="e">
        <f>-SUMIF(#REF!,$A92,#REF!)</f>
        <v>#REF!</v>
      </c>
      <c r="H92" s="39" t="e">
        <f>-SUMIF(#REF!,$A92,#REF!)</f>
        <v>#REF!</v>
      </c>
      <c r="I92" s="39" t="e">
        <f t="shared" ref="I92:I99" si="27">+G92-H92</f>
        <v>#REF!</v>
      </c>
    </row>
    <row r="93" spans="1:9" x14ac:dyDescent="0.2">
      <c r="A93" s="8" t="s">
        <v>267</v>
      </c>
      <c r="C93" s="39" t="e">
        <f>-SUMIF(#REF!,$A93,#REF!)</f>
        <v>#REF!</v>
      </c>
      <c r="D93" s="39" t="e">
        <f>-SUMIF(#REF!,$A93,#REF!)</f>
        <v>#REF!</v>
      </c>
      <c r="E93" s="39" t="e">
        <f t="shared" si="26"/>
        <v>#REF!</v>
      </c>
      <c r="F93" s="39"/>
      <c r="G93" s="39" t="e">
        <f>-SUMIF(#REF!,$A93,#REF!)</f>
        <v>#REF!</v>
      </c>
      <c r="H93" s="39" t="e">
        <f>-SUMIF(#REF!,$A93,#REF!)</f>
        <v>#REF!</v>
      </c>
      <c r="I93" s="39" t="e">
        <f t="shared" si="27"/>
        <v>#REF!</v>
      </c>
    </row>
    <row r="94" spans="1:9" x14ac:dyDescent="0.2">
      <c r="A94" s="8" t="s">
        <v>268</v>
      </c>
      <c r="C94" s="39" t="e">
        <f>-SUMIF(#REF!,$A94,#REF!)</f>
        <v>#REF!</v>
      </c>
      <c r="D94" s="39" t="e">
        <f>-SUMIF(#REF!,$A94,#REF!)</f>
        <v>#REF!</v>
      </c>
      <c r="E94" s="39" t="e">
        <f t="shared" si="26"/>
        <v>#REF!</v>
      </c>
      <c r="F94" s="39"/>
      <c r="G94" s="39" t="e">
        <f>-SUMIF(#REF!,$A94,#REF!)</f>
        <v>#REF!</v>
      </c>
      <c r="H94" s="39" t="e">
        <f>-SUMIF(#REF!,$A94,#REF!)</f>
        <v>#REF!</v>
      </c>
      <c r="I94" s="39" t="e">
        <f t="shared" si="27"/>
        <v>#REF!</v>
      </c>
    </row>
    <row r="95" spans="1:9" x14ac:dyDescent="0.2">
      <c r="A95" s="8" t="s">
        <v>269</v>
      </c>
      <c r="C95" s="39" t="e">
        <f>-SUMIF(#REF!,$A95,#REF!)</f>
        <v>#REF!</v>
      </c>
      <c r="D95" s="39" t="e">
        <f>-SUMIF(#REF!,$A95,#REF!)</f>
        <v>#REF!</v>
      </c>
      <c r="E95" s="39" t="e">
        <f t="shared" si="26"/>
        <v>#REF!</v>
      </c>
      <c r="F95" s="39"/>
      <c r="G95" s="39" t="e">
        <f>-SUMIF(#REF!,$A95,#REF!)</f>
        <v>#REF!</v>
      </c>
      <c r="H95" s="39" t="e">
        <f>-SUMIF(#REF!,$A95,#REF!)</f>
        <v>#REF!</v>
      </c>
      <c r="I95" s="39" t="e">
        <f t="shared" si="27"/>
        <v>#REF!</v>
      </c>
    </row>
    <row r="96" spans="1:9" x14ac:dyDescent="0.2">
      <c r="A96" s="8" t="s">
        <v>270</v>
      </c>
      <c r="C96" s="39" t="e">
        <f>-SUMIF(#REF!,$A96,#REF!)</f>
        <v>#REF!</v>
      </c>
      <c r="D96" s="39" t="e">
        <f>-SUMIF(#REF!,$A96,#REF!)</f>
        <v>#REF!</v>
      </c>
      <c r="E96" s="39" t="e">
        <f t="shared" si="26"/>
        <v>#REF!</v>
      </c>
      <c r="F96" s="39"/>
      <c r="G96" s="39" t="e">
        <f>-SUMIF(#REF!,$A96,#REF!)</f>
        <v>#REF!</v>
      </c>
      <c r="H96" s="39" t="e">
        <f>-SUMIF(#REF!,$A96,#REF!)</f>
        <v>#REF!</v>
      </c>
      <c r="I96" s="39" t="e">
        <f t="shared" si="27"/>
        <v>#REF!</v>
      </c>
    </row>
    <row r="97" spans="1:9" x14ac:dyDescent="0.2">
      <c r="A97" s="8" t="s">
        <v>271</v>
      </c>
      <c r="C97" s="39" t="e">
        <f>-SUMIF(#REF!,$A97,#REF!)</f>
        <v>#REF!</v>
      </c>
      <c r="D97" s="39" t="e">
        <f>-SUMIF(#REF!,$A97,#REF!)</f>
        <v>#REF!</v>
      </c>
      <c r="E97" s="39" t="e">
        <f t="shared" si="26"/>
        <v>#REF!</v>
      </c>
      <c r="F97" s="39"/>
      <c r="G97" s="39" t="e">
        <f>-SUMIF(#REF!,$A97,#REF!)</f>
        <v>#REF!</v>
      </c>
      <c r="H97" s="39" t="e">
        <f>-SUMIF(#REF!,$A97,#REF!)</f>
        <v>#REF!</v>
      </c>
      <c r="I97" s="39" t="e">
        <f t="shared" si="27"/>
        <v>#REF!</v>
      </c>
    </row>
    <row r="98" spans="1:9" x14ac:dyDescent="0.2">
      <c r="A98" s="8" t="s">
        <v>272</v>
      </c>
      <c r="C98" s="39" t="e">
        <f>-SUMIF(#REF!,$A98,#REF!)</f>
        <v>#REF!</v>
      </c>
      <c r="D98" s="39" t="e">
        <f>-SUMIF(#REF!,$A98,#REF!)</f>
        <v>#REF!</v>
      </c>
      <c r="E98" s="39" t="e">
        <f t="shared" si="26"/>
        <v>#REF!</v>
      </c>
      <c r="F98" s="39"/>
      <c r="G98" s="39" t="e">
        <f>-SUMIF(#REF!,$A98,#REF!)</f>
        <v>#REF!</v>
      </c>
      <c r="H98" s="39" t="e">
        <f>-SUMIF(#REF!,$A98,#REF!)</f>
        <v>#REF!</v>
      </c>
      <c r="I98" s="39" t="e">
        <f t="shared" si="27"/>
        <v>#REF!</v>
      </c>
    </row>
    <row r="99" spans="1:9" x14ac:dyDescent="0.2">
      <c r="A99" s="8" t="s">
        <v>273</v>
      </c>
      <c r="C99" s="39" t="e">
        <f>-SUMIF(#REF!,$A99,#REF!)</f>
        <v>#REF!</v>
      </c>
      <c r="D99" s="39" t="e">
        <f>-SUMIF(#REF!,$A99,#REF!)</f>
        <v>#REF!</v>
      </c>
      <c r="E99" s="39" t="e">
        <f t="shared" si="26"/>
        <v>#REF!</v>
      </c>
      <c r="F99" s="39"/>
      <c r="G99" s="39" t="e">
        <f>-SUMIF(#REF!,$A99,#REF!)</f>
        <v>#REF!</v>
      </c>
      <c r="H99" s="39" t="e">
        <f>-SUMIF(#REF!,$A99,#REF!)</f>
        <v>#REF!</v>
      </c>
      <c r="I99" s="39" t="e">
        <f t="shared" si="27"/>
        <v>#REF!</v>
      </c>
    </row>
    <row r="100" spans="1:9" ht="3" customHeight="1" x14ac:dyDescent="0.2">
      <c r="C100" s="40"/>
      <c r="D100" s="40"/>
      <c r="E100" s="40"/>
      <c r="F100" s="39"/>
      <c r="G100" s="40"/>
      <c r="H100" s="40"/>
      <c r="I100" s="40"/>
    </row>
    <row r="101" spans="1:9" x14ac:dyDescent="0.2">
      <c r="A101" s="28" t="s">
        <v>274</v>
      </c>
      <c r="B101" s="28"/>
      <c r="C101" s="39" t="e">
        <f>SUM(C92:C100)</f>
        <v>#REF!</v>
      </c>
      <c r="D101" s="39" t="e">
        <f>SUM(D92:D100)</f>
        <v>#REF!</v>
      </c>
      <c r="E101" s="39" t="e">
        <f>SUM(E92:E100)</f>
        <v>#REF!</v>
      </c>
      <c r="F101" s="41"/>
      <c r="G101" s="39" t="e">
        <f>SUM(G92:G100)</f>
        <v>#REF!</v>
      </c>
      <c r="H101" s="39" t="e">
        <f>SUM(H92:H100)</f>
        <v>#REF!</v>
      </c>
      <c r="I101" s="39" t="e">
        <f>SUM(I92:I100)</f>
        <v>#REF!</v>
      </c>
    </row>
    <row r="102" spans="1:9" x14ac:dyDescent="0.2">
      <c r="A102" s="28"/>
      <c r="B102" s="28"/>
      <c r="C102" s="39"/>
      <c r="D102" s="39"/>
      <c r="E102" s="39"/>
      <c r="F102" s="41"/>
      <c r="G102" s="39"/>
      <c r="H102" s="39"/>
      <c r="I102" s="39"/>
    </row>
    <row r="103" spans="1:9" x14ac:dyDescent="0.2">
      <c r="A103" s="25" t="s">
        <v>307</v>
      </c>
      <c r="C103" s="31" t="e">
        <f>SUM(C60,C89,C101)</f>
        <v>#REF!</v>
      </c>
      <c r="D103" s="31" t="e">
        <f>SUM(D60,D89,D101)</f>
        <v>#REF!</v>
      </c>
      <c r="E103" s="31" t="e">
        <f>SUM(E60,E89,E101)</f>
        <v>#REF!</v>
      </c>
      <c r="F103" s="41"/>
      <c r="G103" s="31" t="e">
        <f>SUM(G60,G89,G101)</f>
        <v>#REF!</v>
      </c>
      <c r="H103" s="31" t="e">
        <f>SUM(H60,H89,H101)</f>
        <v>#REF!</v>
      </c>
      <c r="I103" s="31" t="e">
        <f>SUM(I60,I89,I101)</f>
        <v>#REF!</v>
      </c>
    </row>
    <row r="105" spans="1:9" x14ac:dyDescent="0.2">
      <c r="A105" s="28" t="s">
        <v>275</v>
      </c>
      <c r="B105" s="28"/>
      <c r="C105" s="23"/>
      <c r="D105" s="23"/>
      <c r="E105" s="23"/>
      <c r="F105" s="22"/>
      <c r="G105" s="23"/>
      <c r="H105" s="23"/>
      <c r="I105" s="23"/>
    </row>
    <row r="106" spans="1:9" x14ac:dyDescent="0.2">
      <c r="A106" s="8" t="s">
        <v>276</v>
      </c>
      <c r="C106" s="39" t="e">
        <f>-SUMIF(#REF!,$A106,#REF!)</f>
        <v>#REF!</v>
      </c>
      <c r="D106" s="39" t="e">
        <f>-SUMIF(#REF!,$A106,#REF!)</f>
        <v>#REF!</v>
      </c>
      <c r="E106" s="39" t="e">
        <f t="shared" ref="E106:E116" si="28">+C106-D106</f>
        <v>#REF!</v>
      </c>
      <c r="F106" s="39"/>
      <c r="G106" s="39" t="e">
        <f>-SUMIF(#REF!,$A106,#REF!)</f>
        <v>#REF!</v>
      </c>
      <c r="H106" s="39" t="e">
        <f>-SUMIF(#REF!,$A106,#REF!)</f>
        <v>#REF!</v>
      </c>
      <c r="I106" s="39" t="e">
        <f t="shared" ref="I106:I116" si="29">+G106-H106</f>
        <v>#REF!</v>
      </c>
    </row>
    <row r="107" spans="1:9" x14ac:dyDescent="0.2">
      <c r="A107" s="8" t="s">
        <v>277</v>
      </c>
      <c r="C107" s="39" t="e">
        <f>-SUMIF(#REF!,$A107,#REF!)</f>
        <v>#REF!</v>
      </c>
      <c r="D107" s="39" t="e">
        <f>-SUMIF(#REF!,$A107,#REF!)</f>
        <v>#REF!</v>
      </c>
      <c r="E107" s="39" t="e">
        <f t="shared" si="28"/>
        <v>#REF!</v>
      </c>
      <c r="F107" s="39"/>
      <c r="G107" s="39" t="e">
        <f>-SUMIF(#REF!,$A107,#REF!)</f>
        <v>#REF!</v>
      </c>
      <c r="H107" s="39" t="e">
        <f>-SUMIF(#REF!,$A107,#REF!)</f>
        <v>#REF!</v>
      </c>
      <c r="I107" s="39" t="e">
        <f t="shared" si="29"/>
        <v>#REF!</v>
      </c>
    </row>
    <row r="108" spans="1:9" x14ac:dyDescent="0.2">
      <c r="A108" s="8" t="s">
        <v>278</v>
      </c>
      <c r="C108" s="39" t="e">
        <f>-SUMIF(#REF!,$A108,#REF!)</f>
        <v>#REF!</v>
      </c>
      <c r="D108" s="39" t="e">
        <f>-SUMIF(#REF!,$A108,#REF!)</f>
        <v>#REF!</v>
      </c>
      <c r="E108" s="39" t="e">
        <f t="shared" si="28"/>
        <v>#REF!</v>
      </c>
      <c r="F108" s="39"/>
      <c r="G108" s="39" t="e">
        <f>-SUMIF(#REF!,$A108,#REF!)</f>
        <v>#REF!</v>
      </c>
      <c r="H108" s="39" t="e">
        <f>-SUMIF(#REF!,$A108,#REF!)</f>
        <v>#REF!</v>
      </c>
      <c r="I108" s="39" t="e">
        <f t="shared" si="29"/>
        <v>#REF!</v>
      </c>
    </row>
    <row r="109" spans="1:9" x14ac:dyDescent="0.2">
      <c r="A109" s="8" t="s">
        <v>279</v>
      </c>
      <c r="C109" s="39" t="e">
        <f>-SUMIF(#REF!,$A109,#REF!)</f>
        <v>#REF!</v>
      </c>
      <c r="D109" s="39" t="e">
        <f>-SUMIF(#REF!,$A109,#REF!)</f>
        <v>#REF!</v>
      </c>
      <c r="E109" s="39" t="e">
        <f t="shared" si="28"/>
        <v>#REF!</v>
      </c>
      <c r="F109" s="39"/>
      <c r="G109" s="39" t="e">
        <f>-SUMIF(#REF!,$A109,#REF!)</f>
        <v>#REF!</v>
      </c>
      <c r="H109" s="39" t="e">
        <f>-SUMIF(#REF!,$A109,#REF!)</f>
        <v>#REF!</v>
      </c>
      <c r="I109" s="39" t="e">
        <f t="shared" si="29"/>
        <v>#REF!</v>
      </c>
    </row>
    <row r="110" spans="1:9" x14ac:dyDescent="0.2">
      <c r="A110" s="8" t="s">
        <v>212</v>
      </c>
      <c r="C110" s="39" t="e">
        <f>-SUMIF(#REF!,$A110,#REF!)</f>
        <v>#REF!</v>
      </c>
      <c r="D110" s="39" t="e">
        <f>-SUMIF(#REF!,$A110,#REF!)</f>
        <v>#REF!</v>
      </c>
      <c r="E110" s="39" t="e">
        <f t="shared" ref="E110" si="30">+C110-D110</f>
        <v>#REF!</v>
      </c>
      <c r="F110" s="39"/>
      <c r="G110" s="39" t="e">
        <f>-SUMIF(#REF!,$A110,#REF!)</f>
        <v>#REF!</v>
      </c>
      <c r="H110" s="39" t="e">
        <f>-SUMIF(#REF!,$A110,#REF!)</f>
        <v>#REF!</v>
      </c>
      <c r="I110" s="39" t="e">
        <f t="shared" ref="I110" si="31">+G110-H110</f>
        <v>#REF!</v>
      </c>
    </row>
    <row r="111" spans="1:9" x14ac:dyDescent="0.2">
      <c r="A111" s="8" t="s">
        <v>280</v>
      </c>
      <c r="C111" s="39" t="e">
        <f>-SUMIF(#REF!,$A111,#REF!)</f>
        <v>#REF!</v>
      </c>
      <c r="D111" s="39" t="e">
        <f>-SUMIF(#REF!,$A111,#REF!)</f>
        <v>#REF!</v>
      </c>
      <c r="E111" s="39" t="e">
        <f t="shared" si="28"/>
        <v>#REF!</v>
      </c>
      <c r="F111" s="39"/>
      <c r="G111" s="39" t="e">
        <f>-SUMIF(#REF!,$A111,#REF!)</f>
        <v>#REF!</v>
      </c>
      <c r="H111" s="39" t="e">
        <f>-SUMIF(#REF!,$A111,#REF!)</f>
        <v>#REF!</v>
      </c>
      <c r="I111" s="39" t="e">
        <f t="shared" si="29"/>
        <v>#REF!</v>
      </c>
    </row>
    <row r="112" spans="1:9" x14ac:dyDescent="0.2">
      <c r="A112" s="8" t="s">
        <v>345</v>
      </c>
      <c r="C112" s="39" t="e">
        <f>-SUMIF(#REF!,$A112,#REF!)</f>
        <v>#REF!</v>
      </c>
      <c r="D112" s="39" t="e">
        <f>-SUMIF(#REF!,$A112,#REF!)</f>
        <v>#REF!</v>
      </c>
      <c r="E112" s="39" t="e">
        <f t="shared" ref="E112" si="32">+C112-D112</f>
        <v>#REF!</v>
      </c>
      <c r="F112" s="39"/>
      <c r="G112" s="39" t="e">
        <f>-SUMIF(#REF!,$A112,#REF!)</f>
        <v>#REF!</v>
      </c>
      <c r="H112" s="39" t="e">
        <f>-SUMIF(#REF!,$A112,#REF!)</f>
        <v>#REF!</v>
      </c>
      <c r="I112" s="39" t="e">
        <f t="shared" ref="I112" si="33">+G112-H112</f>
        <v>#REF!</v>
      </c>
    </row>
    <row r="113" spans="1:9" x14ac:dyDescent="0.2">
      <c r="A113" s="8" t="s">
        <v>281</v>
      </c>
      <c r="C113" s="39" t="e">
        <f>-SUMIF(#REF!,$A113,#REF!)</f>
        <v>#REF!</v>
      </c>
      <c r="D113" s="39" t="e">
        <f>-SUMIF(#REF!,$A113,#REF!)</f>
        <v>#REF!</v>
      </c>
      <c r="E113" s="39" t="e">
        <f t="shared" si="28"/>
        <v>#REF!</v>
      </c>
      <c r="F113" s="39"/>
      <c r="G113" s="39" t="e">
        <f>-SUMIF(#REF!,$A113,#REF!)</f>
        <v>#REF!</v>
      </c>
      <c r="H113" s="39" t="e">
        <f>-SUMIF(#REF!,$A113,#REF!)</f>
        <v>#REF!</v>
      </c>
      <c r="I113" s="39" t="e">
        <f t="shared" si="29"/>
        <v>#REF!</v>
      </c>
    </row>
    <row r="114" spans="1:9" x14ac:dyDescent="0.2">
      <c r="A114" s="8" t="s">
        <v>293</v>
      </c>
      <c r="C114" s="39" t="e">
        <f>-SUMIF(#REF!,$A114,#REF!)</f>
        <v>#REF!</v>
      </c>
      <c r="D114" s="39" t="e">
        <f>-SUMIF(#REF!,$A114,#REF!)</f>
        <v>#REF!</v>
      </c>
      <c r="E114" s="39" t="e">
        <f>+C114-D114</f>
        <v>#REF!</v>
      </c>
      <c r="F114" s="39"/>
      <c r="G114" s="39" t="e">
        <f>-SUMIF(#REF!,$A114,#REF!)</f>
        <v>#REF!</v>
      </c>
      <c r="H114" s="39" t="e">
        <f>-SUMIF(#REF!,$A114,#REF!)</f>
        <v>#REF!</v>
      </c>
      <c r="I114" s="39" t="e">
        <f>+G114-H114</f>
        <v>#REF!</v>
      </c>
    </row>
    <row r="115" spans="1:9" x14ac:dyDescent="0.2">
      <c r="A115" s="8" t="s">
        <v>184</v>
      </c>
      <c r="C115" s="39" t="e">
        <f>-SUMIF(#REF!,$A115,#REF!)</f>
        <v>#REF!</v>
      </c>
      <c r="D115" s="39" t="e">
        <f>-SUMIF(#REF!,$A115,#REF!)</f>
        <v>#REF!</v>
      </c>
      <c r="E115" s="39" t="e">
        <f t="shared" si="28"/>
        <v>#REF!</v>
      </c>
      <c r="F115" s="39"/>
      <c r="G115" s="39" t="e">
        <f>-SUMIF(#REF!,$A115,#REF!)</f>
        <v>#REF!</v>
      </c>
      <c r="H115" s="39" t="e">
        <f>-SUMIF(#REF!,$A115,#REF!)</f>
        <v>#REF!</v>
      </c>
      <c r="I115" s="39" t="e">
        <f t="shared" si="29"/>
        <v>#REF!</v>
      </c>
    </row>
    <row r="116" spans="1:9" x14ac:dyDescent="0.2">
      <c r="A116" s="8" t="s">
        <v>20</v>
      </c>
      <c r="C116" s="39" t="e">
        <f>-SUMIF(#REF!,$A116,#REF!)</f>
        <v>#REF!</v>
      </c>
      <c r="D116" s="39" t="e">
        <f>-SUMIF(#REF!,$A116,#REF!)</f>
        <v>#REF!</v>
      </c>
      <c r="E116" s="39" t="e">
        <f t="shared" si="28"/>
        <v>#REF!</v>
      </c>
      <c r="F116" s="39"/>
      <c r="G116" s="39" t="e">
        <f>-SUMIF(#REF!,$A116,#REF!)</f>
        <v>#REF!</v>
      </c>
      <c r="H116" s="39" t="e">
        <f>-SUMIF(#REF!,$A116,#REF!)</f>
        <v>#REF!</v>
      </c>
      <c r="I116" s="39" t="e">
        <f t="shared" si="29"/>
        <v>#REF!</v>
      </c>
    </row>
    <row r="117" spans="1:9" ht="3" customHeight="1" x14ac:dyDescent="0.2">
      <c r="C117" s="40"/>
      <c r="D117" s="40"/>
      <c r="E117" s="40"/>
      <c r="F117" s="39"/>
      <c r="G117" s="40"/>
      <c r="H117" s="40"/>
      <c r="I117" s="40"/>
    </row>
    <row r="118" spans="1:9" x14ac:dyDescent="0.2">
      <c r="A118" s="28" t="s">
        <v>282</v>
      </c>
      <c r="B118" s="28"/>
      <c r="C118" s="39" t="e">
        <f>SUM(C105:C117)</f>
        <v>#REF!</v>
      </c>
      <c r="D118" s="39" t="e">
        <f>SUM(D105:D117)</f>
        <v>#REF!</v>
      </c>
      <c r="E118" s="39" t="e">
        <f>SUM(E105:E117)</f>
        <v>#REF!</v>
      </c>
      <c r="F118" s="41"/>
      <c r="G118" s="39" t="e">
        <f>SUM(G105:G117)</f>
        <v>#REF!</v>
      </c>
      <c r="H118" s="39" t="e">
        <f>SUM(H105:H117)</f>
        <v>#REF!</v>
      </c>
      <c r="I118" s="39" t="e">
        <f>SUM(I105:I117)</f>
        <v>#REF!</v>
      </c>
    </row>
    <row r="120" spans="1:9" x14ac:dyDescent="0.2">
      <c r="A120" s="28" t="s">
        <v>283</v>
      </c>
      <c r="B120" s="28"/>
      <c r="C120" s="23"/>
      <c r="D120" s="23"/>
      <c r="E120" s="23"/>
      <c r="F120" s="22"/>
      <c r="G120" s="23"/>
      <c r="H120" s="23"/>
      <c r="I120" s="23"/>
    </row>
    <row r="121" spans="1:9" x14ac:dyDescent="0.2">
      <c r="A121" s="8" t="s">
        <v>284</v>
      </c>
      <c r="C121" s="39" t="e">
        <f>-SUMIF(#REF!,$A121,#REF!)</f>
        <v>#REF!</v>
      </c>
      <c r="D121" s="39" t="e">
        <f>-SUMIF(#REF!,$A121,#REF!)</f>
        <v>#REF!</v>
      </c>
      <c r="E121" s="39" t="e">
        <f t="shared" ref="E121:E143" si="34">+C121-D121</f>
        <v>#REF!</v>
      </c>
      <c r="F121" s="39"/>
      <c r="G121" s="39" t="e">
        <f>-SUMIF(#REF!,$A121,#REF!)</f>
        <v>#REF!</v>
      </c>
      <c r="H121" s="39" t="e">
        <f>-SUMIF(#REF!,$A121,#REF!)</f>
        <v>#REF!</v>
      </c>
      <c r="I121" s="39" t="e">
        <f t="shared" ref="I121:I143" si="35">+G121-H121</f>
        <v>#REF!</v>
      </c>
    </row>
    <row r="122" spans="1:9" x14ac:dyDescent="0.2">
      <c r="A122" s="8" t="s">
        <v>285</v>
      </c>
      <c r="C122" s="39" t="e">
        <f>-SUMIF(#REF!,$A122,#REF!)</f>
        <v>#REF!</v>
      </c>
      <c r="D122" s="39" t="e">
        <f>-SUMIF(#REF!,$A122,#REF!)</f>
        <v>#REF!</v>
      </c>
      <c r="E122" s="39" t="e">
        <f t="shared" si="34"/>
        <v>#REF!</v>
      </c>
      <c r="F122" s="39"/>
      <c r="G122" s="39" t="e">
        <f>-SUMIF(#REF!,$A122,#REF!)</f>
        <v>#REF!</v>
      </c>
      <c r="H122" s="39" t="e">
        <f>-SUMIF(#REF!,$A122,#REF!)</f>
        <v>#REF!</v>
      </c>
      <c r="I122" s="39" t="e">
        <f t="shared" si="35"/>
        <v>#REF!</v>
      </c>
    </row>
    <row r="123" spans="1:9" x14ac:dyDescent="0.2">
      <c r="A123" s="8" t="s">
        <v>286</v>
      </c>
      <c r="C123" s="39" t="e">
        <f>-SUMIF(#REF!,$A123,#REF!)</f>
        <v>#REF!</v>
      </c>
      <c r="D123" s="39" t="e">
        <f>-SUMIF(#REF!,$A123,#REF!)</f>
        <v>#REF!</v>
      </c>
      <c r="E123" s="39" t="e">
        <f t="shared" si="34"/>
        <v>#REF!</v>
      </c>
      <c r="F123" s="39"/>
      <c r="G123" s="39" t="e">
        <f>-SUMIF(#REF!,$A123,#REF!)</f>
        <v>#REF!</v>
      </c>
      <c r="H123" s="39" t="e">
        <f>-SUMIF(#REF!,$A123,#REF!)</f>
        <v>#REF!</v>
      </c>
      <c r="I123" s="39" t="e">
        <f t="shared" si="35"/>
        <v>#REF!</v>
      </c>
    </row>
    <row r="124" spans="1:9" x14ac:dyDescent="0.2">
      <c r="A124" s="8" t="s">
        <v>204</v>
      </c>
      <c r="C124" s="39" t="e">
        <f>-SUMIF(#REF!,$A124,#REF!)</f>
        <v>#REF!</v>
      </c>
      <c r="D124" s="39" t="e">
        <f>-SUMIF(#REF!,$A124,#REF!)</f>
        <v>#REF!</v>
      </c>
      <c r="E124" s="39" t="e">
        <f t="shared" si="34"/>
        <v>#REF!</v>
      </c>
      <c r="F124" s="39"/>
      <c r="G124" s="39" t="e">
        <f>-SUMIF(#REF!,$A124,#REF!)</f>
        <v>#REF!</v>
      </c>
      <c r="H124" s="39" t="e">
        <f>-SUMIF(#REF!,$A124,#REF!)</f>
        <v>#REF!</v>
      </c>
      <c r="I124" s="39" t="e">
        <f t="shared" si="35"/>
        <v>#REF!</v>
      </c>
    </row>
    <row r="125" spans="1:9" x14ac:dyDescent="0.2">
      <c r="A125" s="8" t="s">
        <v>57</v>
      </c>
      <c r="C125" s="39" t="e">
        <f>-SUMIF(#REF!,$A125,#REF!)</f>
        <v>#REF!</v>
      </c>
      <c r="D125" s="39" t="e">
        <f>-SUMIF(#REF!,$A125,#REF!)</f>
        <v>#REF!</v>
      </c>
      <c r="E125" s="39" t="e">
        <f t="shared" si="34"/>
        <v>#REF!</v>
      </c>
      <c r="F125" s="39"/>
      <c r="G125" s="39" t="e">
        <f>-SUMIF(#REF!,$A125,#REF!)</f>
        <v>#REF!</v>
      </c>
      <c r="H125" s="39" t="e">
        <f>-SUMIF(#REF!,$A125,#REF!)</f>
        <v>#REF!</v>
      </c>
      <c r="I125" s="39" t="e">
        <f t="shared" si="35"/>
        <v>#REF!</v>
      </c>
    </row>
    <row r="126" spans="1:9" x14ac:dyDescent="0.2">
      <c r="A126" s="8" t="s">
        <v>287</v>
      </c>
      <c r="C126" s="39" t="e">
        <f>-SUMIF(#REF!,$A126,#REF!)</f>
        <v>#REF!</v>
      </c>
      <c r="D126" s="39" t="e">
        <f>-SUMIF(#REF!,$A126,#REF!)</f>
        <v>#REF!</v>
      </c>
      <c r="E126" s="39" t="e">
        <f t="shared" si="34"/>
        <v>#REF!</v>
      </c>
      <c r="F126" s="39"/>
      <c r="G126" s="39" t="e">
        <f>-SUMIF(#REF!,$A126,#REF!)</f>
        <v>#REF!</v>
      </c>
      <c r="H126" s="39" t="e">
        <f>-SUMIF(#REF!,$A126,#REF!)</f>
        <v>#REF!</v>
      </c>
      <c r="I126" s="39" t="e">
        <f t="shared" si="35"/>
        <v>#REF!</v>
      </c>
    </row>
    <row r="127" spans="1:9" x14ac:dyDescent="0.2">
      <c r="A127" s="8" t="s">
        <v>55</v>
      </c>
      <c r="C127" s="39" t="e">
        <f>-SUMIF(#REF!,$A127,#REF!)</f>
        <v>#REF!</v>
      </c>
      <c r="D127" s="39" t="e">
        <f>-SUMIF(#REF!,$A127,#REF!)</f>
        <v>#REF!</v>
      </c>
      <c r="E127" s="39" t="e">
        <f t="shared" si="34"/>
        <v>#REF!</v>
      </c>
      <c r="F127" s="39"/>
      <c r="G127" s="39" t="e">
        <f>-SUMIF(#REF!,$A127,#REF!)</f>
        <v>#REF!</v>
      </c>
      <c r="H127" s="39" t="e">
        <f>-SUMIF(#REF!,$A127,#REF!)</f>
        <v>#REF!</v>
      </c>
      <c r="I127" s="39" t="e">
        <f t="shared" si="35"/>
        <v>#REF!</v>
      </c>
    </row>
    <row r="128" spans="1:9" x14ac:dyDescent="0.2">
      <c r="A128" s="8" t="s">
        <v>288</v>
      </c>
      <c r="C128" s="39" t="e">
        <f>-SUMIF(#REF!,$A128,#REF!)</f>
        <v>#REF!</v>
      </c>
      <c r="D128" s="39" t="e">
        <f>-SUMIF(#REF!,$A128,#REF!)</f>
        <v>#REF!</v>
      </c>
      <c r="E128" s="39" t="e">
        <f t="shared" si="34"/>
        <v>#REF!</v>
      </c>
      <c r="F128" s="39"/>
      <c r="G128" s="39" t="e">
        <f>-SUMIF(#REF!,$A128,#REF!)</f>
        <v>#REF!</v>
      </c>
      <c r="H128" s="39" t="e">
        <f>-SUMIF(#REF!,$A128,#REF!)</f>
        <v>#REF!</v>
      </c>
      <c r="I128" s="39" t="e">
        <f t="shared" si="35"/>
        <v>#REF!</v>
      </c>
    </row>
    <row r="129" spans="1:9" x14ac:dyDescent="0.2">
      <c r="A129" s="8" t="s">
        <v>289</v>
      </c>
      <c r="C129" s="39" t="e">
        <f>-SUMIF(#REF!,$A129,#REF!)</f>
        <v>#REF!</v>
      </c>
      <c r="D129" s="39" t="e">
        <f>-SUMIF(#REF!,$A129,#REF!)</f>
        <v>#REF!</v>
      </c>
      <c r="E129" s="39" t="e">
        <f t="shared" si="34"/>
        <v>#REF!</v>
      </c>
      <c r="F129" s="39"/>
      <c r="G129" s="39" t="e">
        <f>-SUMIF(#REF!,$A129,#REF!)</f>
        <v>#REF!</v>
      </c>
      <c r="H129" s="39" t="e">
        <f>-SUMIF(#REF!,$A129,#REF!)</f>
        <v>#REF!</v>
      </c>
      <c r="I129" s="39" t="e">
        <f t="shared" si="35"/>
        <v>#REF!</v>
      </c>
    </row>
    <row r="130" spans="1:9" x14ac:dyDescent="0.2">
      <c r="A130" s="8" t="s">
        <v>290</v>
      </c>
      <c r="C130" s="39" t="e">
        <f>-SUMIF(#REF!,$A130,#REF!)</f>
        <v>#REF!</v>
      </c>
      <c r="D130" s="39" t="e">
        <f>-SUMIF(#REF!,$A130,#REF!)</f>
        <v>#REF!</v>
      </c>
      <c r="E130" s="39" t="e">
        <f t="shared" si="34"/>
        <v>#REF!</v>
      </c>
      <c r="F130" s="39"/>
      <c r="G130" s="39" t="e">
        <f>-SUMIF(#REF!,$A130,#REF!)</f>
        <v>#REF!</v>
      </c>
      <c r="H130" s="39" t="e">
        <f>-SUMIF(#REF!,$A130,#REF!)</f>
        <v>#REF!</v>
      </c>
      <c r="I130" s="39" t="e">
        <f t="shared" si="35"/>
        <v>#REF!</v>
      </c>
    </row>
    <row r="131" spans="1:9" x14ac:dyDescent="0.2">
      <c r="A131" s="8" t="s">
        <v>54</v>
      </c>
      <c r="C131" s="39" t="e">
        <f>-SUMIF(#REF!,$A131,#REF!)</f>
        <v>#REF!</v>
      </c>
      <c r="D131" s="39" t="e">
        <f>-SUMIF(#REF!,$A131,#REF!)</f>
        <v>#REF!</v>
      </c>
      <c r="E131" s="39" t="e">
        <f t="shared" si="34"/>
        <v>#REF!</v>
      </c>
      <c r="F131" s="39"/>
      <c r="G131" s="39" t="e">
        <f>-SUMIF(#REF!,$A131,#REF!)</f>
        <v>#REF!</v>
      </c>
      <c r="H131" s="39" t="e">
        <f>-SUMIF(#REF!,$A131,#REF!)</f>
        <v>#REF!</v>
      </c>
      <c r="I131" s="39" t="e">
        <f t="shared" si="35"/>
        <v>#REF!</v>
      </c>
    </row>
    <row r="132" spans="1:9" x14ac:dyDescent="0.2">
      <c r="A132" s="8" t="s">
        <v>291</v>
      </c>
      <c r="C132" s="39" t="e">
        <f>-SUMIF(#REF!,$A132,#REF!)</f>
        <v>#REF!</v>
      </c>
      <c r="D132" s="39" t="e">
        <f>-SUMIF(#REF!,$A132,#REF!)</f>
        <v>#REF!</v>
      </c>
      <c r="E132" s="39" t="e">
        <f t="shared" si="34"/>
        <v>#REF!</v>
      </c>
      <c r="F132" s="39"/>
      <c r="G132" s="39" t="e">
        <f>-SUMIF(#REF!,$A132,#REF!)</f>
        <v>#REF!</v>
      </c>
      <c r="H132" s="39" t="e">
        <f>-SUMIF(#REF!,$A132,#REF!)</f>
        <v>#REF!</v>
      </c>
      <c r="I132" s="39" t="e">
        <f t="shared" si="35"/>
        <v>#REF!</v>
      </c>
    </row>
    <row r="133" spans="1:9" x14ac:dyDescent="0.2">
      <c r="A133" s="8" t="s">
        <v>292</v>
      </c>
      <c r="C133" s="39" t="e">
        <f>-SUMIF(#REF!,$A133,#REF!)</f>
        <v>#REF!</v>
      </c>
      <c r="D133" s="39" t="e">
        <f>-SUMIF(#REF!,$A133,#REF!)</f>
        <v>#REF!</v>
      </c>
      <c r="E133" s="39" t="e">
        <f t="shared" si="34"/>
        <v>#REF!</v>
      </c>
      <c r="F133" s="39"/>
      <c r="G133" s="39" t="e">
        <f>-SUMIF(#REF!,$A133,#REF!)</f>
        <v>#REF!</v>
      </c>
      <c r="H133" s="39" t="e">
        <f>-SUMIF(#REF!,$A133,#REF!)</f>
        <v>#REF!</v>
      </c>
      <c r="I133" s="39" t="e">
        <f t="shared" si="35"/>
        <v>#REF!</v>
      </c>
    </row>
    <row r="134" spans="1:9" x14ac:dyDescent="0.2">
      <c r="A134" s="8" t="s">
        <v>58</v>
      </c>
      <c r="C134" s="39" t="e">
        <f>-SUMIF(#REF!,$A134,#REF!)</f>
        <v>#REF!</v>
      </c>
      <c r="D134" s="39" t="e">
        <f>-SUMIF(#REF!,$A134,#REF!)</f>
        <v>#REF!</v>
      </c>
      <c r="E134" s="39" t="e">
        <f t="shared" si="34"/>
        <v>#REF!</v>
      </c>
      <c r="F134" s="39"/>
      <c r="G134" s="39" t="e">
        <f>-SUMIF(#REF!,$A134,#REF!)</f>
        <v>#REF!</v>
      </c>
      <c r="H134" s="39" t="e">
        <f>-SUMIF(#REF!,$A134,#REF!)</f>
        <v>#REF!</v>
      </c>
      <c r="I134" s="39" t="e">
        <f t="shared" si="35"/>
        <v>#REF!</v>
      </c>
    </row>
    <row r="135" spans="1:9" x14ac:dyDescent="0.2">
      <c r="A135" s="8" t="s">
        <v>294</v>
      </c>
      <c r="C135" s="39" t="e">
        <f>-SUMIF(#REF!,$A135,#REF!)</f>
        <v>#REF!</v>
      </c>
      <c r="D135" s="39" t="e">
        <f>-SUMIF(#REF!,$A135,#REF!)</f>
        <v>#REF!</v>
      </c>
      <c r="E135" s="39" t="e">
        <f t="shared" si="34"/>
        <v>#REF!</v>
      </c>
      <c r="F135" s="39"/>
      <c r="G135" s="39" t="e">
        <f>-SUMIF(#REF!,$A135,#REF!)</f>
        <v>#REF!</v>
      </c>
      <c r="H135" s="39" t="e">
        <f>-SUMIF(#REF!,$A135,#REF!)</f>
        <v>#REF!</v>
      </c>
      <c r="I135" s="39" t="e">
        <f t="shared" si="35"/>
        <v>#REF!</v>
      </c>
    </row>
    <row r="136" spans="1:9" x14ac:dyDescent="0.2">
      <c r="A136" s="8" t="s">
        <v>295</v>
      </c>
      <c r="C136" s="39" t="e">
        <f>-SUMIF(#REF!,$A136,#REF!)</f>
        <v>#REF!</v>
      </c>
      <c r="D136" s="39" t="e">
        <f>-SUMIF(#REF!,$A136,#REF!)</f>
        <v>#REF!</v>
      </c>
      <c r="E136" s="39" t="e">
        <f t="shared" si="34"/>
        <v>#REF!</v>
      </c>
      <c r="F136" s="39"/>
      <c r="G136" s="39" t="e">
        <f>-SUMIF(#REF!,$A136,#REF!)</f>
        <v>#REF!</v>
      </c>
      <c r="H136" s="39" t="e">
        <f>-SUMIF(#REF!,$A136,#REF!)</f>
        <v>#REF!</v>
      </c>
      <c r="I136" s="39" t="e">
        <f t="shared" si="35"/>
        <v>#REF!</v>
      </c>
    </row>
    <row r="137" spans="1:9" x14ac:dyDescent="0.2">
      <c r="A137" s="8" t="s">
        <v>60</v>
      </c>
      <c r="C137" s="39" t="e">
        <f>-SUMIF(#REF!,$A137,#REF!)</f>
        <v>#REF!</v>
      </c>
      <c r="D137" s="39" t="e">
        <f>-SUMIF(#REF!,$A137,#REF!)</f>
        <v>#REF!</v>
      </c>
      <c r="E137" s="39" t="e">
        <f t="shared" si="34"/>
        <v>#REF!</v>
      </c>
      <c r="F137" s="39"/>
      <c r="G137" s="39" t="e">
        <f>-SUMIF(#REF!,$A137,#REF!)</f>
        <v>#REF!</v>
      </c>
      <c r="H137" s="39" t="e">
        <f>-SUMIF(#REF!,$A137,#REF!)</f>
        <v>#REF!</v>
      </c>
      <c r="I137" s="39" t="e">
        <f t="shared" si="35"/>
        <v>#REF!</v>
      </c>
    </row>
    <row r="138" spans="1:9" x14ac:dyDescent="0.2">
      <c r="A138" s="8" t="s">
        <v>344</v>
      </c>
      <c r="C138" s="39" t="e">
        <f>-SUMIF(#REF!,$A138,#REF!)</f>
        <v>#REF!</v>
      </c>
      <c r="D138" s="39" t="e">
        <f>-SUMIF(#REF!,$A138,#REF!)</f>
        <v>#REF!</v>
      </c>
      <c r="E138" s="39" t="e">
        <f t="shared" ref="E138" si="36">+C138-D138</f>
        <v>#REF!</v>
      </c>
      <c r="F138" s="39"/>
      <c r="G138" s="39" t="e">
        <f>-SUMIF(#REF!,$A138,#REF!)</f>
        <v>#REF!</v>
      </c>
      <c r="H138" s="39" t="e">
        <f>-SUMIF(#REF!,$A138,#REF!)</f>
        <v>#REF!</v>
      </c>
      <c r="I138" s="39" t="e">
        <f t="shared" ref="I138" si="37">+G138-H138</f>
        <v>#REF!</v>
      </c>
    </row>
    <row r="139" spans="1:9" x14ac:dyDescent="0.2">
      <c r="A139" s="8" t="s">
        <v>61</v>
      </c>
      <c r="C139" s="39" t="e">
        <f>-SUMIF(#REF!,$A139,#REF!)</f>
        <v>#REF!</v>
      </c>
      <c r="D139" s="39" t="e">
        <f>-SUMIF(#REF!,$A139,#REF!)</f>
        <v>#REF!</v>
      </c>
      <c r="E139" s="39" t="e">
        <f t="shared" si="34"/>
        <v>#REF!</v>
      </c>
      <c r="F139" s="39"/>
      <c r="G139" s="39" t="e">
        <f>-SUMIF(#REF!,$A139,#REF!)</f>
        <v>#REF!</v>
      </c>
      <c r="H139" s="39" t="e">
        <f>-SUMIF(#REF!,$A139,#REF!)</f>
        <v>#REF!</v>
      </c>
      <c r="I139" s="39" t="e">
        <f t="shared" si="35"/>
        <v>#REF!</v>
      </c>
    </row>
    <row r="140" spans="1:9" x14ac:dyDescent="0.2">
      <c r="A140" s="8" t="s">
        <v>363</v>
      </c>
      <c r="C140" s="39" t="e">
        <f>-SUMIF(#REF!,$A140,#REF!)</f>
        <v>#REF!</v>
      </c>
      <c r="D140" s="39" t="e">
        <f>-SUMIF(#REF!,$A140,#REF!)</f>
        <v>#REF!</v>
      </c>
      <c r="E140" s="39" t="e">
        <f t="shared" ref="E140" si="38">+C140-D140</f>
        <v>#REF!</v>
      </c>
      <c r="F140" s="39"/>
      <c r="G140" s="39" t="e">
        <f>-SUMIF(#REF!,$A140,#REF!)</f>
        <v>#REF!</v>
      </c>
      <c r="H140" s="39" t="e">
        <f>-SUMIF(#REF!,$A140,#REF!)</f>
        <v>#REF!</v>
      </c>
      <c r="I140" s="39" t="e">
        <f t="shared" ref="I140" si="39">+G140-H140</f>
        <v>#REF!</v>
      </c>
    </row>
    <row r="141" spans="1:9" x14ac:dyDescent="0.2">
      <c r="A141" s="8" t="s">
        <v>296</v>
      </c>
      <c r="C141" s="39" t="e">
        <f>-SUMIF(#REF!,$A141,#REF!)</f>
        <v>#REF!</v>
      </c>
      <c r="D141" s="39" t="e">
        <f>-SUMIF(#REF!,$A141,#REF!)</f>
        <v>#REF!</v>
      </c>
      <c r="E141" s="39" t="e">
        <f t="shared" si="34"/>
        <v>#REF!</v>
      </c>
      <c r="F141" s="39"/>
      <c r="G141" s="39" t="e">
        <f>-SUMIF(#REF!,$A141,#REF!)</f>
        <v>#REF!</v>
      </c>
      <c r="H141" s="39" t="e">
        <f>-SUMIF(#REF!,$A141,#REF!)</f>
        <v>#REF!</v>
      </c>
      <c r="I141" s="39" t="e">
        <f t="shared" si="35"/>
        <v>#REF!</v>
      </c>
    </row>
    <row r="142" spans="1:9" x14ac:dyDescent="0.2">
      <c r="A142" s="8" t="s">
        <v>297</v>
      </c>
      <c r="C142" s="39" t="e">
        <f>-SUMIF(#REF!,$A142,#REF!)</f>
        <v>#REF!</v>
      </c>
      <c r="D142" s="39" t="e">
        <f>-SUMIF(#REF!,$A142,#REF!)</f>
        <v>#REF!</v>
      </c>
      <c r="E142" s="39" t="e">
        <f t="shared" si="34"/>
        <v>#REF!</v>
      </c>
      <c r="F142" s="39"/>
      <c r="G142" s="39" t="e">
        <f>-SUMIF(#REF!,$A142,#REF!)</f>
        <v>#REF!</v>
      </c>
      <c r="H142" s="39" t="e">
        <f>-SUMIF(#REF!,$A142,#REF!)</f>
        <v>#REF!</v>
      </c>
      <c r="I142" s="39" t="e">
        <f t="shared" si="35"/>
        <v>#REF!</v>
      </c>
    </row>
    <row r="143" spans="1:9" x14ac:dyDescent="0.2">
      <c r="A143" s="8" t="s">
        <v>299</v>
      </c>
      <c r="C143" s="39" t="e">
        <f>-SUMIF(#REF!,$A143,#REF!)</f>
        <v>#REF!</v>
      </c>
      <c r="D143" s="39" t="e">
        <f>-SUMIF(#REF!,$A143,#REF!)</f>
        <v>#REF!</v>
      </c>
      <c r="E143" s="39" t="e">
        <f t="shared" si="34"/>
        <v>#REF!</v>
      </c>
      <c r="F143" s="39"/>
      <c r="G143" s="39" t="e">
        <f>-SUMIF(#REF!,$A143,#REF!)</f>
        <v>#REF!</v>
      </c>
      <c r="H143" s="39" t="e">
        <f>-SUMIF(#REF!,$A143,#REF!)</f>
        <v>#REF!</v>
      </c>
      <c r="I143" s="39" t="e">
        <f t="shared" si="35"/>
        <v>#REF!</v>
      </c>
    </row>
    <row r="144" spans="1:9" ht="3" customHeight="1" x14ac:dyDescent="0.2">
      <c r="C144" s="40"/>
      <c r="D144" s="40"/>
      <c r="E144" s="40"/>
      <c r="F144" s="39"/>
      <c r="G144" s="40"/>
      <c r="H144" s="40"/>
      <c r="I144" s="40"/>
    </row>
    <row r="145" spans="1:9" x14ac:dyDescent="0.2">
      <c r="A145" s="28" t="s">
        <v>300</v>
      </c>
      <c r="B145" s="28"/>
      <c r="C145" s="39" t="e">
        <f>SUM(C120:C144)</f>
        <v>#REF!</v>
      </c>
      <c r="D145" s="39" t="e">
        <f>SUM(D120:D144)</f>
        <v>#REF!</v>
      </c>
      <c r="E145" s="39" t="e">
        <f>SUM(E120:E144)</f>
        <v>#REF!</v>
      </c>
      <c r="F145" s="41"/>
      <c r="G145" s="39" t="e">
        <f>SUM(G120:G144)</f>
        <v>#REF!</v>
      </c>
      <c r="H145" s="39" t="e">
        <f>SUM(H120:H144)</f>
        <v>#REF!</v>
      </c>
      <c r="I145" s="39" t="e">
        <f>SUM(I120:I144)</f>
        <v>#REF!</v>
      </c>
    </row>
    <row r="147" spans="1:9" x14ac:dyDescent="0.2">
      <c r="A147" s="25" t="s">
        <v>301</v>
      </c>
      <c r="C147" s="31" t="e">
        <f>SUM(C145,C118,C103)</f>
        <v>#REF!</v>
      </c>
      <c r="D147" s="31" t="e">
        <f>SUM(D145,D118,D103)</f>
        <v>#REF!</v>
      </c>
      <c r="E147" s="31" t="e">
        <f>SUM(E145,E118,E103)</f>
        <v>#REF!</v>
      </c>
      <c r="F147" s="41"/>
      <c r="G147" s="31" t="e">
        <f>SUM(G145,G118,G103)</f>
        <v>#REF!</v>
      </c>
      <c r="H147" s="31" t="e">
        <f>SUM(H145,H118,H103)</f>
        <v>#REF!</v>
      </c>
      <c r="I147" s="31" t="e">
        <f>SUM(I145,I118,I103)</f>
        <v>#REF!</v>
      </c>
    </row>
    <row r="148" spans="1:9" ht="12.75" customHeight="1" outlineLevel="1" x14ac:dyDescent="0.2">
      <c r="A148" s="8" t="s">
        <v>24</v>
      </c>
      <c r="C148" s="10" t="e">
        <f>ROUND(+PL!D161*1000-'PL GFSC old'!C147,2)</f>
        <v>#REF!</v>
      </c>
      <c r="D148" s="10" t="e">
        <f>ROUND(+PL!E161*1000-'PL GFSC old'!D147,2)</f>
        <v>#REF!</v>
      </c>
      <c r="F148" s="16"/>
      <c r="G148" s="10" t="e">
        <f>ROUND(+PL!H161*1000-'PL GFSC old'!G147,2)</f>
        <v>#REF!</v>
      </c>
      <c r="H148" s="10" t="e">
        <f>ROUND(+PL!I161*1000-'PL GFSC old'!H147,2)</f>
        <v>#REF!</v>
      </c>
    </row>
    <row r="150" spans="1:9" x14ac:dyDescent="0.2">
      <c r="A150" s="8" t="s">
        <v>339</v>
      </c>
      <c r="C150" s="17" t="e">
        <f>-C58/C15</f>
        <v>#REF!</v>
      </c>
      <c r="D150" s="17" t="e">
        <f>-D58/D15</f>
        <v>#REF!</v>
      </c>
      <c r="E150" s="17" t="e">
        <f>D150-C150</f>
        <v>#REF!</v>
      </c>
      <c r="G150" s="17" t="e">
        <f>-G58/G15</f>
        <v>#REF!</v>
      </c>
      <c r="H150" s="17" t="e">
        <f>-H58/H15</f>
        <v>#REF!</v>
      </c>
      <c r="I150" s="17" t="e">
        <f>H150-G150</f>
        <v>#REF!</v>
      </c>
    </row>
  </sheetData>
  <conditionalFormatting sqref="A1:XFD1 J2:J109 K3:XFD109 A5:B5 A41:I45 C70:I72 C80:I82 A92:I100 A106:B116 J110:XFD113 A114:XFD114 J115:XFD139 A117:I117 A121:I139 A140:XFD140 A141:I144 J141:XFD182 A148:I182 A183:XFD1048576">
    <cfRule type="expression" dxfId="16" priority="8">
      <formula>externalformula(A1)</formula>
    </cfRule>
  </conditionalFormatting>
  <conditionalFormatting sqref="C105:I116">
    <cfRule type="expression" dxfId="15" priority="3">
      <formula>externalformula(C105)</formula>
    </cfRule>
  </conditionalFormatting>
  <conditionalFormatting sqref="F60">
    <cfRule type="expression" dxfId="14" priority="6">
      <formula>externalformula(F60)</formula>
    </cfRule>
  </conditionalFormatting>
  <conditionalFormatting sqref="F89">
    <cfRule type="expression" dxfId="13" priority="7">
      <formula>externalformula(F89)</formula>
    </cfRule>
  </conditionalFormatting>
  <conditionalFormatting sqref="F103">
    <cfRule type="expression" dxfId="12" priority="2">
      <formula>externalformula(F103)</formula>
    </cfRule>
  </conditionalFormatting>
  <conditionalFormatting sqref="F147">
    <cfRule type="expression" dxfId="11" priority="5">
      <formula>externalformula(F147)</formula>
    </cfRule>
  </conditionalFormatting>
  <conditionalFormatting sqref="G3:I4">
    <cfRule type="iconSet" priority="97">
      <iconSet iconSet="3Arrows" showValue="0">
        <cfvo type="percent" val="0"/>
        <cfvo type="num" val="0"/>
        <cfvo type="num" val="0"/>
      </iconSet>
    </cfRule>
  </conditionalFormatting>
  <conditionalFormatting sqref="AD2:XFD2 C5:I7 A8:I14 C15:I15 A16:I16 C17:I17 A18:I20 C21:I21 A22:I22 C23:I23 A24:I30 C31:I31 A32:I32 C33:I33 A34:I37 C38:I38 A39:I39 C40:I40 C46:I46 A47:I47 C48:I48 A49:I55 C56:I58 A59:I59 B60 A61:I61 C62:I62 A63:I69 A73:I79 A83:I86 C87:I87 A88:I88 B89 A90:I90 C91:I91 C101:I102 B103 A104:I104 C118:I118 A119:I119 C120:I120 C145:I145 A146:I146 B147">
    <cfRule type="expression" dxfId="10" priority="10">
      <formula>externalformula(A2)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rowBreaks count="1" manualBreakCount="1">
    <brk id="103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1A02-6EFF-4B2A-AD47-D02AC5B0C360}">
  <sheetPr codeName="Sheet4">
    <pageSetUpPr fitToPage="1"/>
  </sheetPr>
  <dimension ref="A1:G87"/>
  <sheetViews>
    <sheetView workbookViewId="0"/>
  </sheetViews>
  <sheetFormatPr defaultColWidth="9.140625" defaultRowHeight="12.75" outlineLevelRow="1" x14ac:dyDescent="0.2"/>
  <cols>
    <col min="1" max="1" width="52.42578125" style="8" customWidth="1"/>
    <col min="2" max="2" width="15" style="9" bestFit="1" customWidth="1"/>
    <col min="3" max="4" width="15" style="9" customWidth="1"/>
    <col min="5" max="6" width="14.28515625" style="10" customWidth="1"/>
    <col min="7" max="7" width="12.5703125" style="16" bestFit="1" customWidth="1"/>
    <col min="8" max="16384" width="9.140625" style="8"/>
  </cols>
  <sheetData>
    <row r="1" spans="1:4" ht="20.25" x14ac:dyDescent="0.3">
      <c r="A1" s="21" t="e">
        <f>IF(SUM(B83:C83)=0,"","*****Reconciliation Issues*****")</f>
        <v>#REF!</v>
      </c>
    </row>
    <row r="2" spans="1:4" ht="26.25" x14ac:dyDescent="0.2">
      <c r="A2" s="4" t="s">
        <v>191</v>
      </c>
      <c r="B2" s="4"/>
      <c r="C2" s="4"/>
      <c r="D2" s="4"/>
    </row>
    <row r="3" spans="1:4" ht="29.25" customHeight="1" x14ac:dyDescent="0.25">
      <c r="A3" s="24">
        <f>+'PL GFSC old'!A3</f>
        <v>45627</v>
      </c>
      <c r="B3" s="5"/>
      <c r="C3" s="5"/>
      <c r="D3" s="5"/>
    </row>
    <row r="4" spans="1:4" ht="6" customHeight="1" x14ac:dyDescent="0.25">
      <c r="A4" s="26"/>
      <c r="B4" s="3"/>
      <c r="C4" s="3"/>
      <c r="D4" s="3"/>
    </row>
    <row r="5" spans="1:4" ht="12" customHeight="1" x14ac:dyDescent="0.2">
      <c r="B5" s="37">
        <f>+A3</f>
        <v>45627</v>
      </c>
      <c r="C5" s="37"/>
      <c r="D5" s="35"/>
    </row>
    <row r="6" spans="1:4" ht="12" customHeight="1" x14ac:dyDescent="0.2">
      <c r="A6" s="36"/>
      <c r="B6" s="15" t="s">
        <v>28</v>
      </c>
      <c r="C6" s="14" t="s">
        <v>37</v>
      </c>
      <c r="D6" s="14" t="s">
        <v>64</v>
      </c>
    </row>
    <row r="7" spans="1:4" ht="12.75" customHeight="1" x14ac:dyDescent="0.2">
      <c r="A7" s="25" t="s">
        <v>136</v>
      </c>
    </row>
    <row r="8" spans="1:4" ht="12.75" customHeight="1" x14ac:dyDescent="0.2">
      <c r="A8" s="28"/>
    </row>
    <row r="9" spans="1:4" ht="12.75" customHeight="1" x14ac:dyDescent="0.2">
      <c r="A9" s="28" t="s">
        <v>25</v>
      </c>
      <c r="B9" s="29"/>
      <c r="C9" s="29"/>
      <c r="D9" s="29"/>
    </row>
    <row r="10" spans="1:4" ht="12.75" customHeight="1" x14ac:dyDescent="0.2">
      <c r="A10" s="8" t="s">
        <v>308</v>
      </c>
      <c r="B10" s="38" t="e">
        <f>SUMIF(#REF!,$A10,#REF!)</f>
        <v>#REF!</v>
      </c>
      <c r="C10" s="38" t="e">
        <f>SUMIF(#REF!,$A10,#REF!)</f>
        <v>#REF!</v>
      </c>
      <c r="D10" s="38" t="e">
        <f>+B10-C10</f>
        <v>#REF!</v>
      </c>
    </row>
    <row r="11" spans="1:4" ht="12.75" customHeight="1" x14ac:dyDescent="0.2">
      <c r="A11" s="8" t="s">
        <v>309</v>
      </c>
      <c r="B11" s="38" t="e">
        <f>SUMIF(#REF!,$A11,#REF!)</f>
        <v>#REF!</v>
      </c>
      <c r="C11" s="38" t="e">
        <f>SUMIF(#REF!,$A11,#REF!)</f>
        <v>#REF!</v>
      </c>
      <c r="D11" s="38" t="e">
        <f t="shared" ref="D11:D12" si="0">+B11-C11</f>
        <v>#REF!</v>
      </c>
    </row>
    <row r="12" spans="1:4" ht="12.75" customHeight="1" x14ac:dyDescent="0.2">
      <c r="A12" s="8" t="s">
        <v>310</v>
      </c>
      <c r="B12" s="38" t="e">
        <f>SUMIF(#REF!,$A12,#REF!)</f>
        <v>#REF!</v>
      </c>
      <c r="C12" s="38" t="e">
        <f>SUMIF(#REF!,$A12,#REF!)</f>
        <v>#REF!</v>
      </c>
      <c r="D12" s="38" t="e">
        <f t="shared" si="0"/>
        <v>#REF!</v>
      </c>
    </row>
    <row r="13" spans="1:4" ht="2.25" customHeight="1" collapsed="1" x14ac:dyDescent="0.2">
      <c r="B13" s="42"/>
      <c r="C13" s="42"/>
      <c r="D13" s="42"/>
    </row>
    <row r="14" spans="1:4" ht="12.75" customHeight="1" x14ac:dyDescent="0.2">
      <c r="A14" s="11"/>
      <c r="B14" s="38" t="e">
        <f>SUM(B9:B13)</f>
        <v>#REF!</v>
      </c>
      <c r="C14" s="38" t="e">
        <f t="shared" ref="C14:D14" si="1">SUM(C9:C13)</f>
        <v>#REF!</v>
      </c>
      <c r="D14" s="38" t="e">
        <f t="shared" si="1"/>
        <v>#REF!</v>
      </c>
    </row>
    <row r="15" spans="1:4" ht="12.75" customHeight="1" x14ac:dyDescent="0.2">
      <c r="A15" s="28" t="s">
        <v>311</v>
      </c>
      <c r="B15" s="29"/>
      <c r="C15" s="29"/>
      <c r="D15" s="29"/>
    </row>
    <row r="16" spans="1:4" ht="12.75" customHeight="1" x14ac:dyDescent="0.2">
      <c r="A16" s="8" t="s">
        <v>101</v>
      </c>
      <c r="B16" s="38" t="e">
        <f>SUMIF(#REF!,$A16,#REF!)</f>
        <v>#REF!</v>
      </c>
      <c r="C16" s="38" t="e">
        <f>SUMIF(#REF!,$A16,#REF!)</f>
        <v>#REF!</v>
      </c>
      <c r="D16" s="38" t="e">
        <f t="shared" ref="D16" si="2">+B16-C16</f>
        <v>#REF!</v>
      </c>
    </row>
    <row r="17" spans="1:4" ht="12.75" customHeight="1" x14ac:dyDescent="0.2">
      <c r="A17" s="8" t="s">
        <v>312</v>
      </c>
      <c r="B17" s="38" t="e">
        <f>SUMIF(#REF!,$A17,#REF!)</f>
        <v>#REF!</v>
      </c>
      <c r="C17" s="38" t="e">
        <f>SUMIF(#REF!,$A17,#REF!)</f>
        <v>#REF!</v>
      </c>
      <c r="D17" s="38" t="e">
        <f t="shared" ref="D17:D19" si="3">+B17-C17</f>
        <v>#REF!</v>
      </c>
    </row>
    <row r="18" spans="1:4" ht="12.75" customHeight="1" x14ac:dyDescent="0.2">
      <c r="A18" s="8" t="s">
        <v>313</v>
      </c>
      <c r="B18" s="38" t="e">
        <f>SUMIF(#REF!,$A18,#REF!)</f>
        <v>#REF!</v>
      </c>
      <c r="C18" s="38" t="e">
        <f>SUMIF(#REF!,$A18,#REF!)</f>
        <v>#REF!</v>
      </c>
      <c r="D18" s="38" t="e">
        <f t="shared" si="3"/>
        <v>#REF!</v>
      </c>
    </row>
    <row r="19" spans="1:4" ht="12.75" customHeight="1" x14ac:dyDescent="0.2">
      <c r="A19" s="8" t="s">
        <v>314</v>
      </c>
      <c r="B19" s="38" t="e">
        <f>SUMIF(#REF!,$A19,#REF!)</f>
        <v>#REF!</v>
      </c>
      <c r="C19" s="38" t="e">
        <f>SUMIF(#REF!,$A19,#REF!)</f>
        <v>#REF!</v>
      </c>
      <c r="D19" s="38" t="e">
        <f t="shared" si="3"/>
        <v>#REF!</v>
      </c>
    </row>
    <row r="20" spans="1:4" ht="2.25" customHeight="1" collapsed="1" x14ac:dyDescent="0.2">
      <c r="B20" s="42"/>
      <c r="C20" s="42"/>
      <c r="D20" s="42"/>
    </row>
    <row r="21" spans="1:4" ht="12.75" customHeight="1" x14ac:dyDescent="0.2">
      <c r="A21" s="11"/>
      <c r="B21" s="38" t="e">
        <f>SUM(B15:B20)</f>
        <v>#REF!</v>
      </c>
      <c r="C21" s="38" t="e">
        <f>SUM(C15:C20)</f>
        <v>#REF!</v>
      </c>
      <c r="D21" s="38" t="e">
        <f>SUM(D15:D20)</f>
        <v>#REF!</v>
      </c>
    </row>
    <row r="22" spans="1:4" ht="12.75" customHeight="1" x14ac:dyDescent="0.2">
      <c r="A22" s="28" t="s">
        <v>124</v>
      </c>
      <c r="B22" s="29"/>
      <c r="C22" s="29"/>
      <c r="D22" s="29"/>
    </row>
    <row r="23" spans="1:4" ht="12.75" customHeight="1" x14ac:dyDescent="0.2">
      <c r="A23" s="8" t="s">
        <v>315</v>
      </c>
      <c r="B23" s="38" t="e">
        <f>SUMIF(#REF!,$A23,#REF!)</f>
        <v>#REF!</v>
      </c>
      <c r="C23" s="38" t="e">
        <f>SUMIF(#REF!,$A23,#REF!)</f>
        <v>#REF!</v>
      </c>
      <c r="D23" s="38" t="e">
        <f t="shared" ref="D23:D27" si="4">+B23-C23</f>
        <v>#REF!</v>
      </c>
    </row>
    <row r="24" spans="1:4" ht="12.75" customHeight="1" x14ac:dyDescent="0.2">
      <c r="A24" s="8" t="s">
        <v>334</v>
      </c>
      <c r="B24" s="38" t="e">
        <f>SUMIF(#REF!,$A24,#REF!)</f>
        <v>#REF!</v>
      </c>
      <c r="C24" s="38" t="e">
        <f>SUMIF(#REF!,$A24,#REF!)</f>
        <v>#REF!</v>
      </c>
      <c r="D24" s="38" t="e">
        <f>+B24-C24</f>
        <v>#REF!</v>
      </c>
    </row>
    <row r="25" spans="1:4" ht="12.75" customHeight="1" x14ac:dyDescent="0.2">
      <c r="A25" s="8" t="s">
        <v>317</v>
      </c>
      <c r="B25" s="38" t="e">
        <f>SUMIF(#REF!,$A25,#REF!)</f>
        <v>#REF!</v>
      </c>
      <c r="C25" s="38" t="e">
        <f>SUMIF(#REF!,$A25,#REF!)</f>
        <v>#REF!</v>
      </c>
      <c r="D25" s="38" t="e">
        <f t="shared" si="4"/>
        <v>#REF!</v>
      </c>
    </row>
    <row r="26" spans="1:4" ht="12.75" customHeight="1" x14ac:dyDescent="0.2">
      <c r="A26" s="8" t="s">
        <v>318</v>
      </c>
      <c r="B26" s="38" t="e">
        <f>SUMIF(#REF!,$A26,#REF!)</f>
        <v>#REF!</v>
      </c>
      <c r="C26" s="38" t="e">
        <f>SUMIF(#REF!,$A26,#REF!)</f>
        <v>#REF!</v>
      </c>
      <c r="D26" s="38" t="e">
        <f t="shared" si="4"/>
        <v>#REF!</v>
      </c>
    </row>
    <row r="27" spans="1:4" ht="12.75" customHeight="1" x14ac:dyDescent="0.2">
      <c r="A27" s="8" t="s">
        <v>200</v>
      </c>
      <c r="B27" s="38" t="e">
        <f>SUMIF(#REF!,$A27,#REF!)</f>
        <v>#REF!</v>
      </c>
      <c r="C27" s="38" t="e">
        <f>SUMIF(#REF!,$A27,#REF!)</f>
        <v>#REF!</v>
      </c>
      <c r="D27" s="38" t="e">
        <f t="shared" si="4"/>
        <v>#REF!</v>
      </c>
    </row>
    <row r="28" spans="1:4" ht="2.25" customHeight="1" collapsed="1" x14ac:dyDescent="0.2">
      <c r="B28" s="42"/>
      <c r="C28" s="42"/>
      <c r="D28" s="42"/>
    </row>
    <row r="29" spans="1:4" ht="12.75" customHeight="1" x14ac:dyDescent="0.2">
      <c r="A29" s="11"/>
      <c r="B29" s="38" t="e">
        <f>SUM(B22:B28)</f>
        <v>#REF!</v>
      </c>
      <c r="C29" s="38" t="e">
        <f>SUM(C22:C28)</f>
        <v>#REF!</v>
      </c>
      <c r="D29" s="38" t="e">
        <f>SUM(D22:D28)</f>
        <v>#REF!</v>
      </c>
    </row>
    <row r="30" spans="1:4" ht="12.75" customHeight="1" x14ac:dyDescent="0.2">
      <c r="A30" s="28" t="s">
        <v>319</v>
      </c>
      <c r="B30" s="29"/>
      <c r="C30" s="29"/>
      <c r="D30" s="29"/>
    </row>
    <row r="31" spans="1:4" ht="12.75" customHeight="1" x14ac:dyDescent="0.2">
      <c r="A31" s="8" t="s">
        <v>82</v>
      </c>
      <c r="B31" s="38" t="e">
        <f>SUMIF(#REF!,$A31,#REF!)</f>
        <v>#REF!</v>
      </c>
      <c r="C31" s="38" t="e">
        <f>SUMIF(#REF!,$A31,#REF!)</f>
        <v>#REF!</v>
      </c>
      <c r="D31" s="38" t="e">
        <f t="shared" ref="D31:D41" si="5">+B31-C31</f>
        <v>#REF!</v>
      </c>
    </row>
    <row r="32" spans="1:4" ht="12.75" customHeight="1" x14ac:dyDescent="0.2">
      <c r="A32" s="8" t="s">
        <v>83</v>
      </c>
      <c r="B32" s="38" t="e">
        <f>SUMIF(#REF!,$A32,#REF!)</f>
        <v>#REF!</v>
      </c>
      <c r="C32" s="38" t="e">
        <f>SUMIF(#REF!,$A32,#REF!)</f>
        <v>#REF!</v>
      </c>
      <c r="D32" s="38" t="e">
        <f t="shared" si="5"/>
        <v>#REF!</v>
      </c>
    </row>
    <row r="33" spans="1:4" ht="12.75" customHeight="1" x14ac:dyDescent="0.2">
      <c r="A33" s="8" t="s">
        <v>85</v>
      </c>
      <c r="B33" s="38" t="e">
        <f>SUMIF(#REF!,$A33,#REF!)</f>
        <v>#REF!</v>
      </c>
      <c r="C33" s="38" t="e">
        <f>SUMIF(#REF!,$A33,#REF!)</f>
        <v>#REF!</v>
      </c>
      <c r="D33" s="38" t="e">
        <f t="shared" si="5"/>
        <v>#REF!</v>
      </c>
    </row>
    <row r="34" spans="1:4" ht="12.75" customHeight="1" x14ac:dyDescent="0.2">
      <c r="A34" s="8" t="s">
        <v>320</v>
      </c>
      <c r="B34" s="38" t="e">
        <f>SUMIF(#REF!,$A34,#REF!)</f>
        <v>#REF!</v>
      </c>
      <c r="C34" s="38" t="e">
        <f>SUMIF(#REF!,$A34,#REF!)</f>
        <v>#REF!</v>
      </c>
      <c r="D34" s="38" t="e">
        <f t="shared" si="5"/>
        <v>#REF!</v>
      </c>
    </row>
    <row r="35" spans="1:4" ht="12.75" customHeight="1" x14ac:dyDescent="0.2">
      <c r="A35" s="8" t="s">
        <v>321</v>
      </c>
      <c r="B35" s="38" t="e">
        <f>SUMIF(#REF!,$A35,#REF!)</f>
        <v>#REF!</v>
      </c>
      <c r="C35" s="38" t="e">
        <f>SUMIF(#REF!,$A35,#REF!)</f>
        <v>#REF!</v>
      </c>
      <c r="D35" s="38" t="e">
        <f t="shared" si="5"/>
        <v>#REF!</v>
      </c>
    </row>
    <row r="36" spans="1:4" ht="12.75" customHeight="1" collapsed="1" x14ac:dyDescent="0.2">
      <c r="A36" s="8" t="s">
        <v>87</v>
      </c>
      <c r="B36" s="38" t="e">
        <f>SUMIF(#REF!,$A36,#REF!)</f>
        <v>#REF!</v>
      </c>
      <c r="C36" s="38" t="e">
        <f>SUMIF(#REF!,$A36,#REF!)</f>
        <v>#REF!</v>
      </c>
      <c r="D36" s="38" t="e">
        <f t="shared" si="5"/>
        <v>#REF!</v>
      </c>
    </row>
    <row r="37" spans="1:4" ht="12.75" customHeight="1" x14ac:dyDescent="0.2">
      <c r="A37" s="8" t="s">
        <v>322</v>
      </c>
      <c r="B37" s="38" t="e">
        <f>SUMIF(#REF!,$A37,#REF!)</f>
        <v>#REF!</v>
      </c>
      <c r="C37" s="38" t="e">
        <f>SUMIF(#REF!,$A37,#REF!)</f>
        <v>#REF!</v>
      </c>
      <c r="D37" s="38" t="e">
        <f t="shared" si="5"/>
        <v>#REF!</v>
      </c>
    </row>
    <row r="38" spans="1:4" ht="12.75" customHeight="1" x14ac:dyDescent="0.2">
      <c r="A38" s="8" t="s">
        <v>95</v>
      </c>
      <c r="B38" s="38" t="e">
        <f>SUMIF(#REF!,$A38,#REF!)</f>
        <v>#REF!</v>
      </c>
      <c r="C38" s="38" t="e">
        <f>SUMIF(#REF!,$A38,#REF!)</f>
        <v>#REF!</v>
      </c>
      <c r="D38" s="38" t="e">
        <f t="shared" si="5"/>
        <v>#REF!</v>
      </c>
    </row>
    <row r="39" spans="1:4" ht="12.75" customHeight="1" x14ac:dyDescent="0.2">
      <c r="A39" s="8" t="s">
        <v>323</v>
      </c>
      <c r="B39" s="38" t="e">
        <f>SUMIF(#REF!,$A39,#REF!)</f>
        <v>#REF!</v>
      </c>
      <c r="C39" s="38" t="e">
        <f>SUMIF(#REF!,$A39,#REF!)</f>
        <v>#REF!</v>
      </c>
      <c r="D39" s="38" t="e">
        <f t="shared" si="5"/>
        <v>#REF!</v>
      </c>
    </row>
    <row r="40" spans="1:4" ht="12.75" customHeight="1" x14ac:dyDescent="0.2">
      <c r="A40" s="8" t="s">
        <v>324</v>
      </c>
      <c r="B40" s="38" t="e">
        <f>SUMIF(#REF!,$A40,#REF!)</f>
        <v>#REF!</v>
      </c>
      <c r="C40" s="38" t="e">
        <f>SUMIF(#REF!,$A40,#REF!)</f>
        <v>#REF!</v>
      </c>
      <c r="D40" s="38" t="e">
        <f t="shared" si="5"/>
        <v>#REF!</v>
      </c>
    </row>
    <row r="41" spans="1:4" ht="12.75" customHeight="1" x14ac:dyDescent="0.2">
      <c r="A41" s="8" t="s">
        <v>325</v>
      </c>
      <c r="B41" s="38" t="e">
        <f>SUMIF(#REF!,$A41,#REF!)</f>
        <v>#REF!</v>
      </c>
      <c r="C41" s="38" t="e">
        <f>SUMIF(#REF!,$A41,#REF!)</f>
        <v>#REF!</v>
      </c>
      <c r="D41" s="38" t="e">
        <f t="shared" si="5"/>
        <v>#REF!</v>
      </c>
    </row>
    <row r="42" spans="1:4" ht="2.25" customHeight="1" collapsed="1" x14ac:dyDescent="0.2">
      <c r="B42" s="42"/>
      <c r="C42" s="42"/>
      <c r="D42" s="42"/>
    </row>
    <row r="43" spans="1:4" ht="12.75" customHeight="1" x14ac:dyDescent="0.2">
      <c r="A43" s="11"/>
      <c r="B43" s="38" t="e">
        <f>SUM(B30:B42)</f>
        <v>#REF!</v>
      </c>
      <c r="C43" s="38" t="e">
        <f>SUM(C30:C42)</f>
        <v>#REF!</v>
      </c>
      <c r="D43" s="38" t="e">
        <f>SUM(D30:D42)</f>
        <v>#REF!</v>
      </c>
    </row>
    <row r="44" spans="1:4" ht="12.75" customHeight="1" x14ac:dyDescent="0.2">
      <c r="A44" s="28" t="s">
        <v>326</v>
      </c>
      <c r="B44" s="29"/>
      <c r="C44" s="29"/>
      <c r="D44" s="29"/>
    </row>
    <row r="45" spans="1:4" ht="12.75" customHeight="1" x14ac:dyDescent="0.2">
      <c r="A45" s="8" t="s">
        <v>79</v>
      </c>
      <c r="B45" s="38" t="e">
        <f>SUMIF(#REF!,$A45,#REF!)</f>
        <v>#REF!</v>
      </c>
      <c r="C45" s="38" t="e">
        <f>SUMIF(#REF!,$A45,#REF!)</f>
        <v>#REF!</v>
      </c>
      <c r="D45" s="38" t="e">
        <f t="shared" ref="D45:D49" si="6">+B45-C45</f>
        <v>#REF!</v>
      </c>
    </row>
    <row r="46" spans="1:4" ht="12.75" customHeight="1" x14ac:dyDescent="0.2">
      <c r="A46" s="8" t="s">
        <v>80</v>
      </c>
      <c r="B46" s="38" t="e">
        <f>SUMIF(#REF!,$A46,#REF!)</f>
        <v>#REF!</v>
      </c>
      <c r="C46" s="38" t="e">
        <f>SUMIF(#REF!,$A46,#REF!)</f>
        <v>#REF!</v>
      </c>
      <c r="D46" s="38" t="e">
        <f t="shared" si="6"/>
        <v>#REF!</v>
      </c>
    </row>
    <row r="47" spans="1:4" ht="12.75" customHeight="1" x14ac:dyDescent="0.2">
      <c r="A47" s="8" t="s">
        <v>327</v>
      </c>
      <c r="B47" s="38" t="e">
        <f>SUMIF(#REF!,$A47,#REF!)</f>
        <v>#REF!</v>
      </c>
      <c r="C47" s="38" t="e">
        <f>SUMIF(#REF!,$A47,#REF!)</f>
        <v>#REF!</v>
      </c>
      <c r="D47" s="38" t="e">
        <f t="shared" si="6"/>
        <v>#REF!</v>
      </c>
    </row>
    <row r="48" spans="1:4" ht="12.75" customHeight="1" x14ac:dyDescent="0.2">
      <c r="A48" s="8" t="s">
        <v>328</v>
      </c>
      <c r="B48" s="38" t="e">
        <f>SUMIF(#REF!,$A48,#REF!)</f>
        <v>#REF!</v>
      </c>
      <c r="C48" s="38" t="e">
        <f>SUMIF(#REF!,$A48,#REF!)</f>
        <v>#REF!</v>
      </c>
      <c r="D48" s="38" t="e">
        <f t="shared" si="6"/>
        <v>#REF!</v>
      </c>
    </row>
    <row r="49" spans="1:4" ht="12.75" customHeight="1" x14ac:dyDescent="0.2">
      <c r="A49" s="8" t="s">
        <v>202</v>
      </c>
      <c r="B49" s="38" t="e">
        <f>SUMIF(#REF!,$A49,#REF!)</f>
        <v>#REF!</v>
      </c>
      <c r="C49" s="38" t="e">
        <f>SUMIF(#REF!,$A49,#REF!)</f>
        <v>#REF!</v>
      </c>
      <c r="D49" s="38" t="e">
        <f t="shared" si="6"/>
        <v>#REF!</v>
      </c>
    </row>
    <row r="50" spans="1:4" ht="2.25" customHeight="1" collapsed="1" x14ac:dyDescent="0.2">
      <c r="B50" s="42"/>
      <c r="C50" s="42"/>
      <c r="D50" s="42"/>
    </row>
    <row r="51" spans="1:4" ht="12.75" customHeight="1" x14ac:dyDescent="0.2">
      <c r="A51" s="11"/>
      <c r="B51" s="38" t="e">
        <f>SUM(B44:B50)</f>
        <v>#REF!</v>
      </c>
      <c r="C51" s="38" t="e">
        <f>SUM(C44:C50)</f>
        <v>#REF!</v>
      </c>
      <c r="D51" s="38" t="e">
        <f>SUM(D44:D50)</f>
        <v>#REF!</v>
      </c>
    </row>
    <row r="52" spans="1:4" ht="2.25" customHeight="1" collapsed="1" x14ac:dyDescent="0.2">
      <c r="B52" s="42"/>
      <c r="C52" s="42"/>
      <c r="D52" s="42"/>
    </row>
    <row r="53" spans="1:4" ht="12.75" customHeight="1" collapsed="1" x14ac:dyDescent="0.2">
      <c r="A53" s="25" t="s">
        <v>131</v>
      </c>
      <c r="B53" s="31" t="e">
        <f>SUM(B51,B43,B29,B21,B14)</f>
        <v>#REF!</v>
      </c>
      <c r="C53" s="31" t="e">
        <f>SUM(C51,C43,C29,C21,C14)</f>
        <v>#REF!</v>
      </c>
      <c r="D53" s="31" t="e">
        <f>SUM(D51,D43,D29,D21,D14)</f>
        <v>#REF!</v>
      </c>
    </row>
    <row r="54" spans="1:4" ht="12.75" customHeight="1" x14ac:dyDescent="0.2"/>
    <row r="55" spans="1:4" ht="12.75" customHeight="1" x14ac:dyDescent="0.2">
      <c r="A55" s="28" t="s">
        <v>36</v>
      </c>
      <c r="B55" s="29"/>
      <c r="C55" s="29"/>
      <c r="D55" s="29"/>
    </row>
    <row r="56" spans="1:4" ht="12.75" customHeight="1" x14ac:dyDescent="0.2">
      <c r="A56" s="8" t="s">
        <v>329</v>
      </c>
      <c r="B56" s="38" t="e">
        <f>SUMIF(#REF!,$A56,#REF!)</f>
        <v>#REF!</v>
      </c>
      <c r="C56" s="38" t="e">
        <f>SUMIF(#REF!,$A56,#REF!)</f>
        <v>#REF!</v>
      </c>
      <c r="D56" s="38" t="e">
        <f t="shared" ref="D56:D57" si="7">+B56-C56</f>
        <v>#REF!</v>
      </c>
    </row>
    <row r="57" spans="1:4" ht="12.75" customHeight="1" x14ac:dyDescent="0.2">
      <c r="A57" s="8" t="s">
        <v>112</v>
      </c>
      <c r="B57" s="38" t="e">
        <f>SUMIF(#REF!,$A57,#REF!)-'PL GFSC old'!G147</f>
        <v>#REF!</v>
      </c>
      <c r="C57" s="38" t="e">
        <f>SUMIF(#REF!,$A57,#REF!)</f>
        <v>#REF!</v>
      </c>
      <c r="D57" s="38" t="e">
        <f t="shared" si="7"/>
        <v>#REF!</v>
      </c>
    </row>
    <row r="58" spans="1:4" ht="12.75" customHeight="1" collapsed="1" x14ac:dyDescent="0.2">
      <c r="B58" s="42"/>
      <c r="C58" s="42"/>
      <c r="D58" s="42"/>
    </row>
    <row r="59" spans="1:4" ht="12.75" customHeight="1" x14ac:dyDescent="0.2">
      <c r="A59" s="11"/>
      <c r="B59" s="38" t="e">
        <f>SUM(B55:B58)</f>
        <v>#REF!</v>
      </c>
      <c r="C59" s="38" t="e">
        <f>SUM(C55:C58)</f>
        <v>#REF!</v>
      </c>
      <c r="D59" s="38" t="e">
        <f>SUM(D55:D58)</f>
        <v>#REF!</v>
      </c>
    </row>
    <row r="60" spans="1:4" ht="12.75" customHeight="1" x14ac:dyDescent="0.2">
      <c r="A60" s="28" t="s">
        <v>330</v>
      </c>
      <c r="B60" s="29"/>
      <c r="C60" s="29"/>
      <c r="D60" s="29"/>
    </row>
    <row r="61" spans="1:4" ht="12.75" customHeight="1" x14ac:dyDescent="0.2">
      <c r="A61" s="8" t="s">
        <v>111</v>
      </c>
      <c r="B61" s="38" t="e">
        <f>SUMIF(#REF!,$A61,#REF!)</f>
        <v>#REF!</v>
      </c>
      <c r="C61" s="38" t="e">
        <f>SUMIF(#REF!,$A61,#REF!)</f>
        <v>#REF!</v>
      </c>
      <c r="D61" s="38" t="e">
        <f t="shared" ref="D61:D63" si="8">+B61-C61</f>
        <v>#REF!</v>
      </c>
    </row>
    <row r="62" spans="1:4" ht="12.75" customHeight="1" x14ac:dyDescent="0.2">
      <c r="A62" s="8" t="s">
        <v>331</v>
      </c>
      <c r="B62" s="38" t="e">
        <f>SUMIF(#REF!,$A62,#REF!)</f>
        <v>#REF!</v>
      </c>
      <c r="C62" s="38" t="e">
        <f>SUMIF(#REF!,$A62,#REF!)</f>
        <v>#REF!</v>
      </c>
      <c r="D62" s="38" t="e">
        <f t="shared" si="8"/>
        <v>#REF!</v>
      </c>
    </row>
    <row r="63" spans="1:4" ht="12.75" customHeight="1" x14ac:dyDescent="0.2">
      <c r="A63" s="8" t="s">
        <v>32</v>
      </c>
      <c r="B63" s="38" t="e">
        <f>SUMIF(#REF!,$A63,#REF!)</f>
        <v>#REF!</v>
      </c>
      <c r="C63" s="38" t="e">
        <f>SUMIF(#REF!,$A63,#REF!)</f>
        <v>#REF!</v>
      </c>
      <c r="D63" s="38" t="e">
        <f t="shared" si="8"/>
        <v>#REF!</v>
      </c>
    </row>
    <row r="64" spans="1:4" ht="12.75" customHeight="1" collapsed="1" x14ac:dyDescent="0.2">
      <c r="B64" s="42"/>
      <c r="C64" s="42"/>
      <c r="D64" s="42"/>
    </row>
    <row r="65" spans="1:4" ht="12.75" customHeight="1" x14ac:dyDescent="0.2">
      <c r="A65" s="11"/>
      <c r="B65" s="38" t="e">
        <f>SUM(B60:B64)</f>
        <v>#REF!</v>
      </c>
      <c r="C65" s="38" t="e">
        <f>SUM(C60:C64)</f>
        <v>#REF!</v>
      </c>
      <c r="D65" s="38" t="e">
        <f>SUM(D60:D64)</f>
        <v>#REF!</v>
      </c>
    </row>
    <row r="66" spans="1:4" ht="12.75" customHeight="1" x14ac:dyDescent="0.2">
      <c r="A66" s="28" t="s">
        <v>332</v>
      </c>
      <c r="B66" s="29"/>
      <c r="C66" s="29"/>
      <c r="D66" s="29"/>
    </row>
    <row r="67" spans="1:4" ht="12.75" customHeight="1" x14ac:dyDescent="0.2">
      <c r="A67" s="8" t="s">
        <v>103</v>
      </c>
      <c r="B67" s="38" t="e">
        <f>SUMIF(#REF!,$A67,#REF!)</f>
        <v>#REF!</v>
      </c>
      <c r="C67" s="38" t="e">
        <f>SUMIF(#REF!,$A67,#REF!)</f>
        <v>#REF!</v>
      </c>
      <c r="D67" s="38" t="e">
        <f t="shared" ref="D67:D68" si="9">+B67-C67</f>
        <v>#REF!</v>
      </c>
    </row>
    <row r="68" spans="1:4" ht="12.75" customHeight="1" x14ac:dyDescent="0.2">
      <c r="A68" s="8" t="s">
        <v>333</v>
      </c>
      <c r="B68" s="38" t="e">
        <f>SUMIF(#REF!,$A68,#REF!)</f>
        <v>#REF!</v>
      </c>
      <c r="C68" s="38" t="e">
        <f>SUMIF(#REF!,$A68,#REF!)</f>
        <v>#REF!</v>
      </c>
      <c r="D68" s="38" t="e">
        <f t="shared" si="9"/>
        <v>#REF!</v>
      </c>
    </row>
    <row r="69" spans="1:4" ht="12.75" customHeight="1" x14ac:dyDescent="0.2">
      <c r="A69" s="8" t="s">
        <v>316</v>
      </c>
      <c r="B69" s="38" t="e">
        <f>SUMIF(#REF!,$A69,#REF!)</f>
        <v>#REF!</v>
      </c>
      <c r="C69" s="38" t="e">
        <f>SUMIF(#REF!,$A69,#REF!)</f>
        <v>#REF!</v>
      </c>
      <c r="D69" s="38" t="e">
        <f>+B69-C69</f>
        <v>#REF!</v>
      </c>
    </row>
    <row r="70" spans="1:4" ht="12.75" customHeight="1" collapsed="1" x14ac:dyDescent="0.2">
      <c r="B70" s="42"/>
      <c r="C70" s="42"/>
      <c r="D70" s="42"/>
    </row>
    <row r="71" spans="1:4" ht="12.75" customHeight="1" x14ac:dyDescent="0.2">
      <c r="A71" s="11"/>
      <c r="B71" s="38" t="e">
        <f>SUM(B66:B70)</f>
        <v>#REF!</v>
      </c>
      <c r="C71" s="38" t="e">
        <f>SUM(C66:C70)</f>
        <v>#REF!</v>
      </c>
      <c r="D71" s="38" t="e">
        <f>SUM(D66:D70)</f>
        <v>#REF!</v>
      </c>
    </row>
    <row r="72" spans="1:4" ht="12.75" customHeight="1" x14ac:dyDescent="0.2">
      <c r="A72" s="28" t="s">
        <v>335</v>
      </c>
      <c r="B72" s="29"/>
      <c r="C72" s="29"/>
      <c r="D72" s="29"/>
    </row>
    <row r="73" spans="1:4" ht="12.75" customHeight="1" x14ac:dyDescent="0.2">
      <c r="A73" s="8" t="s">
        <v>336</v>
      </c>
      <c r="B73" s="38" t="e">
        <f>SUMIF(#REF!,$A73,#REF!)</f>
        <v>#REF!</v>
      </c>
      <c r="C73" s="38" t="e">
        <f>SUMIF(#REF!,$A73,#REF!)</f>
        <v>#REF!</v>
      </c>
      <c r="D73" s="38" t="e">
        <f t="shared" ref="D73:D78" si="10">+B73-C73</f>
        <v>#REF!</v>
      </c>
    </row>
    <row r="74" spans="1:4" ht="12.75" customHeight="1" x14ac:dyDescent="0.2">
      <c r="A74" s="8" t="s">
        <v>98</v>
      </c>
      <c r="B74" s="38" t="e">
        <f>SUMIF(#REF!,$A74,#REF!)</f>
        <v>#REF!</v>
      </c>
      <c r="C74" s="38" t="e">
        <f>SUMIF(#REF!,$A74,#REF!)</f>
        <v>#REF!</v>
      </c>
      <c r="D74" s="38" t="e">
        <f t="shared" si="10"/>
        <v>#REF!</v>
      </c>
    </row>
    <row r="75" spans="1:4" ht="12.75" customHeight="1" x14ac:dyDescent="0.2">
      <c r="A75" s="8" t="s">
        <v>298</v>
      </c>
      <c r="B75" s="38" t="e">
        <f>SUMIF(#REF!,$A75,#REF!)</f>
        <v>#REF!</v>
      </c>
      <c r="C75" s="38" t="e">
        <f>SUMIF(#REF!,$A75,#REF!)</f>
        <v>#REF!</v>
      </c>
      <c r="D75" s="38" t="e">
        <f t="shared" ref="D75" si="11">+B75-C75</f>
        <v>#REF!</v>
      </c>
    </row>
    <row r="76" spans="1:4" ht="12.75" customHeight="1" x14ac:dyDescent="0.2">
      <c r="A76" s="8" t="s">
        <v>105</v>
      </c>
      <c r="B76" s="38" t="e">
        <f>SUMIF(#REF!,$A76,#REF!)</f>
        <v>#REF!</v>
      </c>
      <c r="C76" s="38" t="e">
        <f>SUMIF(#REF!,$A76,#REF!)</f>
        <v>#REF!</v>
      </c>
      <c r="D76" s="38" t="e">
        <f t="shared" si="10"/>
        <v>#REF!</v>
      </c>
    </row>
    <row r="77" spans="1:4" ht="12.75" customHeight="1" x14ac:dyDescent="0.2">
      <c r="A77" s="8" t="s">
        <v>337</v>
      </c>
      <c r="B77" s="38" t="e">
        <f>SUMIF(#REF!,$A77,#REF!)</f>
        <v>#REF!</v>
      </c>
      <c r="C77" s="38" t="e">
        <f>SUMIF(#REF!,$A77,#REF!)</f>
        <v>#REF!</v>
      </c>
      <c r="D77" s="38" t="e">
        <f t="shared" si="10"/>
        <v>#REF!</v>
      </c>
    </row>
    <row r="78" spans="1:4" ht="12.75" customHeight="1" x14ac:dyDescent="0.2">
      <c r="A78" s="8" t="s">
        <v>211</v>
      </c>
      <c r="B78" s="38" t="e">
        <f>SUMIF(#REF!,$A78,#REF!)</f>
        <v>#REF!</v>
      </c>
      <c r="C78" s="38" t="e">
        <f>SUMIF(#REF!,$A78,#REF!)</f>
        <v>#REF!</v>
      </c>
      <c r="D78" s="38" t="e">
        <f t="shared" si="10"/>
        <v>#REF!</v>
      </c>
    </row>
    <row r="79" spans="1:4" ht="2.25" customHeight="1" collapsed="1" x14ac:dyDescent="0.2">
      <c r="B79" s="42"/>
      <c r="C79" s="42"/>
      <c r="D79" s="42"/>
    </row>
    <row r="80" spans="1:4" ht="12.75" customHeight="1" x14ac:dyDescent="0.2">
      <c r="A80" s="11"/>
      <c r="B80" s="38" t="e">
        <f>SUM(B72:B79)</f>
        <v>#REF!</v>
      </c>
      <c r="C80" s="38" t="e">
        <f>SUM(C72:C79)</f>
        <v>#REF!</v>
      </c>
      <c r="D80" s="38" t="e">
        <f>SUM(D72:D79)</f>
        <v>#REF!</v>
      </c>
    </row>
    <row r="81" spans="1:4" ht="2.25" customHeight="1" collapsed="1" x14ac:dyDescent="0.2">
      <c r="B81" s="42"/>
      <c r="C81" s="42"/>
      <c r="D81" s="42"/>
    </row>
    <row r="82" spans="1:4" ht="12.75" customHeight="1" collapsed="1" x14ac:dyDescent="0.2">
      <c r="A82" s="25" t="s">
        <v>145</v>
      </c>
      <c r="B82" s="31" t="e">
        <f>SUM(B80,B71,B65,B59)</f>
        <v>#REF!</v>
      </c>
      <c r="C82" s="31" t="e">
        <f>SUM(C80,C71,C65,C59)</f>
        <v>#REF!</v>
      </c>
      <c r="D82" s="31" t="e">
        <f>SUM(D80,D71,D65,D59)</f>
        <v>#REF!</v>
      </c>
    </row>
    <row r="83" spans="1:4" ht="12.75" customHeight="1" outlineLevel="1" x14ac:dyDescent="0.2">
      <c r="A83" s="8" t="s">
        <v>24</v>
      </c>
      <c r="B83" s="43" t="e">
        <f>ROUND(+B53+B82,0)</f>
        <v>#REF!</v>
      </c>
      <c r="C83" s="43" t="e">
        <f>ROUND(+C53+C82,0)</f>
        <v>#REF!</v>
      </c>
      <c r="D83" s="43"/>
    </row>
    <row r="85" spans="1:4" x14ac:dyDescent="0.2">
      <c r="A85" s="8" t="s">
        <v>347</v>
      </c>
    </row>
    <row r="86" spans="1:4" x14ac:dyDescent="0.2">
      <c r="A86" s="8" t="s">
        <v>348</v>
      </c>
      <c r="B86" s="9" t="e">
        <f>-(+B65+B21)*0.75</f>
        <v>#REF!</v>
      </c>
    </row>
    <row r="87" spans="1:4" x14ac:dyDescent="0.2">
      <c r="A87" s="8" t="s">
        <v>349</v>
      </c>
      <c r="B87" s="9" t="e">
        <f>+B31+B32+B33+B34+B35+B37</f>
        <v>#REF!</v>
      </c>
    </row>
  </sheetData>
  <conditionalFormatting sqref="A1:XFD1 Y2:XFD2 A5:D5 B6:D9 A10:D14 B15:D15 A16:D21 B22:D22 B30:D30 A31:D43 B44:D44 A45:D52 A54:D54 B55:D55 A56:D59 B60:D60 A61:D65 B66:D66 B72:D72 A73:D74 A75:XFD75 A76:D81 E76:XFD82">
    <cfRule type="expression" dxfId="9" priority="7">
      <formula>externalformula(A1)</formula>
    </cfRule>
  </conditionalFormatting>
  <conditionalFormatting sqref="A83:XFD1048576">
    <cfRule type="expression" dxfId="8" priority="2">
      <formula>externalformula(A83)</formula>
    </cfRule>
  </conditionalFormatting>
  <conditionalFormatting sqref="B53:D53">
    <cfRule type="expression" dxfId="7" priority="5">
      <formula>externalformula(B53)</formula>
    </cfRule>
  </conditionalFormatting>
  <conditionalFormatting sqref="B82:D82">
    <cfRule type="expression" dxfId="6" priority="3">
      <formula>externalformula(B82)</formula>
    </cfRule>
  </conditionalFormatting>
  <conditionalFormatting sqref="E3:XFD23 A6 A23:D29 A24:XFD24 E25:XFD68 A67:D68 A69:XFD69 A70:D71 E70:XFD74">
    <cfRule type="expression" dxfId="5" priority="6">
      <formula>externalformula(A3)</formula>
    </cfRule>
  </conditionalFormatting>
  <pageMargins left="0.7" right="0.7" top="0.75" bottom="0.75" header="0.3" footer="0.3"/>
  <pageSetup paperSize="9" scale="7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7AF8-9FF9-4066-B3A8-647D51F2D249}">
  <sheetPr>
    <tabColor theme="4"/>
  </sheetPr>
  <dimension ref="A1:O68"/>
  <sheetViews>
    <sheetView topLeftCell="E1" workbookViewId="0"/>
  </sheetViews>
  <sheetFormatPr defaultColWidth="8.7109375" defaultRowHeight="15" outlineLevelRow="1" outlineLevelCol="1" x14ac:dyDescent="0.25"/>
  <cols>
    <col min="1" max="1" width="29" style="102" hidden="1" customWidth="1" outlineLevel="1"/>
    <col min="2" max="3" width="5.5703125" style="102" hidden="1" customWidth="1" outlineLevel="1"/>
    <col min="4" max="4" width="25.140625" style="102" hidden="1" customWidth="1" outlineLevel="1"/>
    <col min="5" max="5" width="32.7109375" style="102" customWidth="1" collapsed="1"/>
    <col min="6" max="6" width="31.140625" style="102" customWidth="1"/>
    <col min="7" max="7" width="13.5703125" style="106" bestFit="1" customWidth="1"/>
    <col min="8" max="8" width="10.140625" style="106" bestFit="1" customWidth="1"/>
    <col min="9" max="9" width="13.5703125" style="106" bestFit="1" customWidth="1"/>
    <col min="10" max="13" width="13.42578125" style="106" customWidth="1"/>
    <col min="14" max="14" width="90.140625" style="107" customWidth="1"/>
    <col min="15" max="15" width="13.140625" style="102" customWidth="1" outlineLevel="1"/>
    <col min="16" max="16384" width="8.7109375" style="102"/>
  </cols>
  <sheetData>
    <row r="1" spans="1:15" ht="24" x14ac:dyDescent="0.4">
      <c r="C1" s="103"/>
      <c r="D1" s="104"/>
      <c r="F1" s="105" t="e">
        <f>IF(SUM(44:44)=0,"","*******Reconciliation Issues*******")</f>
        <v>#REF!</v>
      </c>
      <c r="H1" s="106" t="e">
        <f>IF(SUM(44:44)=0,"","*******RECONCILIATION ISSUES*******")</f>
        <v>#REF!</v>
      </c>
    </row>
    <row r="2" spans="1:15" ht="27" thickBot="1" x14ac:dyDescent="0.3">
      <c r="E2" s="108" t="s">
        <v>410</v>
      </c>
      <c r="F2" s="108"/>
    </row>
    <row r="3" spans="1:15" ht="15.75" thickBot="1" x14ac:dyDescent="0.3">
      <c r="G3" s="158" t="s">
        <v>405</v>
      </c>
      <c r="H3" s="109"/>
      <c r="I3" s="109"/>
      <c r="J3" s="110"/>
      <c r="K3" s="110">
        <v>45536</v>
      </c>
      <c r="L3" s="110"/>
    </row>
    <row r="4" spans="1:15" ht="15.75" thickBot="1" x14ac:dyDescent="0.3">
      <c r="A4" s="111" t="s">
        <v>411</v>
      </c>
      <c r="B4" s="111" t="s">
        <v>412</v>
      </c>
      <c r="C4" s="111" t="s">
        <v>412</v>
      </c>
      <c r="D4" s="111" t="s">
        <v>354</v>
      </c>
      <c r="E4" s="112" t="s">
        <v>192</v>
      </c>
      <c r="F4" s="112" t="s">
        <v>413</v>
      </c>
      <c r="G4" s="113">
        <v>45505</v>
      </c>
      <c r="H4" s="113">
        <v>45536</v>
      </c>
      <c r="I4" s="133" t="s">
        <v>368</v>
      </c>
      <c r="J4" s="133" t="s">
        <v>406</v>
      </c>
      <c r="K4" s="133" t="s">
        <v>189</v>
      </c>
      <c r="L4" s="133" t="s">
        <v>184</v>
      </c>
      <c r="M4" s="114" t="s">
        <v>369</v>
      </c>
      <c r="N4" s="115" t="s">
        <v>370</v>
      </c>
      <c r="O4" s="102" t="s">
        <v>446</v>
      </c>
    </row>
    <row r="5" spans="1:15" s="121" customFormat="1" ht="15.75" thickBot="1" x14ac:dyDescent="0.3">
      <c r="A5" s="116" t="s">
        <v>414</v>
      </c>
      <c r="B5" s="116"/>
      <c r="C5" s="116">
        <v>3603</v>
      </c>
      <c r="D5" s="116" t="e">
        <f>_xlfn.XLOOKUP(C5,#REF!,#REF!)</f>
        <v>#REF!</v>
      </c>
      <c r="E5" s="117" t="s">
        <v>371</v>
      </c>
      <c r="F5" s="118" t="s">
        <v>366</v>
      </c>
      <c r="G5" s="119" t="e">
        <f>SUMIF(#REF!,'Investments 2'!C5,#REF!)</f>
        <v>#REF!</v>
      </c>
      <c r="H5" s="119" t="e">
        <f>SUMIF(#REF!,'Investments 2'!C5,#REF!)</f>
        <v>#REF!</v>
      </c>
      <c r="I5" s="119" t="e">
        <f>+H5-G5</f>
        <v>#REF!</v>
      </c>
      <c r="J5" s="128"/>
      <c r="K5" s="128" t="e">
        <f t="shared" ref="K5:K7" si="0">H5-G5-J5</f>
        <v>#REF!</v>
      </c>
      <c r="L5" s="128"/>
      <c r="M5" s="119" t="s">
        <v>372</v>
      </c>
      <c r="N5" s="120" t="s">
        <v>415</v>
      </c>
      <c r="O5" s="157" t="e">
        <f>I5-J5-K5-L5</f>
        <v>#REF!</v>
      </c>
    </row>
    <row r="6" spans="1:15" s="121" customFormat="1" ht="15.75" thickBot="1" x14ac:dyDescent="0.3">
      <c r="A6" s="116" t="s">
        <v>85</v>
      </c>
      <c r="C6" s="116">
        <v>2755</v>
      </c>
      <c r="D6" s="116" t="e">
        <f>_xlfn.XLOOKUP(C6,#REF!,#REF!)</f>
        <v>#REF!</v>
      </c>
      <c r="E6" s="117" t="s">
        <v>373</v>
      </c>
      <c r="F6" s="118" t="s">
        <v>416</v>
      </c>
      <c r="G6" s="119" t="e">
        <f>SUMIF(#REF!,'Investments 2'!C6,#REF!)</f>
        <v>#REF!</v>
      </c>
      <c r="H6" s="119" t="e">
        <f>SUMIF(#REF!,'Investments 2'!C6,#REF!)</f>
        <v>#REF!</v>
      </c>
      <c r="I6" s="119" t="e">
        <f t="shared" ref="I6:I27" si="1">+H6-G6</f>
        <v>#REF!</v>
      </c>
      <c r="J6" s="128"/>
      <c r="K6" s="128" t="e">
        <f t="shared" si="0"/>
        <v>#REF!</v>
      </c>
      <c r="L6" s="128"/>
      <c r="M6" s="119" t="s">
        <v>201</v>
      </c>
      <c r="N6" s="120"/>
      <c r="O6" s="157" t="e">
        <f t="shared" ref="O6:O27" si="2">I6-J6-K6-L6</f>
        <v>#REF!</v>
      </c>
    </row>
    <row r="7" spans="1:15" s="121" customFormat="1" ht="15.75" thickBot="1" x14ac:dyDescent="0.3">
      <c r="A7" s="116" t="s">
        <v>417</v>
      </c>
      <c r="B7" s="116"/>
      <c r="C7" s="116">
        <v>3604</v>
      </c>
      <c r="D7" s="116" t="e">
        <f>_xlfn.XLOOKUP(C7,#REF!,#REF!)</f>
        <v>#REF!</v>
      </c>
      <c r="E7" s="117" t="s">
        <v>374</v>
      </c>
      <c r="F7" s="118" t="s">
        <v>418</v>
      </c>
      <c r="G7" s="119" t="e">
        <f>SUMIF(#REF!,'Investments 2'!C7,#REF!)</f>
        <v>#REF!</v>
      </c>
      <c r="H7" s="119" t="e">
        <f>SUMIF(#REF!,'Investments 2'!C7,#REF!)</f>
        <v>#REF!</v>
      </c>
      <c r="I7" s="119" t="e">
        <f t="shared" si="1"/>
        <v>#REF!</v>
      </c>
      <c r="J7" s="128"/>
      <c r="K7" s="128" t="e">
        <f t="shared" si="0"/>
        <v>#REF!</v>
      </c>
      <c r="L7" s="128"/>
      <c r="M7" s="119" t="s">
        <v>201</v>
      </c>
      <c r="N7" s="120"/>
      <c r="O7" s="157" t="e">
        <f t="shared" si="2"/>
        <v>#REF!</v>
      </c>
    </row>
    <row r="8" spans="1:15" s="121" customFormat="1" ht="15.75" thickBot="1" x14ac:dyDescent="0.3">
      <c r="A8" s="116" t="s">
        <v>419</v>
      </c>
      <c r="B8" s="116"/>
      <c r="C8" s="116">
        <v>3610</v>
      </c>
      <c r="D8" s="116" t="e">
        <f>_xlfn.XLOOKUP(C8,#REF!,#REF!)</f>
        <v>#REF!</v>
      </c>
      <c r="E8" s="117" t="s">
        <v>375</v>
      </c>
      <c r="F8" s="118" t="s">
        <v>420</v>
      </c>
      <c r="G8" s="119" t="e">
        <f>SUMIF(#REF!,'Investments 2'!C8,#REF!)</f>
        <v>#REF!</v>
      </c>
      <c r="H8" s="119" t="e">
        <f>SUMIF(#REF!,'Investments 2'!C8,#REF!)</f>
        <v>#REF!</v>
      </c>
      <c r="I8" s="119" t="e">
        <f t="shared" si="1"/>
        <v>#REF!</v>
      </c>
      <c r="J8" s="156"/>
      <c r="K8" s="156"/>
      <c r="L8" s="128">
        <f>-'[4]CCA longevity'!$L$12</f>
        <v>30306.401429164223</v>
      </c>
      <c r="M8" s="119" t="s">
        <v>372</v>
      </c>
      <c r="N8" s="120" t="s">
        <v>407</v>
      </c>
      <c r="O8" s="157" t="e">
        <f t="shared" si="2"/>
        <v>#REF!</v>
      </c>
    </row>
    <row r="9" spans="1:15" s="121" customFormat="1" ht="27.75" thickBot="1" x14ac:dyDescent="0.3">
      <c r="A9" s="116" t="s">
        <v>115</v>
      </c>
      <c r="B9" s="116"/>
      <c r="C9" s="116">
        <v>3614</v>
      </c>
      <c r="D9" s="116" t="e">
        <f>_xlfn.XLOOKUP(C9,#REF!,#REF!)</f>
        <v>#REF!</v>
      </c>
      <c r="E9" s="117" t="s">
        <v>376</v>
      </c>
      <c r="F9" s="118" t="s">
        <v>343</v>
      </c>
      <c r="G9" s="119" t="e">
        <f>SUMIF(#REF!,'Investments 2'!C9,#REF!)</f>
        <v>#REF!</v>
      </c>
      <c r="H9" s="119" t="e">
        <f>SUMIF(#REF!,'Investments 2'!C9,#REF!)</f>
        <v>#REF!</v>
      </c>
      <c r="I9" s="119" t="e">
        <f t="shared" si="1"/>
        <v>#REF!</v>
      </c>
      <c r="J9" s="128">
        <v>0</v>
      </c>
      <c r="K9" s="128">
        <v>0</v>
      </c>
      <c r="L9" s="128">
        <f>'[4]Colchis RBLF'!$L$12</f>
        <v>0</v>
      </c>
      <c r="M9" s="119" t="s">
        <v>372</v>
      </c>
      <c r="N9" s="120" t="s">
        <v>421</v>
      </c>
      <c r="O9" s="157" t="e">
        <f t="shared" si="2"/>
        <v>#REF!</v>
      </c>
    </row>
    <row r="10" spans="1:15" s="121" customFormat="1" ht="15.75" thickBot="1" x14ac:dyDescent="0.3">
      <c r="A10" s="116" t="s">
        <v>361</v>
      </c>
      <c r="B10" s="116"/>
      <c r="C10" s="116">
        <v>3605</v>
      </c>
      <c r="D10" s="116" t="e">
        <f>_xlfn.XLOOKUP(C10,#REF!,#REF!)</f>
        <v>#REF!</v>
      </c>
      <c r="E10" s="117" t="s">
        <v>377</v>
      </c>
      <c r="F10" s="118" t="s">
        <v>422</v>
      </c>
      <c r="G10" s="119" t="e">
        <f>SUMIF(#REF!,'Investments 2'!C10,#REF!)</f>
        <v>#REF!</v>
      </c>
      <c r="H10" s="119" t="e">
        <f>SUMIF(#REF!,'Investments 2'!C10,#REF!)</f>
        <v>#REF!</v>
      </c>
      <c r="I10" s="119" t="e">
        <f t="shared" si="1"/>
        <v>#REF!</v>
      </c>
      <c r="J10" s="128">
        <v>0</v>
      </c>
      <c r="K10" s="128">
        <f>-[4]Dayim!$T$11</f>
        <v>-23483.716093055154</v>
      </c>
      <c r="L10" s="128">
        <f>-[4]Dayim!$T$12</f>
        <v>100914.04716753867</v>
      </c>
      <c r="M10" s="119" t="s">
        <v>372</v>
      </c>
      <c r="N10" s="120" t="s">
        <v>378</v>
      </c>
      <c r="O10" s="157" t="e">
        <f t="shared" si="2"/>
        <v>#REF!</v>
      </c>
    </row>
    <row r="11" spans="1:15" s="121" customFormat="1" ht="15.75" thickBot="1" x14ac:dyDescent="0.3">
      <c r="A11" s="116" t="s">
        <v>449</v>
      </c>
      <c r="B11" s="116"/>
      <c r="C11" s="116">
        <v>3616</v>
      </c>
      <c r="D11" s="116" t="e">
        <f>_xlfn.XLOOKUP(C11,#REF!,#REF!)</f>
        <v>#REF!</v>
      </c>
      <c r="E11" s="117" t="s">
        <v>379</v>
      </c>
      <c r="F11" s="118" t="s">
        <v>423</v>
      </c>
      <c r="G11" s="119" t="e">
        <f>SUMIF(#REF!,'Investments 2'!C11,#REF!)</f>
        <v>#REF!</v>
      </c>
      <c r="H11" s="119" t="e">
        <f>SUMIF(#REF!,'Investments 2'!C11,#REF!)</f>
        <v>#REF!</v>
      </c>
      <c r="I11" s="119" t="e">
        <f t="shared" si="1"/>
        <v>#REF!</v>
      </c>
      <c r="J11" s="128">
        <v>0</v>
      </c>
      <c r="K11" s="128">
        <f>-'[4]Vanderbilt Bonds'!$L$11</f>
        <v>-52035.352196272463</v>
      </c>
      <c r="L11" s="128"/>
      <c r="M11" s="119" t="s">
        <v>372</v>
      </c>
      <c r="N11" s="120" t="s">
        <v>380</v>
      </c>
      <c r="O11" s="157" t="e">
        <f t="shared" si="2"/>
        <v>#REF!</v>
      </c>
    </row>
    <row r="12" spans="1:15" s="121" customFormat="1" ht="27.75" thickBot="1" x14ac:dyDescent="0.3">
      <c r="A12" s="116" t="s">
        <v>424</v>
      </c>
      <c r="B12" s="116"/>
      <c r="C12" s="134">
        <v>2759</v>
      </c>
      <c r="D12" s="116" t="e">
        <f>_xlfn.XLOOKUP(C12,#REF!,#REF!)</f>
        <v>#REF!</v>
      </c>
      <c r="E12" s="117" t="s">
        <v>381</v>
      </c>
      <c r="F12" s="118" t="s">
        <v>425</v>
      </c>
      <c r="G12" s="119" t="e">
        <f>SUMIF(#REF!,'Investments 2'!C12,#REF!)</f>
        <v>#REF!</v>
      </c>
      <c r="H12" s="119" t="e">
        <f>SUMIF(#REF!,'Investments 2'!C12,#REF!)</f>
        <v>#REF!</v>
      </c>
      <c r="I12" s="119" t="e">
        <f t="shared" si="1"/>
        <v>#REF!</v>
      </c>
      <c r="J12" s="128">
        <v>0</v>
      </c>
      <c r="K12" s="128">
        <f>-[4]JSS!$E$26</f>
        <v>156063.59</v>
      </c>
      <c r="L12" s="128"/>
      <c r="M12" s="119" t="s">
        <v>372</v>
      </c>
      <c r="N12" s="120" t="s">
        <v>382</v>
      </c>
      <c r="O12" s="157" t="e">
        <f t="shared" si="2"/>
        <v>#REF!</v>
      </c>
    </row>
    <row r="13" spans="1:15" s="121" customFormat="1" ht="15.75" thickBot="1" x14ac:dyDescent="0.3">
      <c r="A13" s="116" t="s">
        <v>27</v>
      </c>
      <c r="B13" s="116"/>
      <c r="C13" s="116">
        <v>3613</v>
      </c>
      <c r="D13" s="116" t="e">
        <f>_xlfn.XLOOKUP(C13,#REF!,#REF!)</f>
        <v>#REF!</v>
      </c>
      <c r="E13" s="117" t="s">
        <v>383</v>
      </c>
      <c r="F13" s="118" t="s">
        <v>27</v>
      </c>
      <c r="G13" s="119" t="e">
        <f>SUMIF(#REF!,'Investments 2'!C13,#REF!)</f>
        <v>#REF!</v>
      </c>
      <c r="H13" s="119" t="e">
        <f>SUMIF(#REF!,'Investments 2'!C13,#REF!)</f>
        <v>#REF!</v>
      </c>
      <c r="I13" s="119" t="e">
        <f t="shared" si="1"/>
        <v>#REF!</v>
      </c>
      <c r="J13" s="128"/>
      <c r="K13" s="128">
        <f>-[4]Hiyacar!$L$11</f>
        <v>-8039.0625</v>
      </c>
      <c r="L13" s="128"/>
      <c r="M13" s="119" t="s">
        <v>372</v>
      </c>
      <c r="N13" s="120" t="s">
        <v>384</v>
      </c>
      <c r="O13" s="157" t="e">
        <f t="shared" si="2"/>
        <v>#REF!</v>
      </c>
    </row>
    <row r="14" spans="1:15" s="121" customFormat="1" ht="15.75" thickBot="1" x14ac:dyDescent="0.3">
      <c r="A14" s="116" t="s">
        <v>362</v>
      </c>
      <c r="B14" s="116"/>
      <c r="C14" s="116">
        <v>3611</v>
      </c>
      <c r="D14" s="116" t="e">
        <f>_xlfn.XLOOKUP(C14,#REF!,#REF!)</f>
        <v>#REF!</v>
      </c>
      <c r="E14" s="117" t="s">
        <v>385</v>
      </c>
      <c r="F14" s="118" t="s">
        <v>367</v>
      </c>
      <c r="G14" s="119" t="e">
        <f>SUMIF(#REF!,'Investments 2'!C14,#REF!)</f>
        <v>#REF!</v>
      </c>
      <c r="H14" s="119" t="e">
        <f>SUMIF(#REF!,'Investments 2'!C14,#REF!)</f>
        <v>#REF!</v>
      </c>
      <c r="I14" s="119" t="e">
        <f t="shared" si="1"/>
        <v>#REF!</v>
      </c>
      <c r="J14" s="128">
        <v>0</v>
      </c>
      <c r="K14" s="128">
        <f>-[4]HyperJar!$L$9</f>
        <v>-5065.8147945205483</v>
      </c>
      <c r="L14" s="128"/>
      <c r="M14" s="119" t="s">
        <v>372</v>
      </c>
      <c r="N14" s="120" t="s">
        <v>408</v>
      </c>
      <c r="O14" s="157" t="e">
        <f t="shared" si="2"/>
        <v>#REF!</v>
      </c>
    </row>
    <row r="15" spans="1:15" s="121" customFormat="1" ht="27.75" thickBot="1" x14ac:dyDescent="0.3">
      <c r="A15" s="116" t="s">
        <v>193</v>
      </c>
      <c r="B15" s="116"/>
      <c r="C15" s="116">
        <v>3609</v>
      </c>
      <c r="D15" s="116" t="e">
        <f>_xlfn.XLOOKUP(C15,#REF!,#REF!)</f>
        <v>#REF!</v>
      </c>
      <c r="E15" s="117" t="s">
        <v>386</v>
      </c>
      <c r="F15" s="118" t="s">
        <v>426</v>
      </c>
      <c r="G15" s="119" t="e">
        <f>SUMIF(#REF!,'Investments 2'!C15,#REF!)</f>
        <v>#REF!</v>
      </c>
      <c r="H15" s="119" t="e">
        <f>SUMIF(#REF!,'Investments 2'!C15,#REF!)</f>
        <v>#REF!</v>
      </c>
      <c r="I15" s="119" t="e">
        <f t="shared" si="1"/>
        <v>#REF!</v>
      </c>
      <c r="J15" s="128">
        <f>[4]Upstix!$L$7</f>
        <v>363692</v>
      </c>
      <c r="K15" s="128">
        <f>-[4]Upstix!$L$9</f>
        <v>-21633.556528356159</v>
      </c>
      <c r="L15" s="154">
        <v>0</v>
      </c>
      <c r="M15" s="119" t="s">
        <v>201</v>
      </c>
      <c r="N15" s="120" t="s">
        <v>427</v>
      </c>
      <c r="O15" s="157" t="e">
        <f t="shared" si="2"/>
        <v>#REF!</v>
      </c>
    </row>
    <row r="16" spans="1:15" s="121" customFormat="1" ht="15.75" thickBot="1" x14ac:dyDescent="0.3">
      <c r="A16" s="116" t="s">
        <v>428</v>
      </c>
      <c r="C16" s="134">
        <v>2757</v>
      </c>
      <c r="D16" s="116" t="e">
        <f>_xlfn.XLOOKUP(C16,#REF!,#REF!)</f>
        <v>#REF!</v>
      </c>
      <c r="E16" s="117" t="s">
        <v>387</v>
      </c>
      <c r="F16" s="118" t="s">
        <v>429</v>
      </c>
      <c r="G16" s="161" t="e">
        <f>SUMIF(#REF!,'Investments 2'!C16,#REF!)</f>
        <v>#REF!</v>
      </c>
      <c r="H16" s="119" t="e">
        <f>SUMIF(#REF!,'Investments 2'!C16,#REF!)</f>
        <v>#REF!</v>
      </c>
      <c r="I16" s="119" t="e">
        <f t="shared" si="1"/>
        <v>#REF!</v>
      </c>
      <c r="J16" s="128">
        <v>0</v>
      </c>
      <c r="K16" s="128"/>
      <c r="L16" s="128">
        <f>[4]JSS!$E$24</f>
        <v>39889.169999999925</v>
      </c>
      <c r="M16" s="119" t="s">
        <v>201</v>
      </c>
      <c r="N16" s="120" t="s">
        <v>388</v>
      </c>
      <c r="O16" s="157" t="e">
        <f t="shared" si="2"/>
        <v>#REF!</v>
      </c>
    </row>
    <row r="17" spans="1:15" s="121" customFormat="1" ht="15.75" thickBot="1" x14ac:dyDescent="0.3">
      <c r="A17" s="116" t="s">
        <v>75</v>
      </c>
      <c r="C17" s="116">
        <v>3607</v>
      </c>
      <c r="D17" s="116" t="e">
        <f>_xlfn.XLOOKUP(C17,#REF!,#REF!)</f>
        <v>#REF!</v>
      </c>
      <c r="E17" s="117" t="s">
        <v>389</v>
      </c>
      <c r="F17" s="118" t="s">
        <v>75</v>
      </c>
      <c r="G17" s="119" t="e">
        <f>SUMIF(#REF!,'Investments 2'!C17,#REF!)</f>
        <v>#REF!</v>
      </c>
      <c r="H17" s="119" t="e">
        <f>SUMIF(#REF!,'Investments 2'!C17,#REF!)</f>
        <v>#REF!</v>
      </c>
      <c r="I17" s="119" t="e">
        <f t="shared" si="1"/>
        <v>#REF!</v>
      </c>
      <c r="J17" s="128"/>
      <c r="K17" s="128">
        <v>0</v>
      </c>
      <c r="L17" s="128"/>
      <c r="M17" s="119" t="s">
        <v>201</v>
      </c>
      <c r="N17" s="120" t="s">
        <v>390</v>
      </c>
      <c r="O17" s="157" t="e">
        <f t="shared" si="2"/>
        <v>#REF!</v>
      </c>
    </row>
    <row r="18" spans="1:15" s="121" customFormat="1" ht="15.75" thickBot="1" x14ac:dyDescent="0.3">
      <c r="A18" s="121" t="s">
        <v>217</v>
      </c>
      <c r="C18" s="121">
        <v>2766</v>
      </c>
      <c r="D18" s="116" t="e">
        <f>_xlfn.XLOOKUP(C18,#REF!,#REF!)</f>
        <v>#REF!</v>
      </c>
      <c r="E18" s="117" t="s">
        <v>391</v>
      </c>
      <c r="F18" s="118" t="s">
        <v>430</v>
      </c>
      <c r="G18" s="119" t="e">
        <f>SUMIF(#REF!,'Investments 2'!C18,#REF!)</f>
        <v>#REF!</v>
      </c>
      <c r="H18" s="119" t="e">
        <f>SUMIF(#REF!,'Investments 2'!C18,#REF!)</f>
        <v>#REF!</v>
      </c>
      <c r="I18" s="119" t="e">
        <f t="shared" si="1"/>
        <v>#REF!</v>
      </c>
      <c r="J18" s="128">
        <f>[4]CacheMatrix!$L$7</f>
        <v>2000000</v>
      </c>
      <c r="K18" s="128">
        <v>0</v>
      </c>
      <c r="L18" s="128"/>
      <c r="M18" s="119" t="s">
        <v>201</v>
      </c>
      <c r="N18" s="120" t="s">
        <v>392</v>
      </c>
      <c r="O18" s="157" t="e">
        <f t="shared" si="2"/>
        <v>#REF!</v>
      </c>
    </row>
    <row r="19" spans="1:15" s="121" customFormat="1" ht="15.75" thickBot="1" x14ac:dyDescent="0.3">
      <c r="A19" s="121" t="s">
        <v>453</v>
      </c>
      <c r="C19" s="121">
        <v>3427</v>
      </c>
      <c r="D19" s="116" t="e">
        <f>_xlfn.XLOOKUP(C19,#REF!,#REF!)</f>
        <v>#REF!</v>
      </c>
      <c r="E19" s="117" t="s">
        <v>391</v>
      </c>
      <c r="F19" s="118" t="s">
        <v>430</v>
      </c>
      <c r="G19" s="119" t="e">
        <f>SUMIF(#REF!,'Investments 2'!C19,#REF!)</f>
        <v>#REF!</v>
      </c>
      <c r="H19" s="119" t="e">
        <f>SUMIF(#REF!,'Investments 2'!C19,#REF!)</f>
        <v>#REF!</v>
      </c>
      <c r="I19" s="119" t="e">
        <f t="shared" ref="I19" si="3">+H19-G19</f>
        <v>#REF!</v>
      </c>
      <c r="J19" s="128"/>
      <c r="K19" s="128">
        <f>-'[4]Summary of Investments'!$D$26</f>
        <v>-87696.29</v>
      </c>
      <c r="L19" s="128"/>
      <c r="M19" s="119" t="s">
        <v>201</v>
      </c>
      <c r="N19" s="120" t="s">
        <v>454</v>
      </c>
      <c r="O19" s="157" t="e">
        <f>I19-J19-K19-L19</f>
        <v>#REF!</v>
      </c>
    </row>
    <row r="20" spans="1:15" s="121" customFormat="1" ht="15.95" customHeight="1" thickBot="1" x14ac:dyDescent="0.3">
      <c r="A20" s="116" t="s">
        <v>431</v>
      </c>
      <c r="B20" s="116"/>
      <c r="C20" s="126">
        <v>3600</v>
      </c>
      <c r="D20" s="116" t="e">
        <f>_xlfn.XLOOKUP(C20,#REF!,#REF!)</f>
        <v>#REF!</v>
      </c>
      <c r="E20" s="117" t="s">
        <v>393</v>
      </c>
      <c r="F20" s="118" t="s">
        <v>432</v>
      </c>
      <c r="G20" s="161">
        <v>0</v>
      </c>
      <c r="H20" s="119">
        <v>0</v>
      </c>
      <c r="I20" s="119">
        <f t="shared" si="1"/>
        <v>0</v>
      </c>
      <c r="J20" s="128">
        <f>[4]JSS!$F$38</f>
        <v>0</v>
      </c>
      <c r="K20" s="128">
        <v>0</v>
      </c>
      <c r="L20" s="128"/>
      <c r="M20" s="119" t="s">
        <v>201</v>
      </c>
      <c r="N20" s="120" t="s">
        <v>433</v>
      </c>
      <c r="O20" s="157">
        <f t="shared" si="2"/>
        <v>0</v>
      </c>
    </row>
    <row r="21" spans="1:15" s="121" customFormat="1" ht="15.75" thickBot="1" x14ac:dyDescent="0.3">
      <c r="A21" s="116" t="s">
        <v>355</v>
      </c>
      <c r="B21" s="116"/>
      <c r="C21" s="116">
        <v>3608</v>
      </c>
      <c r="D21" s="116" t="e">
        <f>_xlfn.XLOOKUP(C21,#REF!,#REF!)</f>
        <v>#REF!</v>
      </c>
      <c r="E21" s="117" t="s">
        <v>394</v>
      </c>
      <c r="F21" s="118" t="s">
        <v>355</v>
      </c>
      <c r="G21" s="119" t="e">
        <f>SUMIF(#REF!,'Investments 2'!C21,#REF!)</f>
        <v>#REF!</v>
      </c>
      <c r="H21" s="119" t="e">
        <f>SUMIF(#REF!,'Investments 2'!C21,#REF!)</f>
        <v>#REF!</v>
      </c>
      <c r="I21" s="119" t="e">
        <f t="shared" si="1"/>
        <v>#REF!</v>
      </c>
      <c r="J21" s="128">
        <f>[4]Perceptive!$L$7</f>
        <v>47025.582340245499</v>
      </c>
      <c r="K21" s="128"/>
      <c r="L21" s="128">
        <f>-[4]Perceptive!$L$12</f>
        <v>11389.318632587921</v>
      </c>
      <c r="M21" s="119" t="s">
        <v>372</v>
      </c>
      <c r="N21" s="120" t="s">
        <v>434</v>
      </c>
      <c r="O21" s="157" t="e">
        <f t="shared" si="2"/>
        <v>#REF!</v>
      </c>
    </row>
    <row r="22" spans="1:15" s="121" customFormat="1" ht="15.75" thickBot="1" x14ac:dyDescent="0.3">
      <c r="A22" s="116" t="s">
        <v>365</v>
      </c>
      <c r="B22" s="116"/>
      <c r="C22" s="116">
        <v>3602</v>
      </c>
      <c r="D22" s="116" t="e">
        <f>_xlfn.XLOOKUP(C22,#REF!,#REF!)</f>
        <v>#REF!</v>
      </c>
      <c r="E22" s="117" t="s">
        <v>395</v>
      </c>
      <c r="F22" s="118" t="s">
        <v>435</v>
      </c>
      <c r="G22" s="119" t="e">
        <f>SUMIF(#REF!,'Investments 2'!C22,#REF!)</f>
        <v>#REF!</v>
      </c>
      <c r="H22" s="119" t="e">
        <f>SUMIF(#REF!,'Investments 2'!C22,#REF!)</f>
        <v>#REF!</v>
      </c>
      <c r="I22" s="119" t="e">
        <f t="shared" si="1"/>
        <v>#REF!</v>
      </c>
      <c r="J22" s="128">
        <v>0</v>
      </c>
      <c r="K22" s="128" t="e">
        <f t="shared" ref="K22" si="4">H22-G22-J22</f>
        <v>#REF!</v>
      </c>
      <c r="L22" s="128"/>
      <c r="M22" s="119" t="s">
        <v>372</v>
      </c>
      <c r="N22" s="120" t="s">
        <v>436</v>
      </c>
      <c r="O22" s="157" t="e">
        <f t="shared" si="2"/>
        <v>#REF!</v>
      </c>
    </row>
    <row r="23" spans="1:15" s="121" customFormat="1" ht="15.75" thickBot="1" x14ac:dyDescent="0.3">
      <c r="A23" s="116" t="s">
        <v>437</v>
      </c>
      <c r="B23" s="116">
        <v>2751</v>
      </c>
      <c r="C23" s="116">
        <v>2752</v>
      </c>
      <c r="D23" s="116" t="e">
        <f>_xlfn.XLOOKUP(C23,#REF!,#REF!)</f>
        <v>#REF!</v>
      </c>
      <c r="E23" s="117" t="s">
        <v>396</v>
      </c>
      <c r="F23" s="118" t="s">
        <v>438</v>
      </c>
      <c r="G23" s="119" t="e">
        <f>SUMIF(#REF!,'Investments 2'!B23,#REF!)+SUMIF(#REF!,'Investments 2'!C23,#REF!)</f>
        <v>#REF!</v>
      </c>
      <c r="H23" s="119" t="e">
        <f>SUMIF(#REF!,'Investments 2'!B23,#REF!)+SUMIF(#REF!,'Investments 2'!C23,#REF!)</f>
        <v>#REF!</v>
      </c>
      <c r="I23" s="119" t="e">
        <f t="shared" si="1"/>
        <v>#REF!</v>
      </c>
      <c r="J23" s="128" t="e">
        <f>I23-L23</f>
        <v>#REF!</v>
      </c>
      <c r="K23" s="128">
        <v>0</v>
      </c>
      <c r="L23" s="128">
        <f>-'[4]FX Analysis'!$D$10</f>
        <v>13382.310840620499</v>
      </c>
      <c r="M23" s="119" t="s">
        <v>201</v>
      </c>
      <c r="N23" s="120" t="s">
        <v>397</v>
      </c>
      <c r="O23" s="157" t="e">
        <f t="shared" si="2"/>
        <v>#REF!</v>
      </c>
    </row>
    <row r="24" spans="1:15" s="121" customFormat="1" ht="15.75" thickBot="1" x14ac:dyDescent="0.3">
      <c r="A24" s="116" t="s">
        <v>439</v>
      </c>
      <c r="B24" s="116"/>
      <c r="C24" s="116">
        <v>2760</v>
      </c>
      <c r="D24" s="116" t="e">
        <f>_xlfn.XLOOKUP(C24,#REF!,#REF!)</f>
        <v>#REF!</v>
      </c>
      <c r="E24" s="117" t="s">
        <v>398</v>
      </c>
      <c r="F24" s="118" t="s">
        <v>440</v>
      </c>
      <c r="G24" s="119" t="e">
        <f>SUMIF(#REF!,'Investments 2'!C24,#REF!)</f>
        <v>#REF!</v>
      </c>
      <c r="H24" s="119" t="e">
        <f>SUMIF(#REF!,'Investments 2'!C24,#REF!)</f>
        <v>#REF!</v>
      </c>
      <c r="I24" s="119" t="e">
        <f t="shared" si="1"/>
        <v>#REF!</v>
      </c>
      <c r="J24" s="128">
        <v>0</v>
      </c>
      <c r="K24" s="128">
        <f>-'[4]SG Hambros'!$L$11</f>
        <v>-26287.160615668403</v>
      </c>
      <c r="L24" s="128"/>
      <c r="M24" s="119" t="s">
        <v>201</v>
      </c>
      <c r="N24" s="120" t="s">
        <v>399</v>
      </c>
      <c r="O24" s="157" t="e">
        <f t="shared" si="2"/>
        <v>#REF!</v>
      </c>
    </row>
    <row r="25" spans="1:15" s="121" customFormat="1" ht="15.75" thickBot="1" x14ac:dyDescent="0.3">
      <c r="A25" s="116" t="s">
        <v>441</v>
      </c>
      <c r="B25" s="116"/>
      <c r="C25" s="116">
        <v>3617</v>
      </c>
      <c r="D25" s="116" t="e">
        <f>_xlfn.XLOOKUP(C25,#REF!,#REF!)</f>
        <v>#REF!</v>
      </c>
      <c r="E25" s="117" t="s">
        <v>400</v>
      </c>
      <c r="F25" s="118" t="s">
        <v>442</v>
      </c>
      <c r="G25" s="119" t="e">
        <f>SUMIF(#REF!,'Investments 2'!C25,#REF!)</f>
        <v>#REF!</v>
      </c>
      <c r="H25" s="119" t="e">
        <f>SUMIF(#REF!,'Investments 2'!C25,#REF!)</f>
        <v>#REF!</v>
      </c>
      <c r="I25" s="119" t="e">
        <f t="shared" si="1"/>
        <v>#REF!</v>
      </c>
      <c r="J25" s="128">
        <v>0</v>
      </c>
      <c r="K25" s="128">
        <f>-'[4]WIL Loan'!$L$11</f>
        <v>-23530.81</v>
      </c>
      <c r="L25" s="128"/>
      <c r="M25" s="119" t="s">
        <v>372</v>
      </c>
      <c r="N25" s="120" t="s">
        <v>401</v>
      </c>
      <c r="O25" s="157" t="e">
        <f t="shared" si="2"/>
        <v>#REF!</v>
      </c>
    </row>
    <row r="26" spans="1:15" s="121" customFormat="1" ht="15.75" thickBot="1" x14ac:dyDescent="0.3">
      <c r="A26" s="116" t="s">
        <v>450</v>
      </c>
      <c r="B26" s="116"/>
      <c r="C26" s="116">
        <v>3606</v>
      </c>
      <c r="D26" s="116" t="e">
        <f>_xlfn.XLOOKUP(C26,#REF!,#REF!)</f>
        <v>#REF!</v>
      </c>
      <c r="E26" s="117" t="s">
        <v>402</v>
      </c>
      <c r="F26" s="118" t="s">
        <v>443</v>
      </c>
      <c r="G26" s="119" t="e">
        <f>SUMIF(#REF!,'Investments 2'!C26,#REF!)</f>
        <v>#REF!</v>
      </c>
      <c r="H26" s="119" t="e">
        <f>SUMIF(#REF!,'Investments 2'!C26,#REF!)</f>
        <v>#REF!</v>
      </c>
      <c r="I26" s="119" t="e">
        <f t="shared" si="1"/>
        <v>#REF!</v>
      </c>
      <c r="J26" s="128">
        <v>0</v>
      </c>
      <c r="K26" s="128">
        <f>'[4]8VC'!$E$23</f>
        <v>0</v>
      </c>
      <c r="L26" s="128">
        <f>-'[4]8VC'!$L$12</f>
        <v>130577.86226497684</v>
      </c>
      <c r="M26" s="119" t="s">
        <v>372</v>
      </c>
      <c r="N26" s="120" t="s">
        <v>409</v>
      </c>
      <c r="O26" s="157" t="e">
        <f t="shared" si="2"/>
        <v>#REF!</v>
      </c>
    </row>
    <row r="27" spans="1:15" s="121" customFormat="1" ht="15.75" thickBot="1" x14ac:dyDescent="0.3">
      <c r="A27" s="121" t="s">
        <v>431</v>
      </c>
      <c r="C27" s="127">
        <v>3600</v>
      </c>
      <c r="D27" s="116" t="e">
        <f>_xlfn.XLOOKUP(C27,#REF!,#REF!)</f>
        <v>#REF!</v>
      </c>
      <c r="E27" s="117" t="s">
        <v>403</v>
      </c>
      <c r="F27" s="118" t="s">
        <v>444</v>
      </c>
      <c r="G27" s="161"/>
      <c r="H27" s="119">
        <v>0</v>
      </c>
      <c r="I27" s="119">
        <f t="shared" si="1"/>
        <v>0</v>
      </c>
      <c r="J27" s="128">
        <v>0</v>
      </c>
      <c r="K27" s="128">
        <f>[4]JSS!$G$38</f>
        <v>39889.169999999925</v>
      </c>
      <c r="L27" s="128"/>
      <c r="M27" s="119" t="s">
        <v>201</v>
      </c>
      <c r="N27" s="120" t="s">
        <v>404</v>
      </c>
      <c r="O27" s="157">
        <f t="shared" si="2"/>
        <v>-39889.169999999925</v>
      </c>
    </row>
    <row r="28" spans="1:15" x14ac:dyDescent="0.25">
      <c r="G28" s="106" t="e">
        <f>SUM(G5:G27)</f>
        <v>#REF!</v>
      </c>
      <c r="H28" s="106" t="e">
        <f>SUM(H5:H27)</f>
        <v>#REF!</v>
      </c>
      <c r="I28" s="106" t="e">
        <f>SUM(I5:I27)</f>
        <v>#REF!</v>
      </c>
      <c r="J28" s="106" t="e">
        <f>SUM(J5:J27)</f>
        <v>#REF!</v>
      </c>
      <c r="K28" s="106" t="e">
        <f>SUMIF($M$5:$M$27,$M28,$K$5:$K$27)</f>
        <v>#REF!</v>
      </c>
      <c r="L28" s="106">
        <v>0</v>
      </c>
      <c r="M28" s="107" t="s">
        <v>201</v>
      </c>
    </row>
    <row r="29" spans="1:15" x14ac:dyDescent="0.25">
      <c r="E29" s="142"/>
      <c r="F29" s="138"/>
      <c r="K29" s="106" t="e">
        <f>SUMIF($M$5:$M$27,$M29,$K$5:$K$27)</f>
        <v>#REF!</v>
      </c>
      <c r="L29" s="135">
        <f>SUM(L5:L27)</f>
        <v>326459.11033488804</v>
      </c>
      <c r="M29" s="107" t="s">
        <v>372</v>
      </c>
    </row>
    <row r="30" spans="1:15" x14ac:dyDescent="0.25">
      <c r="D30" s="103"/>
      <c r="I30" s="124"/>
      <c r="K30" s="122" t="e">
        <f>SUM(K28:K29)</f>
        <v>#REF!</v>
      </c>
      <c r="L30" s="122">
        <f>SUM(L28:L29)</f>
        <v>326459.11033488804</v>
      </c>
      <c r="M30" s="107" t="s">
        <v>445</v>
      </c>
    </row>
    <row r="31" spans="1:15" x14ac:dyDescent="0.25">
      <c r="D31" s="103"/>
      <c r="H31" s="145" t="s">
        <v>451</v>
      </c>
      <c r="I31" s="146"/>
      <c r="J31" s="151" t="e">
        <f>I28-J28-K30-L30</f>
        <v>#REF!</v>
      </c>
      <c r="M31" s="107"/>
    </row>
    <row r="32" spans="1:15" x14ac:dyDescent="0.25">
      <c r="D32" s="103"/>
      <c r="H32" s="159" t="s">
        <v>452</v>
      </c>
      <c r="I32" s="139">
        <f>-'[4]Summary of Investments'!$M$30</f>
        <v>0</v>
      </c>
      <c r="J32" s="160" t="e">
        <f>I32-K30-L30</f>
        <v>#REF!</v>
      </c>
      <c r="M32" s="107"/>
    </row>
    <row r="33" spans="1:13" x14ac:dyDescent="0.25">
      <c r="D33" s="103"/>
      <c r="H33" s="147" t="s">
        <v>456</v>
      </c>
      <c r="I33" s="148" t="e">
        <f>#REF!+#REF!-#REF!-#REF!</f>
        <v>#REF!</v>
      </c>
      <c r="J33" s="152" t="e">
        <f>I33-K30-L30</f>
        <v>#REF!</v>
      </c>
      <c r="M33" s="107"/>
    </row>
    <row r="34" spans="1:13" x14ac:dyDescent="0.25">
      <c r="D34" s="103"/>
      <c r="I34" s="144"/>
      <c r="M34" s="107"/>
    </row>
    <row r="35" spans="1:13" outlineLevel="1" x14ac:dyDescent="0.25">
      <c r="D35" s="103"/>
      <c r="E35" s="102" t="s">
        <v>350</v>
      </c>
      <c r="G35" s="139">
        <f>SUMIF($D$5:$D$27,E35,$G$5:$G$27)</f>
        <v>0</v>
      </c>
      <c r="H35" s="139">
        <f t="shared" ref="H35:H38" si="5">SUMIF($D$5:$D$27,E35,$H$5:$H$27)</f>
        <v>0</v>
      </c>
      <c r="I35" s="124"/>
      <c r="M35" s="107"/>
    </row>
    <row r="36" spans="1:13" outlineLevel="1" x14ac:dyDescent="0.25">
      <c r="D36" s="103"/>
      <c r="E36" s="102" t="s">
        <v>351</v>
      </c>
      <c r="G36" s="139">
        <f>SUMIF($D$5:$D$27,E36,$G$5:$G$27)</f>
        <v>0</v>
      </c>
      <c r="H36" s="139">
        <f t="shared" si="5"/>
        <v>0</v>
      </c>
      <c r="I36" s="124"/>
      <c r="J36" s="143"/>
      <c r="M36" s="107"/>
    </row>
    <row r="37" spans="1:13" outlineLevel="1" x14ac:dyDescent="0.25">
      <c r="D37" s="103"/>
      <c r="E37" s="102" t="s">
        <v>352</v>
      </c>
      <c r="G37" s="139">
        <f>SUMIF($D$5:$D$27,E37,$G$5:$G$27)</f>
        <v>0</v>
      </c>
      <c r="H37" s="139">
        <f>SUMIF($D$5:$D$27,E37,$H$5:$H$27)</f>
        <v>0</v>
      </c>
      <c r="I37" s="124"/>
      <c r="M37" s="107"/>
    </row>
    <row r="38" spans="1:13" outlineLevel="1" x14ac:dyDescent="0.25">
      <c r="D38" s="103"/>
      <c r="E38" s="102" t="s">
        <v>120</v>
      </c>
      <c r="G38" s="139">
        <f>SUMIF($D$5:$D$27,E38,$G$5:$G$27)</f>
        <v>0</v>
      </c>
      <c r="H38" s="139">
        <f t="shared" si="5"/>
        <v>0</v>
      </c>
      <c r="I38" s="124"/>
      <c r="M38" s="107"/>
    </row>
    <row r="39" spans="1:13" outlineLevel="1" x14ac:dyDescent="0.25">
      <c r="D39" s="103"/>
      <c r="G39" s="140">
        <f>SUM(G35:G38)</f>
        <v>0</v>
      </c>
      <c r="H39" s="140">
        <f>SUM(H35:H38)</f>
        <v>0</v>
      </c>
      <c r="I39" s="124"/>
      <c r="M39" s="107"/>
    </row>
    <row r="40" spans="1:13" outlineLevel="1" x14ac:dyDescent="0.25">
      <c r="D40" s="103"/>
      <c r="G40" s="141"/>
      <c r="H40" s="141"/>
      <c r="I40" s="124"/>
      <c r="M40" s="107"/>
    </row>
    <row r="41" spans="1:13" outlineLevel="1" x14ac:dyDescent="0.25">
      <c r="D41" s="103">
        <v>1.06</v>
      </c>
      <c r="E41" s="104" t="s">
        <v>187</v>
      </c>
      <c r="F41" s="104"/>
      <c r="G41" s="122" t="e">
        <f>_xlfn.XLOOKUP(D41,#REF!,#REF!)</f>
        <v>#REF!</v>
      </c>
      <c r="H41" s="122" t="e">
        <f>_xlfn.XLOOKUP(D41,#REF!,#REF!)</f>
        <v>#REF!</v>
      </c>
      <c r="K41" s="124"/>
    </row>
    <row r="42" spans="1:13" outlineLevel="1" x14ac:dyDescent="0.25">
      <c r="B42" s="123"/>
      <c r="C42" s="123"/>
      <c r="E42" s="104"/>
      <c r="F42" s="104"/>
      <c r="G42" s="106" t="e">
        <f>G41-G28</f>
        <v>#REF!</v>
      </c>
      <c r="H42" s="106" t="e">
        <f>H41-H28</f>
        <v>#REF!</v>
      </c>
      <c r="J42" s="124"/>
    </row>
    <row r="43" spans="1:13" outlineLevel="1" x14ac:dyDescent="0.25">
      <c r="E43" s="123" t="s">
        <v>352</v>
      </c>
      <c r="F43" s="123"/>
      <c r="G43" s="106">
        <f>SUMIF($D$5:$D$27,E43,G5:G27)</f>
        <v>0</v>
      </c>
      <c r="H43" s="106">
        <f>SUMIF($D$5:$D$27,E43,H5:H27)</f>
        <v>0</v>
      </c>
      <c r="K43" s="102"/>
    </row>
    <row r="44" spans="1:13" outlineLevel="1" x14ac:dyDescent="0.25">
      <c r="E44" s="102" t="s">
        <v>446</v>
      </c>
      <c r="G44" s="122" t="e">
        <f>ROUND(G43+G42,0)</f>
        <v>#REF!</v>
      </c>
      <c r="H44" s="122" t="e">
        <f>ROUND(H43+H42,0)</f>
        <v>#REF!</v>
      </c>
      <c r="K44" s="150"/>
      <c r="L44" s="132"/>
    </row>
    <row r="45" spans="1:13" outlineLevel="1" x14ac:dyDescent="0.25">
      <c r="E45" s="125"/>
    </row>
    <row r="46" spans="1:13" outlineLevel="1" x14ac:dyDescent="0.25">
      <c r="A46" s="123"/>
      <c r="I46" s="136" t="s">
        <v>353</v>
      </c>
    </row>
    <row r="47" spans="1:13" outlineLevel="1" x14ac:dyDescent="0.25">
      <c r="E47" s="125"/>
      <c r="F47" s="125"/>
      <c r="I47" s="106" t="s">
        <v>38</v>
      </c>
      <c r="J47" s="130">
        <v>45474</v>
      </c>
      <c r="K47" s="130">
        <v>45505</v>
      </c>
      <c r="L47" s="130"/>
      <c r="M47" s="106" t="s">
        <v>186</v>
      </c>
    </row>
    <row r="48" spans="1:13" outlineLevel="1" x14ac:dyDescent="0.25">
      <c r="H48" s="129">
        <v>9403</v>
      </c>
      <c r="I48" s="107" t="s">
        <v>171</v>
      </c>
      <c r="J48" s="106" t="e">
        <f>_xlfn.XLOOKUP(H48,#REF!,#REF!)</f>
        <v>#REF!</v>
      </c>
      <c r="K48" s="106" t="e">
        <f>_xlfn.XLOOKUP(H48,#REF!,#REF!)</f>
        <v>#REF!</v>
      </c>
      <c r="M48" s="106" t="e">
        <f>K48-J48</f>
        <v>#REF!</v>
      </c>
    </row>
    <row r="49" spans="1:14" outlineLevel="1" x14ac:dyDescent="0.25">
      <c r="H49" s="129">
        <v>9423</v>
      </c>
      <c r="I49" s="107" t="s">
        <v>212</v>
      </c>
      <c r="J49" s="106" t="e">
        <f>_xlfn.XLOOKUP(H49,#REF!,#REF!)</f>
        <v>#REF!</v>
      </c>
      <c r="K49" s="106" t="e">
        <f>_xlfn.XLOOKUP(H49,#REF!,#REF!)</f>
        <v>#REF!</v>
      </c>
      <c r="M49" s="106" t="e">
        <f t="shared" ref="M49:M51" si="6">K49-J49</f>
        <v>#REF!</v>
      </c>
    </row>
    <row r="50" spans="1:14" outlineLevel="1" x14ac:dyDescent="0.25">
      <c r="G50" s="124"/>
      <c r="H50" s="129">
        <v>9432</v>
      </c>
      <c r="I50" s="107" t="s">
        <v>447</v>
      </c>
      <c r="J50" s="106" t="e">
        <f>_xlfn.XLOOKUP(H50,#REF!,#REF!)</f>
        <v>#REF!</v>
      </c>
      <c r="K50" s="106" t="e">
        <f>_xlfn.XLOOKUP(H50,#REF!,#REF!)</f>
        <v>#REF!</v>
      </c>
      <c r="M50" s="106" t="e">
        <f>K50-J50</f>
        <v>#REF!</v>
      </c>
    </row>
    <row r="51" spans="1:14" outlineLevel="1" x14ac:dyDescent="0.25">
      <c r="A51"/>
      <c r="D51" s="139"/>
      <c r="G51" s="124"/>
      <c r="H51" s="129">
        <v>9442</v>
      </c>
      <c r="I51" s="107" t="s">
        <v>174</v>
      </c>
      <c r="J51" s="106" t="e">
        <f>_xlfn.XLOOKUP(H51,#REF!,#REF!)</f>
        <v>#REF!</v>
      </c>
      <c r="K51" s="106" t="e">
        <f>_xlfn.XLOOKUP(H51,#REF!,#REF!)</f>
        <v>#REF!</v>
      </c>
      <c r="M51" s="106" t="e">
        <f t="shared" si="6"/>
        <v>#REF!</v>
      </c>
    </row>
    <row r="52" spans="1:14" ht="15.75" outlineLevel="1" thickBot="1" x14ac:dyDescent="0.3">
      <c r="A52"/>
      <c r="G52" s="124"/>
      <c r="J52" s="131" t="e">
        <f>SUM(J48:J51)</f>
        <v>#REF!</v>
      </c>
      <c r="K52" s="131" t="e">
        <f>SUM(K48:K51)</f>
        <v>#REF!</v>
      </c>
      <c r="L52" s="131"/>
      <c r="M52" s="131" t="e">
        <f>SUM(M48:M51)</f>
        <v>#REF!</v>
      </c>
    </row>
    <row r="53" spans="1:14" outlineLevel="1" x14ac:dyDescent="0.25">
      <c r="A53"/>
      <c r="G53" s="124"/>
      <c r="I53" s="2" t="s">
        <v>63</v>
      </c>
    </row>
    <row r="54" spans="1:14" outlineLevel="1" x14ac:dyDescent="0.25">
      <c r="A54"/>
      <c r="F54" s="106"/>
      <c r="G54" s="124"/>
      <c r="I54" s="107" t="s">
        <v>38</v>
      </c>
      <c r="J54" s="130">
        <v>45474</v>
      </c>
      <c r="K54" s="130">
        <v>45505</v>
      </c>
      <c r="L54" s="130"/>
      <c r="M54" s="106" t="s">
        <v>186</v>
      </c>
    </row>
    <row r="55" spans="1:14" outlineLevel="1" x14ac:dyDescent="0.25">
      <c r="A55"/>
      <c r="F55" s="155"/>
      <c r="G55" s="124"/>
      <c r="H55" s="129">
        <v>9001</v>
      </c>
      <c r="I55" s="107" t="s">
        <v>169</v>
      </c>
      <c r="J55" s="106" t="e">
        <f>_xlfn.XLOOKUP(H55,#REF!,#REF!)</f>
        <v>#REF!</v>
      </c>
      <c r="K55" s="106" t="e">
        <f>_xlfn.XLOOKUP(H55,#REF!,#REF!)</f>
        <v>#REF!</v>
      </c>
      <c r="M55" s="106" t="e">
        <f>K55-J55</f>
        <v>#REF!</v>
      </c>
    </row>
    <row r="56" spans="1:14" outlineLevel="1" x14ac:dyDescent="0.25">
      <c r="A56"/>
      <c r="F56" s="155"/>
      <c r="G56" s="124"/>
      <c r="H56" s="129">
        <v>9410</v>
      </c>
      <c r="I56" s="107" t="s">
        <v>199</v>
      </c>
      <c r="J56" s="106" t="e">
        <f>_xlfn.XLOOKUP(H56,#REF!,#REF!)</f>
        <v>#REF!</v>
      </c>
      <c r="K56" s="106" t="e">
        <f>_xlfn.XLOOKUP(H56,#REF!,#REF!)</f>
        <v>#REF!</v>
      </c>
      <c r="M56" s="106" t="e">
        <f t="shared" ref="M56:M65" si="7">K56-J56</f>
        <v>#REF!</v>
      </c>
      <c r="N56" s="1"/>
    </row>
    <row r="57" spans="1:14" outlineLevel="1" x14ac:dyDescent="0.25">
      <c r="A57"/>
      <c r="F57" s="155"/>
      <c r="G57" s="124"/>
      <c r="H57" s="129">
        <v>9430</v>
      </c>
      <c r="I57" s="107" t="s">
        <v>173</v>
      </c>
      <c r="J57" s="106" t="e">
        <f>_xlfn.XLOOKUP(H57,#REF!,#REF!)</f>
        <v>#REF!</v>
      </c>
      <c r="K57" s="106" t="e">
        <f>_xlfn.XLOOKUP(H57,#REF!,#REF!)</f>
        <v>#REF!</v>
      </c>
      <c r="M57" s="106" t="e">
        <f t="shared" si="7"/>
        <v>#REF!</v>
      </c>
      <c r="N57" s="1"/>
    </row>
    <row r="58" spans="1:14" outlineLevel="1" x14ac:dyDescent="0.25">
      <c r="A58"/>
      <c r="F58" s="155"/>
      <c r="G58" s="124"/>
      <c r="H58" s="129">
        <v>9201</v>
      </c>
      <c r="I58" s="107" t="s">
        <v>213</v>
      </c>
      <c r="J58" s="106" t="e">
        <f>_xlfn.XLOOKUP(H58,#REF!,#REF!)</f>
        <v>#REF!</v>
      </c>
      <c r="K58" s="106" t="e">
        <f>_xlfn.XLOOKUP(H58,#REF!,#REF!)</f>
        <v>#REF!</v>
      </c>
      <c r="M58" s="106" t="e">
        <f t="shared" si="7"/>
        <v>#REF!</v>
      </c>
      <c r="N58" s="1"/>
    </row>
    <row r="59" spans="1:14" outlineLevel="1" x14ac:dyDescent="0.25">
      <c r="A59"/>
      <c r="F59" s="155"/>
      <c r="G59" s="124"/>
      <c r="H59" s="129">
        <v>9450</v>
      </c>
      <c r="I59" s="107" t="s">
        <v>175</v>
      </c>
      <c r="J59" s="106" t="e">
        <f>_xlfn.XLOOKUP(H59,#REF!,#REF!)</f>
        <v>#REF!</v>
      </c>
      <c r="K59" s="106" t="e">
        <f>_xlfn.XLOOKUP(H59,#REF!,#REF!)</f>
        <v>#REF!</v>
      </c>
      <c r="M59" s="106" t="e">
        <f t="shared" si="7"/>
        <v>#REF!</v>
      </c>
      <c r="N59" s="1"/>
    </row>
    <row r="60" spans="1:14" outlineLevel="1" x14ac:dyDescent="0.25">
      <c r="A60"/>
      <c r="F60" s="155"/>
      <c r="G60" s="124"/>
      <c r="H60" s="129">
        <v>9451</v>
      </c>
      <c r="I60" s="107" t="s">
        <v>176</v>
      </c>
      <c r="J60" s="106" t="e">
        <f>_xlfn.XLOOKUP(H60,#REF!,#REF!)</f>
        <v>#REF!</v>
      </c>
      <c r="K60" s="106" t="e">
        <f>_xlfn.XLOOKUP(H60,#REF!,#REF!)</f>
        <v>#REF!</v>
      </c>
      <c r="M60" s="106" t="e">
        <f t="shared" si="7"/>
        <v>#REF!</v>
      </c>
      <c r="N60" s="1"/>
    </row>
    <row r="61" spans="1:14" outlineLevel="1" x14ac:dyDescent="0.25">
      <c r="A61"/>
      <c r="F61" s="155"/>
      <c r="G61" s="124"/>
      <c r="H61" s="129">
        <v>9453</v>
      </c>
      <c r="I61" s="107" t="s">
        <v>448</v>
      </c>
      <c r="J61" s="106" t="e">
        <f>_xlfn.XLOOKUP(H61,#REF!,#REF!)</f>
        <v>#REF!</v>
      </c>
      <c r="K61" s="106" t="e">
        <f>_xlfn.XLOOKUP(H61,#REF!,#REF!)</f>
        <v>#REF!</v>
      </c>
      <c r="M61" s="106" t="e">
        <f t="shared" si="7"/>
        <v>#REF!</v>
      </c>
      <c r="N61" s="1"/>
    </row>
    <row r="62" spans="1:14" outlineLevel="1" x14ac:dyDescent="0.25">
      <c r="A62"/>
      <c r="F62" s="155"/>
      <c r="G62" s="124"/>
      <c r="H62" s="129">
        <v>9434</v>
      </c>
      <c r="I62" s="107" t="s">
        <v>293</v>
      </c>
      <c r="J62" s="106" t="e">
        <f>_xlfn.XLOOKUP(H62,#REF!,#REF!)</f>
        <v>#REF!</v>
      </c>
      <c r="K62" s="106" t="e">
        <f>_xlfn.XLOOKUP(H62,#REF!,#REF!)</f>
        <v>#REF!</v>
      </c>
      <c r="M62" s="106" t="e">
        <f t="shared" si="7"/>
        <v>#REF!</v>
      </c>
      <c r="N62" s="1"/>
    </row>
    <row r="63" spans="1:14" outlineLevel="1" x14ac:dyDescent="0.25">
      <c r="A63"/>
      <c r="F63" s="155"/>
      <c r="G63" s="124"/>
      <c r="H63" s="129">
        <v>9501</v>
      </c>
      <c r="I63" s="107" t="s">
        <v>184</v>
      </c>
      <c r="J63" s="106" t="e">
        <f>_xlfn.XLOOKUP(H63,#REF!,#REF!)</f>
        <v>#REF!</v>
      </c>
      <c r="K63" s="106" t="e">
        <f>_xlfn.XLOOKUP(H63,#REF!,#REF!)</f>
        <v>#REF!</v>
      </c>
      <c r="M63" s="106" t="e">
        <f>K63-J63</f>
        <v>#REF!</v>
      </c>
      <c r="N63" s="153"/>
    </row>
    <row r="64" spans="1:14" outlineLevel="1" x14ac:dyDescent="0.25">
      <c r="A64"/>
      <c r="F64" s="155"/>
      <c r="G64" s="124"/>
      <c r="H64" s="129">
        <v>9454</v>
      </c>
      <c r="I64" s="107" t="s">
        <v>113</v>
      </c>
      <c r="J64" s="106" t="e">
        <f>_xlfn.XLOOKUP(H64,#REF!,#REF!)</f>
        <v>#REF!</v>
      </c>
      <c r="K64" s="106" t="e">
        <f>_xlfn.XLOOKUP(H64,#REF!,#REF!)</f>
        <v>#REF!</v>
      </c>
      <c r="M64" s="106" t="e">
        <f t="shared" si="7"/>
        <v>#REF!</v>
      </c>
      <c r="N64" s="137"/>
    </row>
    <row r="65" spans="1:14" outlineLevel="1" x14ac:dyDescent="0.25">
      <c r="A65"/>
      <c r="F65" s="155"/>
      <c r="G65" s="124"/>
      <c r="H65" s="129">
        <v>9455</v>
      </c>
      <c r="I65" s="107" t="s">
        <v>114</v>
      </c>
      <c r="J65" s="106" t="e">
        <f>_xlfn.XLOOKUP(H65,#REF!,#REF!)</f>
        <v>#REF!</v>
      </c>
      <c r="K65" s="106" t="e">
        <f>_xlfn.XLOOKUP(H65,#REF!,#REF!)</f>
        <v>#REF!</v>
      </c>
      <c r="M65" s="106" t="e">
        <f t="shared" si="7"/>
        <v>#REF!</v>
      </c>
      <c r="N65" s="1"/>
    </row>
    <row r="66" spans="1:14" ht="15.75" outlineLevel="1" thickBot="1" x14ac:dyDescent="0.3">
      <c r="A66"/>
      <c r="G66" s="124"/>
      <c r="J66" s="131" t="e">
        <f>SUM(J55:J65)</f>
        <v>#REF!</v>
      </c>
      <c r="K66" s="131" t="e">
        <f>SUM(K55:K65)</f>
        <v>#REF!</v>
      </c>
      <c r="L66" s="131"/>
      <c r="M66" s="131" t="e">
        <f>SUM(M55:M65)</f>
        <v>#REF!</v>
      </c>
    </row>
    <row r="67" spans="1:14" outlineLevel="1" x14ac:dyDescent="0.25">
      <c r="A67"/>
    </row>
    <row r="68" spans="1:14" outlineLevel="1" x14ac:dyDescent="0.25">
      <c r="J68" s="124"/>
    </row>
  </sheetData>
  <pageMargins left="0.7" right="0.7" top="0.75" bottom="0.75" header="0.3" footer="0.3"/>
  <pageSetup scale="36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07B3-67EA-43E2-8674-169ACA1779D7}">
  <sheetPr codeName="Sheet10">
    <pageSetUpPr fitToPage="1"/>
  </sheetPr>
  <dimension ref="A1:AH172"/>
  <sheetViews>
    <sheetView showGridLines="0" workbookViewId="0">
      <pane xSplit="2" ySplit="6" topLeftCell="C48" activePane="bottomRight" state="frozen"/>
      <selection pane="topRight"/>
      <selection pane="bottomLeft"/>
      <selection pane="bottomRight" activeCell="A170" sqref="A170:XFD170"/>
    </sheetView>
  </sheetViews>
  <sheetFormatPr defaultColWidth="9.140625" defaultRowHeight="13.5" outlineLevelRow="2" outlineLevelCol="1" x14ac:dyDescent="0.25"/>
  <cols>
    <col min="1" max="1" width="7.42578125" style="46" hidden="1" customWidth="1" outlineLevel="1"/>
    <col min="2" max="2" width="51" style="46" customWidth="1" collapsed="1"/>
    <col min="3" max="3" width="1.28515625" style="46" customWidth="1"/>
    <col min="4" max="4" width="9.42578125" style="56" bestFit="1" customWidth="1"/>
    <col min="5" max="6" width="12.5703125" style="57" customWidth="1"/>
    <col min="7" max="7" width="1.5703125" style="46" customWidth="1"/>
    <col min="8" max="9" width="12.42578125" style="56" customWidth="1"/>
    <col min="10" max="10" width="12.42578125" style="57" customWidth="1"/>
    <col min="11" max="11" width="2.42578125" style="46" customWidth="1"/>
    <col min="12" max="12" width="1.5703125" style="46" customWidth="1"/>
    <col min="13" max="13" width="12.42578125" style="56" customWidth="1"/>
    <col min="14" max="14" width="12.42578125" style="57" customWidth="1"/>
    <col min="15" max="15" width="60.85546875" style="72" customWidth="1"/>
    <col min="16" max="17" width="14.28515625" style="57" customWidth="1"/>
    <col min="18" max="16384" width="9.140625" style="46"/>
  </cols>
  <sheetData>
    <row r="1" spans="1:34" ht="21" x14ac:dyDescent="0.35">
      <c r="B1" s="71" t="s">
        <v>160</v>
      </c>
      <c r="C1" s="88"/>
    </row>
    <row r="2" spans="1:34" ht="26.25" x14ac:dyDescent="0.25">
      <c r="B2" s="58" t="s">
        <v>185</v>
      </c>
      <c r="C2" s="58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34" ht="28.5" customHeight="1" x14ac:dyDescent="1.4">
      <c r="B3" s="47">
        <v>45627</v>
      </c>
      <c r="C3" s="48"/>
      <c r="D3" s="48"/>
      <c r="E3" s="48"/>
      <c r="F3" s="48"/>
      <c r="G3" s="48"/>
      <c r="H3" s="49"/>
      <c r="I3" s="49"/>
      <c r="J3" s="49"/>
      <c r="K3" s="49"/>
      <c r="L3" s="48"/>
      <c r="M3" s="49"/>
      <c r="N3" s="49"/>
    </row>
    <row r="4" spans="1:34" s="88" customFormat="1" ht="6" customHeight="1" x14ac:dyDescent="1.4">
      <c r="B4" s="63"/>
      <c r="C4" s="63"/>
      <c r="D4" s="64"/>
      <c r="E4" s="64"/>
      <c r="F4" s="64"/>
      <c r="G4" s="64"/>
      <c r="H4" s="65"/>
      <c r="I4" s="65"/>
      <c r="J4" s="65"/>
      <c r="K4" s="65"/>
      <c r="L4" s="64"/>
      <c r="M4" s="65"/>
      <c r="N4" s="65"/>
      <c r="O4" s="72"/>
    </row>
    <row r="5" spans="1:34" x14ac:dyDescent="0.25">
      <c r="B5" s="51" t="s">
        <v>190</v>
      </c>
      <c r="C5" s="89"/>
      <c r="D5" s="90">
        <v>45627</v>
      </c>
      <c r="E5" s="90"/>
      <c r="F5" s="91"/>
      <c r="H5" s="74" t="s">
        <v>26</v>
      </c>
      <c r="I5" s="74"/>
      <c r="J5" s="74"/>
      <c r="M5" s="74"/>
      <c r="N5" s="74"/>
    </row>
    <row r="6" spans="1:34" x14ac:dyDescent="0.25">
      <c r="D6" s="92" t="s">
        <v>28</v>
      </c>
      <c r="E6" s="93" t="s">
        <v>37</v>
      </c>
      <c r="F6" s="94" t="s">
        <v>22</v>
      </c>
      <c r="H6" s="60" t="s">
        <v>28</v>
      </c>
      <c r="I6" s="59" t="s">
        <v>37</v>
      </c>
      <c r="J6" s="59" t="s">
        <v>22</v>
      </c>
      <c r="M6" s="59" t="s">
        <v>459</v>
      </c>
      <c r="N6" s="59" t="s">
        <v>22</v>
      </c>
    </row>
    <row r="8" spans="1:34" x14ac:dyDescent="0.25">
      <c r="A8" s="46" t="s">
        <v>14</v>
      </c>
      <c r="B8" s="67" t="s">
        <v>0</v>
      </c>
      <c r="C8" s="67"/>
      <c r="D8" s="80"/>
      <c r="E8" s="80"/>
      <c r="F8" s="80"/>
      <c r="G8" s="95"/>
      <c r="H8" s="149"/>
      <c r="I8" s="80"/>
      <c r="J8" s="80"/>
      <c r="K8" s="55"/>
      <c r="L8" s="95"/>
      <c r="M8" s="80"/>
      <c r="N8" s="80"/>
      <c r="AH8" s="45"/>
    </row>
    <row r="9" spans="1:34" x14ac:dyDescent="0.25">
      <c r="A9" s="46" t="s">
        <v>11</v>
      </c>
      <c r="B9" s="46" t="s">
        <v>13</v>
      </c>
      <c r="D9" s="68">
        <v>3842.6260099999904</v>
      </c>
      <c r="E9" s="68">
        <v>10312.562566010012</v>
      </c>
      <c r="F9" s="68">
        <v>-6469.9365560100214</v>
      </c>
      <c r="G9" s="68"/>
      <c r="H9" s="68">
        <v>95907.470440000005</v>
      </c>
      <c r="I9" s="68">
        <v>126314.18006354132</v>
      </c>
      <c r="J9" s="68">
        <v>-30406.709623541319</v>
      </c>
      <c r="K9" s="56"/>
      <c r="L9" s="68"/>
      <c r="M9" s="68">
        <v>113441.95140000001</v>
      </c>
      <c r="N9" s="68">
        <v>-17534.480960000001</v>
      </c>
    </row>
    <row r="10" spans="1:34" hidden="1" outlineLevel="1" x14ac:dyDescent="0.25">
      <c r="A10" s="46">
        <v>5001</v>
      </c>
      <c r="B10" s="46" t="s">
        <v>13</v>
      </c>
      <c r="D10" s="68">
        <v>3842.6260099999904</v>
      </c>
      <c r="E10" s="68">
        <v>10312.562566010012</v>
      </c>
      <c r="F10" s="68">
        <v>-6469.9365560100214</v>
      </c>
      <c r="G10" s="68"/>
      <c r="H10" s="68">
        <v>95907.470440000005</v>
      </c>
      <c r="I10" s="68">
        <v>126314.18006354132</v>
      </c>
      <c r="J10" s="68">
        <v>-30406.709623541319</v>
      </c>
      <c r="K10" s="56"/>
      <c r="L10" s="68"/>
      <c r="M10" s="68">
        <v>113441.95140000001</v>
      </c>
      <c r="N10" s="68">
        <v>-17534.480960000001</v>
      </c>
    </row>
    <row r="11" spans="1:34" ht="3.75" hidden="1" customHeight="1" outlineLevel="1" x14ac:dyDescent="0.25">
      <c r="D11" s="68"/>
      <c r="E11" s="68"/>
      <c r="F11" s="68"/>
      <c r="G11" s="68"/>
      <c r="H11" s="68"/>
      <c r="I11" s="68"/>
      <c r="J11" s="68"/>
      <c r="K11" s="56"/>
      <c r="L11" s="68"/>
      <c r="M11" s="68"/>
      <c r="N11" s="68"/>
    </row>
    <row r="12" spans="1:34" collapsed="1" x14ac:dyDescent="0.25">
      <c r="A12" s="46" t="s">
        <v>11</v>
      </c>
      <c r="B12" s="46" t="s">
        <v>1</v>
      </c>
      <c r="D12" s="68">
        <v>-3448.5264400000051</v>
      </c>
      <c r="E12" s="68">
        <v>-9248.3706261681218</v>
      </c>
      <c r="F12" s="68">
        <v>5799.8441861681158</v>
      </c>
      <c r="G12" s="68"/>
      <c r="H12" s="68">
        <v>-83880.058670000013</v>
      </c>
      <c r="I12" s="68">
        <v>-113292.42469320155</v>
      </c>
      <c r="J12" s="68">
        <v>29412.366023201543</v>
      </c>
      <c r="K12" s="56"/>
      <c r="L12" s="68"/>
      <c r="M12" s="68">
        <v>-89494.235740000018</v>
      </c>
      <c r="N12" s="68">
        <v>5614.177070000007</v>
      </c>
    </row>
    <row r="13" spans="1:34" hidden="1" outlineLevel="1" x14ac:dyDescent="0.25">
      <c r="A13" s="46">
        <v>5010</v>
      </c>
      <c r="B13" s="46" t="s">
        <v>39</v>
      </c>
      <c r="D13" s="68">
        <v>-3264.6093800000026</v>
      </c>
      <c r="E13" s="68">
        <v>-7177.9604628736743</v>
      </c>
      <c r="F13" s="68">
        <v>3913.3510828736717</v>
      </c>
      <c r="G13" s="68"/>
      <c r="H13" s="68">
        <v>-67018.482380000001</v>
      </c>
      <c r="I13" s="68">
        <v>-87929.926044478896</v>
      </c>
      <c r="J13" s="68">
        <v>20911.443664478895</v>
      </c>
      <c r="L13" s="68"/>
      <c r="M13" s="68">
        <v>-76469.174980000011</v>
      </c>
      <c r="N13" s="68">
        <v>9450.6926000000094</v>
      </c>
    </row>
    <row r="14" spans="1:34" hidden="1" outlineLevel="1" x14ac:dyDescent="0.25">
      <c r="A14" s="46">
        <v>5011</v>
      </c>
      <c r="B14" s="46" t="s">
        <v>41</v>
      </c>
      <c r="D14" s="68">
        <v>-183.91706000000238</v>
      </c>
      <c r="E14" s="68">
        <v>-2070.4101632944466</v>
      </c>
      <c r="F14" s="68">
        <v>1886.4931032944442</v>
      </c>
      <c r="G14" s="68"/>
      <c r="H14" s="68">
        <v>-16854.982350000002</v>
      </c>
      <c r="I14" s="68">
        <v>-25362.498648722649</v>
      </c>
      <c r="J14" s="68">
        <v>8507.5162987226468</v>
      </c>
      <c r="L14" s="68"/>
      <c r="M14" s="68">
        <v>-13612.424279999999</v>
      </c>
      <c r="N14" s="68">
        <v>-3242.5580700000028</v>
      </c>
    </row>
    <row r="15" spans="1:34" hidden="1" outlineLevel="1" x14ac:dyDescent="0.25">
      <c r="A15" s="46">
        <v>5012</v>
      </c>
      <c r="B15" s="46" t="s">
        <v>42</v>
      </c>
      <c r="D15" s="68">
        <v>0</v>
      </c>
      <c r="E15" s="68">
        <v>0</v>
      </c>
      <c r="F15" s="68">
        <v>0</v>
      </c>
      <c r="G15" s="68"/>
      <c r="H15" s="68">
        <v>-6.5939399999999999</v>
      </c>
      <c r="I15" s="68">
        <v>0</v>
      </c>
      <c r="J15" s="68">
        <v>-6.5939399999999999</v>
      </c>
      <c r="L15" s="68"/>
      <c r="M15" s="68">
        <v>587.36351999999999</v>
      </c>
      <c r="N15" s="68">
        <v>-593.95745999999997</v>
      </c>
    </row>
    <row r="16" spans="1:34" ht="3.75" customHeight="1" collapsed="1" x14ac:dyDescent="0.25">
      <c r="D16" s="96"/>
      <c r="E16" s="96"/>
      <c r="F16" s="96"/>
      <c r="G16" s="68"/>
      <c r="H16" s="96"/>
      <c r="I16" s="96"/>
      <c r="J16" s="96"/>
      <c r="K16" s="56"/>
      <c r="L16" s="68"/>
      <c r="M16" s="96"/>
      <c r="N16" s="96"/>
    </row>
    <row r="17" spans="1:14" x14ac:dyDescent="0.25">
      <c r="A17" s="46" t="s">
        <v>14</v>
      </c>
      <c r="B17" s="67" t="s">
        <v>2</v>
      </c>
      <c r="C17" s="67"/>
      <c r="D17" s="68">
        <v>394.09956999998531</v>
      </c>
      <c r="E17" s="68">
        <v>1064.1919398418904</v>
      </c>
      <c r="F17" s="68">
        <v>-670.09236984190557</v>
      </c>
      <c r="G17" s="97"/>
      <c r="H17" s="68">
        <v>12027.411769999992</v>
      </c>
      <c r="I17" s="68">
        <v>13021.755370339772</v>
      </c>
      <c r="J17" s="68">
        <v>-994.34360033977646</v>
      </c>
      <c r="K17" s="56"/>
      <c r="L17" s="97"/>
      <c r="M17" s="68">
        <v>23947.715659999987</v>
      </c>
      <c r="N17" s="68">
        <v>-11920.303889999994</v>
      </c>
    </row>
    <row r="18" spans="1:14" x14ac:dyDescent="0.25">
      <c r="A18" s="46" t="s">
        <v>11</v>
      </c>
      <c r="B18" s="46" t="s">
        <v>3</v>
      </c>
      <c r="D18" s="68">
        <v>2628.4531700000016</v>
      </c>
      <c r="E18" s="68">
        <v>-706.36279180431302</v>
      </c>
      <c r="F18" s="68">
        <v>3334.8159618043137</v>
      </c>
      <c r="G18" s="68"/>
      <c r="H18" s="68">
        <v>847.65965999999025</v>
      </c>
      <c r="I18" s="68">
        <v>-16831.999363367679</v>
      </c>
      <c r="J18" s="68">
        <v>17679.659023367625</v>
      </c>
      <c r="K18" s="56"/>
      <c r="L18" s="68"/>
      <c r="M18" s="68">
        <v>52396.875350000009</v>
      </c>
      <c r="N18" s="68">
        <v>-51549.215690000019</v>
      </c>
    </row>
    <row r="19" spans="1:14" hidden="1" outlineLevel="1" x14ac:dyDescent="0.25">
      <c r="A19" s="46">
        <v>5020</v>
      </c>
      <c r="B19" s="46" t="s">
        <v>462</v>
      </c>
      <c r="D19" s="68">
        <v>0</v>
      </c>
      <c r="E19" s="68">
        <v>51466.805671200236</v>
      </c>
      <c r="F19" s="68">
        <v>-51466.805671200236</v>
      </c>
      <c r="G19" s="68"/>
      <c r="H19" s="68">
        <v>35083.924049999994</v>
      </c>
      <c r="I19" s="68">
        <v>526956.05908709357</v>
      </c>
      <c r="J19" s="68">
        <v>-491872.1350370936</v>
      </c>
      <c r="L19" s="68"/>
      <c r="M19" s="68">
        <v>87480.799400000004</v>
      </c>
      <c r="N19" s="68">
        <v>-52396.875350000009</v>
      </c>
    </row>
    <row r="20" spans="1:14" hidden="1" outlineLevel="1" x14ac:dyDescent="0.25">
      <c r="A20" s="46">
        <v>5021</v>
      </c>
      <c r="B20" s="46" t="s">
        <v>463</v>
      </c>
      <c r="D20" s="68">
        <v>2628.4531700000016</v>
      </c>
      <c r="E20" s="68">
        <v>-52173.168463004549</v>
      </c>
      <c r="F20" s="68">
        <v>54801.62163300455</v>
      </c>
      <c r="G20" s="68"/>
      <c r="H20" s="68">
        <v>-34236.264390000004</v>
      </c>
      <c r="I20" s="68">
        <v>-543788.05845046125</v>
      </c>
      <c r="J20" s="68">
        <v>509551.79406046122</v>
      </c>
      <c r="L20" s="68"/>
      <c r="M20" s="68">
        <v>-35083.924049999994</v>
      </c>
      <c r="N20" s="68">
        <v>847.65965999999025</v>
      </c>
    </row>
    <row r="21" spans="1:14" ht="3.75" hidden="1" customHeight="1" outlineLevel="1" x14ac:dyDescent="0.25">
      <c r="D21" s="68"/>
      <c r="E21" s="68"/>
      <c r="F21" s="68"/>
      <c r="G21" s="68"/>
      <c r="H21" s="68"/>
      <c r="I21" s="68"/>
      <c r="J21" s="68"/>
      <c r="K21" s="56"/>
      <c r="L21" s="68"/>
      <c r="M21" s="68"/>
      <c r="N21" s="68"/>
    </row>
    <row r="22" spans="1:14" collapsed="1" x14ac:dyDescent="0.25">
      <c r="A22" s="46" t="s">
        <v>11</v>
      </c>
      <c r="B22" s="46" t="s">
        <v>12</v>
      </c>
      <c r="D22" s="68">
        <v>-2450.3183199999985</v>
      </c>
      <c r="E22" s="68">
        <v>639.02000493887681</v>
      </c>
      <c r="F22" s="68">
        <v>-3089.3383249388753</v>
      </c>
      <c r="G22" s="68"/>
      <c r="H22" s="68">
        <v>-1818.1161499999989</v>
      </c>
      <c r="I22" s="68">
        <v>15298.633972426454</v>
      </c>
      <c r="J22" s="68">
        <v>-17116.750122426471</v>
      </c>
      <c r="K22" s="56"/>
      <c r="L22" s="68"/>
      <c r="M22" s="68">
        <v>-47358.215830000001</v>
      </c>
      <c r="N22" s="68">
        <v>45540.099680000007</v>
      </c>
    </row>
    <row r="23" spans="1:14" hidden="1" outlineLevel="1" x14ac:dyDescent="0.25">
      <c r="A23" s="46">
        <v>5030</v>
      </c>
      <c r="B23" s="46" t="s">
        <v>40</v>
      </c>
      <c r="D23" s="68">
        <v>0</v>
      </c>
      <c r="E23" s="68">
        <v>-39450.696158664847</v>
      </c>
      <c r="F23" s="68">
        <v>39450.696158664847</v>
      </c>
      <c r="G23" s="68"/>
      <c r="H23" s="68">
        <v>-25434.845890000001</v>
      </c>
      <c r="I23" s="68">
        <v>-410481.42762686161</v>
      </c>
      <c r="J23" s="68">
        <v>385046.58173686161</v>
      </c>
      <c r="L23" s="68"/>
      <c r="M23" s="68">
        <v>-67780.868640000001</v>
      </c>
      <c r="N23" s="68">
        <v>42346.022750000004</v>
      </c>
    </row>
    <row r="24" spans="1:14" hidden="1" outlineLevel="1" x14ac:dyDescent="0.25">
      <c r="A24" s="46">
        <v>5031</v>
      </c>
      <c r="B24" s="46" t="s">
        <v>40</v>
      </c>
      <c r="D24" s="68">
        <v>-1836.0641699999981</v>
      </c>
      <c r="E24" s="68">
        <v>39945.150112927869</v>
      </c>
      <c r="F24" s="68">
        <v>-41781.214282927867</v>
      </c>
      <c r="G24" s="68"/>
      <c r="H24" s="68">
        <v>23963.803050000002</v>
      </c>
      <c r="I24" s="68">
        <v>421926.32718121901</v>
      </c>
      <c r="J24" s="68">
        <v>-397962.52413121902</v>
      </c>
      <c r="L24" s="68"/>
      <c r="M24" s="68">
        <v>24787.743739999998</v>
      </c>
      <c r="N24" s="68">
        <v>-823.94068999999581</v>
      </c>
    </row>
    <row r="25" spans="1:14" hidden="1" outlineLevel="1" x14ac:dyDescent="0.25">
      <c r="A25" s="46">
        <v>5034</v>
      </c>
      <c r="B25" s="46" t="s">
        <v>464</v>
      </c>
      <c r="D25" s="68">
        <v>0</v>
      </c>
      <c r="E25" s="68">
        <v>6.2864273786544803E-13</v>
      </c>
      <c r="F25" s="68">
        <v>-6.2864273786544803E-13</v>
      </c>
      <c r="G25" s="68"/>
      <c r="H25" s="68">
        <v>181.67423000000002</v>
      </c>
      <c r="I25" s="68">
        <v>236.25000000000767</v>
      </c>
      <c r="J25" s="68">
        <v>-54.575770000007651</v>
      </c>
      <c r="L25" s="68"/>
      <c r="M25" s="68">
        <v>3048.1922300000001</v>
      </c>
      <c r="N25" s="68">
        <v>-2866.518</v>
      </c>
    </row>
    <row r="26" spans="1:14" hidden="1" outlineLevel="1" x14ac:dyDescent="0.25">
      <c r="A26" s="46">
        <v>5035</v>
      </c>
      <c r="B26" s="46" t="s">
        <v>465</v>
      </c>
      <c r="D26" s="68">
        <v>0</v>
      </c>
      <c r="E26" s="68">
        <v>-6.2864273786544803E-13</v>
      </c>
      <c r="F26" s="68">
        <v>6.2864273786544803E-13</v>
      </c>
      <c r="G26" s="68"/>
      <c r="H26" s="68">
        <v>2.0000000000000002E-5</v>
      </c>
      <c r="I26" s="68">
        <v>-84.375000000007518</v>
      </c>
      <c r="J26" s="68">
        <v>84.375020000007524</v>
      </c>
      <c r="L26" s="68"/>
      <c r="M26" s="68">
        <v>-108.79028</v>
      </c>
      <c r="N26" s="68">
        <v>108.7903</v>
      </c>
    </row>
    <row r="27" spans="1:14" hidden="1" outlineLevel="1" x14ac:dyDescent="0.25">
      <c r="A27" s="46">
        <v>5032</v>
      </c>
      <c r="B27" s="46" t="s">
        <v>466</v>
      </c>
      <c r="D27" s="68">
        <v>0</v>
      </c>
      <c r="E27" s="68">
        <v>-11581.294329178258</v>
      </c>
      <c r="F27" s="68">
        <v>11581.294329178258</v>
      </c>
      <c r="G27" s="68"/>
      <c r="H27" s="68">
        <v>-6867.2520700000005</v>
      </c>
      <c r="I27" s="68">
        <v>-119589.30188569069</v>
      </c>
      <c r="J27" s="68">
        <v>112722.04981569068</v>
      </c>
      <c r="L27" s="68"/>
      <c r="M27" s="68">
        <v>-13761.594419999999</v>
      </c>
      <c r="N27" s="68">
        <v>6894.342349999999</v>
      </c>
    </row>
    <row r="28" spans="1:14" hidden="1" outlineLevel="1" x14ac:dyDescent="0.25">
      <c r="A28" s="46">
        <v>5033</v>
      </c>
      <c r="B28" s="46" t="s">
        <v>467</v>
      </c>
      <c r="D28" s="68">
        <v>-614.25415000000032</v>
      </c>
      <c r="E28" s="68">
        <v>11725.860379854112</v>
      </c>
      <c r="F28" s="68">
        <v>-12340.114529854112</v>
      </c>
      <c r="G28" s="68"/>
      <c r="H28" s="68">
        <v>6338.5045099999998</v>
      </c>
      <c r="I28" s="68">
        <v>123291.16130375974</v>
      </c>
      <c r="J28" s="68">
        <v>-116952.65679375974</v>
      </c>
      <c r="L28" s="68"/>
      <c r="M28" s="68">
        <v>6457.1015399999997</v>
      </c>
      <c r="N28" s="68">
        <v>-118.5970299999999</v>
      </c>
    </row>
    <row r="29" spans="1:14" ht="3.75" hidden="1" customHeight="1" outlineLevel="1" x14ac:dyDescent="0.25">
      <c r="D29" s="68"/>
      <c r="E29" s="68"/>
      <c r="F29" s="68"/>
      <c r="G29" s="68"/>
      <c r="H29" s="68"/>
      <c r="I29" s="68"/>
      <c r="J29" s="68"/>
      <c r="K29" s="56"/>
      <c r="L29" s="68"/>
      <c r="M29" s="68"/>
      <c r="N29" s="68"/>
    </row>
    <row r="30" spans="1:14" collapsed="1" x14ac:dyDescent="0.25">
      <c r="B30" s="61" t="s">
        <v>0</v>
      </c>
      <c r="C30" s="67"/>
      <c r="D30" s="98">
        <v>572.2344199999884</v>
      </c>
      <c r="E30" s="98">
        <v>996.84915297645421</v>
      </c>
      <c r="F30" s="98">
        <v>-424.61473297646717</v>
      </c>
      <c r="G30" s="97"/>
      <c r="H30" s="98">
        <v>11056.955279999984</v>
      </c>
      <c r="I30" s="98">
        <v>11488.389979398547</v>
      </c>
      <c r="J30" s="98">
        <v>-431.43469939862189</v>
      </c>
      <c r="K30" s="56"/>
      <c r="L30" s="97"/>
      <c r="M30" s="98">
        <v>28986.375180000003</v>
      </c>
      <c r="N30" s="98">
        <v>-17929.419900000008</v>
      </c>
    </row>
    <row r="31" spans="1:14" ht="3.75" hidden="1" customHeight="1" outlineLevel="1" x14ac:dyDescent="0.25">
      <c r="D31" s="68"/>
      <c r="E31" s="68"/>
      <c r="F31" s="68"/>
      <c r="G31" s="68"/>
      <c r="H31" s="68"/>
      <c r="I31" s="68"/>
      <c r="J31" s="68"/>
      <c r="K31" s="56"/>
      <c r="L31" s="68"/>
      <c r="M31" s="68"/>
      <c r="N31" s="68"/>
    </row>
    <row r="32" spans="1:14" hidden="1" outlineLevel="1" collapsed="1" x14ac:dyDescent="0.25">
      <c r="A32" s="46">
        <v>5013</v>
      </c>
      <c r="B32" s="46" t="s">
        <v>161</v>
      </c>
      <c r="D32" s="68">
        <v>0</v>
      </c>
      <c r="E32" s="68">
        <v>0</v>
      </c>
      <c r="F32" s="68">
        <v>0</v>
      </c>
      <c r="G32" s="68"/>
      <c r="H32" s="68">
        <v>-14331.235939999999</v>
      </c>
      <c r="I32" s="68">
        <v>0</v>
      </c>
      <c r="J32" s="68">
        <v>-14331.235939999999</v>
      </c>
      <c r="K32" s="56"/>
      <c r="L32" s="68"/>
      <c r="M32" s="68">
        <v>-14331.235939999999</v>
      </c>
      <c r="N32" s="68">
        <v>0</v>
      </c>
    </row>
    <row r="33" spans="1:14" hidden="1" outlineLevel="1" x14ac:dyDescent="0.25">
      <c r="A33" s="46">
        <v>5014</v>
      </c>
      <c r="B33" s="46" t="s">
        <v>48</v>
      </c>
      <c r="D33" s="68">
        <v>3.8732299999985842</v>
      </c>
      <c r="E33" s="68">
        <v>0</v>
      </c>
      <c r="F33" s="68">
        <v>3.8732299999985842</v>
      </c>
      <c r="G33" s="68"/>
      <c r="H33" s="68">
        <v>13949.80229</v>
      </c>
      <c r="I33" s="68">
        <v>0</v>
      </c>
      <c r="J33" s="68">
        <v>13949.80229</v>
      </c>
      <c r="K33" s="56"/>
      <c r="L33" s="68"/>
      <c r="M33" s="68">
        <v>14276.43973</v>
      </c>
      <c r="N33" s="68">
        <v>-326.63744000000042</v>
      </c>
    </row>
    <row r="34" spans="1:14" hidden="1" outlineLevel="1" x14ac:dyDescent="0.25">
      <c r="A34" s="46">
        <v>5212</v>
      </c>
      <c r="B34" s="46" t="s">
        <v>168</v>
      </c>
      <c r="D34" s="68">
        <v>1.947820000000007</v>
      </c>
      <c r="E34" s="68">
        <v>0</v>
      </c>
      <c r="F34" s="68">
        <v>1.947820000000007</v>
      </c>
      <c r="G34" s="68"/>
      <c r="H34" s="68">
        <v>321.12103000000002</v>
      </c>
      <c r="I34" s="68">
        <v>0</v>
      </c>
      <c r="J34" s="68">
        <v>321.12103000000002</v>
      </c>
      <c r="L34" s="68"/>
      <c r="M34" s="68">
        <v>61.576870000000028</v>
      </c>
      <c r="N34" s="68">
        <v>259.54415999999998</v>
      </c>
    </row>
    <row r="35" spans="1:14" hidden="1" outlineLevel="1" x14ac:dyDescent="0.25">
      <c r="D35" s="68"/>
      <c r="E35" s="68"/>
      <c r="F35" s="68"/>
      <c r="G35" s="68"/>
      <c r="H35" s="68"/>
      <c r="I35" s="68"/>
      <c r="J35" s="68"/>
      <c r="L35" s="68"/>
      <c r="M35" s="68"/>
      <c r="N35" s="68"/>
    </row>
    <row r="36" spans="1:14" collapsed="1" x14ac:dyDescent="0.25">
      <c r="B36" s="61" t="s">
        <v>346</v>
      </c>
      <c r="C36" s="67"/>
      <c r="D36" s="98">
        <v>5.821049999998591</v>
      </c>
      <c r="E36" s="98">
        <v>0</v>
      </c>
      <c r="F36" s="98">
        <v>5.821049999998591</v>
      </c>
      <c r="G36" s="97"/>
      <c r="H36" s="98">
        <v>-60.312619999999015</v>
      </c>
      <c r="I36" s="98">
        <v>0</v>
      </c>
      <c r="J36" s="98">
        <v>-60.312619999999015</v>
      </c>
      <c r="K36" s="56"/>
      <c r="L36" s="97"/>
      <c r="M36" s="98">
        <v>6.7806600000014186</v>
      </c>
      <c r="N36" s="98">
        <v>-67.093280000000448</v>
      </c>
    </row>
    <row r="37" spans="1:14" x14ac:dyDescent="0.25">
      <c r="B37" s="55"/>
      <c r="C37" s="55"/>
      <c r="D37" s="68"/>
      <c r="E37" s="68"/>
      <c r="F37" s="68"/>
      <c r="G37" s="97"/>
      <c r="H37" s="68"/>
      <c r="I37" s="68"/>
      <c r="J37" s="68"/>
      <c r="K37" s="56"/>
      <c r="L37" s="97"/>
      <c r="M37" s="68"/>
      <c r="N37" s="68"/>
    </row>
    <row r="38" spans="1:14" x14ac:dyDescent="0.25">
      <c r="B38" s="46" t="s">
        <v>4</v>
      </c>
      <c r="C38" s="67"/>
      <c r="D38" s="68">
        <v>667.08427999999981</v>
      </c>
      <c r="E38" s="68">
        <v>2065.4419938684987</v>
      </c>
      <c r="F38" s="68">
        <v>-1398.3577138684977</v>
      </c>
      <c r="G38" s="97"/>
      <c r="H38" s="68">
        <v>11431.469750000002</v>
      </c>
      <c r="I38" s="68">
        <v>20958.511761777001</v>
      </c>
      <c r="J38" s="68">
        <v>-9527.0420117770027</v>
      </c>
      <c r="K38" s="56"/>
      <c r="L38" s="97"/>
      <c r="M38" s="68">
        <v>11893.321449999999</v>
      </c>
      <c r="N38" s="68">
        <v>-461.85169999999982</v>
      </c>
    </row>
    <row r="39" spans="1:14" hidden="1" outlineLevel="1" x14ac:dyDescent="0.25">
      <c r="A39" s="46">
        <v>5205</v>
      </c>
      <c r="B39" s="46" t="s">
        <v>50</v>
      </c>
      <c r="D39" s="68">
        <v>-238.56435000000002</v>
      </c>
      <c r="E39" s="68">
        <v>0</v>
      </c>
      <c r="F39" s="68">
        <v>-238.56435000000002</v>
      </c>
      <c r="G39" s="68"/>
      <c r="H39" s="68">
        <v>-293.90401000000003</v>
      </c>
      <c r="I39" s="68">
        <v>0</v>
      </c>
      <c r="J39" s="68">
        <v>-293.90401000000003</v>
      </c>
      <c r="L39" s="68"/>
      <c r="M39" s="68">
        <v>214.18738000000002</v>
      </c>
      <c r="N39" s="68">
        <v>-508.09139000000005</v>
      </c>
    </row>
    <row r="40" spans="1:14" hidden="1" outlineLevel="1" x14ac:dyDescent="0.25">
      <c r="A40" s="46">
        <v>5208</v>
      </c>
      <c r="B40" s="46" t="s">
        <v>49</v>
      </c>
      <c r="D40" s="68">
        <v>528.94999000000018</v>
      </c>
      <c r="E40" s="68">
        <v>2242.2163512471498</v>
      </c>
      <c r="F40" s="68">
        <v>-1713.2663612471497</v>
      </c>
      <c r="G40" s="68"/>
      <c r="H40" s="68">
        <v>13363.97999</v>
      </c>
      <c r="I40" s="68">
        <v>27467.122305930305</v>
      </c>
      <c r="J40" s="68">
        <v>-14103.142315930305</v>
      </c>
      <c r="L40" s="68"/>
      <c r="M40" s="68">
        <v>8675.9685200000004</v>
      </c>
      <c r="N40" s="68">
        <v>4688.0114699999995</v>
      </c>
    </row>
    <row r="41" spans="1:14" hidden="1" outlineLevel="1" x14ac:dyDescent="0.25">
      <c r="A41" s="46">
        <v>5209</v>
      </c>
      <c r="B41" s="46" t="s">
        <v>468</v>
      </c>
      <c r="D41" s="68">
        <v>0</v>
      </c>
      <c r="E41" s="68">
        <v>11865.622368899103</v>
      </c>
      <c r="F41" s="68">
        <v>-11865.622368899103</v>
      </c>
      <c r="G41" s="68"/>
      <c r="H41" s="68">
        <v>2998.5502900000001</v>
      </c>
      <c r="I41" s="68">
        <v>111144.15726177968</v>
      </c>
      <c r="J41" s="68">
        <v>-108145.60697177968</v>
      </c>
      <c r="L41" s="68"/>
      <c r="M41" s="68">
        <v>6703.7954500000005</v>
      </c>
      <c r="N41" s="68">
        <v>-3705.2451600000004</v>
      </c>
    </row>
    <row r="42" spans="1:14" hidden="1" outlineLevel="1" x14ac:dyDescent="0.25">
      <c r="A42" s="46">
        <v>5210</v>
      </c>
      <c r="B42" s="46" t="s">
        <v>469</v>
      </c>
      <c r="D42" s="68">
        <v>376.69863999999967</v>
      </c>
      <c r="E42" s="68">
        <v>-12042.396726277755</v>
      </c>
      <c r="F42" s="68">
        <v>12419.095366277756</v>
      </c>
      <c r="G42" s="68"/>
      <c r="H42" s="68">
        <v>-5580.2948200000001</v>
      </c>
      <c r="I42" s="68">
        <v>-117652.76780593298</v>
      </c>
      <c r="J42" s="68">
        <v>112072.47298593298</v>
      </c>
      <c r="L42" s="68"/>
      <c r="M42" s="68">
        <v>-4299.0364400000008</v>
      </c>
      <c r="N42" s="68">
        <v>-1281.2583799999993</v>
      </c>
    </row>
    <row r="43" spans="1:14" hidden="1" outlineLevel="1" x14ac:dyDescent="0.25">
      <c r="A43" s="46">
        <v>5211</v>
      </c>
      <c r="B43" s="46" t="s">
        <v>51</v>
      </c>
      <c r="D43" s="68">
        <v>0</v>
      </c>
      <c r="E43" s="68">
        <v>0</v>
      </c>
      <c r="F43" s="68">
        <v>0</v>
      </c>
      <c r="G43" s="68"/>
      <c r="H43" s="68">
        <v>943.13830000000007</v>
      </c>
      <c r="I43" s="68">
        <v>0</v>
      </c>
      <c r="J43" s="68">
        <v>943.13830000000007</v>
      </c>
      <c r="L43" s="68"/>
      <c r="M43" s="68">
        <v>598.40654000000006</v>
      </c>
      <c r="N43" s="68">
        <v>344.73176000000001</v>
      </c>
    </row>
    <row r="44" spans="1:14" ht="3.75" hidden="1" customHeight="1" outlineLevel="1" x14ac:dyDescent="0.25">
      <c r="D44" s="68"/>
      <c r="E44" s="68"/>
      <c r="F44" s="68"/>
      <c r="G44" s="68"/>
      <c r="H44" s="68"/>
      <c r="I44" s="68"/>
      <c r="J44" s="68"/>
      <c r="K44" s="56"/>
      <c r="L44" s="68"/>
      <c r="M44" s="68"/>
      <c r="N44" s="68"/>
    </row>
    <row r="45" spans="1:14" collapsed="1" x14ac:dyDescent="0.25">
      <c r="D45" s="68"/>
      <c r="E45" s="68"/>
      <c r="F45" s="68"/>
      <c r="G45" s="68"/>
      <c r="H45" s="68"/>
      <c r="I45" s="68"/>
      <c r="J45" s="68"/>
      <c r="K45" s="56"/>
      <c r="L45" s="68"/>
      <c r="M45" s="68"/>
      <c r="N45" s="68"/>
    </row>
    <row r="46" spans="1:14" x14ac:dyDescent="0.25">
      <c r="A46" s="46" t="s">
        <v>14</v>
      </c>
      <c r="B46" s="67" t="s">
        <v>5</v>
      </c>
      <c r="C46" s="67"/>
      <c r="D46" s="68"/>
      <c r="E46" s="68"/>
      <c r="F46" s="68"/>
      <c r="G46" s="97"/>
      <c r="H46" s="68"/>
      <c r="I46" s="68"/>
      <c r="J46" s="68"/>
      <c r="K46" s="56"/>
      <c r="L46" s="97"/>
      <c r="M46" s="68"/>
      <c r="N46" s="68"/>
    </row>
    <row r="47" spans="1:14" x14ac:dyDescent="0.25">
      <c r="A47" s="46" t="s">
        <v>14</v>
      </c>
      <c r="B47" s="46" t="s">
        <v>6</v>
      </c>
      <c r="D47" s="68"/>
      <c r="E47" s="68"/>
      <c r="F47" s="68"/>
      <c r="G47" s="68"/>
      <c r="H47" s="68"/>
      <c r="I47" s="68"/>
      <c r="J47" s="68"/>
      <c r="K47" s="56"/>
      <c r="L47" s="68"/>
      <c r="M47" s="68"/>
      <c r="N47" s="68"/>
    </row>
    <row r="48" spans="1:14" x14ac:dyDescent="0.25">
      <c r="A48" s="46" t="s">
        <v>11</v>
      </c>
      <c r="B48" s="46" t="s">
        <v>7</v>
      </c>
      <c r="D48" s="68">
        <v>-11653.009299999985</v>
      </c>
      <c r="E48" s="68">
        <v>-6900.2560489786247</v>
      </c>
      <c r="F48" s="68">
        <v>-4752.7532510213605</v>
      </c>
      <c r="G48" s="68"/>
      <c r="H48" s="68">
        <v>-113227.91785</v>
      </c>
      <c r="I48" s="68">
        <v>-90664.630211897267</v>
      </c>
      <c r="J48" s="68">
        <v>-22563.28763810272</v>
      </c>
      <c r="K48" s="56"/>
      <c r="L48" s="68"/>
      <c r="M48" s="68">
        <v>-132808.21145999999</v>
      </c>
      <c r="N48" s="68">
        <v>19580.293610000001</v>
      </c>
    </row>
    <row r="49" spans="1:14" hidden="1" outlineLevel="1" x14ac:dyDescent="0.25">
      <c r="A49" s="46">
        <v>5401</v>
      </c>
      <c r="B49" s="46" t="s">
        <v>44</v>
      </c>
      <c r="D49" s="68">
        <v>-11417.265139999985</v>
      </c>
      <c r="E49" s="68">
        <v>-6691.2560489786247</v>
      </c>
      <c r="F49" s="68">
        <v>-4726.0090910213603</v>
      </c>
      <c r="G49" s="68"/>
      <c r="H49" s="68">
        <v>-111392.31731999999</v>
      </c>
      <c r="I49" s="68">
        <v>-88156.630211897267</v>
      </c>
      <c r="J49" s="68">
        <v>-23235.68710810272</v>
      </c>
      <c r="L49" s="68"/>
      <c r="M49" s="68">
        <v>-131133.44008999999</v>
      </c>
      <c r="N49" s="68">
        <v>19741.122770000002</v>
      </c>
    </row>
    <row r="50" spans="1:14" hidden="1" outlineLevel="1" x14ac:dyDescent="0.25">
      <c r="A50" s="46">
        <v>5402</v>
      </c>
      <c r="B50" s="46" t="s">
        <v>45</v>
      </c>
      <c r="D50" s="68">
        <v>-267.03352000000001</v>
      </c>
      <c r="E50" s="68">
        <v>-209</v>
      </c>
      <c r="F50" s="68">
        <v>-58.03352000000001</v>
      </c>
      <c r="G50" s="68"/>
      <c r="H50" s="68">
        <v>-1784.41</v>
      </c>
      <c r="I50" s="68">
        <v>-2508</v>
      </c>
      <c r="J50" s="68">
        <v>723.58999999999992</v>
      </c>
      <c r="L50" s="68"/>
      <c r="M50" s="68">
        <v>-1829.1558400000001</v>
      </c>
      <c r="N50" s="68">
        <v>44.745840000000044</v>
      </c>
    </row>
    <row r="51" spans="1:14" hidden="1" outlineLevel="1" x14ac:dyDescent="0.25">
      <c r="A51" s="46">
        <v>5403</v>
      </c>
      <c r="B51" s="46" t="s">
        <v>162</v>
      </c>
      <c r="D51" s="68">
        <v>31.289360000000002</v>
      </c>
      <c r="E51" s="68">
        <v>0</v>
      </c>
      <c r="F51" s="68">
        <v>31.289360000000002</v>
      </c>
      <c r="G51" s="68"/>
      <c r="H51" s="68">
        <v>-51.190529999999995</v>
      </c>
      <c r="I51" s="68">
        <v>0</v>
      </c>
      <c r="J51" s="68">
        <v>-51.190529999999995</v>
      </c>
      <c r="L51" s="68"/>
      <c r="M51" s="68">
        <v>154.38446999999999</v>
      </c>
      <c r="N51" s="68">
        <v>-205.57499999999999</v>
      </c>
    </row>
    <row r="52" spans="1:14" ht="3.75" hidden="1" customHeight="1" outlineLevel="1" x14ac:dyDescent="0.25">
      <c r="D52" s="68"/>
      <c r="E52" s="68"/>
      <c r="F52" s="68"/>
      <c r="G52" s="68"/>
      <c r="H52" s="68"/>
      <c r="I52" s="68"/>
      <c r="J52" s="68"/>
      <c r="K52" s="56"/>
      <c r="L52" s="68"/>
      <c r="M52" s="68"/>
      <c r="N52" s="68"/>
    </row>
    <row r="53" spans="1:14" ht="3.75" customHeight="1" collapsed="1" x14ac:dyDescent="0.25">
      <c r="D53" s="68"/>
      <c r="E53" s="68"/>
      <c r="F53" s="68"/>
      <c r="G53" s="68"/>
      <c r="H53" s="68"/>
      <c r="I53" s="68"/>
      <c r="J53" s="68"/>
      <c r="K53" s="56"/>
      <c r="L53" s="68"/>
      <c r="M53" s="68"/>
      <c r="N53" s="68"/>
    </row>
    <row r="54" spans="1:14" x14ac:dyDescent="0.25">
      <c r="A54" s="46" t="s">
        <v>11</v>
      </c>
      <c r="B54" s="46" t="s">
        <v>8</v>
      </c>
      <c r="D54" s="68">
        <v>4117.9731599999968</v>
      </c>
      <c r="E54" s="68">
        <v>4576.245976444352</v>
      </c>
      <c r="F54" s="68">
        <v>-458.27281644435516</v>
      </c>
      <c r="G54" s="68"/>
      <c r="H54" s="68">
        <v>80468.593840000001</v>
      </c>
      <c r="I54" s="68">
        <v>61453.63103515868</v>
      </c>
      <c r="J54" s="68">
        <v>19014.962804841321</v>
      </c>
      <c r="K54" s="56"/>
      <c r="L54" s="68"/>
      <c r="M54" s="68">
        <v>93821.805129999993</v>
      </c>
      <c r="N54" s="68">
        <v>-13353.211289999992</v>
      </c>
    </row>
    <row r="55" spans="1:14" hidden="1" outlineLevel="1" x14ac:dyDescent="0.25">
      <c r="A55" s="46">
        <v>5410</v>
      </c>
      <c r="B55" s="46" t="s">
        <v>43</v>
      </c>
      <c r="D55" s="68">
        <v>4117.9731599999968</v>
      </c>
      <c r="E55" s="68">
        <v>4576.245976444352</v>
      </c>
      <c r="F55" s="68">
        <v>-458.27281644435516</v>
      </c>
      <c r="G55" s="68"/>
      <c r="H55" s="68">
        <v>80468.593840000001</v>
      </c>
      <c r="I55" s="68">
        <v>61453.63103515868</v>
      </c>
      <c r="J55" s="68">
        <v>19014.962804841321</v>
      </c>
      <c r="L55" s="68"/>
      <c r="M55" s="68">
        <v>93821.805129999993</v>
      </c>
      <c r="N55" s="68">
        <v>-13353.211289999992</v>
      </c>
    </row>
    <row r="56" spans="1:14" ht="3.75" hidden="1" customHeight="1" outlineLevel="1" x14ac:dyDescent="0.25">
      <c r="D56" s="68"/>
      <c r="E56" s="68"/>
      <c r="F56" s="68"/>
      <c r="G56" s="68"/>
      <c r="H56" s="68"/>
      <c r="I56" s="68"/>
      <c r="J56" s="68"/>
      <c r="K56" s="56"/>
      <c r="L56" s="68"/>
      <c r="M56" s="68"/>
      <c r="N56" s="68"/>
    </row>
    <row r="57" spans="1:14" collapsed="1" x14ac:dyDescent="0.25">
      <c r="A57" s="46" t="s">
        <v>14</v>
      </c>
      <c r="B57" s="46" t="s">
        <v>9</v>
      </c>
      <c r="D57" s="68"/>
      <c r="E57" s="68"/>
      <c r="F57" s="68"/>
      <c r="G57" s="68"/>
      <c r="H57" s="68"/>
      <c r="I57" s="68"/>
      <c r="J57" s="68"/>
      <c r="K57" s="56"/>
      <c r="L57" s="68"/>
      <c r="M57" s="68"/>
      <c r="N57" s="68"/>
    </row>
    <row r="58" spans="1:14" x14ac:dyDescent="0.25">
      <c r="A58" s="46" t="s">
        <v>11</v>
      </c>
      <c r="B58" s="46" t="s">
        <v>7</v>
      </c>
      <c r="D58" s="68">
        <v>-194.34066000002866</v>
      </c>
      <c r="E58" s="68">
        <v>68.813505009631626</v>
      </c>
      <c r="F58" s="68">
        <v>-263.1541650096712</v>
      </c>
      <c r="G58" s="68"/>
      <c r="H58" s="68">
        <v>13069.976329999989</v>
      </c>
      <c r="I58" s="68">
        <v>13855.845942721935</v>
      </c>
      <c r="J58" s="68">
        <v>-785.86961272195003</v>
      </c>
      <c r="K58" s="56"/>
      <c r="L58" s="68"/>
      <c r="M58" s="68">
        <v>-54217.486970000013</v>
      </c>
      <c r="N58" s="68">
        <v>67287.463299999989</v>
      </c>
    </row>
    <row r="59" spans="1:14" hidden="1" outlineLevel="1" x14ac:dyDescent="0.25">
      <c r="A59" s="46">
        <v>5420</v>
      </c>
      <c r="B59" s="46" t="s">
        <v>470</v>
      </c>
      <c r="D59" s="68">
        <v>0</v>
      </c>
      <c r="E59" s="68">
        <v>167709.75852351901</v>
      </c>
      <c r="F59" s="68">
        <v>-167709.75852351901</v>
      </c>
      <c r="G59" s="68"/>
      <c r="H59" s="68">
        <v>198241.17757</v>
      </c>
      <c r="I59" s="68">
        <v>2082452.849573025</v>
      </c>
      <c r="J59" s="68">
        <v>-1884211.672003025</v>
      </c>
      <c r="L59" s="68"/>
      <c r="M59" s="68">
        <v>143903.47321</v>
      </c>
      <c r="N59" s="68">
        <v>54337.704360000003</v>
      </c>
    </row>
    <row r="60" spans="1:14" hidden="1" outlineLevel="1" x14ac:dyDescent="0.25">
      <c r="A60" s="46">
        <v>5421</v>
      </c>
      <c r="B60" s="46" t="s">
        <v>471</v>
      </c>
      <c r="D60" s="68">
        <v>13906.313029999972</v>
      </c>
      <c r="E60" s="68">
        <v>-167640.94501850937</v>
      </c>
      <c r="F60" s="68">
        <v>181547.25804850933</v>
      </c>
      <c r="G60" s="68"/>
      <c r="H60" s="68">
        <v>-188576.30511000002</v>
      </c>
      <c r="I60" s="68">
        <v>-2068597.0036303031</v>
      </c>
      <c r="J60" s="68">
        <v>1880020.698520303</v>
      </c>
      <c r="L60" s="68"/>
      <c r="M60" s="68">
        <v>-198241.17757</v>
      </c>
      <c r="N60" s="68">
        <v>9664.8724599999841</v>
      </c>
    </row>
    <row r="61" spans="1:14" hidden="1" outlineLevel="1" x14ac:dyDescent="0.25">
      <c r="A61" s="46">
        <v>5422</v>
      </c>
      <c r="B61" s="46" t="s">
        <v>472</v>
      </c>
      <c r="D61" s="68">
        <v>0</v>
      </c>
      <c r="E61" s="68">
        <v>0</v>
      </c>
      <c r="F61" s="68">
        <v>0</v>
      </c>
      <c r="G61" s="68"/>
      <c r="H61" s="68">
        <v>26677.899430000001</v>
      </c>
      <c r="I61" s="68">
        <v>0</v>
      </c>
      <c r="J61" s="68">
        <v>26677.899430000001</v>
      </c>
      <c r="L61" s="68"/>
      <c r="M61" s="68">
        <v>13107.621019999999</v>
      </c>
      <c r="N61" s="68">
        <v>13570.278410000003</v>
      </c>
    </row>
    <row r="62" spans="1:14" hidden="1" outlineLevel="1" x14ac:dyDescent="0.25">
      <c r="A62" s="46">
        <v>5423</v>
      </c>
      <c r="B62" s="46" t="s">
        <v>473</v>
      </c>
      <c r="D62" s="68">
        <v>-14104.888580000001</v>
      </c>
      <c r="E62" s="68">
        <v>0</v>
      </c>
      <c r="F62" s="68">
        <v>-14104.888580000001</v>
      </c>
      <c r="G62" s="68"/>
      <c r="H62" s="68">
        <v>-23789.2255</v>
      </c>
      <c r="I62" s="68">
        <v>0</v>
      </c>
      <c r="J62" s="68">
        <v>-23789.2255</v>
      </c>
      <c r="L62" s="68"/>
      <c r="M62" s="68">
        <v>-15055.788430000004</v>
      </c>
      <c r="N62" s="68">
        <v>-8733.4370699999963</v>
      </c>
    </row>
    <row r="63" spans="1:14" hidden="1" outlineLevel="1" x14ac:dyDescent="0.25">
      <c r="A63" s="46">
        <v>5424</v>
      </c>
      <c r="B63" s="46" t="s">
        <v>474</v>
      </c>
      <c r="D63" s="68">
        <v>0</v>
      </c>
      <c r="E63" s="68">
        <v>0</v>
      </c>
      <c r="F63" s="68">
        <v>0</v>
      </c>
      <c r="G63" s="68"/>
      <c r="H63" s="68">
        <v>553.17920000000004</v>
      </c>
      <c r="I63" s="68">
        <v>0</v>
      </c>
      <c r="J63" s="68">
        <v>553.17920000000004</v>
      </c>
      <c r="L63" s="68"/>
      <c r="M63" s="68">
        <v>2143.7381799999998</v>
      </c>
      <c r="N63" s="68">
        <v>-1590.5589799999998</v>
      </c>
    </row>
    <row r="64" spans="1:14" hidden="1" outlineLevel="1" x14ac:dyDescent="0.25">
      <c r="A64" s="46">
        <v>5425</v>
      </c>
      <c r="B64" s="46" t="s">
        <v>475</v>
      </c>
      <c r="D64" s="68">
        <v>4.2348899999999992</v>
      </c>
      <c r="E64" s="68">
        <v>0</v>
      </c>
      <c r="F64" s="68">
        <v>4.2348899999999992</v>
      </c>
      <c r="G64" s="68"/>
      <c r="H64" s="68">
        <v>-36.74926</v>
      </c>
      <c r="I64" s="68">
        <v>0</v>
      </c>
      <c r="J64" s="68">
        <v>-36.74926</v>
      </c>
      <c r="L64" s="68"/>
      <c r="M64" s="68">
        <v>-75.353380000000016</v>
      </c>
      <c r="N64" s="68">
        <v>38.604120000000016</v>
      </c>
    </row>
    <row r="65" spans="1:14" ht="3.75" hidden="1" customHeight="1" outlineLevel="1" x14ac:dyDescent="0.25">
      <c r="D65" s="68"/>
      <c r="E65" s="68"/>
      <c r="F65" s="68"/>
      <c r="G65" s="68"/>
      <c r="H65" s="68"/>
      <c r="I65" s="68"/>
      <c r="J65" s="68"/>
      <c r="K65" s="56"/>
      <c r="L65" s="68"/>
      <c r="M65" s="68"/>
      <c r="N65" s="68"/>
    </row>
    <row r="66" spans="1:14" ht="3.75" customHeight="1" collapsed="1" x14ac:dyDescent="0.25">
      <c r="D66" s="68"/>
      <c r="E66" s="68"/>
      <c r="F66" s="68"/>
      <c r="G66" s="68"/>
      <c r="H66" s="68"/>
      <c r="I66" s="68"/>
      <c r="J66" s="68"/>
      <c r="K66" s="56"/>
      <c r="L66" s="68"/>
      <c r="M66" s="68"/>
      <c r="N66" s="68"/>
    </row>
    <row r="67" spans="1:14" x14ac:dyDescent="0.25">
      <c r="A67" s="46" t="s">
        <v>11</v>
      </c>
      <c r="B67" s="46" t="s">
        <v>8</v>
      </c>
      <c r="D67" s="68">
        <v>1085.7666300000055</v>
      </c>
      <c r="E67" s="68">
        <v>368.1674520332308</v>
      </c>
      <c r="F67" s="68">
        <v>717.59917796677837</v>
      </c>
      <c r="G67" s="68"/>
      <c r="H67" s="68">
        <v>-5890.3501999999971</v>
      </c>
      <c r="I67" s="68">
        <v>-6021.2276596950833</v>
      </c>
      <c r="J67" s="68">
        <v>130.8774596951589</v>
      </c>
      <c r="K67" s="56"/>
      <c r="L67" s="68"/>
      <c r="M67" s="68">
        <v>52288.306630000021</v>
      </c>
      <c r="N67" s="68">
        <v>-58178.656830000022</v>
      </c>
    </row>
    <row r="68" spans="1:14" hidden="1" outlineLevel="1" x14ac:dyDescent="0.25">
      <c r="A68" s="46">
        <v>5430</v>
      </c>
      <c r="B68" s="46" t="s">
        <v>476</v>
      </c>
      <c r="D68" s="68">
        <v>0</v>
      </c>
      <c r="E68" s="68">
        <v>0</v>
      </c>
      <c r="F68" s="68">
        <v>0</v>
      </c>
      <c r="G68" s="68"/>
      <c r="H68" s="68">
        <v>-51739.956340000004</v>
      </c>
      <c r="I68" s="68">
        <v>0</v>
      </c>
      <c r="J68" s="68">
        <v>-51739.956340000004</v>
      </c>
      <c r="K68" s="56"/>
      <c r="L68" s="68"/>
      <c r="M68" s="68">
        <v>-33274.965179999999</v>
      </c>
      <c r="N68" s="68">
        <v>-18464.991160000005</v>
      </c>
    </row>
    <row r="69" spans="1:14" hidden="1" outlineLevel="1" x14ac:dyDescent="0.25">
      <c r="A69" s="46">
        <v>5431</v>
      </c>
      <c r="B69" s="46" t="s">
        <v>477</v>
      </c>
      <c r="D69" s="68">
        <v>-9510.1964399999979</v>
      </c>
      <c r="E69" s="68">
        <v>0</v>
      </c>
      <c r="F69" s="68">
        <v>-9510.1964399999979</v>
      </c>
      <c r="G69" s="68"/>
      <c r="H69" s="68">
        <v>52050.88379</v>
      </c>
      <c r="I69" s="68">
        <v>0</v>
      </c>
      <c r="J69" s="68">
        <v>52050.88379</v>
      </c>
      <c r="K69" s="56"/>
      <c r="L69" s="68"/>
      <c r="M69" s="68">
        <v>51739.956340000004</v>
      </c>
      <c r="N69" s="68">
        <v>310.92744999999559</v>
      </c>
    </row>
    <row r="70" spans="1:14" hidden="1" outlineLevel="1" x14ac:dyDescent="0.25">
      <c r="A70" s="46">
        <v>5432</v>
      </c>
      <c r="B70" s="46" t="s">
        <v>478</v>
      </c>
      <c r="D70" s="68">
        <v>0</v>
      </c>
      <c r="E70" s="68">
        <v>-105095.65104178687</v>
      </c>
      <c r="F70" s="68">
        <v>105095.65104178687</v>
      </c>
      <c r="G70" s="68"/>
      <c r="H70" s="68">
        <v>-99285.565749999994</v>
      </c>
      <c r="I70" s="68">
        <v>-1287661.1950722225</v>
      </c>
      <c r="J70" s="68">
        <v>1188375.6293222224</v>
      </c>
      <c r="L70" s="68"/>
      <c r="M70" s="68">
        <v>-72071.22520999999</v>
      </c>
      <c r="N70" s="68">
        <v>-27214.340540000005</v>
      </c>
    </row>
    <row r="71" spans="1:14" hidden="1" outlineLevel="1" x14ac:dyDescent="0.25">
      <c r="A71" s="46">
        <v>5433</v>
      </c>
      <c r="B71" s="46" t="s">
        <v>479</v>
      </c>
      <c r="D71" s="68">
        <v>-2218.0323799999951</v>
      </c>
      <c r="E71" s="68">
        <v>105463.8184938201</v>
      </c>
      <c r="F71" s="68">
        <v>-107681.85087382009</v>
      </c>
      <c r="G71" s="68"/>
      <c r="H71" s="68">
        <v>98700.993189999994</v>
      </c>
      <c r="I71" s="68">
        <v>1281639.9674125274</v>
      </c>
      <c r="J71" s="68">
        <v>-1182938.9742225274</v>
      </c>
      <c r="L71" s="68"/>
      <c r="M71" s="68">
        <v>97344.268420000008</v>
      </c>
      <c r="N71" s="68">
        <v>1356.7247699999862</v>
      </c>
    </row>
    <row r="72" spans="1:14" hidden="1" outlineLevel="1" x14ac:dyDescent="0.25">
      <c r="A72" s="46">
        <v>5434</v>
      </c>
      <c r="B72" s="46" t="s">
        <v>480</v>
      </c>
      <c r="D72" s="68">
        <v>0</v>
      </c>
      <c r="E72" s="68">
        <v>0</v>
      </c>
      <c r="F72" s="68">
        <v>0</v>
      </c>
      <c r="G72" s="68"/>
      <c r="H72" s="68">
        <v>-23417.693749999999</v>
      </c>
      <c r="I72" s="68">
        <v>0</v>
      </c>
      <c r="J72" s="68">
        <v>-23417.693749999999</v>
      </c>
      <c r="L72" s="68"/>
      <c r="M72" s="68">
        <v>-8243.5181200000006</v>
      </c>
      <c r="N72" s="68">
        <v>-15174.175629999998</v>
      </c>
    </row>
    <row r="73" spans="1:14" hidden="1" outlineLevel="1" x14ac:dyDescent="0.25">
      <c r="A73" s="46">
        <v>5435</v>
      </c>
      <c r="B73" s="46" t="s">
        <v>458</v>
      </c>
      <c r="D73" s="68">
        <v>12813.995449999999</v>
      </c>
      <c r="E73" s="68">
        <v>0</v>
      </c>
      <c r="F73" s="68">
        <v>12813.995449999999</v>
      </c>
      <c r="G73" s="68"/>
      <c r="H73" s="68">
        <v>17800.988659999999</v>
      </c>
      <c r="I73" s="68">
        <v>0</v>
      </c>
      <c r="J73" s="68">
        <v>17800.988659999999</v>
      </c>
      <c r="L73" s="68"/>
      <c r="M73" s="68">
        <v>16793.790379999999</v>
      </c>
      <c r="N73" s="68">
        <v>1007.1982800000005</v>
      </c>
    </row>
    <row r="74" spans="1:14" ht="3.75" hidden="1" customHeight="1" outlineLevel="1" x14ac:dyDescent="0.25">
      <c r="D74" s="68"/>
      <c r="E74" s="68"/>
      <c r="F74" s="68"/>
      <c r="G74" s="68"/>
      <c r="H74" s="68"/>
      <c r="I74" s="68"/>
      <c r="J74" s="68"/>
      <c r="K74" s="56"/>
      <c r="L74" s="68"/>
      <c r="M74" s="68"/>
      <c r="N74" s="68"/>
    </row>
    <row r="75" spans="1:14" ht="3.75" customHeight="1" collapsed="1" x14ac:dyDescent="0.25">
      <c r="D75" s="68"/>
      <c r="E75" s="68"/>
      <c r="F75" s="68"/>
      <c r="G75" s="68"/>
      <c r="H75" s="68"/>
      <c r="I75" s="68"/>
      <c r="J75" s="68"/>
      <c r="K75" s="56"/>
      <c r="L75" s="68"/>
      <c r="M75" s="68"/>
      <c r="N75" s="68"/>
    </row>
    <row r="76" spans="1:14" x14ac:dyDescent="0.25">
      <c r="A76" s="46" t="s">
        <v>14</v>
      </c>
      <c r="B76" s="52" t="s">
        <v>5</v>
      </c>
      <c r="C76" s="67"/>
      <c r="D76" s="98">
        <v>-6643.6101700000117</v>
      </c>
      <c r="E76" s="98">
        <v>-1887.0291154914103</v>
      </c>
      <c r="F76" s="98">
        <v>-4756.5810545086088</v>
      </c>
      <c r="G76" s="97"/>
      <c r="H76" s="98">
        <v>-25579.697880000007</v>
      </c>
      <c r="I76" s="98">
        <v>-21376.380893711743</v>
      </c>
      <c r="J76" s="98">
        <v>-4203.3169862881878</v>
      </c>
      <c r="K76" s="56"/>
      <c r="L76" s="97"/>
      <c r="M76" s="98">
        <v>-40915.58666999999</v>
      </c>
      <c r="N76" s="98">
        <v>15335.888789999975</v>
      </c>
    </row>
    <row r="77" spans="1:14" x14ac:dyDescent="0.25">
      <c r="D77" s="68"/>
      <c r="E77" s="68"/>
      <c r="F77" s="68"/>
      <c r="G77" s="68"/>
      <c r="H77" s="68"/>
      <c r="I77" s="68"/>
      <c r="J77" s="68"/>
      <c r="K77" s="56"/>
      <c r="L77" s="68"/>
      <c r="M77" s="68"/>
      <c r="N77" s="68"/>
    </row>
    <row r="78" spans="1:14" x14ac:dyDescent="0.25">
      <c r="A78" s="46" t="s">
        <v>11</v>
      </c>
      <c r="B78" s="46" t="s">
        <v>10</v>
      </c>
      <c r="D78" s="68">
        <v>-12411.944350000003</v>
      </c>
      <c r="E78" s="68">
        <v>-918.33816728989052</v>
      </c>
      <c r="F78" s="68">
        <v>-11493.606182710111</v>
      </c>
      <c r="G78" s="97"/>
      <c r="H78" s="68">
        <v>-31490.121189999991</v>
      </c>
      <c r="I78" s="68">
        <v>-11416.72822991968</v>
      </c>
      <c r="J78" s="68">
        <v>-20073.392960080317</v>
      </c>
      <c r="K78" s="56"/>
      <c r="L78" s="97"/>
      <c r="M78" s="68">
        <v>-14801.686059999995</v>
      </c>
      <c r="N78" s="68">
        <v>-16688.435129999998</v>
      </c>
    </row>
    <row r="79" spans="1:14" hidden="1" outlineLevel="1" x14ac:dyDescent="0.25">
      <c r="A79" s="46">
        <v>6001</v>
      </c>
      <c r="B79" s="46" t="s">
        <v>46</v>
      </c>
      <c r="D79" s="68">
        <v>-694.56485000000055</v>
      </c>
      <c r="E79" s="68">
        <v>-574.68375758659852</v>
      </c>
      <c r="F79" s="68">
        <v>-119.88109241340203</v>
      </c>
      <c r="G79" s="68"/>
      <c r="H79" s="68">
        <v>-6937.2387399999998</v>
      </c>
      <c r="I79" s="68">
        <v>-7033.1144881551782</v>
      </c>
      <c r="J79" s="68">
        <v>95.875748155178371</v>
      </c>
      <c r="L79" s="68"/>
      <c r="M79" s="68">
        <v>-10295.55935</v>
      </c>
      <c r="N79" s="68">
        <v>3358.3206099999998</v>
      </c>
    </row>
    <row r="80" spans="1:14" hidden="1" outlineLevel="1" x14ac:dyDescent="0.25">
      <c r="A80" s="46">
        <v>6002</v>
      </c>
      <c r="B80" s="46" t="s">
        <v>163</v>
      </c>
      <c r="D80" s="68">
        <v>552.35949000000028</v>
      </c>
      <c r="E80" s="68">
        <v>383.36545909443095</v>
      </c>
      <c r="F80" s="68">
        <v>168.99403090556933</v>
      </c>
      <c r="G80" s="68"/>
      <c r="H80" s="68">
        <v>2728.8087700000001</v>
      </c>
      <c r="I80" s="68">
        <v>4696.2220871143691</v>
      </c>
      <c r="J80" s="68">
        <v>-1967.413317114369</v>
      </c>
      <c r="L80" s="68"/>
      <c r="M80" s="68">
        <v>11733.541999999999</v>
      </c>
      <c r="N80" s="68">
        <v>-9004.7332299999998</v>
      </c>
    </row>
    <row r="81" spans="1:14" hidden="1" outlineLevel="1" x14ac:dyDescent="0.25">
      <c r="A81" s="46">
        <v>6003</v>
      </c>
      <c r="B81" s="46" t="s">
        <v>481</v>
      </c>
      <c r="D81" s="68">
        <v>0</v>
      </c>
      <c r="E81" s="68">
        <v>-2927.2030446494909</v>
      </c>
      <c r="F81" s="68">
        <v>2927.2030446494909</v>
      </c>
      <c r="G81" s="68"/>
      <c r="H81" s="68">
        <v>-2323.4740299999999</v>
      </c>
      <c r="I81" s="68">
        <v>-34963.452800193132</v>
      </c>
      <c r="J81" s="68">
        <v>32639.978770193131</v>
      </c>
      <c r="L81" s="68"/>
      <c r="M81" s="68">
        <v>-12470.99942</v>
      </c>
      <c r="N81" s="68">
        <v>10147.525390000001</v>
      </c>
    </row>
    <row r="82" spans="1:14" hidden="1" outlineLevel="1" x14ac:dyDescent="0.25">
      <c r="A82" s="46">
        <v>6004</v>
      </c>
      <c r="B82" s="46" t="s">
        <v>482</v>
      </c>
      <c r="D82" s="68">
        <v>-134.31423999999976</v>
      </c>
      <c r="E82" s="68">
        <v>2955.8065740259949</v>
      </c>
      <c r="F82" s="68">
        <v>-3090.1208140259946</v>
      </c>
      <c r="G82" s="68"/>
      <c r="H82" s="68">
        <v>1965.3278500000001</v>
      </c>
      <c r="I82" s="68">
        <v>34700.32895338002</v>
      </c>
      <c r="J82" s="68">
        <v>-32735.001103380018</v>
      </c>
      <c r="L82" s="68"/>
      <c r="M82" s="68">
        <v>2320.3140800000006</v>
      </c>
      <c r="N82" s="68">
        <v>-354.98623000000043</v>
      </c>
    </row>
    <row r="83" spans="1:14" hidden="1" outlineLevel="1" x14ac:dyDescent="0.25">
      <c r="A83" s="46">
        <v>6005</v>
      </c>
      <c r="B83" s="46" t="s">
        <v>483</v>
      </c>
      <c r="D83" s="68">
        <v>0</v>
      </c>
      <c r="E83" s="68">
        <v>1860.5654894570655</v>
      </c>
      <c r="F83" s="68">
        <v>-1860.5654894570655</v>
      </c>
      <c r="G83" s="68"/>
      <c r="H83" s="68">
        <v>1870.60879</v>
      </c>
      <c r="I83" s="68">
        <v>22284.059983564253</v>
      </c>
      <c r="J83" s="68">
        <v>-20413.451193564255</v>
      </c>
      <c r="L83" s="68"/>
      <c r="M83" s="68">
        <v>11087.94692</v>
      </c>
      <c r="N83" s="68">
        <v>-9217.3381300000001</v>
      </c>
    </row>
    <row r="84" spans="1:14" hidden="1" outlineLevel="1" x14ac:dyDescent="0.25">
      <c r="A84" s="46">
        <v>6006</v>
      </c>
      <c r="B84" s="46" t="s">
        <v>484</v>
      </c>
      <c r="D84" s="68">
        <v>152.75680000000006</v>
      </c>
      <c r="E84" s="68">
        <v>-1880.5879600206183</v>
      </c>
      <c r="F84" s="68">
        <v>2033.3447600206184</v>
      </c>
      <c r="G84" s="68"/>
      <c r="H84" s="68">
        <v>-1374.7775300000001</v>
      </c>
      <c r="I84" s="68">
        <v>-22053.997253295074</v>
      </c>
      <c r="J84" s="68">
        <v>20679.219723295075</v>
      </c>
      <c r="L84" s="68"/>
      <c r="M84" s="68">
        <v>-4472.19715</v>
      </c>
      <c r="N84" s="68">
        <v>3097.4196199999997</v>
      </c>
    </row>
    <row r="85" spans="1:14" hidden="1" outlineLevel="1" x14ac:dyDescent="0.25">
      <c r="A85" s="46">
        <v>6010</v>
      </c>
      <c r="B85" s="46" t="s">
        <v>35</v>
      </c>
      <c r="D85" s="68">
        <v>-222.34740999999968</v>
      </c>
      <c r="E85" s="68">
        <v>-155.61580368615262</v>
      </c>
      <c r="F85" s="68">
        <v>-66.731606313847067</v>
      </c>
      <c r="G85" s="68"/>
      <c r="H85" s="68">
        <v>-3613.8355499999998</v>
      </c>
      <c r="I85" s="68">
        <v>-1905.9999999999998</v>
      </c>
      <c r="J85" s="68">
        <v>-1707.83555</v>
      </c>
      <c r="L85" s="68"/>
      <c r="M85" s="68">
        <v>-2950.32177</v>
      </c>
      <c r="N85" s="68">
        <v>-663.51377999999977</v>
      </c>
    </row>
    <row r="86" spans="1:14" hidden="1" outlineLevel="1" x14ac:dyDescent="0.25">
      <c r="A86" s="46">
        <v>6012</v>
      </c>
      <c r="B86" s="46" t="s">
        <v>485</v>
      </c>
      <c r="D86" s="68">
        <v>0</v>
      </c>
      <c r="E86" s="68">
        <v>403.54225621734537</v>
      </c>
      <c r="F86" s="68">
        <v>-403.54225621734537</v>
      </c>
      <c r="G86" s="68"/>
      <c r="H86" s="68">
        <v>-830.08260999999993</v>
      </c>
      <c r="I86" s="68">
        <v>5307.2590217140769</v>
      </c>
      <c r="J86" s="68">
        <v>-6137.3416317140764</v>
      </c>
      <c r="L86" s="68"/>
      <c r="M86" s="68">
        <v>-1078.58413</v>
      </c>
      <c r="N86" s="68">
        <v>248.50152000000003</v>
      </c>
    </row>
    <row r="87" spans="1:14" hidden="1" outlineLevel="1" x14ac:dyDescent="0.25">
      <c r="A87" s="46">
        <v>6013</v>
      </c>
      <c r="B87" s="46" t="s">
        <v>486</v>
      </c>
      <c r="D87" s="68">
        <v>-60.017479999999985</v>
      </c>
      <c r="E87" s="68">
        <v>-394.76819141181812</v>
      </c>
      <c r="F87" s="68">
        <v>334.75071141181814</v>
      </c>
      <c r="G87" s="68"/>
      <c r="H87" s="68">
        <v>1245.9858400000001</v>
      </c>
      <c r="I87" s="68">
        <v>-5255.3917336352206</v>
      </c>
      <c r="J87" s="68">
        <v>6501.3775736352209</v>
      </c>
      <c r="L87" s="68"/>
      <c r="M87" s="68">
        <v>830.08260999999993</v>
      </c>
      <c r="N87" s="68">
        <v>415.90323000000012</v>
      </c>
    </row>
    <row r="88" spans="1:14" hidden="1" outlineLevel="1" x14ac:dyDescent="0.25">
      <c r="A88" s="46">
        <v>6020</v>
      </c>
      <c r="B88" s="46" t="s">
        <v>34</v>
      </c>
      <c r="D88" s="68">
        <v>19.705359999999871</v>
      </c>
      <c r="E88" s="68">
        <v>-286.43599322617087</v>
      </c>
      <c r="F88" s="68">
        <v>306.14135322617074</v>
      </c>
      <c r="G88" s="68"/>
      <c r="H88" s="68">
        <v>-1936.13859</v>
      </c>
      <c r="I88" s="68">
        <v>-3229.7154210052095</v>
      </c>
      <c r="J88" s="68">
        <v>1293.5768310052094</v>
      </c>
      <c r="L88" s="68"/>
      <c r="M88" s="68">
        <v>-6561.2242999999999</v>
      </c>
      <c r="N88" s="68">
        <v>4625.0857099999994</v>
      </c>
    </row>
    <row r="89" spans="1:14" hidden="1" outlineLevel="1" x14ac:dyDescent="0.25">
      <c r="A89" s="46">
        <v>6023</v>
      </c>
      <c r="B89" s="46" t="s">
        <v>156</v>
      </c>
      <c r="D89" s="68">
        <v>-39.721360000000018</v>
      </c>
      <c r="E89" s="68">
        <v>0</v>
      </c>
      <c r="F89" s="68">
        <v>-39.721360000000018</v>
      </c>
      <c r="G89" s="68"/>
      <c r="H89" s="68">
        <v>-165.91598000000002</v>
      </c>
      <c r="I89" s="68">
        <v>0</v>
      </c>
      <c r="J89" s="68">
        <v>-165.91598000000002</v>
      </c>
      <c r="L89" s="68"/>
      <c r="M89" s="68">
        <v>320.08350999999999</v>
      </c>
      <c r="N89" s="68">
        <v>-485.99949000000004</v>
      </c>
    </row>
    <row r="90" spans="1:14" hidden="1" outlineLevel="1" x14ac:dyDescent="0.25">
      <c r="A90" s="46">
        <v>6021</v>
      </c>
      <c r="B90" s="46" t="s">
        <v>164</v>
      </c>
      <c r="D90" s="68">
        <v>-4.1157000000000048</v>
      </c>
      <c r="E90" s="68">
        <v>0</v>
      </c>
      <c r="F90" s="68">
        <v>-4.1157000000000048</v>
      </c>
      <c r="G90" s="68"/>
      <c r="H90" s="68">
        <v>-48.29222</v>
      </c>
      <c r="I90" s="68">
        <v>0</v>
      </c>
      <c r="J90" s="68">
        <v>-48.29222</v>
      </c>
      <c r="L90" s="68"/>
      <c r="M90" s="68">
        <v>-18.532640000000001</v>
      </c>
      <c r="N90" s="68">
        <v>-29.75958</v>
      </c>
    </row>
    <row r="91" spans="1:14" hidden="1" outlineLevel="1" x14ac:dyDescent="0.25">
      <c r="A91" s="46">
        <v>6240</v>
      </c>
      <c r="B91" s="46" t="s">
        <v>487</v>
      </c>
      <c r="D91" s="68">
        <v>0</v>
      </c>
      <c r="E91" s="68">
        <v>-42.166666666666671</v>
      </c>
      <c r="F91" s="68">
        <v>42.166666666666671</v>
      </c>
      <c r="G91" s="68"/>
      <c r="H91" s="68">
        <v>0</v>
      </c>
      <c r="I91" s="68">
        <v>-506.00000000000017</v>
      </c>
      <c r="J91" s="68">
        <v>506.00000000000017</v>
      </c>
      <c r="L91" s="68"/>
      <c r="M91" s="68">
        <v>0</v>
      </c>
      <c r="N91" s="68">
        <v>0</v>
      </c>
    </row>
    <row r="92" spans="1:14" hidden="1" outlineLevel="1" x14ac:dyDescent="0.25">
      <c r="A92" s="46">
        <v>5201</v>
      </c>
      <c r="B92" s="46" t="s">
        <v>47</v>
      </c>
      <c r="D92" s="68">
        <v>-51.666670000000039</v>
      </c>
      <c r="E92" s="68">
        <v>0</v>
      </c>
      <c r="F92" s="68">
        <v>-51.666670000000039</v>
      </c>
      <c r="G92" s="68"/>
      <c r="H92" s="68">
        <v>-680.36348999999996</v>
      </c>
      <c r="I92" s="68">
        <v>0</v>
      </c>
      <c r="J92" s="68">
        <v>-680.36348999999996</v>
      </c>
      <c r="L92" s="68"/>
      <c r="M92" s="68">
        <v>-142.01256000000001</v>
      </c>
      <c r="N92" s="68">
        <v>-538.35092999999995</v>
      </c>
    </row>
    <row r="93" spans="1:14" hidden="1" outlineLevel="1" x14ac:dyDescent="0.25">
      <c r="A93" s="46">
        <v>5202</v>
      </c>
      <c r="B93" s="46" t="s">
        <v>165</v>
      </c>
      <c r="D93" s="68">
        <v>-6.3079999999999998</v>
      </c>
      <c r="E93" s="68">
        <v>0</v>
      </c>
      <c r="F93" s="68">
        <v>-6.3079999999999998</v>
      </c>
      <c r="G93" s="68"/>
      <c r="H93" s="68">
        <v>65.08205000000001</v>
      </c>
      <c r="I93" s="68">
        <v>0</v>
      </c>
      <c r="J93" s="68">
        <v>65.08205000000001</v>
      </c>
      <c r="L93" s="68"/>
      <c r="M93" s="68">
        <v>-30.010770000000001</v>
      </c>
      <c r="N93" s="68">
        <v>95.092820000000017</v>
      </c>
    </row>
    <row r="94" spans="1:14" hidden="1" outlineLevel="1" x14ac:dyDescent="0.25">
      <c r="A94" s="46">
        <v>8301</v>
      </c>
      <c r="B94" s="46" t="s">
        <v>294</v>
      </c>
      <c r="D94" s="68">
        <v>0</v>
      </c>
      <c r="E94" s="68">
        <v>0</v>
      </c>
      <c r="F94" s="68">
        <v>0</v>
      </c>
      <c r="G94" s="68"/>
      <c r="H94" s="68">
        <v>-7.35</v>
      </c>
      <c r="I94" s="68">
        <v>0</v>
      </c>
      <c r="J94" s="68">
        <v>-7.35</v>
      </c>
      <c r="L94" s="68"/>
      <c r="M94" s="68">
        <v>-7.6915599999999991</v>
      </c>
      <c r="N94" s="68">
        <v>0.34155999999999942</v>
      </c>
    </row>
    <row r="95" spans="1:14" hidden="1" outlineLevel="1" x14ac:dyDescent="0.25">
      <c r="A95" s="46">
        <v>8602</v>
      </c>
      <c r="B95" s="46" t="s">
        <v>62</v>
      </c>
      <c r="D95" s="68">
        <v>122.93392000000016</v>
      </c>
      <c r="E95" s="68">
        <v>-8.3333333333333339</v>
      </c>
      <c r="F95" s="68">
        <v>131.26725333333349</v>
      </c>
      <c r="G95" s="68"/>
      <c r="H95" s="68">
        <v>-1217.1429499999999</v>
      </c>
      <c r="I95" s="68">
        <v>-99.999999999999986</v>
      </c>
      <c r="J95" s="68">
        <v>-1117.1429499999999</v>
      </c>
      <c r="L95" s="68"/>
      <c r="M95" s="68">
        <v>-166.48617999999999</v>
      </c>
      <c r="N95" s="68">
        <v>-1050.6567700000001</v>
      </c>
    </row>
    <row r="96" spans="1:14" hidden="1" outlineLevel="1" x14ac:dyDescent="0.25">
      <c r="A96" s="46">
        <v>8608</v>
      </c>
      <c r="B96" s="46" t="s">
        <v>204</v>
      </c>
      <c r="D96" s="68">
        <v>22.166660000000004</v>
      </c>
      <c r="E96" s="68">
        <v>-8.3333300000000001</v>
      </c>
      <c r="F96" s="68">
        <v>30.499990000000004</v>
      </c>
      <c r="G96" s="68"/>
      <c r="H96" s="68">
        <v>-146.71201000000002</v>
      </c>
      <c r="I96" s="68">
        <v>-99.999960000000002</v>
      </c>
      <c r="J96" s="68">
        <v>-46.712050000000019</v>
      </c>
      <c r="L96" s="68"/>
      <c r="M96" s="68">
        <v>0</v>
      </c>
      <c r="N96" s="68">
        <v>-146.71201000000002</v>
      </c>
    </row>
    <row r="97" spans="1:14" hidden="1" outlineLevel="1" x14ac:dyDescent="0.25">
      <c r="A97" s="46">
        <v>8603</v>
      </c>
      <c r="B97" s="46" t="s">
        <v>183</v>
      </c>
      <c r="D97" s="68">
        <v>-21.413389999999957</v>
      </c>
      <c r="E97" s="68">
        <v>0</v>
      </c>
      <c r="F97" s="68">
        <v>-21.413389999999957</v>
      </c>
      <c r="G97" s="68"/>
      <c r="H97" s="68">
        <v>-454.27422999999999</v>
      </c>
      <c r="I97" s="68">
        <v>0</v>
      </c>
      <c r="J97" s="68">
        <v>-454.27422999999999</v>
      </c>
      <c r="L97" s="68"/>
      <c r="M97" s="68">
        <v>-1014.6601999999999</v>
      </c>
      <c r="N97" s="68">
        <v>560.38596999999993</v>
      </c>
    </row>
    <row r="98" spans="1:14" hidden="1" outlineLevel="1" x14ac:dyDescent="0.25">
      <c r="A98" s="46">
        <v>8601</v>
      </c>
      <c r="B98" s="46" t="s">
        <v>57</v>
      </c>
      <c r="D98" s="68">
        <v>-39.164320000000004</v>
      </c>
      <c r="E98" s="68">
        <v>-45.406791947081125</v>
      </c>
      <c r="F98" s="68">
        <v>6.2424719470811212</v>
      </c>
      <c r="G98" s="68"/>
      <c r="H98" s="68">
        <v>-546.13113999999996</v>
      </c>
      <c r="I98" s="68">
        <v>-614.91112752372999</v>
      </c>
      <c r="J98" s="68">
        <v>68.779987523730028</v>
      </c>
      <c r="L98" s="68"/>
      <c r="M98" s="68">
        <v>-612.07114999999999</v>
      </c>
      <c r="N98" s="68">
        <v>65.940010000000029</v>
      </c>
    </row>
    <row r="99" spans="1:14" hidden="1" outlineLevel="1" x14ac:dyDescent="0.25">
      <c r="A99" s="46">
        <v>8114</v>
      </c>
      <c r="B99" s="46" t="s">
        <v>488</v>
      </c>
      <c r="D99" s="68">
        <v>0</v>
      </c>
      <c r="E99" s="68">
        <v>-10.9375</v>
      </c>
      <c r="F99" s="68">
        <v>10.9375</v>
      </c>
      <c r="G99" s="68"/>
      <c r="H99" s="68">
        <v>0</v>
      </c>
      <c r="I99" s="68">
        <v>-131.25</v>
      </c>
      <c r="J99" s="68">
        <v>131.25</v>
      </c>
      <c r="L99" s="68"/>
      <c r="M99" s="68">
        <v>-3.7296</v>
      </c>
      <c r="N99" s="68">
        <v>3.7296</v>
      </c>
    </row>
    <row r="100" spans="1:14" hidden="1" outlineLevel="1" x14ac:dyDescent="0.25">
      <c r="A100" s="46">
        <v>7200</v>
      </c>
      <c r="B100" s="46" t="s">
        <v>53</v>
      </c>
      <c r="D100" s="68">
        <v>5.4166699999999981</v>
      </c>
      <c r="E100" s="68">
        <v>-7.083333333333333</v>
      </c>
      <c r="F100" s="68">
        <v>12.500003333333332</v>
      </c>
      <c r="G100" s="68"/>
      <c r="H100" s="68">
        <v>-85.521600000000007</v>
      </c>
      <c r="I100" s="68">
        <v>-85</v>
      </c>
      <c r="J100" s="68">
        <v>-0.5216000000000065</v>
      </c>
      <c r="L100" s="68"/>
      <c r="M100" s="68">
        <v>-64.166660000000007</v>
      </c>
      <c r="N100" s="68">
        <v>-21.354939999999999</v>
      </c>
    </row>
    <row r="101" spans="1:14" hidden="1" outlineLevel="1" x14ac:dyDescent="0.25">
      <c r="A101" s="46">
        <v>7101</v>
      </c>
      <c r="B101" s="46" t="s">
        <v>52</v>
      </c>
      <c r="D101" s="68">
        <v>0</v>
      </c>
      <c r="E101" s="68">
        <v>-21.156666666666666</v>
      </c>
      <c r="F101" s="68">
        <v>21.156666666666666</v>
      </c>
      <c r="G101" s="68"/>
      <c r="H101" s="68">
        <v>0</v>
      </c>
      <c r="I101" s="68">
        <v>-253.87999999999997</v>
      </c>
      <c r="J101" s="68">
        <v>253.87999999999997</v>
      </c>
      <c r="L101" s="68"/>
      <c r="M101" s="68">
        <v>0</v>
      </c>
      <c r="N101" s="68">
        <v>0</v>
      </c>
    </row>
    <row r="102" spans="1:14" hidden="1" outlineLevel="1" x14ac:dyDescent="0.25">
      <c r="A102" s="46">
        <v>8332</v>
      </c>
      <c r="B102" s="46" t="s">
        <v>59</v>
      </c>
      <c r="D102" s="68">
        <v>0</v>
      </c>
      <c r="E102" s="68">
        <v>-1.2141411111111109</v>
      </c>
      <c r="F102" s="68">
        <v>1.2141411111111109</v>
      </c>
      <c r="G102" s="68"/>
      <c r="H102" s="68">
        <v>0</v>
      </c>
      <c r="I102" s="68">
        <v>-14.569693333333328</v>
      </c>
      <c r="J102" s="68">
        <v>14.569693333333328</v>
      </c>
      <c r="L102" s="68"/>
      <c r="M102" s="68">
        <v>0</v>
      </c>
      <c r="N102" s="68">
        <v>0</v>
      </c>
    </row>
    <row r="103" spans="1:14" hidden="1" outlineLevel="1" x14ac:dyDescent="0.25">
      <c r="A103" s="46">
        <v>8012</v>
      </c>
      <c r="B103" s="46" t="s">
        <v>54</v>
      </c>
      <c r="D103" s="68">
        <v>0</v>
      </c>
      <c r="E103" s="68">
        <v>-1</v>
      </c>
      <c r="F103" s="68">
        <v>1</v>
      </c>
      <c r="G103" s="68"/>
      <c r="H103" s="68">
        <v>-0.59301999999999999</v>
      </c>
      <c r="I103" s="68">
        <v>-12</v>
      </c>
      <c r="J103" s="68">
        <v>11.406980000000001</v>
      </c>
      <c r="L103" s="68"/>
      <c r="M103" s="68">
        <v>0</v>
      </c>
      <c r="N103" s="68">
        <v>-0.59301999999999999</v>
      </c>
    </row>
    <row r="104" spans="1:14" hidden="1" outlineLevel="1" x14ac:dyDescent="0.25">
      <c r="A104" s="46">
        <v>8117</v>
      </c>
      <c r="B104" s="46" t="s">
        <v>56</v>
      </c>
      <c r="D104" s="68">
        <v>-80.087299999999928</v>
      </c>
      <c r="E104" s="68">
        <v>-78.75</v>
      </c>
      <c r="F104" s="68">
        <v>-1.337299999999928</v>
      </c>
      <c r="G104" s="68"/>
      <c r="H104" s="68">
        <v>-712.21006999999997</v>
      </c>
      <c r="I104" s="68">
        <v>-945</v>
      </c>
      <c r="J104" s="68">
        <v>232.78993000000003</v>
      </c>
      <c r="L104" s="68"/>
      <c r="M104" s="68">
        <v>-679.36033999999995</v>
      </c>
      <c r="N104" s="68">
        <v>-32.849730000000022</v>
      </c>
    </row>
    <row r="105" spans="1:14" hidden="1" outlineLevel="1" x14ac:dyDescent="0.25">
      <c r="A105" s="46">
        <v>8530</v>
      </c>
      <c r="B105" s="46" t="s">
        <v>489</v>
      </c>
      <c r="D105" s="68">
        <v>0.42283000000000176</v>
      </c>
      <c r="E105" s="68">
        <v>67.981543142648007</v>
      </c>
      <c r="F105" s="68">
        <v>-67.558713142648003</v>
      </c>
      <c r="G105" s="68"/>
      <c r="H105" s="68">
        <v>56.57564</v>
      </c>
      <c r="I105" s="68">
        <v>583.66849850847916</v>
      </c>
      <c r="J105" s="68">
        <v>-527.09285850847914</v>
      </c>
      <c r="L105" s="68"/>
      <c r="M105" s="68">
        <v>2567.0002000000004</v>
      </c>
      <c r="N105" s="68">
        <v>-2510.4245600000004</v>
      </c>
    </row>
    <row r="106" spans="1:14" hidden="1" outlineLevel="1" x14ac:dyDescent="0.25">
      <c r="A106" s="46">
        <v>8020</v>
      </c>
      <c r="B106" s="46" t="s">
        <v>342</v>
      </c>
      <c r="D106" s="68">
        <v>-4.0520000000000438E-2</v>
      </c>
      <c r="E106" s="68">
        <v>0</v>
      </c>
      <c r="F106" s="68">
        <v>-4.0520000000000438E-2</v>
      </c>
      <c r="G106" s="68"/>
      <c r="H106" s="68">
        <v>-19.213830000000002</v>
      </c>
      <c r="I106" s="68">
        <v>0</v>
      </c>
      <c r="J106" s="68">
        <v>-19.213830000000002</v>
      </c>
      <c r="L106" s="68"/>
      <c r="M106" s="68">
        <v>0</v>
      </c>
      <c r="N106" s="68">
        <v>-19.213830000000002</v>
      </c>
    </row>
    <row r="107" spans="1:14" hidden="1" outlineLevel="1" x14ac:dyDescent="0.25">
      <c r="A107" s="46">
        <v>8401</v>
      </c>
      <c r="B107" s="46" t="s">
        <v>58</v>
      </c>
      <c r="D107" s="68">
        <v>-2.0316999999999972</v>
      </c>
      <c r="E107" s="68">
        <v>-0.91025220000000007</v>
      </c>
      <c r="F107" s="68">
        <v>-1.1214477999999972</v>
      </c>
      <c r="G107" s="68"/>
      <c r="H107" s="68">
        <v>-24.380419999999997</v>
      </c>
      <c r="I107" s="68">
        <v>-10.923026400000003</v>
      </c>
      <c r="J107" s="68">
        <v>-13.457393599999994</v>
      </c>
      <c r="L107" s="68"/>
      <c r="M107" s="68">
        <v>10.295999999999999</v>
      </c>
      <c r="N107" s="68">
        <v>-34.676419999999993</v>
      </c>
    </row>
    <row r="108" spans="1:14" hidden="1" outlineLevel="1" x14ac:dyDescent="0.25">
      <c r="A108" s="46">
        <v>8120</v>
      </c>
      <c r="B108" s="46" t="s">
        <v>55</v>
      </c>
      <c r="D108" s="68">
        <v>-30.076460000000022</v>
      </c>
      <c r="E108" s="68">
        <v>0</v>
      </c>
      <c r="F108" s="68">
        <v>-30.076460000000022</v>
      </c>
      <c r="G108" s="68"/>
      <c r="H108" s="68">
        <v>-332.18417999999997</v>
      </c>
      <c r="I108" s="68">
        <v>0</v>
      </c>
      <c r="J108" s="68">
        <v>-332.18417999999997</v>
      </c>
      <c r="L108" s="68"/>
      <c r="M108" s="68">
        <v>-266.79399999999998</v>
      </c>
      <c r="N108" s="68">
        <v>-65.390179999999987</v>
      </c>
    </row>
    <row r="109" spans="1:14" hidden="1" outlineLevel="1" x14ac:dyDescent="0.25">
      <c r="A109" s="46">
        <v>5203</v>
      </c>
      <c r="B109" s="46" t="s">
        <v>166</v>
      </c>
      <c r="D109" s="68">
        <v>-45</v>
      </c>
      <c r="E109" s="68">
        <v>0</v>
      </c>
      <c r="F109" s="68">
        <v>-45</v>
      </c>
      <c r="G109" s="68"/>
      <c r="H109" s="68">
        <v>-265</v>
      </c>
      <c r="I109" s="68">
        <v>0</v>
      </c>
      <c r="J109" s="68">
        <v>-265</v>
      </c>
      <c r="L109" s="68"/>
      <c r="M109" s="68">
        <v>-423.86471999999998</v>
      </c>
      <c r="N109" s="68">
        <v>158.86471999999998</v>
      </c>
    </row>
    <row r="110" spans="1:14" hidden="1" outlineLevel="1" x14ac:dyDescent="0.25">
      <c r="A110" s="46">
        <v>5204</v>
      </c>
      <c r="B110" s="46" t="s">
        <v>167</v>
      </c>
      <c r="D110" s="68">
        <v>7.6180599999999998</v>
      </c>
      <c r="E110" s="68">
        <v>0</v>
      </c>
      <c r="F110" s="68">
        <v>7.6180599999999998</v>
      </c>
      <c r="G110" s="68"/>
      <c r="H110" s="68">
        <v>3.1413899999999995</v>
      </c>
      <c r="I110" s="68">
        <v>0</v>
      </c>
      <c r="J110" s="68">
        <v>3.1413899999999995</v>
      </c>
      <c r="L110" s="68"/>
      <c r="M110" s="68">
        <v>-40.39143</v>
      </c>
      <c r="N110" s="68">
        <v>43.532820000000001</v>
      </c>
    </row>
    <row r="111" spans="1:14" hidden="1" outlineLevel="2" x14ac:dyDescent="0.25">
      <c r="A111" s="46">
        <v>8511</v>
      </c>
      <c r="B111" s="46" t="s">
        <v>178</v>
      </c>
      <c r="D111" s="68">
        <v>-20.833330000000018</v>
      </c>
      <c r="E111" s="68">
        <v>-21.458333333333332</v>
      </c>
      <c r="F111" s="68">
        <v>0.62500333333331426</v>
      </c>
      <c r="G111" s="68"/>
      <c r="H111" s="68">
        <v>-252.86698000000001</v>
      </c>
      <c r="I111" s="68">
        <v>-257.50000000000006</v>
      </c>
      <c r="J111" s="68">
        <v>4.6330200000000445</v>
      </c>
      <c r="L111" s="68"/>
      <c r="M111" s="68">
        <v>-319.79962999999998</v>
      </c>
      <c r="N111" s="68">
        <v>66.932649999999967</v>
      </c>
    </row>
    <row r="112" spans="1:14" hidden="1" outlineLevel="1" x14ac:dyDescent="0.25">
      <c r="A112" s="46">
        <v>8440</v>
      </c>
      <c r="B112" s="46" t="s">
        <v>60</v>
      </c>
      <c r="D112" s="68">
        <v>5.0336300000000005</v>
      </c>
      <c r="E112" s="68">
        <v>-0.27472005499999985</v>
      </c>
      <c r="F112" s="68">
        <v>5.308350055</v>
      </c>
      <c r="G112" s="68"/>
      <c r="H112" s="68">
        <v>7.3097799999999999</v>
      </c>
      <c r="I112" s="68">
        <v>-3.2966406599999978</v>
      </c>
      <c r="J112" s="68">
        <v>10.606420659999998</v>
      </c>
      <c r="L112" s="68"/>
      <c r="M112" s="68">
        <v>41.726709999999997</v>
      </c>
      <c r="N112" s="68">
        <v>-34.416929999999994</v>
      </c>
    </row>
    <row r="113" spans="1:14" hidden="1" outlineLevel="1" x14ac:dyDescent="0.25">
      <c r="A113" s="46">
        <v>8250</v>
      </c>
      <c r="B113" s="46" t="s">
        <v>490</v>
      </c>
      <c r="D113" s="68">
        <v>-11152.138000000001</v>
      </c>
      <c r="E113" s="68">
        <v>0</v>
      </c>
      <c r="F113" s="68">
        <v>-11152.138000000001</v>
      </c>
      <c r="G113" s="68"/>
      <c r="H113" s="68">
        <v>-14750.331269999999</v>
      </c>
      <c r="I113" s="68">
        <v>0</v>
      </c>
      <c r="J113" s="68">
        <v>-14750.331269999999</v>
      </c>
      <c r="L113" s="68"/>
      <c r="M113" s="68">
        <v>0</v>
      </c>
      <c r="N113" s="68">
        <v>-14750.331269999999</v>
      </c>
    </row>
    <row r="114" spans="1:14" hidden="1" outlineLevel="1" x14ac:dyDescent="0.25">
      <c r="A114" s="46">
        <v>8604</v>
      </c>
      <c r="B114" s="46" t="s">
        <v>179</v>
      </c>
      <c r="D114" s="68">
        <v>-102.34666999999993</v>
      </c>
      <c r="E114" s="68">
        <v>-8.2916699999999999</v>
      </c>
      <c r="F114" s="68">
        <v>-94.054999999999936</v>
      </c>
      <c r="G114" s="68"/>
      <c r="H114" s="68">
        <v>-656.04998000000001</v>
      </c>
      <c r="I114" s="68">
        <v>-99.500039999999998</v>
      </c>
      <c r="J114" s="68">
        <v>-556.54993999999999</v>
      </c>
      <c r="L114" s="68"/>
      <c r="M114" s="68">
        <v>-397.75253000000004</v>
      </c>
      <c r="N114" s="68">
        <v>-258.29744999999997</v>
      </c>
    </row>
    <row r="115" spans="1:14" hidden="1" outlineLevel="1" x14ac:dyDescent="0.25">
      <c r="A115" s="46">
        <v>8512</v>
      </c>
      <c r="B115" s="46" t="s">
        <v>491</v>
      </c>
      <c r="D115" s="68">
        <v>-592.9325</v>
      </c>
      <c r="E115" s="68">
        <v>-113.75</v>
      </c>
      <c r="F115" s="68">
        <v>-479.1825</v>
      </c>
      <c r="G115" s="68"/>
      <c r="H115" s="68">
        <v>-2005.1164199999998</v>
      </c>
      <c r="I115" s="68">
        <v>-1365</v>
      </c>
      <c r="J115" s="68">
        <v>-640.11641999999983</v>
      </c>
      <c r="L115" s="68"/>
      <c r="M115" s="68">
        <v>-1645.71172</v>
      </c>
      <c r="N115" s="68">
        <v>-359.40469999999982</v>
      </c>
    </row>
    <row r="116" spans="1:14" hidden="1" outlineLevel="1" x14ac:dyDescent="0.25">
      <c r="A116" s="46">
        <v>8702</v>
      </c>
      <c r="B116" s="46" t="s">
        <v>457</v>
      </c>
      <c r="D116" s="68">
        <v>-47.76446</v>
      </c>
      <c r="E116" s="68">
        <v>0</v>
      </c>
      <c r="F116" s="68">
        <v>-47.76446</v>
      </c>
      <c r="G116" s="68"/>
      <c r="H116" s="68">
        <v>-47.76446</v>
      </c>
      <c r="I116" s="68">
        <v>0</v>
      </c>
      <c r="J116" s="68">
        <v>-47.76446</v>
      </c>
      <c r="L116" s="68"/>
      <c r="M116" s="68">
        <v>0</v>
      </c>
      <c r="N116" s="68">
        <v>-47.76446</v>
      </c>
    </row>
    <row r="117" spans="1:14" hidden="1" outlineLevel="1" x14ac:dyDescent="0.25">
      <c r="A117" s="46">
        <v>8701</v>
      </c>
      <c r="B117" s="46" t="s">
        <v>61</v>
      </c>
      <c r="D117" s="68">
        <v>46.526589999999999</v>
      </c>
      <c r="E117" s="68">
        <v>-1.238</v>
      </c>
      <c r="F117" s="68">
        <v>47.764589999999998</v>
      </c>
      <c r="G117" s="68"/>
      <c r="H117" s="68">
        <v>0</v>
      </c>
      <c r="I117" s="68">
        <v>-47.764589999999949</v>
      </c>
      <c r="J117" s="68">
        <v>47.764589999999949</v>
      </c>
      <c r="L117" s="68"/>
      <c r="M117" s="68">
        <v>-50.756279999999997</v>
      </c>
      <c r="N117" s="68">
        <v>50.756279999999997</v>
      </c>
    </row>
    <row r="118" spans="1:14" ht="3.75" hidden="1" customHeight="1" outlineLevel="1" x14ac:dyDescent="0.25">
      <c r="D118" s="68"/>
      <c r="E118" s="68"/>
      <c r="F118" s="68"/>
      <c r="G118" s="68"/>
      <c r="H118" s="68"/>
      <c r="I118" s="68"/>
      <c r="J118" s="68"/>
      <c r="K118" s="56"/>
      <c r="L118" s="68"/>
      <c r="M118" s="68"/>
      <c r="N118" s="68"/>
    </row>
    <row r="119" spans="1:14" ht="3.75" customHeight="1" collapsed="1" x14ac:dyDescent="0.25">
      <c r="D119" s="68"/>
      <c r="E119" s="68"/>
      <c r="F119" s="68"/>
      <c r="G119" s="68"/>
      <c r="H119" s="68"/>
      <c r="I119" s="68"/>
      <c r="J119" s="68"/>
      <c r="K119" s="56"/>
      <c r="L119" s="68"/>
      <c r="M119" s="68"/>
      <c r="N119" s="68"/>
    </row>
    <row r="120" spans="1:14" x14ac:dyDescent="0.25">
      <c r="A120" s="46" t="s">
        <v>11</v>
      </c>
      <c r="B120" s="46" t="s">
        <v>25</v>
      </c>
      <c r="D120" s="68">
        <v>588.67131999999981</v>
      </c>
      <c r="E120" s="68">
        <v>275</v>
      </c>
      <c r="F120" s="68">
        <v>313.67131999999981</v>
      </c>
      <c r="G120" s="68"/>
      <c r="H120" s="68">
        <v>4928.7405299999991</v>
      </c>
      <c r="I120" s="68">
        <v>3300</v>
      </c>
      <c r="J120" s="68">
        <v>1628.74053</v>
      </c>
      <c r="K120" s="56"/>
      <c r="L120" s="68"/>
      <c r="M120" s="68">
        <v>2616.2783399999998</v>
      </c>
      <c r="N120" s="68">
        <v>2312.4621899999997</v>
      </c>
    </row>
    <row r="121" spans="1:14" hidden="1" outlineLevel="1" x14ac:dyDescent="0.25">
      <c r="A121" s="46" t="s">
        <v>11</v>
      </c>
      <c r="B121" s="46" t="s">
        <v>15</v>
      </c>
      <c r="D121" s="68">
        <v>578.03788999999983</v>
      </c>
      <c r="E121" s="68">
        <v>275</v>
      </c>
      <c r="F121" s="68">
        <v>303.03788999999978</v>
      </c>
      <c r="G121" s="68"/>
      <c r="H121" s="68">
        <v>2541.4480499999991</v>
      </c>
      <c r="I121" s="68">
        <v>3300</v>
      </c>
      <c r="J121" s="68">
        <v>-758.55194999999992</v>
      </c>
      <c r="K121" s="56"/>
      <c r="L121" s="68"/>
      <c r="M121" s="68">
        <v>1680.31611</v>
      </c>
      <c r="N121" s="68">
        <v>861.13193999999999</v>
      </c>
    </row>
    <row r="122" spans="1:14" hidden="1" outlineLevel="2" x14ac:dyDescent="0.25">
      <c r="A122" s="46">
        <v>9001</v>
      </c>
      <c r="B122" s="46" t="s">
        <v>169</v>
      </c>
      <c r="D122" s="68">
        <v>88.892769999999899</v>
      </c>
      <c r="E122" s="68">
        <v>0</v>
      </c>
      <c r="F122" s="68">
        <v>88.892769999999899</v>
      </c>
      <c r="G122" s="68"/>
      <c r="H122" s="68">
        <v>651.58082999999999</v>
      </c>
      <c r="I122" s="68">
        <v>0</v>
      </c>
      <c r="J122" s="68">
        <v>651.58082999999999</v>
      </c>
      <c r="L122" s="68"/>
      <c r="M122" s="68">
        <v>60.556339999999999</v>
      </c>
      <c r="N122" s="68">
        <v>591.02449000000001</v>
      </c>
    </row>
    <row r="123" spans="1:14" hidden="1" outlineLevel="2" x14ac:dyDescent="0.25">
      <c r="A123" s="46">
        <v>9201</v>
      </c>
      <c r="B123" s="46" t="s">
        <v>492</v>
      </c>
      <c r="D123" s="68">
        <v>23.512669999999982</v>
      </c>
      <c r="E123" s="68">
        <v>0</v>
      </c>
      <c r="F123" s="68">
        <v>23.512669999999982</v>
      </c>
      <c r="G123" s="68"/>
      <c r="H123" s="68">
        <v>266.42917</v>
      </c>
      <c r="I123" s="68">
        <v>0</v>
      </c>
      <c r="J123" s="68">
        <v>266.42917</v>
      </c>
      <c r="L123" s="68"/>
      <c r="M123" s="68">
        <v>69.604020000000006</v>
      </c>
      <c r="N123" s="68">
        <v>196.82515000000001</v>
      </c>
    </row>
    <row r="124" spans="1:14" hidden="1" outlineLevel="2" x14ac:dyDescent="0.25">
      <c r="A124" s="46">
        <v>9400</v>
      </c>
      <c r="B124" s="46" t="s">
        <v>63</v>
      </c>
      <c r="D124" s="68">
        <v>0</v>
      </c>
      <c r="E124" s="68">
        <v>275</v>
      </c>
      <c r="F124" s="68">
        <v>-275</v>
      </c>
      <c r="G124" s="68"/>
      <c r="H124" s="68">
        <v>0</v>
      </c>
      <c r="I124" s="68">
        <v>3300</v>
      </c>
      <c r="J124" s="68">
        <v>-3300</v>
      </c>
      <c r="L124" s="68"/>
      <c r="M124" s="68">
        <v>0</v>
      </c>
      <c r="N124" s="68">
        <v>0</v>
      </c>
    </row>
    <row r="125" spans="1:14" hidden="1" outlineLevel="2" x14ac:dyDescent="0.25">
      <c r="A125" s="46">
        <v>9410</v>
      </c>
      <c r="B125" s="46" t="s">
        <v>199</v>
      </c>
      <c r="D125" s="68">
        <v>26.477179999999993</v>
      </c>
      <c r="E125" s="68">
        <v>0</v>
      </c>
      <c r="F125" s="68">
        <v>26.477179999999993</v>
      </c>
      <c r="G125" s="68"/>
      <c r="H125" s="68">
        <v>283.17200000000003</v>
      </c>
      <c r="I125" s="68">
        <v>0</v>
      </c>
      <c r="J125" s="68">
        <v>283.17200000000003</v>
      </c>
      <c r="L125" s="68"/>
      <c r="M125" s="68">
        <v>0</v>
      </c>
      <c r="N125" s="68">
        <v>283.17200000000003</v>
      </c>
    </row>
    <row r="126" spans="1:14" hidden="1" outlineLevel="2" x14ac:dyDescent="0.25">
      <c r="A126" s="46">
        <v>9430</v>
      </c>
      <c r="B126" s="46" t="s">
        <v>173</v>
      </c>
      <c r="D126" s="68">
        <v>671.38745999999992</v>
      </c>
      <c r="E126" s="68">
        <v>0</v>
      </c>
      <c r="F126" s="68">
        <v>671.38745999999992</v>
      </c>
      <c r="G126" s="68"/>
      <c r="H126" s="68">
        <v>942.03738999999985</v>
      </c>
      <c r="I126" s="68">
        <v>0</v>
      </c>
      <c r="J126" s="68">
        <v>942.03738999999985</v>
      </c>
      <c r="L126" s="68"/>
      <c r="M126" s="68">
        <v>333.67829999999998</v>
      </c>
      <c r="N126" s="68">
        <v>608.35908999999992</v>
      </c>
    </row>
    <row r="127" spans="1:14" hidden="1" outlineLevel="2" x14ac:dyDescent="0.25">
      <c r="A127" s="46">
        <v>9450</v>
      </c>
      <c r="B127" s="46" t="s">
        <v>175</v>
      </c>
      <c r="D127" s="68">
        <v>0</v>
      </c>
      <c r="E127" s="68">
        <v>0</v>
      </c>
      <c r="F127" s="68">
        <v>0</v>
      </c>
      <c r="G127" s="68"/>
      <c r="H127" s="68">
        <v>174.58564000000001</v>
      </c>
      <c r="I127" s="68">
        <v>0</v>
      </c>
      <c r="J127" s="68">
        <v>174.58564000000001</v>
      </c>
      <c r="L127" s="68"/>
      <c r="M127" s="68">
        <v>397.84378999999996</v>
      </c>
      <c r="N127" s="68">
        <v>-223.25814999999994</v>
      </c>
    </row>
    <row r="128" spans="1:14" hidden="1" outlineLevel="2" x14ac:dyDescent="0.25">
      <c r="A128" s="46">
        <v>9451</v>
      </c>
      <c r="B128" s="46" t="s">
        <v>176</v>
      </c>
      <c r="D128" s="68">
        <v>5.23468</v>
      </c>
      <c r="E128" s="68">
        <v>0</v>
      </c>
      <c r="F128" s="68">
        <v>5.23468</v>
      </c>
      <c r="G128" s="68"/>
      <c r="H128" s="68">
        <v>61.802949999999996</v>
      </c>
      <c r="I128" s="68">
        <v>0</v>
      </c>
      <c r="J128" s="68">
        <v>61.802949999999996</v>
      </c>
      <c r="L128" s="68"/>
      <c r="M128" s="68">
        <v>60.247039999999998</v>
      </c>
      <c r="N128" s="68">
        <v>1.5559099999999972</v>
      </c>
    </row>
    <row r="129" spans="1:14" hidden="1" outlineLevel="2" x14ac:dyDescent="0.25">
      <c r="A129" s="46">
        <v>9453</v>
      </c>
      <c r="B129" s="46" t="s">
        <v>448</v>
      </c>
      <c r="D129" s="68">
        <v>0</v>
      </c>
      <c r="E129" s="68">
        <v>0</v>
      </c>
      <c r="F129" s="68">
        <v>0</v>
      </c>
      <c r="G129" s="68"/>
      <c r="H129" s="68">
        <v>62.070399999999999</v>
      </c>
      <c r="I129" s="68">
        <v>0</v>
      </c>
      <c r="J129" s="68">
        <v>62.070399999999999</v>
      </c>
      <c r="L129" s="68"/>
      <c r="M129" s="68">
        <v>0</v>
      </c>
      <c r="N129" s="68">
        <v>62.070399999999999</v>
      </c>
    </row>
    <row r="130" spans="1:14" hidden="1" outlineLevel="2" x14ac:dyDescent="0.25">
      <c r="A130" s="46">
        <v>9454</v>
      </c>
      <c r="B130" s="46" t="s">
        <v>113</v>
      </c>
      <c r="D130" s="68">
        <v>30.337820000000008</v>
      </c>
      <c r="E130" s="68">
        <v>0</v>
      </c>
      <c r="F130" s="68">
        <v>30.337820000000008</v>
      </c>
      <c r="G130" s="68"/>
      <c r="H130" s="68">
        <v>279.1447</v>
      </c>
      <c r="I130" s="68">
        <v>0</v>
      </c>
      <c r="J130" s="68">
        <v>279.1447</v>
      </c>
      <c r="L130" s="68"/>
      <c r="M130" s="68">
        <v>657.04713000000004</v>
      </c>
      <c r="N130" s="68">
        <v>-377.90243000000004</v>
      </c>
    </row>
    <row r="131" spans="1:14" hidden="1" outlineLevel="2" x14ac:dyDescent="0.25">
      <c r="A131" s="46">
        <v>9455</v>
      </c>
      <c r="B131" s="46" t="s">
        <v>114</v>
      </c>
      <c r="D131" s="68">
        <v>-267.80468999999999</v>
      </c>
      <c r="E131" s="68">
        <v>0</v>
      </c>
      <c r="F131" s="68">
        <v>-267.80468999999999</v>
      </c>
      <c r="G131" s="68"/>
      <c r="H131" s="68">
        <v>-179.37503000000001</v>
      </c>
      <c r="I131" s="68">
        <v>0</v>
      </c>
      <c r="J131" s="68">
        <v>-179.37503000000001</v>
      </c>
      <c r="L131" s="68"/>
      <c r="M131" s="68">
        <v>101.33948999999998</v>
      </c>
      <c r="N131" s="68">
        <v>-280.71451999999999</v>
      </c>
    </row>
    <row r="132" spans="1:14" hidden="1" outlineLevel="2" x14ac:dyDescent="0.25">
      <c r="A132" s="46">
        <v>9452</v>
      </c>
      <c r="B132" s="46" t="s">
        <v>177</v>
      </c>
      <c r="D132" s="68">
        <v>0</v>
      </c>
      <c r="E132" s="68">
        <v>0</v>
      </c>
      <c r="F132" s="68">
        <v>0</v>
      </c>
      <c r="G132" s="68"/>
      <c r="H132" s="68">
        <v>0</v>
      </c>
      <c r="I132" s="68">
        <v>0</v>
      </c>
      <c r="J132" s="68">
        <v>0</v>
      </c>
      <c r="L132" s="68"/>
      <c r="M132" s="68">
        <v>0</v>
      </c>
      <c r="N132" s="68">
        <v>0</v>
      </c>
    </row>
    <row r="133" spans="1:14" ht="3.75" hidden="1" customHeight="1" outlineLevel="2" x14ac:dyDescent="0.25">
      <c r="D133" s="68"/>
      <c r="E133" s="68"/>
      <c r="F133" s="68"/>
      <c r="G133" s="68"/>
      <c r="H133" s="68"/>
      <c r="I133" s="68"/>
      <c r="J133" s="68"/>
      <c r="K133" s="56"/>
      <c r="L133" s="68"/>
      <c r="M133" s="68"/>
      <c r="N133" s="68"/>
    </row>
    <row r="134" spans="1:14" ht="3.75" hidden="1" customHeight="1" outlineLevel="1" x14ac:dyDescent="0.25">
      <c r="D134" s="68"/>
      <c r="E134" s="68"/>
      <c r="F134" s="68"/>
      <c r="G134" s="68"/>
      <c r="H134" s="68"/>
      <c r="I134" s="68"/>
      <c r="J134" s="68"/>
      <c r="K134" s="56"/>
      <c r="L134" s="68"/>
      <c r="M134" s="68"/>
      <c r="N134" s="68"/>
    </row>
    <row r="135" spans="1:14" hidden="1" outlineLevel="1" x14ac:dyDescent="0.25">
      <c r="A135" s="46" t="s">
        <v>11</v>
      </c>
      <c r="B135" s="46" t="s">
        <v>16</v>
      </c>
      <c r="D135" s="68">
        <v>-558.7004300000001</v>
      </c>
      <c r="E135" s="68">
        <v>0</v>
      </c>
      <c r="F135" s="68">
        <v>-558.7004300000001</v>
      </c>
      <c r="G135" s="68"/>
      <c r="H135" s="68">
        <v>0</v>
      </c>
      <c r="I135" s="68">
        <v>0</v>
      </c>
      <c r="J135" s="68">
        <v>0</v>
      </c>
      <c r="K135" s="56"/>
      <c r="L135" s="68"/>
      <c r="M135" s="68">
        <v>0</v>
      </c>
      <c r="N135" s="68">
        <v>0</v>
      </c>
    </row>
    <row r="136" spans="1:14" hidden="1" outlineLevel="1" x14ac:dyDescent="0.25">
      <c r="A136" s="46">
        <v>9423</v>
      </c>
      <c r="B136" s="46" t="s">
        <v>212</v>
      </c>
      <c r="D136" s="68">
        <v>-558.7004300000001</v>
      </c>
      <c r="E136" s="68">
        <v>0</v>
      </c>
      <c r="F136" s="68">
        <v>-558.7004300000001</v>
      </c>
      <c r="G136" s="68"/>
      <c r="H136" s="68">
        <v>0</v>
      </c>
      <c r="I136" s="68">
        <v>0</v>
      </c>
      <c r="J136" s="68">
        <v>0</v>
      </c>
      <c r="K136" s="56"/>
      <c r="L136" s="68"/>
      <c r="M136" s="68">
        <v>0</v>
      </c>
      <c r="N136" s="68">
        <v>0</v>
      </c>
    </row>
    <row r="137" spans="1:14" ht="3.75" hidden="1" customHeight="1" outlineLevel="1" x14ac:dyDescent="0.25">
      <c r="D137" s="68"/>
      <c r="E137" s="68"/>
      <c r="F137" s="68"/>
      <c r="G137" s="68"/>
      <c r="H137" s="68"/>
      <c r="I137" s="68"/>
      <c r="J137" s="68"/>
      <c r="K137" s="56"/>
      <c r="L137" s="68"/>
      <c r="M137" s="68"/>
      <c r="N137" s="68"/>
    </row>
    <row r="138" spans="1:14" hidden="1" outlineLevel="1" x14ac:dyDescent="0.25">
      <c r="A138" s="46" t="s">
        <v>11</v>
      </c>
      <c r="B138" s="46" t="s">
        <v>17</v>
      </c>
      <c r="D138" s="68">
        <v>330.13611000000009</v>
      </c>
      <c r="E138" s="68">
        <v>0</v>
      </c>
      <c r="F138" s="68">
        <v>330.13611000000009</v>
      </c>
      <c r="G138" s="68"/>
      <c r="H138" s="68">
        <v>2174.19463</v>
      </c>
      <c r="I138" s="68">
        <v>0</v>
      </c>
      <c r="J138" s="68">
        <v>2174.19463</v>
      </c>
      <c r="K138" s="56"/>
      <c r="L138" s="68"/>
      <c r="M138" s="68">
        <v>1861.23549</v>
      </c>
      <c r="N138" s="68">
        <v>312.95913999999982</v>
      </c>
    </row>
    <row r="139" spans="1:14" hidden="1" outlineLevel="2" x14ac:dyDescent="0.25">
      <c r="A139" s="46">
        <v>9403</v>
      </c>
      <c r="B139" s="46" t="s">
        <v>171</v>
      </c>
      <c r="D139" s="68">
        <v>-257.82984000000005</v>
      </c>
      <c r="E139" s="68">
        <v>0</v>
      </c>
      <c r="F139" s="68">
        <v>-257.82984000000005</v>
      </c>
      <c r="G139" s="68"/>
      <c r="H139" s="68">
        <v>333.81121000000002</v>
      </c>
      <c r="I139" s="68">
        <v>0</v>
      </c>
      <c r="J139" s="68">
        <v>333.81121000000002</v>
      </c>
      <c r="L139" s="68"/>
      <c r="M139" s="68">
        <v>2581.2640000000001</v>
      </c>
      <c r="N139" s="68">
        <v>-2247.4527900000003</v>
      </c>
    </row>
    <row r="140" spans="1:14" hidden="1" outlineLevel="2" x14ac:dyDescent="0.25">
      <c r="A140" s="46">
        <v>9432</v>
      </c>
      <c r="B140" s="46" t="s">
        <v>447</v>
      </c>
      <c r="D140" s="68">
        <v>575.22568000000012</v>
      </c>
      <c r="E140" s="68">
        <v>0</v>
      </c>
      <c r="F140" s="68">
        <v>575.22568000000012</v>
      </c>
      <c r="G140" s="68"/>
      <c r="H140" s="68">
        <v>1867.41182</v>
      </c>
      <c r="I140" s="68">
        <v>0</v>
      </c>
      <c r="J140" s="68">
        <v>1867.41182</v>
      </c>
      <c r="L140" s="68"/>
      <c r="M140" s="68">
        <v>-764.21127000000001</v>
      </c>
      <c r="N140" s="68">
        <v>2631.62309</v>
      </c>
    </row>
    <row r="141" spans="1:14" hidden="1" outlineLevel="2" x14ac:dyDescent="0.25">
      <c r="A141" s="46">
        <v>9434</v>
      </c>
      <c r="B141" s="46" t="s">
        <v>293</v>
      </c>
      <c r="D141" s="68">
        <v>0</v>
      </c>
      <c r="E141" s="68">
        <v>0</v>
      </c>
      <c r="F141" s="68">
        <v>0</v>
      </c>
      <c r="G141" s="68"/>
      <c r="H141" s="68">
        <v>37.991510000000005</v>
      </c>
      <c r="I141" s="68">
        <v>0</v>
      </c>
      <c r="J141" s="68">
        <v>37.991510000000005</v>
      </c>
      <c r="L141" s="68"/>
      <c r="M141" s="68">
        <v>0</v>
      </c>
      <c r="N141" s="68">
        <v>37.991510000000005</v>
      </c>
    </row>
    <row r="142" spans="1:14" hidden="1" outlineLevel="2" x14ac:dyDescent="0.25">
      <c r="A142" s="46">
        <v>9442</v>
      </c>
      <c r="B142" s="46" t="s">
        <v>174</v>
      </c>
      <c r="D142" s="68">
        <v>12.74026999999999</v>
      </c>
      <c r="E142" s="68">
        <v>0</v>
      </c>
      <c r="F142" s="68">
        <v>12.74026999999999</v>
      </c>
      <c r="G142" s="68"/>
      <c r="H142" s="68">
        <v>-65.01991000000001</v>
      </c>
      <c r="I142" s="68">
        <v>0</v>
      </c>
      <c r="J142" s="68">
        <v>-65.01991000000001</v>
      </c>
      <c r="L142" s="68"/>
      <c r="M142" s="68">
        <v>-78.335440000000006</v>
      </c>
      <c r="N142" s="68">
        <v>13.315529999999995</v>
      </c>
    </row>
    <row r="143" spans="1:14" hidden="1" outlineLevel="2" x14ac:dyDescent="0.25">
      <c r="A143" s="46">
        <v>9413</v>
      </c>
      <c r="B143" s="46" t="s">
        <v>172</v>
      </c>
      <c r="D143" s="68">
        <v>0</v>
      </c>
      <c r="E143" s="68">
        <v>0</v>
      </c>
      <c r="F143" s="68">
        <v>0</v>
      </c>
      <c r="G143" s="68"/>
      <c r="H143" s="68">
        <v>0</v>
      </c>
      <c r="I143" s="68">
        <v>0</v>
      </c>
      <c r="J143" s="68">
        <v>0</v>
      </c>
      <c r="L143" s="68"/>
      <c r="M143" s="68">
        <v>122.51819999999999</v>
      </c>
      <c r="N143" s="68">
        <v>-122.51819999999999</v>
      </c>
    </row>
    <row r="144" spans="1:14" ht="3.75" hidden="1" customHeight="1" outlineLevel="2" x14ac:dyDescent="0.25">
      <c r="D144" s="68"/>
      <c r="E144" s="68"/>
      <c r="F144" s="68"/>
      <c r="G144" s="68"/>
      <c r="H144" s="68"/>
      <c r="I144" s="68"/>
      <c r="J144" s="68"/>
      <c r="K144" s="56"/>
      <c r="L144" s="68"/>
      <c r="M144" s="68"/>
      <c r="N144" s="68"/>
    </row>
    <row r="145" spans="1:14" hidden="1" outlineLevel="1" x14ac:dyDescent="0.25">
      <c r="A145" s="46" t="s">
        <v>11</v>
      </c>
      <c r="B145" s="46" t="s">
        <v>18</v>
      </c>
      <c r="D145" s="68">
        <v>239.19775000000001</v>
      </c>
      <c r="E145" s="68">
        <v>0</v>
      </c>
      <c r="F145" s="68">
        <v>239.19775000000001</v>
      </c>
      <c r="G145" s="68"/>
      <c r="H145" s="68">
        <v>213.09784999999999</v>
      </c>
      <c r="I145" s="68">
        <v>0</v>
      </c>
      <c r="J145" s="68">
        <v>213.09784999999999</v>
      </c>
      <c r="K145" s="56"/>
      <c r="L145" s="68"/>
      <c r="M145" s="68">
        <v>-962.92170999999996</v>
      </c>
      <c r="N145" s="68">
        <v>1176.01956</v>
      </c>
    </row>
    <row r="146" spans="1:14" hidden="1" outlineLevel="2" x14ac:dyDescent="0.25">
      <c r="A146" s="46">
        <v>9501</v>
      </c>
      <c r="B146" s="46" t="s">
        <v>184</v>
      </c>
      <c r="D146" s="68">
        <v>239.19775000000001</v>
      </c>
      <c r="E146" s="68">
        <v>0</v>
      </c>
      <c r="F146" s="68">
        <v>239.19775000000001</v>
      </c>
      <c r="G146" s="68"/>
      <c r="H146" s="68">
        <v>213.09784999999999</v>
      </c>
      <c r="I146" s="68">
        <v>0</v>
      </c>
      <c r="J146" s="68">
        <v>213.09784999999999</v>
      </c>
      <c r="L146" s="68"/>
      <c r="M146" s="68">
        <v>-962.92170999999996</v>
      </c>
      <c r="N146" s="68">
        <v>1176.01956</v>
      </c>
    </row>
    <row r="147" spans="1:14" ht="3.75" hidden="1" customHeight="1" outlineLevel="2" x14ac:dyDescent="0.25">
      <c r="D147" s="68"/>
      <c r="E147" s="68"/>
      <c r="F147" s="68"/>
      <c r="G147" s="68"/>
      <c r="H147" s="68"/>
      <c r="I147" s="68"/>
      <c r="J147" s="68"/>
      <c r="K147" s="56"/>
      <c r="L147" s="68"/>
      <c r="M147" s="68"/>
      <c r="N147" s="68"/>
    </row>
    <row r="148" spans="1:14" hidden="1" outlineLevel="1" x14ac:dyDescent="0.25">
      <c r="A148" s="46" t="s">
        <v>11</v>
      </c>
      <c r="B148" s="46" t="s">
        <v>19</v>
      </c>
      <c r="D148" s="68">
        <v>0</v>
      </c>
      <c r="E148" s="68">
        <v>0</v>
      </c>
      <c r="F148" s="68">
        <v>0</v>
      </c>
      <c r="G148" s="68"/>
      <c r="H148" s="68">
        <v>0</v>
      </c>
      <c r="I148" s="68">
        <v>0</v>
      </c>
      <c r="J148" s="68">
        <v>0</v>
      </c>
      <c r="K148" s="56"/>
      <c r="L148" s="68"/>
      <c r="M148" s="68">
        <v>37.648449999999997</v>
      </c>
      <c r="N148" s="68">
        <v>-37.648449999999997</v>
      </c>
    </row>
    <row r="149" spans="1:14" hidden="1" outlineLevel="2" x14ac:dyDescent="0.25">
      <c r="A149" s="46">
        <v>9480</v>
      </c>
      <c r="B149" s="46" t="s">
        <v>180</v>
      </c>
      <c r="D149" s="68">
        <v>0</v>
      </c>
      <c r="E149" s="68">
        <v>0</v>
      </c>
      <c r="F149" s="68">
        <v>0</v>
      </c>
      <c r="G149" s="68"/>
      <c r="H149" s="68">
        <v>0</v>
      </c>
      <c r="I149" s="68">
        <v>0</v>
      </c>
      <c r="J149" s="68">
        <v>0</v>
      </c>
      <c r="L149" s="68"/>
      <c r="M149" s="68">
        <v>45.016489999999997</v>
      </c>
      <c r="N149" s="68">
        <v>-45.016489999999997</v>
      </c>
    </row>
    <row r="150" spans="1:14" hidden="1" outlineLevel="2" x14ac:dyDescent="0.25">
      <c r="A150" s="46">
        <v>9481</v>
      </c>
      <c r="B150" s="46" t="s">
        <v>181</v>
      </c>
      <c r="D150" s="68">
        <v>0</v>
      </c>
      <c r="E150" s="68">
        <v>0</v>
      </c>
      <c r="F150" s="68">
        <v>0</v>
      </c>
      <c r="G150" s="68"/>
      <c r="H150" s="68">
        <v>0</v>
      </c>
      <c r="I150" s="68">
        <v>0</v>
      </c>
      <c r="J150" s="68">
        <v>0</v>
      </c>
      <c r="L150" s="68"/>
      <c r="M150" s="68">
        <v>11</v>
      </c>
      <c r="N150" s="68">
        <v>-11</v>
      </c>
    </row>
    <row r="151" spans="1:14" hidden="1" outlineLevel="2" x14ac:dyDescent="0.25">
      <c r="A151" s="46">
        <v>9482</v>
      </c>
      <c r="B151" s="46" t="s">
        <v>182</v>
      </c>
      <c r="D151" s="68">
        <v>0</v>
      </c>
      <c r="E151" s="68">
        <v>0</v>
      </c>
      <c r="F151" s="68">
        <v>0</v>
      </c>
      <c r="G151" s="68"/>
      <c r="H151" s="68">
        <v>0</v>
      </c>
      <c r="I151" s="68">
        <v>0</v>
      </c>
      <c r="J151" s="68">
        <v>0</v>
      </c>
      <c r="L151" s="68"/>
      <c r="M151" s="68">
        <v>-18.368040000000001</v>
      </c>
      <c r="N151" s="68">
        <v>18.368040000000001</v>
      </c>
    </row>
    <row r="152" spans="1:14" ht="3.75" hidden="1" customHeight="1" outlineLevel="2" x14ac:dyDescent="0.25">
      <c r="D152" s="68"/>
      <c r="E152" s="68"/>
      <c r="F152" s="68"/>
      <c r="G152" s="68"/>
      <c r="H152" s="68"/>
      <c r="I152" s="68"/>
      <c r="J152" s="68"/>
      <c r="K152" s="56"/>
      <c r="L152" s="68"/>
      <c r="M152" s="68"/>
      <c r="N152" s="68"/>
    </row>
    <row r="153" spans="1:14" hidden="1" outlineLevel="1" x14ac:dyDescent="0.25">
      <c r="A153" s="46" t="s">
        <v>11</v>
      </c>
      <c r="B153" s="46" t="s">
        <v>20</v>
      </c>
      <c r="D153" s="68">
        <v>0</v>
      </c>
      <c r="E153" s="68">
        <v>0</v>
      </c>
      <c r="F153" s="68">
        <v>0</v>
      </c>
      <c r="G153" s="68"/>
      <c r="H153" s="68">
        <v>0</v>
      </c>
      <c r="I153" s="68">
        <v>0</v>
      </c>
      <c r="J153" s="68">
        <v>0</v>
      </c>
      <c r="K153" s="56"/>
      <c r="L153" s="68"/>
      <c r="M153" s="68">
        <v>0</v>
      </c>
      <c r="N153" s="68">
        <v>0</v>
      </c>
    </row>
    <row r="154" spans="1:14" hidden="1" outlineLevel="1" x14ac:dyDescent="0.25">
      <c r="A154" s="46">
        <v>9401</v>
      </c>
      <c r="B154" s="46" t="s">
        <v>170</v>
      </c>
      <c r="D154" s="68">
        <v>0</v>
      </c>
      <c r="E154" s="68">
        <v>0</v>
      </c>
      <c r="F154" s="68">
        <v>0</v>
      </c>
      <c r="G154" s="68"/>
      <c r="H154" s="68">
        <v>0</v>
      </c>
      <c r="I154" s="68">
        <v>0</v>
      </c>
      <c r="J154" s="68">
        <v>0</v>
      </c>
      <c r="L154" s="68"/>
      <c r="M154" s="68">
        <v>0</v>
      </c>
      <c r="N154" s="68">
        <v>0</v>
      </c>
    </row>
    <row r="155" spans="1:14" ht="3.75" hidden="1" customHeight="1" outlineLevel="1" x14ac:dyDescent="0.25">
      <c r="D155" s="68"/>
      <c r="E155" s="68"/>
      <c r="F155" s="68"/>
      <c r="G155" s="68"/>
      <c r="H155" s="68"/>
      <c r="I155" s="68"/>
      <c r="J155" s="68"/>
      <c r="K155" s="56"/>
      <c r="L155" s="68"/>
      <c r="M155" s="68"/>
      <c r="N155" s="68"/>
    </row>
    <row r="156" spans="1:14" ht="3.75" customHeight="1" collapsed="1" x14ac:dyDescent="0.25">
      <c r="D156" s="96"/>
      <c r="E156" s="96"/>
      <c r="F156" s="96"/>
      <c r="G156" s="68"/>
      <c r="H156" s="96"/>
      <c r="I156" s="96"/>
      <c r="J156" s="96"/>
      <c r="K156" s="56"/>
      <c r="L156" s="68"/>
      <c r="M156" s="96"/>
      <c r="N156" s="96"/>
    </row>
    <row r="157" spans="1:14" x14ac:dyDescent="0.25">
      <c r="A157" s="46" t="s">
        <v>11</v>
      </c>
      <c r="B157" s="52" t="s">
        <v>340</v>
      </c>
      <c r="C157" s="67"/>
      <c r="D157" s="68">
        <v>-17221.743450000027</v>
      </c>
      <c r="E157" s="68">
        <v>531.9238640636521</v>
      </c>
      <c r="F157" s="68">
        <v>-17753.667314063685</v>
      </c>
      <c r="G157" s="97"/>
      <c r="H157" s="68">
        <v>-29712.966130000015</v>
      </c>
      <c r="I157" s="68">
        <v>2953.7926175441262</v>
      </c>
      <c r="J157" s="68">
        <v>-32666.758747544132</v>
      </c>
      <c r="K157" s="56"/>
      <c r="L157" s="97"/>
      <c r="M157" s="68">
        <v>-12214.517099999977</v>
      </c>
      <c r="N157" s="68">
        <v>-17498.449030000033</v>
      </c>
    </row>
    <row r="158" spans="1:14" ht="3.75" customHeight="1" x14ac:dyDescent="0.25">
      <c r="D158" s="68"/>
      <c r="E158" s="68"/>
      <c r="F158" s="68"/>
      <c r="G158" s="68"/>
      <c r="H158" s="68"/>
      <c r="I158" s="68"/>
      <c r="J158" s="68"/>
      <c r="K158" s="56"/>
      <c r="L158" s="68"/>
      <c r="M158" s="68"/>
      <c r="N158" s="68"/>
    </row>
    <row r="159" spans="1:14" x14ac:dyDescent="0.25">
      <c r="A159" s="46" t="s">
        <v>65</v>
      </c>
      <c r="B159" s="46" t="s">
        <v>21</v>
      </c>
      <c r="D159" s="68">
        <v>0</v>
      </c>
      <c r="E159" s="68">
        <v>0</v>
      </c>
      <c r="F159" s="68">
        <v>0</v>
      </c>
      <c r="G159" s="68"/>
      <c r="H159" s="68">
        <v>0</v>
      </c>
      <c r="I159" s="68">
        <v>0</v>
      </c>
      <c r="J159" s="68">
        <v>0</v>
      </c>
      <c r="K159" s="56"/>
      <c r="L159" s="68"/>
      <c r="M159" s="68">
        <v>0</v>
      </c>
      <c r="N159" s="68">
        <v>0</v>
      </c>
    </row>
    <row r="160" spans="1:14" ht="3.75" customHeight="1" x14ac:dyDescent="0.25">
      <c r="D160" s="68"/>
      <c r="E160" s="68"/>
      <c r="F160" s="68"/>
      <c r="G160" s="68"/>
      <c r="H160" s="68"/>
      <c r="I160" s="68"/>
      <c r="J160" s="68"/>
      <c r="K160" s="56"/>
      <c r="L160" s="68"/>
      <c r="M160" s="68"/>
      <c r="N160" s="68"/>
    </row>
    <row r="161" spans="1:15" s="50" customFormat="1" ht="15" customHeight="1" thickBot="1" x14ac:dyDescent="0.3">
      <c r="A161" s="50" t="s">
        <v>11</v>
      </c>
      <c r="B161" s="52" t="s">
        <v>341</v>
      </c>
      <c r="C161" s="99"/>
      <c r="D161" s="66">
        <v>-17221.743450000027</v>
      </c>
      <c r="E161" s="66">
        <v>531.9238640636521</v>
      </c>
      <c r="F161" s="66">
        <v>-17753.667314063685</v>
      </c>
      <c r="G161" s="100"/>
      <c r="H161" s="66">
        <v>-29712.966130000015</v>
      </c>
      <c r="I161" s="66">
        <v>2953.7926175441262</v>
      </c>
      <c r="J161" s="66">
        <v>-32666.758747544132</v>
      </c>
      <c r="K161" s="56"/>
      <c r="L161" s="100"/>
      <c r="M161" s="66">
        <v>-12214.517099999977</v>
      </c>
      <c r="N161" s="66">
        <v>-17498.449030000033</v>
      </c>
      <c r="O161" s="72"/>
    </row>
    <row r="162" spans="1:15" hidden="1" outlineLevel="1" x14ac:dyDescent="0.25">
      <c r="B162" s="46" t="s">
        <v>23</v>
      </c>
      <c r="D162" s="57">
        <v>0</v>
      </c>
      <c r="E162" s="57">
        <v>0</v>
      </c>
      <c r="F162" s="57">
        <v>0</v>
      </c>
      <c r="G162" s="62"/>
      <c r="H162" s="57">
        <v>0</v>
      </c>
      <c r="I162" s="57">
        <v>0</v>
      </c>
      <c r="J162" s="57">
        <v>0</v>
      </c>
      <c r="K162" s="56"/>
      <c r="L162" s="62"/>
      <c r="M162" s="57">
        <v>0</v>
      </c>
      <c r="N162" s="57">
        <v>0</v>
      </c>
    </row>
    <row r="163" spans="1:15" collapsed="1" x14ac:dyDescent="0.25">
      <c r="C163" s="56"/>
      <c r="E163" s="56"/>
      <c r="F163" s="56"/>
      <c r="G163" s="56"/>
      <c r="J163" s="56"/>
      <c r="K163" s="56"/>
      <c r="L163" s="56"/>
      <c r="N163" s="56"/>
    </row>
    <row r="164" spans="1:15" hidden="1" outlineLevel="1" x14ac:dyDescent="0.25">
      <c r="B164" s="70" t="s">
        <v>30</v>
      </c>
      <c r="C164" s="70"/>
      <c r="E164" s="56"/>
      <c r="F164" s="56"/>
      <c r="J164" s="56"/>
      <c r="K164" s="56"/>
      <c r="N164" s="56"/>
    </row>
    <row r="165" spans="1:15" hidden="1" outlineLevel="1" x14ac:dyDescent="0.25">
      <c r="B165" s="46" t="s">
        <v>31</v>
      </c>
      <c r="D165" s="101">
        <v>1.591220149536557</v>
      </c>
      <c r="E165" s="101">
        <v>0.65231086439628783</v>
      </c>
      <c r="F165" s="101">
        <v>-0.93890928514026917</v>
      </c>
      <c r="H165" s="101">
        <v>0.94991140515740613</v>
      </c>
      <c r="I165" s="101">
        <v>0.63625441141497285</v>
      </c>
      <c r="J165" s="101">
        <v>-0.31365699374243328</v>
      </c>
      <c r="K165" s="56"/>
      <c r="M165" s="101">
        <v>1.0060887349224081</v>
      </c>
      <c r="N165" s="101">
        <v>5.6177329765002004E-2</v>
      </c>
    </row>
    <row r="166" spans="1:15" hidden="1" outlineLevel="1" x14ac:dyDescent="0.25">
      <c r="B166" s="46" t="s">
        <v>32</v>
      </c>
      <c r="D166" s="101">
        <v>-5.8012523405835909E-4</v>
      </c>
      <c r="E166" s="101">
        <v>0</v>
      </c>
      <c r="F166" s="101">
        <v>5.8012523405835909E-4</v>
      </c>
      <c r="H166" s="101">
        <v>-4.9632617378273878E-3</v>
      </c>
      <c r="I166" s="101">
        <v>0</v>
      </c>
      <c r="J166" s="101">
        <v>5.8012523405835909E-4</v>
      </c>
      <c r="K166" s="56"/>
      <c r="M166" s="101">
        <v>-1.1103330954065203E-2</v>
      </c>
      <c r="N166" s="101">
        <v>-1.0523205720006845E-2</v>
      </c>
    </row>
    <row r="167" spans="1:15" hidden="1" outlineLevel="1" x14ac:dyDescent="0.25">
      <c r="B167" s="46" t="s">
        <v>33</v>
      </c>
      <c r="D167" s="101">
        <v>0.10933914694830216</v>
      </c>
      <c r="E167" s="101">
        <v>0.18969572471999666</v>
      </c>
      <c r="F167" s="101">
        <v>8.0356577771694498E-2</v>
      </c>
      <c r="H167" s="101">
        <v>0.16707009962092545</v>
      </c>
      <c r="I167" s="101">
        <v>0.18548495012708907</v>
      </c>
      <c r="J167" s="101">
        <v>1.8414850506163621E-2</v>
      </c>
      <c r="K167" s="56"/>
      <c r="M167" s="101">
        <v>0.11228445198700245</v>
      </c>
      <c r="N167" s="101">
        <v>-5.4785647633923004E-2</v>
      </c>
    </row>
    <row r="168" spans="1:15" hidden="1" outlineLevel="1" x14ac:dyDescent="0.25">
      <c r="B168" s="46" t="s">
        <v>34</v>
      </c>
      <c r="D168" s="101">
        <v>-2.6993798143999381E-3</v>
      </c>
      <c r="E168" s="101">
        <v>2.8213957175926171E-2</v>
      </c>
      <c r="F168" s="101">
        <v>3.0913336990326109E-2</v>
      </c>
      <c r="H168" s="101">
        <v>1.8607679064614396E-2</v>
      </c>
      <c r="I168" s="101">
        <v>2.7656783228357441E-2</v>
      </c>
      <c r="J168" s="101">
        <v>9.0491041637430457E-3</v>
      </c>
      <c r="K168" s="56"/>
      <c r="M168" s="101">
        <v>3.5221417633099411E-2</v>
      </c>
      <c r="N168" s="101">
        <v>1.6613738568485015E-2</v>
      </c>
    </row>
    <row r="169" spans="1:15" hidden="1" outlineLevel="1" x14ac:dyDescent="0.25">
      <c r="B169" s="46" t="s">
        <v>35</v>
      </c>
      <c r="D169" s="101">
        <v>3.8680343031604753E-2</v>
      </c>
      <c r="E169" s="101">
        <v>1.4463917351145113E-2</v>
      </c>
      <c r="F169" s="101">
        <v>-2.421642568045964E-2</v>
      </c>
      <c r="H169" s="101">
        <v>3.0734420866492689E-2</v>
      </c>
      <c r="I169" s="101">
        <v>1.5877357539522637E-2</v>
      </c>
      <c r="J169" s="101">
        <v>-1.4857063326970052E-2</v>
      </c>
      <c r="K169" s="56"/>
      <c r="M169" s="101">
        <v>1.7171656672608355E-2</v>
      </c>
      <c r="N169" s="101">
        <v>-1.3562764193884334E-2</v>
      </c>
    </row>
    <row r="170" spans="1:15" ht="200.25" customHeight="1" collapsed="1" x14ac:dyDescent="0.25">
      <c r="B170" s="165"/>
      <c r="C170" s="165"/>
      <c r="D170" s="166"/>
      <c r="E170" s="167"/>
      <c r="F170" s="167"/>
      <c r="G170" s="165"/>
      <c r="H170" s="166"/>
      <c r="I170" s="166"/>
      <c r="J170" s="167"/>
      <c r="K170" s="165"/>
      <c r="L170" s="165"/>
      <c r="M170" s="166"/>
      <c r="N170" s="167"/>
    </row>
    <row r="171" spans="1:15" x14ac:dyDescent="0.25">
      <c r="B171" s="62"/>
    </row>
    <row r="172" spans="1:15" x14ac:dyDescent="0.25">
      <c r="B172" s="62"/>
    </row>
  </sheetData>
  <conditionalFormatting sqref="A1:XFD1 L5:N8 A9:N16 L17:N29 A31:N35 L37:N75 L77:N160 A162:N172 A173:XFD1048576">
    <cfRule type="expression" dxfId="4" priority="1">
      <formula>externalformula(A1)</formula>
    </cfRule>
  </conditionalFormatting>
  <conditionalFormatting sqref="B5:C5">
    <cfRule type="expression" dxfId="3" priority="2">
      <formula>externalformula(B5)</formula>
    </cfRule>
  </conditionalFormatting>
  <conditionalFormatting sqref="H3:K4 M3:N4">
    <cfRule type="iconSet" priority="4">
      <iconSet iconSet="3Arrows" showValue="0">
        <cfvo type="percent" val="0"/>
        <cfvo type="num" val="0"/>
        <cfvo type="num" val="0"/>
      </iconSet>
    </cfRule>
  </conditionalFormatting>
  <conditionalFormatting sqref="AI2:XFD2 A2:A6 O2:O172 P3:XFD172 D5:K6 A7:K7 A8 D8:K8 A17 D17:K17 A18:K29 A30 G30 K30:L30 A36 G36 K36:L36 A37:K37 A38:B38 D38:K38 A39:K45 A46 D46:K46 A47:K75 A76 G76 K76:L76 A77:K156 A157 D157:K157 A158:K160 A161 G161 K161:L161">
    <cfRule type="expression" dxfId="2" priority="3">
      <formula>externalformula(A2)</formula>
    </cfRule>
  </conditionalFormatting>
  <pageMargins left="0.7" right="0.7" top="0.75" bottom="0.75" header="0.3" footer="0.3"/>
  <pageSetup paperSize="9"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253C-E653-41EC-AAFB-99D1AE6D5D15}">
  <sheetPr codeName="Sheet11">
    <pageSetUpPr fitToPage="1"/>
  </sheetPr>
  <dimension ref="A1:AG178"/>
  <sheetViews>
    <sheetView showGridLines="0" tabSelected="1" workbookViewId="0">
      <pane xSplit="2" ySplit="7" topLeftCell="C112" activePane="bottomRight" state="frozen"/>
      <selection pane="topRight"/>
      <selection pane="bottomLeft"/>
      <selection pane="bottomRight" activeCell="J128" sqref="J128"/>
    </sheetView>
  </sheetViews>
  <sheetFormatPr defaultColWidth="9.140625" defaultRowHeight="13.5" outlineLevelRow="2" outlineLevelCol="1" x14ac:dyDescent="0.25"/>
  <cols>
    <col min="1" max="1" width="7.5703125" style="46" customWidth="1" outlineLevel="1"/>
    <col min="2" max="2" width="46.42578125" style="46" customWidth="1"/>
    <col min="3" max="3" width="15" style="56" bestFit="1" customWidth="1"/>
    <col min="4" max="4" width="10.140625" style="56" bestFit="1" customWidth="1"/>
    <col min="5" max="5" width="11.7109375" style="56" customWidth="1"/>
    <col min="6" max="6" width="1.28515625" style="56" customWidth="1"/>
    <col min="7" max="8" width="12" style="56" customWidth="1"/>
    <col min="9" max="9" width="43.85546875" style="46" hidden="1" customWidth="1" outlineLevel="1"/>
    <col min="10" max="10" width="60.85546875" style="72" customWidth="1" collapsed="1"/>
    <col min="11" max="12" width="14.28515625" style="57" customWidth="1"/>
    <col min="13" max="13" width="12.5703125" style="62" bestFit="1" customWidth="1"/>
    <col min="14" max="16384" width="9.140625" style="46"/>
  </cols>
  <sheetData>
    <row r="1" spans="1:33" ht="21" x14ac:dyDescent="0.35">
      <c r="B1" s="71" t="s">
        <v>160</v>
      </c>
    </row>
    <row r="2" spans="1:33" ht="35.25" customHeight="1" x14ac:dyDescent="0.25">
      <c r="B2" s="58" t="s">
        <v>191</v>
      </c>
      <c r="C2" s="54"/>
      <c r="D2" s="54"/>
      <c r="E2" s="54"/>
      <c r="F2" s="54"/>
      <c r="G2" s="54"/>
      <c r="H2" s="54"/>
      <c r="I2" s="54"/>
      <c r="J2" s="54"/>
    </row>
    <row r="3" spans="1:33" ht="29.25" customHeight="1" x14ac:dyDescent="1.4">
      <c r="B3" s="47">
        <v>45627</v>
      </c>
      <c r="C3" s="48"/>
      <c r="D3" s="48"/>
      <c r="E3" s="48"/>
      <c r="F3" s="49"/>
      <c r="G3" s="48"/>
      <c r="H3" s="48"/>
      <c r="I3" s="49"/>
      <c r="J3" s="49"/>
    </row>
    <row r="4" spans="1:33" ht="6" customHeight="1" x14ac:dyDescent="1.4">
      <c r="B4" s="63"/>
      <c r="C4" s="64"/>
      <c r="D4" s="64"/>
      <c r="E4" s="64"/>
      <c r="F4" s="65"/>
      <c r="G4" s="64"/>
      <c r="H4" s="64"/>
      <c r="I4" s="65"/>
      <c r="J4" s="65"/>
    </row>
    <row r="5" spans="1:33" x14ac:dyDescent="0.25">
      <c r="C5" s="168">
        <v>45627</v>
      </c>
      <c r="D5" s="168"/>
      <c r="E5" s="169"/>
      <c r="F5" s="75"/>
      <c r="G5" s="73"/>
      <c r="H5" s="74"/>
      <c r="J5" s="76"/>
    </row>
    <row r="6" spans="1:33" x14ac:dyDescent="0.25">
      <c r="B6" s="51" t="s">
        <v>190</v>
      </c>
      <c r="C6" s="60" t="s">
        <v>28</v>
      </c>
      <c r="D6" s="59" t="s">
        <v>37</v>
      </c>
      <c r="E6" s="59" t="s">
        <v>22</v>
      </c>
      <c r="F6" s="77"/>
      <c r="G6" s="60" t="s">
        <v>459</v>
      </c>
      <c r="H6" s="59" t="s">
        <v>497</v>
      </c>
      <c r="J6" s="78" t="s">
        <v>29</v>
      </c>
    </row>
    <row r="7" spans="1:33" x14ac:dyDescent="0.25">
      <c r="B7" s="51"/>
      <c r="C7" s="60"/>
      <c r="D7" s="59"/>
      <c r="E7" s="59"/>
      <c r="F7" s="77"/>
      <c r="G7" s="60"/>
      <c r="H7" s="59"/>
      <c r="J7" s="78"/>
    </row>
    <row r="8" spans="1:33" x14ac:dyDescent="0.25">
      <c r="B8" s="79" t="s">
        <v>136</v>
      </c>
      <c r="AG8" s="45"/>
    </row>
    <row r="9" spans="1:33" x14ac:dyDescent="0.25">
      <c r="B9" s="67"/>
    </row>
    <row r="10" spans="1:33" x14ac:dyDescent="0.25">
      <c r="A10" s="46" t="s">
        <v>14</v>
      </c>
      <c r="B10" s="67" t="s">
        <v>25</v>
      </c>
      <c r="C10" s="53"/>
      <c r="D10" s="53"/>
      <c r="E10" s="53"/>
      <c r="G10" s="53"/>
      <c r="H10" s="53"/>
      <c r="I10" s="55"/>
    </row>
    <row r="11" spans="1:33" x14ac:dyDescent="0.25">
      <c r="A11" s="46" t="s">
        <v>14</v>
      </c>
      <c r="B11" s="46" t="s">
        <v>117</v>
      </c>
      <c r="C11" s="69">
        <v>24697.254349999996</v>
      </c>
      <c r="D11" s="69">
        <v>9706.8968700000005</v>
      </c>
      <c r="E11" s="69">
        <v>14990.357479999997</v>
      </c>
      <c r="F11" s="80"/>
      <c r="G11" s="69">
        <v>24997.174729999999</v>
      </c>
      <c r="H11" s="69">
        <v>-299.92038000000184</v>
      </c>
      <c r="I11" s="55"/>
      <c r="J11" s="81" t="s">
        <v>214</v>
      </c>
      <c r="K11" s="69"/>
    </row>
    <row r="12" spans="1:33" hidden="1" outlineLevel="1" x14ac:dyDescent="0.25">
      <c r="A12" s="46">
        <v>3602</v>
      </c>
      <c r="B12" s="46" t="s">
        <v>68</v>
      </c>
      <c r="C12" s="69">
        <v>1937.73225</v>
      </c>
      <c r="D12" s="69">
        <v>3707.1574900000001</v>
      </c>
      <c r="E12" s="69">
        <v>-1769.42524</v>
      </c>
      <c r="F12" s="80"/>
      <c r="G12" s="69">
        <v>3550.3903399999999</v>
      </c>
      <c r="H12" s="69">
        <v>-1612.6580899999999</v>
      </c>
      <c r="I12" s="55" t="s">
        <v>25</v>
      </c>
      <c r="J12" s="81"/>
      <c r="K12" s="69"/>
    </row>
    <row r="13" spans="1:33" hidden="1" outlineLevel="1" x14ac:dyDescent="0.25">
      <c r="A13" s="46">
        <v>3603</v>
      </c>
      <c r="B13" s="46" t="s">
        <v>71</v>
      </c>
      <c r="C13" s="69">
        <v>3087.0078399999998</v>
      </c>
      <c r="D13" s="69">
        <v>2283.39921</v>
      </c>
      <c r="E13" s="69">
        <v>803.60862999999972</v>
      </c>
      <c r="F13" s="80"/>
      <c r="G13" s="69">
        <v>2343.39921</v>
      </c>
      <c r="H13" s="69">
        <v>743.60862999999972</v>
      </c>
      <c r="I13" s="55" t="s">
        <v>25</v>
      </c>
      <c r="J13" s="81"/>
      <c r="K13" s="69"/>
    </row>
    <row r="14" spans="1:33" hidden="1" outlineLevel="1" x14ac:dyDescent="0.25">
      <c r="A14" s="46">
        <v>3608</v>
      </c>
      <c r="B14" s="46" t="s">
        <v>355</v>
      </c>
      <c r="C14" s="69">
        <v>742.55318</v>
      </c>
      <c r="D14" s="69">
        <v>0</v>
      </c>
      <c r="E14" s="69">
        <v>742.55318</v>
      </c>
      <c r="F14" s="80"/>
      <c r="G14" s="69">
        <v>319.61953000000005</v>
      </c>
      <c r="H14" s="69">
        <v>422.93364999999994</v>
      </c>
      <c r="I14" s="55" t="s">
        <v>25</v>
      </c>
      <c r="J14" s="81"/>
      <c r="K14" s="69"/>
    </row>
    <row r="15" spans="1:33" hidden="1" outlineLevel="1" x14ac:dyDescent="0.25">
      <c r="A15" s="46">
        <v>3609</v>
      </c>
      <c r="B15" s="46" t="s">
        <v>193</v>
      </c>
      <c r="C15" s="69">
        <v>2599.0478599999997</v>
      </c>
      <c r="D15" s="69">
        <v>1896.43335</v>
      </c>
      <c r="E15" s="69">
        <v>702.61450999999965</v>
      </c>
      <c r="F15" s="80"/>
      <c r="G15" s="69">
        <v>1938.4878999999999</v>
      </c>
      <c r="H15" s="69">
        <v>660.55995999999982</v>
      </c>
      <c r="I15" s="55" t="s">
        <v>25</v>
      </c>
      <c r="J15" s="81"/>
      <c r="K15" s="69"/>
    </row>
    <row r="16" spans="1:33" hidden="1" outlineLevel="1" x14ac:dyDescent="0.25">
      <c r="A16" s="46">
        <v>3610</v>
      </c>
      <c r="B16" s="46" t="s">
        <v>198</v>
      </c>
      <c r="C16" s="69">
        <v>1440.22299</v>
      </c>
      <c r="D16" s="69">
        <v>1819.9068200000002</v>
      </c>
      <c r="E16" s="69">
        <v>-379.68383000000017</v>
      </c>
      <c r="F16" s="80"/>
      <c r="G16" s="69">
        <v>1775.67373</v>
      </c>
      <c r="H16" s="69">
        <v>-335.45074</v>
      </c>
      <c r="I16" s="55" t="s">
        <v>25</v>
      </c>
      <c r="J16" s="81"/>
      <c r="K16" s="69"/>
    </row>
    <row r="17" spans="1:11" hidden="1" outlineLevel="1" x14ac:dyDescent="0.25">
      <c r="A17" s="46">
        <v>3616</v>
      </c>
      <c r="B17" s="46" t="s">
        <v>356</v>
      </c>
      <c r="C17" s="69">
        <v>9554.6570399999982</v>
      </c>
      <c r="D17" s="69">
        <v>0</v>
      </c>
      <c r="E17" s="69">
        <v>9554.6570399999982</v>
      </c>
      <c r="F17" s="80"/>
      <c r="G17" s="69">
        <v>10000</v>
      </c>
      <c r="H17" s="69">
        <v>-445.34296000000177</v>
      </c>
      <c r="I17" s="55"/>
      <c r="J17" s="81" t="s">
        <v>188</v>
      </c>
      <c r="K17" s="69"/>
    </row>
    <row r="18" spans="1:11" hidden="1" outlineLevel="1" x14ac:dyDescent="0.25">
      <c r="A18" s="46">
        <v>3617</v>
      </c>
      <c r="B18" s="46" t="s">
        <v>309</v>
      </c>
      <c r="C18" s="69">
        <v>5336.0331900000001</v>
      </c>
      <c r="D18" s="69">
        <v>0</v>
      </c>
      <c r="E18" s="69">
        <v>5336.0331900000001</v>
      </c>
      <c r="F18" s="80"/>
      <c r="G18" s="69">
        <v>5069.6040199999998</v>
      </c>
      <c r="H18" s="69">
        <v>266.42917000000034</v>
      </c>
      <c r="I18" s="55" t="s">
        <v>25</v>
      </c>
      <c r="J18" s="81" t="s">
        <v>188</v>
      </c>
      <c r="K18" s="69"/>
    </row>
    <row r="19" spans="1:11" ht="6" hidden="1" customHeight="1" outlineLevel="1" x14ac:dyDescent="0.25">
      <c r="C19" s="69"/>
      <c r="D19" s="69"/>
      <c r="E19" s="69"/>
      <c r="F19" s="80"/>
      <c r="G19" s="69"/>
      <c r="H19" s="69"/>
      <c r="I19" s="55"/>
      <c r="J19" s="81"/>
      <c r="K19" s="69"/>
    </row>
    <row r="20" spans="1:11" collapsed="1" x14ac:dyDescent="0.25">
      <c r="A20" s="46" t="s">
        <v>14</v>
      </c>
      <c r="B20" s="46" t="s">
        <v>118</v>
      </c>
      <c r="C20" s="69">
        <v>18017.532640000001</v>
      </c>
      <c r="D20" s="69">
        <v>19169.47639</v>
      </c>
      <c r="E20" s="69">
        <v>-1151.9437499999985</v>
      </c>
      <c r="F20" s="80"/>
      <c r="G20" s="69">
        <v>17763.48156</v>
      </c>
      <c r="H20" s="69">
        <v>254.05108000000109</v>
      </c>
      <c r="I20" s="55"/>
      <c r="J20" s="81"/>
      <c r="K20" s="69"/>
    </row>
    <row r="21" spans="1:11" hidden="1" outlineLevel="1" x14ac:dyDescent="0.25">
      <c r="A21" s="46">
        <v>3604</v>
      </c>
      <c r="B21" s="46" t="s">
        <v>72</v>
      </c>
      <c r="C21" s="69">
        <v>4340.8100000000004</v>
      </c>
      <c r="D21" s="69">
        <v>4289.0069999999996</v>
      </c>
      <c r="E21" s="69">
        <v>51.803000000000793</v>
      </c>
      <c r="F21" s="80"/>
      <c r="G21" s="69">
        <v>3750</v>
      </c>
      <c r="H21" s="69">
        <v>590.8100000000004</v>
      </c>
      <c r="I21" s="55" t="s">
        <v>25</v>
      </c>
      <c r="J21" s="81"/>
      <c r="K21" s="69"/>
    </row>
    <row r="22" spans="1:11" hidden="1" outlineLevel="1" x14ac:dyDescent="0.25">
      <c r="A22" s="46">
        <v>3605</v>
      </c>
      <c r="B22" s="46" t="s">
        <v>73</v>
      </c>
      <c r="C22" s="69">
        <v>5260.2182699999994</v>
      </c>
      <c r="D22" s="69">
        <v>4523.2056600000005</v>
      </c>
      <c r="E22" s="69">
        <v>737.01260999999886</v>
      </c>
      <c r="F22" s="80"/>
      <c r="G22" s="69">
        <v>4643.21101</v>
      </c>
      <c r="H22" s="69">
        <v>617.00725999999941</v>
      </c>
      <c r="I22" s="55" t="s">
        <v>25</v>
      </c>
      <c r="J22" s="81"/>
      <c r="K22" s="69"/>
    </row>
    <row r="23" spans="1:11" hidden="1" outlineLevel="1" x14ac:dyDescent="0.25">
      <c r="A23" s="46">
        <v>3606</v>
      </c>
      <c r="B23" s="46" t="s">
        <v>74</v>
      </c>
      <c r="C23" s="69">
        <v>7244.80483</v>
      </c>
      <c r="D23" s="69">
        <v>7593.4652999999998</v>
      </c>
      <c r="E23" s="69">
        <v>-348.6604699999998</v>
      </c>
      <c r="F23" s="80"/>
      <c r="G23" s="69">
        <v>6535.8086700000003</v>
      </c>
      <c r="H23" s="69">
        <v>708.99615999999969</v>
      </c>
      <c r="I23" s="55" t="s">
        <v>25</v>
      </c>
      <c r="J23" s="81"/>
      <c r="K23" s="69"/>
    </row>
    <row r="24" spans="1:11" hidden="1" outlineLevel="1" x14ac:dyDescent="0.25">
      <c r="A24" s="46">
        <v>3607</v>
      </c>
      <c r="B24" s="46" t="s">
        <v>75</v>
      </c>
      <c r="C24" s="69">
        <v>0</v>
      </c>
      <c r="D24" s="69">
        <v>4.8209999999999997</v>
      </c>
      <c r="E24" s="69">
        <v>-4.8209999999999997</v>
      </c>
      <c r="F24" s="80"/>
      <c r="G24" s="69">
        <v>1.1228099999999999</v>
      </c>
      <c r="H24" s="69">
        <v>-1.1228099999999999</v>
      </c>
      <c r="I24" s="55" t="s">
        <v>25</v>
      </c>
      <c r="J24" s="81"/>
      <c r="K24" s="69"/>
    </row>
    <row r="25" spans="1:11" hidden="1" outlineLevel="1" x14ac:dyDescent="0.25">
      <c r="A25" s="46">
        <v>3613</v>
      </c>
      <c r="B25" s="46" t="s">
        <v>27</v>
      </c>
      <c r="C25" s="69">
        <v>199.99996999999996</v>
      </c>
      <c r="D25" s="69">
        <v>1881.2500600000001</v>
      </c>
      <c r="E25" s="69">
        <v>-1681.25009</v>
      </c>
      <c r="F25" s="80"/>
      <c r="G25" s="69">
        <v>1925.36466</v>
      </c>
      <c r="H25" s="69">
        <v>-1725.3646899999999</v>
      </c>
      <c r="I25" s="55" t="s">
        <v>25</v>
      </c>
      <c r="J25" s="81"/>
      <c r="K25" s="69"/>
    </row>
    <row r="26" spans="1:11" hidden="1" outlineLevel="1" x14ac:dyDescent="0.25">
      <c r="A26" s="46">
        <v>3611</v>
      </c>
      <c r="B26" s="46" t="s">
        <v>76</v>
      </c>
      <c r="C26" s="69">
        <v>971.69956999999999</v>
      </c>
      <c r="D26" s="69">
        <v>877.72736999999995</v>
      </c>
      <c r="E26" s="69">
        <v>93.972200000000043</v>
      </c>
      <c r="F26" s="80"/>
      <c r="G26" s="69">
        <v>907.97441000000003</v>
      </c>
      <c r="H26" s="69">
        <v>63.72515999999996</v>
      </c>
      <c r="I26" s="55" t="s">
        <v>25</v>
      </c>
      <c r="J26" s="81"/>
      <c r="K26" s="69"/>
    </row>
    <row r="27" spans="1:11" ht="6" hidden="1" customHeight="1" outlineLevel="2" x14ac:dyDescent="0.25">
      <c r="C27" s="69"/>
      <c r="D27" s="69"/>
      <c r="E27" s="69"/>
      <c r="F27" s="80"/>
      <c r="G27" s="69"/>
      <c r="H27" s="69"/>
      <c r="I27" s="55"/>
      <c r="J27" s="81"/>
      <c r="K27" s="69"/>
    </row>
    <row r="28" spans="1:11" collapsed="1" x14ac:dyDescent="0.25">
      <c r="A28" s="46" t="s">
        <v>14</v>
      </c>
      <c r="B28" s="46" t="s">
        <v>119</v>
      </c>
      <c r="C28" s="69">
        <v>0</v>
      </c>
      <c r="D28" s="69">
        <v>0</v>
      </c>
      <c r="E28" s="69">
        <v>0</v>
      </c>
      <c r="F28" s="80"/>
      <c r="G28" s="69">
        <v>0</v>
      </c>
      <c r="H28" s="69">
        <v>0</v>
      </c>
      <c r="I28" s="55"/>
      <c r="J28" s="81"/>
      <c r="K28" s="69"/>
    </row>
    <row r="29" spans="1:11" ht="3" hidden="1" customHeight="1" outlineLevel="1" x14ac:dyDescent="0.25">
      <c r="C29" s="69"/>
      <c r="D29" s="69"/>
      <c r="E29" s="69"/>
      <c r="F29" s="80"/>
      <c r="G29" s="69"/>
      <c r="H29" s="69"/>
      <c r="I29" s="55"/>
      <c r="J29" s="81"/>
      <c r="K29" s="69"/>
    </row>
    <row r="30" spans="1:11" collapsed="1" x14ac:dyDescent="0.25">
      <c r="A30" s="46" t="s">
        <v>14</v>
      </c>
      <c r="B30" s="46" t="s">
        <v>120</v>
      </c>
      <c r="C30" s="69">
        <v>0</v>
      </c>
      <c r="D30" s="69">
        <v>24331.188140000002</v>
      </c>
      <c r="E30" s="69">
        <v>-24331.188140000002</v>
      </c>
      <c r="F30" s="80"/>
      <c r="G30" s="69">
        <v>11966.10158</v>
      </c>
      <c r="H30" s="69">
        <v>-11966.10158</v>
      </c>
      <c r="I30" s="55"/>
      <c r="J30" s="81" t="s">
        <v>493</v>
      </c>
      <c r="K30" s="69"/>
    </row>
    <row r="31" spans="1:11" hidden="1" outlineLevel="1" x14ac:dyDescent="0.25">
      <c r="A31" s="46">
        <v>3600</v>
      </c>
      <c r="B31" s="46" t="s">
        <v>66</v>
      </c>
      <c r="C31" s="69">
        <v>0</v>
      </c>
      <c r="D31" s="69">
        <v>14408.815970000001</v>
      </c>
      <c r="E31" s="69">
        <v>-14408.815970000001</v>
      </c>
      <c r="F31" s="80"/>
      <c r="G31" s="69">
        <v>9961.6672699999999</v>
      </c>
      <c r="H31" s="69">
        <v>-9961.6672699999999</v>
      </c>
      <c r="I31" s="55" t="s">
        <v>25</v>
      </c>
      <c r="J31" s="81"/>
      <c r="K31" s="69"/>
    </row>
    <row r="32" spans="1:11" hidden="1" outlineLevel="1" x14ac:dyDescent="0.25">
      <c r="A32" s="46">
        <v>3601</v>
      </c>
      <c r="B32" s="46" t="s">
        <v>67</v>
      </c>
      <c r="C32" s="69">
        <v>0</v>
      </c>
      <c r="D32" s="69">
        <v>5232.8159999999998</v>
      </c>
      <c r="E32" s="69">
        <v>-5232.8159999999998</v>
      </c>
      <c r="F32" s="80"/>
      <c r="G32" s="69">
        <v>0</v>
      </c>
      <c r="H32" s="69">
        <v>0</v>
      </c>
      <c r="I32" s="55" t="s">
        <v>25</v>
      </c>
      <c r="J32" s="81"/>
      <c r="K32" s="69"/>
    </row>
    <row r="33" spans="1:11" hidden="1" outlineLevel="1" x14ac:dyDescent="0.25">
      <c r="A33" s="46">
        <v>3612</v>
      </c>
      <c r="B33" s="46" t="s">
        <v>77</v>
      </c>
      <c r="C33" s="69">
        <v>0</v>
      </c>
      <c r="D33" s="69">
        <v>0</v>
      </c>
      <c r="E33" s="69">
        <v>0</v>
      </c>
      <c r="F33" s="80"/>
      <c r="G33" s="69">
        <v>0</v>
      </c>
      <c r="H33" s="69">
        <v>0</v>
      </c>
      <c r="I33" s="55" t="s">
        <v>25</v>
      </c>
      <c r="J33" s="81"/>
      <c r="K33" s="69"/>
    </row>
    <row r="34" spans="1:11" hidden="1" outlineLevel="1" x14ac:dyDescent="0.25">
      <c r="A34" s="46">
        <v>3614</v>
      </c>
      <c r="B34" s="46" t="s">
        <v>115</v>
      </c>
      <c r="C34" s="69">
        <v>0</v>
      </c>
      <c r="D34" s="69">
        <v>2591.9201699999999</v>
      </c>
      <c r="E34" s="69">
        <v>-2591.9201699999999</v>
      </c>
      <c r="F34" s="80"/>
      <c r="G34" s="69">
        <v>2004.4343100000001</v>
      </c>
      <c r="H34" s="69">
        <v>-2004.4343100000001</v>
      </c>
      <c r="I34" s="55" t="s">
        <v>25</v>
      </c>
      <c r="J34" s="81"/>
      <c r="K34" s="69"/>
    </row>
    <row r="35" spans="1:11" hidden="1" outlineLevel="1" x14ac:dyDescent="0.25">
      <c r="A35" s="46">
        <v>3615</v>
      </c>
      <c r="B35" s="46" t="s">
        <v>116</v>
      </c>
      <c r="C35" s="69">
        <v>0</v>
      </c>
      <c r="D35" s="69">
        <v>2097.636</v>
      </c>
      <c r="E35" s="69">
        <v>-2097.636</v>
      </c>
      <c r="F35" s="80"/>
      <c r="G35" s="69">
        <v>9.3223206931725139E-14</v>
      </c>
      <c r="H35" s="69">
        <v>-9.3223206931725139E-14</v>
      </c>
      <c r="I35" s="55" t="s">
        <v>25</v>
      </c>
      <c r="J35" s="81"/>
      <c r="K35" s="69"/>
    </row>
    <row r="36" spans="1:11" ht="3.75" customHeight="1" collapsed="1" x14ac:dyDescent="0.25">
      <c r="C36" s="69"/>
      <c r="D36" s="69"/>
      <c r="E36" s="69"/>
      <c r="F36" s="80"/>
      <c r="G36" s="69"/>
      <c r="H36" s="69"/>
      <c r="I36" s="56"/>
      <c r="J36" s="81"/>
      <c r="K36" s="69"/>
    </row>
    <row r="37" spans="1:11" x14ac:dyDescent="0.25">
      <c r="A37" s="46" t="s">
        <v>14</v>
      </c>
      <c r="B37" s="46" t="s">
        <v>147</v>
      </c>
      <c r="C37" s="69">
        <v>0</v>
      </c>
      <c r="D37" s="69">
        <v>-1.2999999910334736E-4</v>
      </c>
      <c r="E37" s="69">
        <v>1.2999999910334736E-4</v>
      </c>
      <c r="F37" s="80"/>
      <c r="G37" s="69">
        <v>47.764459999999872</v>
      </c>
      <c r="H37" s="69">
        <v>-47.764459999999872</v>
      </c>
      <c r="I37" s="55"/>
      <c r="J37" s="81" t="s">
        <v>194</v>
      </c>
      <c r="K37" s="69"/>
    </row>
    <row r="38" spans="1:11" hidden="1" outlineLevel="1" x14ac:dyDescent="0.25">
      <c r="A38" s="46">
        <v>1380</v>
      </c>
      <c r="B38" s="46" t="s">
        <v>69</v>
      </c>
      <c r="C38" s="69">
        <v>833.16122999999993</v>
      </c>
      <c r="D38" s="69">
        <v>833.16122999999993</v>
      </c>
      <c r="E38" s="69">
        <v>0</v>
      </c>
      <c r="F38" s="80"/>
      <c r="G38" s="69">
        <v>833.16122999999993</v>
      </c>
      <c r="H38" s="69">
        <v>0</v>
      </c>
      <c r="I38" s="55" t="s">
        <v>25</v>
      </c>
      <c r="J38" s="81"/>
      <c r="K38" s="69"/>
    </row>
    <row r="39" spans="1:11" hidden="1" outlineLevel="1" x14ac:dyDescent="0.25">
      <c r="A39" s="46">
        <v>1470</v>
      </c>
      <c r="B39" s="46" t="s">
        <v>70</v>
      </c>
      <c r="C39" s="69">
        <v>-833.16122999999993</v>
      </c>
      <c r="D39" s="69">
        <v>-833.16135999999904</v>
      </c>
      <c r="E39" s="69">
        <v>1.2999999910334736E-4</v>
      </c>
      <c r="F39" s="80"/>
      <c r="G39" s="69">
        <v>-785.39677000000006</v>
      </c>
      <c r="H39" s="69">
        <v>-47.764459999999872</v>
      </c>
      <c r="I39" s="55" t="s">
        <v>25</v>
      </c>
      <c r="J39" s="81"/>
      <c r="K39" s="69"/>
    </row>
    <row r="40" spans="1:11" ht="3.75" customHeight="1" collapsed="1" x14ac:dyDescent="0.25">
      <c r="C40" s="69"/>
      <c r="D40" s="69"/>
      <c r="E40" s="69"/>
      <c r="F40" s="80"/>
      <c r="G40" s="69"/>
      <c r="H40" s="69"/>
      <c r="I40" s="56"/>
      <c r="J40" s="81"/>
      <c r="K40" s="69"/>
    </row>
    <row r="41" spans="1:11" x14ac:dyDescent="0.25">
      <c r="A41" s="46" t="s">
        <v>14</v>
      </c>
      <c r="B41" s="46" t="s">
        <v>148</v>
      </c>
      <c r="C41" s="69">
        <v>-183.63204999999999</v>
      </c>
      <c r="D41" s="69">
        <v>714.30545999999993</v>
      </c>
      <c r="E41" s="69">
        <v>-897.93750999999997</v>
      </c>
      <c r="F41" s="80"/>
      <c r="G41" s="69">
        <v>103.63361999999999</v>
      </c>
      <c r="H41" s="69">
        <v>-287.26567</v>
      </c>
      <c r="I41" s="55"/>
      <c r="J41" s="81" t="s">
        <v>195</v>
      </c>
      <c r="K41" s="69"/>
    </row>
    <row r="42" spans="1:11" hidden="1" outlineLevel="1" x14ac:dyDescent="0.25">
      <c r="A42" s="46">
        <v>2759</v>
      </c>
      <c r="B42" s="46" t="s">
        <v>87</v>
      </c>
      <c r="C42" s="69">
        <v>-183.63204999999999</v>
      </c>
      <c r="D42" s="69">
        <v>714.30545999999993</v>
      </c>
      <c r="E42" s="69">
        <v>-897.93750999999997</v>
      </c>
      <c r="F42" s="80"/>
      <c r="G42" s="69">
        <v>103.63361999999999</v>
      </c>
      <c r="H42" s="69">
        <v>-287.26567</v>
      </c>
      <c r="I42" s="55" t="s">
        <v>25</v>
      </c>
      <c r="J42" s="81"/>
      <c r="K42" s="69"/>
    </row>
    <row r="43" spans="1:11" ht="3.75" customHeight="1" collapsed="1" x14ac:dyDescent="0.25">
      <c r="C43" s="82"/>
      <c r="D43" s="82"/>
      <c r="E43" s="82"/>
      <c r="F43" s="80"/>
      <c r="G43" s="82"/>
      <c r="H43" s="82"/>
      <c r="I43" s="56"/>
      <c r="J43" s="81"/>
      <c r="K43" s="69"/>
    </row>
    <row r="44" spans="1:11" x14ac:dyDescent="0.25">
      <c r="A44" s="46" t="s">
        <v>14</v>
      </c>
      <c r="B44" s="55"/>
      <c r="C44" s="69">
        <v>42531.154939999993</v>
      </c>
      <c r="D44" s="69">
        <v>53921.866730000009</v>
      </c>
      <c r="E44" s="69">
        <v>-11390.711790000005</v>
      </c>
      <c r="F44" s="80"/>
      <c r="G44" s="69">
        <v>54878.15595</v>
      </c>
      <c r="H44" s="69">
        <v>-12347.001010000002</v>
      </c>
      <c r="I44" s="56"/>
      <c r="J44" s="81"/>
      <c r="K44" s="69"/>
    </row>
    <row r="45" spans="1:11" x14ac:dyDescent="0.25">
      <c r="A45" s="46" t="s">
        <v>14</v>
      </c>
      <c r="B45" s="67" t="s">
        <v>121</v>
      </c>
      <c r="C45" s="69"/>
      <c r="D45" s="69"/>
      <c r="E45" s="69"/>
      <c r="F45" s="80"/>
      <c r="G45" s="69"/>
      <c r="H45" s="69"/>
      <c r="I45" s="55"/>
      <c r="J45" s="81"/>
      <c r="K45" s="69"/>
    </row>
    <row r="46" spans="1:11" ht="12" customHeight="1" x14ac:dyDescent="0.25">
      <c r="A46" s="46" t="s">
        <v>14</v>
      </c>
      <c r="B46" s="46" t="s">
        <v>122</v>
      </c>
      <c r="C46" s="69">
        <v>30302.307560000001</v>
      </c>
      <c r="D46" s="69">
        <v>48543.939479155422</v>
      </c>
      <c r="E46" s="69">
        <v>-18241.631919155418</v>
      </c>
      <c r="F46" s="80"/>
      <c r="G46" s="69">
        <v>31244.845279999998</v>
      </c>
      <c r="H46" s="69">
        <v>-942.53771999999572</v>
      </c>
      <c r="I46" s="55"/>
      <c r="J46" s="81" t="s">
        <v>460</v>
      </c>
      <c r="K46" s="69"/>
    </row>
    <row r="47" spans="1:11" hidden="1" outlineLevel="1" x14ac:dyDescent="0.25">
      <c r="A47" s="46">
        <v>3524</v>
      </c>
      <c r="B47" s="46" t="s">
        <v>89</v>
      </c>
      <c r="C47" s="69">
        <v>6338.5045099999998</v>
      </c>
      <c r="D47" s="69">
        <v>10165.795982664231</v>
      </c>
      <c r="E47" s="69">
        <v>-3827.2914726642312</v>
      </c>
      <c r="F47" s="80"/>
      <c r="G47" s="69">
        <v>6457.1015399999997</v>
      </c>
      <c r="H47" s="69">
        <v>-118.5970299999999</v>
      </c>
      <c r="I47" s="46" t="s">
        <v>122</v>
      </c>
      <c r="J47" s="81"/>
      <c r="K47" s="69"/>
    </row>
    <row r="48" spans="1:11" hidden="1" outlineLevel="1" x14ac:dyDescent="0.25">
      <c r="A48" s="46">
        <v>3532</v>
      </c>
      <c r="B48" s="46" t="s">
        <v>91</v>
      </c>
      <c r="C48" s="69">
        <v>23963.803050000002</v>
      </c>
      <c r="D48" s="69">
        <v>38378.14349649119</v>
      </c>
      <c r="E48" s="69">
        <v>-14414.340446491187</v>
      </c>
      <c r="F48" s="80"/>
      <c r="G48" s="69">
        <v>24787.743739999998</v>
      </c>
      <c r="H48" s="69">
        <v>-823.94068999999581</v>
      </c>
      <c r="I48" s="46" t="s">
        <v>122</v>
      </c>
      <c r="J48" s="81"/>
      <c r="K48" s="69"/>
    </row>
    <row r="49" spans="1:11" ht="6" hidden="1" customHeight="1" outlineLevel="1" x14ac:dyDescent="0.25">
      <c r="C49" s="69"/>
      <c r="D49" s="69"/>
      <c r="E49" s="69"/>
      <c r="F49" s="80"/>
      <c r="G49" s="69"/>
      <c r="H49" s="69"/>
      <c r="I49" s="55"/>
      <c r="J49" s="81"/>
      <c r="K49" s="69"/>
    </row>
    <row r="50" spans="1:11" collapsed="1" x14ac:dyDescent="0.25">
      <c r="A50" s="46" t="s">
        <v>14</v>
      </c>
      <c r="B50" s="46" t="s">
        <v>123</v>
      </c>
      <c r="C50" s="82">
        <v>168497.00661000001</v>
      </c>
      <c r="D50" s="82">
        <v>125984.4812126093</v>
      </c>
      <c r="E50" s="82">
        <v>42512.525397390702</v>
      </c>
      <c r="F50" s="80"/>
      <c r="G50" s="82">
        <v>166085.59148999999</v>
      </c>
      <c r="H50" s="82">
        <v>2411.4151200000006</v>
      </c>
      <c r="I50" s="55"/>
      <c r="J50" s="81" t="s">
        <v>364</v>
      </c>
      <c r="K50" s="69"/>
    </row>
    <row r="51" spans="1:11" hidden="1" outlineLevel="1" x14ac:dyDescent="0.25">
      <c r="A51" s="46">
        <v>3531</v>
      </c>
      <c r="B51" s="46" t="s">
        <v>90</v>
      </c>
      <c r="C51" s="69">
        <v>69851.87245000001</v>
      </c>
      <c r="D51" s="69">
        <v>29131.597932609304</v>
      </c>
      <c r="E51" s="69">
        <v>40720.274517390702</v>
      </c>
      <c r="F51" s="80"/>
      <c r="G51" s="69">
        <v>68533.746719999996</v>
      </c>
      <c r="H51" s="69">
        <v>1318.1257300000143</v>
      </c>
      <c r="I51" s="46" t="s">
        <v>123</v>
      </c>
      <c r="J51" s="81"/>
      <c r="K51" s="69"/>
    </row>
    <row r="52" spans="1:11" hidden="1" outlineLevel="1" x14ac:dyDescent="0.25">
      <c r="A52" s="46">
        <v>3533</v>
      </c>
      <c r="B52" s="46" t="s">
        <v>92</v>
      </c>
      <c r="C52" s="69">
        <v>98700.993189999994</v>
      </c>
      <c r="D52" s="69">
        <v>94894.421109999996</v>
      </c>
      <c r="E52" s="69">
        <v>3806.5720799999981</v>
      </c>
      <c r="F52" s="80"/>
      <c r="G52" s="69">
        <v>97344.268420000008</v>
      </c>
      <c r="H52" s="69">
        <v>1356.7247699999862</v>
      </c>
      <c r="I52" s="46" t="s">
        <v>123</v>
      </c>
      <c r="J52" s="81"/>
      <c r="K52" s="69"/>
    </row>
    <row r="53" spans="1:11" hidden="1" outlineLevel="1" x14ac:dyDescent="0.25">
      <c r="A53" s="46">
        <v>3534</v>
      </c>
      <c r="B53" s="46" t="s">
        <v>93</v>
      </c>
      <c r="C53" s="69">
        <v>-55.859029999999997</v>
      </c>
      <c r="D53" s="69">
        <v>1958.46217</v>
      </c>
      <c r="E53" s="69">
        <v>-2014.3212000000001</v>
      </c>
      <c r="F53" s="80"/>
      <c r="G53" s="69">
        <v>207.5763500000001</v>
      </c>
      <c r="H53" s="69">
        <v>-263.43538000000012</v>
      </c>
      <c r="I53" s="46" t="s">
        <v>123</v>
      </c>
      <c r="J53" s="81"/>
      <c r="K53" s="69"/>
    </row>
    <row r="54" spans="1:11" ht="6" hidden="1" customHeight="1" outlineLevel="2" x14ac:dyDescent="0.25">
      <c r="C54" s="69"/>
      <c r="D54" s="69"/>
      <c r="E54" s="69"/>
      <c r="F54" s="80"/>
      <c r="G54" s="69"/>
      <c r="H54" s="69"/>
      <c r="I54" s="55"/>
      <c r="J54" s="81"/>
      <c r="K54" s="69"/>
    </row>
    <row r="55" spans="1:11" collapsed="1" x14ac:dyDescent="0.25">
      <c r="A55" s="46" t="s">
        <v>14</v>
      </c>
      <c r="B55" s="55"/>
      <c r="C55" s="83">
        <v>198799.31417000003</v>
      </c>
      <c r="D55" s="83">
        <v>174528.42069176474</v>
      </c>
      <c r="E55" s="83">
        <v>24270.893478235284</v>
      </c>
      <c r="F55" s="80"/>
      <c r="G55" s="83">
        <v>197330.43677</v>
      </c>
      <c r="H55" s="83">
        <v>1468.8774000000049</v>
      </c>
      <c r="I55" s="56"/>
      <c r="J55" s="81" t="s">
        <v>359</v>
      </c>
      <c r="K55" s="69"/>
    </row>
    <row r="56" spans="1:11" x14ac:dyDescent="0.25">
      <c r="A56" s="46" t="s">
        <v>14</v>
      </c>
      <c r="B56" s="67" t="s">
        <v>124</v>
      </c>
      <c r="C56" s="69"/>
      <c r="D56" s="69"/>
      <c r="E56" s="69"/>
      <c r="F56" s="80"/>
      <c r="G56" s="69"/>
      <c r="H56" s="69"/>
      <c r="I56" s="55"/>
      <c r="J56" s="81"/>
      <c r="K56" s="69"/>
    </row>
    <row r="57" spans="1:11" x14ac:dyDescent="0.25">
      <c r="A57" s="46" t="s">
        <v>14</v>
      </c>
      <c r="B57" s="46" t="s">
        <v>125</v>
      </c>
      <c r="C57" s="69">
        <v>6396.8541700000014</v>
      </c>
      <c r="D57" s="69">
        <v>31793.222597406904</v>
      </c>
      <c r="E57" s="69">
        <v>-25396.368427406906</v>
      </c>
      <c r="F57" s="80"/>
      <c r="G57" s="69">
        <v>19701.86205</v>
      </c>
      <c r="H57" s="69">
        <v>-13305.007879999999</v>
      </c>
      <c r="I57" s="55"/>
      <c r="J57" s="81" t="s">
        <v>455</v>
      </c>
      <c r="K57" s="69"/>
    </row>
    <row r="58" spans="1:11" hidden="1" outlineLevel="1" x14ac:dyDescent="0.25">
      <c r="A58" s="46">
        <v>3510</v>
      </c>
      <c r="B58" s="46" t="s">
        <v>153</v>
      </c>
      <c r="C58" s="69">
        <v>8282.9629700000005</v>
      </c>
      <c r="D58" s="69">
        <v>16921.071972374844</v>
      </c>
      <c r="E58" s="69">
        <v>-8638.1090023748438</v>
      </c>
      <c r="F58" s="80"/>
      <c r="G58" s="69">
        <v>7132.2540899999995</v>
      </c>
      <c r="H58" s="69">
        <v>1150.708880000001</v>
      </c>
      <c r="I58" s="46" t="s">
        <v>125</v>
      </c>
      <c r="J58" s="81"/>
      <c r="K58" s="69"/>
    </row>
    <row r="59" spans="1:11" hidden="1" outlineLevel="1" x14ac:dyDescent="0.25">
      <c r="A59" s="46">
        <v>3511</v>
      </c>
      <c r="B59" s="46" t="s">
        <v>205</v>
      </c>
      <c r="C59" s="69">
        <v>0</v>
      </c>
      <c r="D59" s="69">
        <v>7526.38717</v>
      </c>
      <c r="E59" s="69">
        <v>-7526.38717</v>
      </c>
      <c r="F59" s="80"/>
      <c r="G59" s="69">
        <v>4329.2466900000009</v>
      </c>
      <c r="H59" s="69">
        <v>-4329.2466900000009</v>
      </c>
      <c r="I59" s="46" t="s">
        <v>125</v>
      </c>
      <c r="J59" s="81"/>
      <c r="K59" s="69"/>
    </row>
    <row r="60" spans="1:11" hidden="1" outlineLevel="1" x14ac:dyDescent="0.25">
      <c r="A60" s="46">
        <v>4161</v>
      </c>
      <c r="B60" s="46" t="s">
        <v>101</v>
      </c>
      <c r="C60" s="69">
        <v>4305.0389999999998</v>
      </c>
      <c r="D60" s="69">
        <v>5111.3780650320614</v>
      </c>
      <c r="E60" s="69">
        <v>-806.33906503206163</v>
      </c>
      <c r="F60" s="80"/>
      <c r="G60" s="69">
        <v>6005.8011000000006</v>
      </c>
      <c r="H60" s="69">
        <v>-1700.7621000000008</v>
      </c>
      <c r="I60" s="46" t="s">
        <v>143</v>
      </c>
      <c r="J60" s="81"/>
      <c r="K60" s="69"/>
    </row>
    <row r="61" spans="1:11" hidden="1" outlineLevel="1" x14ac:dyDescent="0.25">
      <c r="A61" s="46">
        <v>3120</v>
      </c>
      <c r="B61" s="46" t="s">
        <v>298</v>
      </c>
      <c r="C61" s="69">
        <v>-7835.4912699999995</v>
      </c>
      <c r="D61" s="69">
        <v>0</v>
      </c>
      <c r="E61" s="69">
        <v>-7835.4912699999995</v>
      </c>
      <c r="F61" s="80"/>
      <c r="G61" s="69">
        <v>0</v>
      </c>
      <c r="H61" s="69">
        <v>-7835.4912699999995</v>
      </c>
      <c r="I61" s="46" t="s">
        <v>144</v>
      </c>
      <c r="J61" s="81"/>
      <c r="K61" s="69"/>
    </row>
    <row r="62" spans="1:11" hidden="1" outlineLevel="1" x14ac:dyDescent="0.25">
      <c r="A62" s="46">
        <v>3292</v>
      </c>
      <c r="B62" s="46" t="s">
        <v>317</v>
      </c>
      <c r="C62" s="69">
        <v>1644.34347</v>
      </c>
      <c r="D62" s="69">
        <v>2234.3853899999999</v>
      </c>
      <c r="E62" s="69">
        <v>-590.04191999999989</v>
      </c>
      <c r="F62" s="80"/>
      <c r="G62" s="69">
        <v>2234.5601699999997</v>
      </c>
      <c r="H62" s="69">
        <v>-590.21669999999972</v>
      </c>
      <c r="I62" s="46" t="s">
        <v>123</v>
      </c>
      <c r="J62" s="81"/>
      <c r="K62" s="69"/>
    </row>
    <row r="63" spans="1:11" ht="6" hidden="1" customHeight="1" outlineLevel="1" x14ac:dyDescent="0.25">
      <c r="C63" s="69"/>
      <c r="D63" s="69"/>
      <c r="E63" s="69"/>
      <c r="F63" s="80"/>
      <c r="G63" s="69"/>
      <c r="H63" s="69"/>
      <c r="I63" s="55"/>
      <c r="J63" s="81"/>
      <c r="K63" s="69"/>
    </row>
    <row r="64" spans="1:11" collapsed="1" x14ac:dyDescent="0.25">
      <c r="A64" s="46" t="s">
        <v>14</v>
      </c>
      <c r="B64" s="46" t="s">
        <v>126</v>
      </c>
      <c r="C64" s="69">
        <v>4812.4279399999996</v>
      </c>
      <c r="D64" s="69">
        <v>4008.9834662535341</v>
      </c>
      <c r="E64" s="69">
        <v>803.44447374646643</v>
      </c>
      <c r="F64" s="80"/>
      <c r="G64" s="69">
        <v>4017.4413500000005</v>
      </c>
      <c r="H64" s="69">
        <v>794.98659000000043</v>
      </c>
      <c r="I64" s="55"/>
      <c r="J64" s="81" t="s">
        <v>494</v>
      </c>
      <c r="K64" s="69"/>
    </row>
    <row r="65" spans="1:11" hidden="1" outlineLevel="1" x14ac:dyDescent="0.25">
      <c r="A65" s="46">
        <v>3290</v>
      </c>
      <c r="B65" s="46" t="s">
        <v>158</v>
      </c>
      <c r="C65" s="69">
        <v>3202.1377900000002</v>
      </c>
      <c r="D65" s="69">
        <v>-2287.5366837464662</v>
      </c>
      <c r="E65" s="69">
        <v>5489.6744737464669</v>
      </c>
      <c r="F65" s="80"/>
      <c r="G65" s="69">
        <v>3970.8879999999999</v>
      </c>
      <c r="H65" s="69">
        <v>-768.7502099999997</v>
      </c>
      <c r="I65" s="46" t="s">
        <v>126</v>
      </c>
      <c r="J65" s="81"/>
      <c r="K65" s="69"/>
    </row>
    <row r="66" spans="1:11" hidden="1" outlineLevel="1" x14ac:dyDescent="0.25">
      <c r="A66" s="46">
        <v>4164</v>
      </c>
      <c r="B66" s="46" t="s">
        <v>106</v>
      </c>
      <c r="C66" s="69">
        <v>637.31445000000019</v>
      </c>
      <c r="D66" s="69">
        <v>301.74833000000001</v>
      </c>
      <c r="E66" s="69">
        <v>335.56612000000018</v>
      </c>
      <c r="F66" s="80"/>
      <c r="G66" s="69">
        <v>549.81630000000007</v>
      </c>
      <c r="H66" s="69">
        <v>87.498150000000123</v>
      </c>
      <c r="I66" s="46" t="s">
        <v>143</v>
      </c>
      <c r="J66" s="81"/>
      <c r="K66" s="69"/>
    </row>
    <row r="67" spans="1:11" hidden="1" outlineLevel="1" x14ac:dyDescent="0.25">
      <c r="A67" s="46">
        <v>4170</v>
      </c>
      <c r="B67" s="46" t="s">
        <v>208</v>
      </c>
      <c r="C67" s="69">
        <v>842.73327999999981</v>
      </c>
      <c r="D67" s="69">
        <v>1798.13805</v>
      </c>
      <c r="E67" s="69">
        <v>-955.40477000000021</v>
      </c>
      <c r="F67" s="80"/>
      <c r="G67" s="69">
        <v>-1315.0351900000001</v>
      </c>
      <c r="H67" s="69">
        <v>2157.76847</v>
      </c>
      <c r="I67" s="46" t="s">
        <v>126</v>
      </c>
      <c r="J67" s="81"/>
      <c r="K67" s="69"/>
    </row>
    <row r="68" spans="1:11" hidden="1" outlineLevel="1" x14ac:dyDescent="0.25">
      <c r="A68" s="46">
        <v>3412</v>
      </c>
      <c r="B68" s="46" t="s">
        <v>210</v>
      </c>
      <c r="C68" s="69">
        <v>130.24242000000001</v>
      </c>
      <c r="D68" s="69">
        <v>-811.82822999999996</v>
      </c>
      <c r="E68" s="69">
        <v>942.07065</v>
      </c>
      <c r="F68" s="80"/>
      <c r="G68" s="69">
        <v>803.31024000000002</v>
      </c>
      <c r="H68" s="69">
        <v>-673.06781999999998</v>
      </c>
      <c r="I68" s="46" t="s">
        <v>126</v>
      </c>
      <c r="J68" s="81"/>
      <c r="K68" s="69"/>
    </row>
    <row r="69" spans="1:11" hidden="1" outlineLevel="1" x14ac:dyDescent="0.25">
      <c r="A69" s="46">
        <v>3731</v>
      </c>
      <c r="B69" s="46" t="s">
        <v>207</v>
      </c>
      <c r="C69" s="69">
        <v>0</v>
      </c>
      <c r="D69" s="69">
        <v>5008.4620000000004</v>
      </c>
      <c r="E69" s="69">
        <v>-5008.4620000000004</v>
      </c>
      <c r="F69" s="80"/>
      <c r="G69" s="69">
        <v>8.4619999999999997</v>
      </c>
      <c r="H69" s="69">
        <v>-8.4619999999999997</v>
      </c>
      <c r="I69" s="46" t="s">
        <v>126</v>
      </c>
      <c r="J69" s="81"/>
      <c r="K69" s="69"/>
    </row>
    <row r="70" spans="1:11" hidden="1" outlineLevel="1" x14ac:dyDescent="0.25">
      <c r="A70" s="46">
        <v>3729</v>
      </c>
      <c r="B70" s="46" t="s">
        <v>206</v>
      </c>
      <c r="C70" s="69">
        <v>0</v>
      </c>
      <c r="D70" s="69">
        <v>0</v>
      </c>
      <c r="E70" s="69">
        <v>0</v>
      </c>
      <c r="F70" s="80"/>
      <c r="G70" s="69">
        <v>0</v>
      </c>
      <c r="H70" s="69">
        <v>0</v>
      </c>
      <c r="I70" s="46" t="s">
        <v>126</v>
      </c>
      <c r="J70" s="81"/>
      <c r="K70" s="69"/>
    </row>
    <row r="71" spans="1:11" ht="2.25" hidden="1" customHeight="1" outlineLevel="2" x14ac:dyDescent="0.25">
      <c r="C71" s="69"/>
      <c r="D71" s="69"/>
      <c r="E71" s="69"/>
      <c r="F71" s="80"/>
      <c r="G71" s="69"/>
      <c r="H71" s="69"/>
      <c r="I71" s="55"/>
      <c r="J71" s="81"/>
      <c r="K71" s="69"/>
    </row>
    <row r="72" spans="1:11" collapsed="1" x14ac:dyDescent="0.25">
      <c r="A72" s="46" t="s">
        <v>14</v>
      </c>
      <c r="B72" s="55"/>
      <c r="C72" s="84">
        <v>11209.28211</v>
      </c>
      <c r="D72" s="84">
        <v>35802.206063660436</v>
      </c>
      <c r="E72" s="84">
        <v>-24592.92395366044</v>
      </c>
      <c r="F72" s="80"/>
      <c r="G72" s="84">
        <v>23719.303400000001</v>
      </c>
      <c r="H72" s="84">
        <v>-12510.021289999999</v>
      </c>
      <c r="I72" s="56"/>
      <c r="J72" s="81"/>
      <c r="K72" s="69"/>
    </row>
    <row r="73" spans="1:11" x14ac:dyDescent="0.25">
      <c r="A73" s="46" t="s">
        <v>14</v>
      </c>
      <c r="B73" s="67" t="s">
        <v>149</v>
      </c>
      <c r="C73" s="69"/>
      <c r="D73" s="69"/>
      <c r="E73" s="69"/>
      <c r="F73" s="80"/>
      <c r="G73" s="69"/>
      <c r="H73" s="69"/>
      <c r="I73" s="55"/>
      <c r="J73" s="81"/>
      <c r="K73" s="69"/>
    </row>
    <row r="74" spans="1:11" x14ac:dyDescent="0.25">
      <c r="A74" s="46" t="s">
        <v>14</v>
      </c>
      <c r="B74" s="46" t="s">
        <v>150</v>
      </c>
      <c r="C74" s="69">
        <v>38285.008359999993</v>
      </c>
      <c r="D74" s="69">
        <v>23156.334733130545</v>
      </c>
      <c r="E74" s="69">
        <v>15128.673626869451</v>
      </c>
      <c r="F74" s="80"/>
      <c r="G74" s="69">
        <v>24947.103530000004</v>
      </c>
      <c r="H74" s="69">
        <v>13337.904829999996</v>
      </c>
      <c r="I74" s="55"/>
      <c r="J74" s="81" t="s">
        <v>495</v>
      </c>
      <c r="K74" s="69"/>
    </row>
    <row r="75" spans="1:11" hidden="1" outlineLevel="1" x14ac:dyDescent="0.25">
      <c r="A75" s="46">
        <v>2751</v>
      </c>
      <c r="B75" s="46" t="s">
        <v>82</v>
      </c>
      <c r="C75" s="69">
        <v>290.77553</v>
      </c>
      <c r="D75" s="69">
        <v>14923.746903130546</v>
      </c>
      <c r="E75" s="69">
        <v>-14632.971373130546</v>
      </c>
      <c r="F75" s="80"/>
      <c r="G75" s="69">
        <v>2972.9723100000006</v>
      </c>
      <c r="H75" s="69">
        <v>-2682.1967800000007</v>
      </c>
      <c r="I75" s="46" t="s">
        <v>150</v>
      </c>
      <c r="J75" s="81"/>
      <c r="K75" s="69"/>
    </row>
    <row r="76" spans="1:11" hidden="1" outlineLevel="1" x14ac:dyDescent="0.25">
      <c r="A76" s="46">
        <v>2752</v>
      </c>
      <c r="B76" s="46" t="s">
        <v>83</v>
      </c>
      <c r="C76" s="69">
        <v>142.48680999999999</v>
      </c>
      <c r="D76" s="69">
        <v>271.11238000000003</v>
      </c>
      <c r="E76" s="69">
        <v>-128.62557000000004</v>
      </c>
      <c r="F76" s="80"/>
      <c r="G76" s="69">
        <v>162.49999</v>
      </c>
      <c r="H76" s="69">
        <v>-20.013180000000006</v>
      </c>
      <c r="I76" s="46" t="s">
        <v>150</v>
      </c>
      <c r="J76" s="81"/>
      <c r="K76" s="69"/>
    </row>
    <row r="77" spans="1:11" hidden="1" outlineLevel="1" x14ac:dyDescent="0.25">
      <c r="A77" s="46">
        <v>2766</v>
      </c>
      <c r="B77" s="46" t="s">
        <v>217</v>
      </c>
      <c r="C77" s="69">
        <v>27928</v>
      </c>
      <c r="D77" s="69">
        <v>0</v>
      </c>
      <c r="E77" s="69">
        <v>27928</v>
      </c>
      <c r="F77" s="80"/>
      <c r="G77" s="69">
        <v>0</v>
      </c>
      <c r="H77" s="69">
        <v>27928</v>
      </c>
      <c r="I77" s="55"/>
      <c r="J77" s="81"/>
      <c r="K77" s="69"/>
    </row>
    <row r="78" spans="1:11" hidden="1" outlineLevel="1" x14ac:dyDescent="0.25">
      <c r="A78" s="46">
        <v>3427</v>
      </c>
      <c r="B78" s="46" t="s">
        <v>499</v>
      </c>
      <c r="C78" s="69">
        <v>88.394490000000005</v>
      </c>
      <c r="D78" s="69">
        <v>0</v>
      </c>
      <c r="E78" s="69">
        <v>88.394490000000005</v>
      </c>
      <c r="F78" s="80"/>
      <c r="G78" s="69">
        <v>0</v>
      </c>
      <c r="H78" s="69">
        <v>88.394490000000005</v>
      </c>
      <c r="I78" s="55"/>
      <c r="J78" s="81"/>
      <c r="K78" s="69"/>
    </row>
    <row r="79" spans="1:11" hidden="1" outlineLevel="1" x14ac:dyDescent="0.25">
      <c r="A79" s="46">
        <v>2753</v>
      </c>
      <c r="B79" s="46" t="s">
        <v>84</v>
      </c>
      <c r="C79" s="69">
        <v>9.9330000000000002E-2</v>
      </c>
      <c r="D79" s="69">
        <v>253.18199999999999</v>
      </c>
      <c r="E79" s="69">
        <v>-253.08266999999998</v>
      </c>
      <c r="F79" s="80"/>
      <c r="G79" s="69">
        <v>9.0072299999999963</v>
      </c>
      <c r="H79" s="69">
        <v>-8.9078999999999962</v>
      </c>
      <c r="I79" s="46" t="s">
        <v>150</v>
      </c>
      <c r="J79" s="81"/>
      <c r="K79" s="69"/>
    </row>
    <row r="80" spans="1:11" hidden="1" outlineLevel="1" x14ac:dyDescent="0.25">
      <c r="A80" s="46">
        <v>2755</v>
      </c>
      <c r="B80" s="46" t="s">
        <v>85</v>
      </c>
      <c r="C80" s="69">
        <v>36.78754</v>
      </c>
      <c r="D80" s="69">
        <v>36.78754</v>
      </c>
      <c r="E80" s="69">
        <v>0</v>
      </c>
      <c r="F80" s="80"/>
      <c r="G80" s="69">
        <v>36.78754</v>
      </c>
      <c r="H80" s="69">
        <v>0</v>
      </c>
      <c r="I80" s="46" t="s">
        <v>150</v>
      </c>
      <c r="J80" s="81"/>
      <c r="K80" s="69"/>
    </row>
    <row r="81" spans="1:11" hidden="1" outlineLevel="1" x14ac:dyDescent="0.25">
      <c r="A81" s="46">
        <v>2757</v>
      </c>
      <c r="B81" s="46" t="s">
        <v>86</v>
      </c>
      <c r="C81" s="69">
        <v>6367.0289400000001</v>
      </c>
      <c r="D81" s="69">
        <v>873.76559999999995</v>
      </c>
      <c r="E81" s="69">
        <v>5493.2633400000004</v>
      </c>
      <c r="F81" s="80"/>
      <c r="G81" s="69">
        <v>13835.494540000002</v>
      </c>
      <c r="H81" s="69">
        <v>-7468.4656000000014</v>
      </c>
      <c r="I81" s="46" t="s">
        <v>150</v>
      </c>
      <c r="J81" s="81" t="s">
        <v>215</v>
      </c>
      <c r="K81" s="69"/>
    </row>
    <row r="82" spans="1:11" hidden="1" outlineLevel="1" x14ac:dyDescent="0.25">
      <c r="A82" s="46">
        <v>2760</v>
      </c>
      <c r="B82" s="46" t="s">
        <v>88</v>
      </c>
      <c r="C82" s="69">
        <v>6385.4539999999997</v>
      </c>
      <c r="D82" s="69">
        <v>3824.7853</v>
      </c>
      <c r="E82" s="69">
        <v>2560.6686999999997</v>
      </c>
      <c r="F82" s="80"/>
      <c r="G82" s="69">
        <v>6102.2820000000002</v>
      </c>
      <c r="H82" s="69">
        <v>283.17199999999957</v>
      </c>
      <c r="I82" s="46" t="s">
        <v>150</v>
      </c>
      <c r="J82" s="81"/>
      <c r="K82" s="69"/>
    </row>
    <row r="83" spans="1:11" hidden="1" outlineLevel="1" x14ac:dyDescent="0.25">
      <c r="A83" s="46">
        <v>2762</v>
      </c>
      <c r="B83" s="46" t="s">
        <v>94</v>
      </c>
      <c r="C83" s="69">
        <v>-3665.2447900000002</v>
      </c>
      <c r="D83" s="69">
        <v>2223.1283800000001</v>
      </c>
      <c r="E83" s="69">
        <v>-5888.3731700000008</v>
      </c>
      <c r="F83" s="80"/>
      <c r="G83" s="69">
        <v>1052.7021400000003</v>
      </c>
      <c r="H83" s="69">
        <v>-4717.9469300000001</v>
      </c>
      <c r="I83" s="46" t="s">
        <v>126</v>
      </c>
      <c r="J83" s="81"/>
      <c r="K83" s="69"/>
    </row>
    <row r="84" spans="1:11" hidden="1" outlineLevel="1" x14ac:dyDescent="0.25">
      <c r="A84" s="46">
        <v>2763</v>
      </c>
      <c r="B84" s="46" t="s">
        <v>95</v>
      </c>
      <c r="C84" s="69">
        <v>20</v>
      </c>
      <c r="D84" s="69">
        <v>20</v>
      </c>
      <c r="E84" s="69">
        <v>0</v>
      </c>
      <c r="F84" s="80"/>
      <c r="G84" s="69">
        <v>20</v>
      </c>
      <c r="H84" s="69">
        <v>0</v>
      </c>
      <c r="I84" s="46" t="s">
        <v>126</v>
      </c>
      <c r="J84" s="81"/>
      <c r="K84" s="69"/>
    </row>
    <row r="85" spans="1:11" hidden="1" outlineLevel="1" x14ac:dyDescent="0.25">
      <c r="A85" s="46">
        <v>2764</v>
      </c>
      <c r="B85" s="46" t="s">
        <v>96</v>
      </c>
      <c r="C85" s="69">
        <v>564.82848000000001</v>
      </c>
      <c r="D85" s="69">
        <v>1161.06304</v>
      </c>
      <c r="E85" s="69">
        <v>-596.23455999999999</v>
      </c>
      <c r="F85" s="80"/>
      <c r="G85" s="69">
        <v>918.54011999999977</v>
      </c>
      <c r="H85" s="69">
        <v>-353.71163999999976</v>
      </c>
      <c r="I85" s="46" t="s">
        <v>126</v>
      </c>
      <c r="J85" s="81"/>
      <c r="K85" s="69"/>
    </row>
    <row r="86" spans="1:11" hidden="1" outlineLevel="1" x14ac:dyDescent="0.25">
      <c r="A86" s="46">
        <v>2765</v>
      </c>
      <c r="B86" s="46" t="s">
        <v>97</v>
      </c>
      <c r="C86" s="69">
        <v>126.39803000000001</v>
      </c>
      <c r="D86" s="69">
        <v>-431.23640999999998</v>
      </c>
      <c r="E86" s="69">
        <v>557.63444000000004</v>
      </c>
      <c r="F86" s="80"/>
      <c r="G86" s="69">
        <v>-163.18234000000001</v>
      </c>
      <c r="H86" s="69">
        <v>289.58037000000002</v>
      </c>
      <c r="I86" s="46" t="s">
        <v>126</v>
      </c>
      <c r="J86" s="81"/>
      <c r="K86" s="69"/>
    </row>
    <row r="87" spans="1:11" ht="6" hidden="1" customHeight="1" outlineLevel="1" x14ac:dyDescent="0.25">
      <c r="C87" s="69"/>
      <c r="D87" s="69"/>
      <c r="E87" s="69"/>
      <c r="F87" s="80"/>
      <c r="G87" s="69"/>
      <c r="H87" s="69"/>
      <c r="I87" s="55"/>
      <c r="J87" s="81"/>
      <c r="K87" s="69"/>
    </row>
    <row r="88" spans="1:11" collapsed="1" x14ac:dyDescent="0.25">
      <c r="A88" s="46" t="s">
        <v>14</v>
      </c>
      <c r="B88" s="55"/>
      <c r="C88" s="84">
        <v>38285.008359999993</v>
      </c>
      <c r="D88" s="84">
        <v>23156.334733130545</v>
      </c>
      <c r="E88" s="84">
        <v>15128.673626869451</v>
      </c>
      <c r="F88" s="80"/>
      <c r="G88" s="84">
        <v>24947.103530000004</v>
      </c>
      <c r="H88" s="84">
        <v>13337.904829999996</v>
      </c>
      <c r="I88" s="56"/>
      <c r="J88" s="81" t="s">
        <v>196</v>
      </c>
      <c r="K88" s="69"/>
    </row>
    <row r="89" spans="1:11" x14ac:dyDescent="0.25">
      <c r="A89" s="46" t="s">
        <v>14</v>
      </c>
      <c r="B89" s="67" t="s">
        <v>127</v>
      </c>
      <c r="C89" s="69"/>
      <c r="D89" s="69"/>
      <c r="E89" s="69"/>
      <c r="F89" s="80"/>
      <c r="G89" s="69"/>
      <c r="H89" s="69"/>
      <c r="I89" s="55"/>
      <c r="J89" s="81"/>
      <c r="K89" s="69"/>
    </row>
    <row r="90" spans="1:11" x14ac:dyDescent="0.25">
      <c r="A90" s="46" t="s">
        <v>14</v>
      </c>
      <c r="B90" s="46" t="s">
        <v>128</v>
      </c>
      <c r="C90" s="69">
        <v>2742.8292099999999</v>
      </c>
      <c r="D90" s="69">
        <v>6470.3480630525664</v>
      </c>
      <c r="E90" s="69">
        <v>-3727.5188530525666</v>
      </c>
      <c r="F90" s="80"/>
      <c r="G90" s="69">
        <v>2640.39768</v>
      </c>
      <c r="H90" s="69">
        <v>102.43153000000001</v>
      </c>
      <c r="I90" s="55"/>
      <c r="J90" s="81" t="s">
        <v>216</v>
      </c>
      <c r="K90" s="69"/>
    </row>
    <row r="91" spans="1:11" hidden="1" outlineLevel="1" x14ac:dyDescent="0.25">
      <c r="A91" s="46">
        <v>3520</v>
      </c>
      <c r="B91" s="46" t="s">
        <v>79</v>
      </c>
      <c r="C91" s="69">
        <v>1965.3278500000001</v>
      </c>
      <c r="D91" s="69">
        <v>4909.6300567006101</v>
      </c>
      <c r="E91" s="69">
        <v>-2944.30220670061</v>
      </c>
      <c r="F91" s="80"/>
      <c r="G91" s="69">
        <v>2320.3140800000001</v>
      </c>
      <c r="H91" s="69">
        <v>-354.98622999999998</v>
      </c>
      <c r="I91" s="46" t="s">
        <v>128</v>
      </c>
      <c r="J91" s="81"/>
      <c r="K91" s="69"/>
    </row>
    <row r="92" spans="1:11" hidden="1" outlineLevel="1" x14ac:dyDescent="0.25">
      <c r="A92" s="46">
        <v>3522</v>
      </c>
      <c r="B92" s="46" t="s">
        <v>81</v>
      </c>
      <c r="C92" s="69">
        <v>777.50135999999998</v>
      </c>
      <c r="D92" s="69">
        <v>1560.7180063519568</v>
      </c>
      <c r="E92" s="69">
        <v>-783.2166463519568</v>
      </c>
      <c r="F92" s="80"/>
      <c r="G92" s="69">
        <v>320.08359999999999</v>
      </c>
      <c r="H92" s="69">
        <v>457.41775999999999</v>
      </c>
      <c r="I92" s="46" t="s">
        <v>128</v>
      </c>
      <c r="J92" s="81"/>
      <c r="K92" s="69"/>
    </row>
    <row r="93" spans="1:11" ht="6" hidden="1" customHeight="1" outlineLevel="1" x14ac:dyDescent="0.25">
      <c r="C93" s="69"/>
      <c r="D93" s="69"/>
      <c r="E93" s="69"/>
      <c r="F93" s="80"/>
      <c r="G93" s="69"/>
      <c r="H93" s="69"/>
      <c r="I93" s="55"/>
      <c r="J93" s="81"/>
      <c r="K93" s="69"/>
    </row>
    <row r="94" spans="1:11" collapsed="1" x14ac:dyDescent="0.25">
      <c r="A94" s="46" t="s">
        <v>14</v>
      </c>
      <c r="B94" s="46" t="s">
        <v>129</v>
      </c>
      <c r="C94" s="69">
        <v>1245.9858400000001</v>
      </c>
      <c r="D94" s="69">
        <v>-83.317902516173845</v>
      </c>
      <c r="E94" s="69">
        <v>1329.303742516174</v>
      </c>
      <c r="F94" s="80"/>
      <c r="G94" s="69">
        <v>830.08260999999993</v>
      </c>
      <c r="H94" s="69">
        <v>415.90323000000012</v>
      </c>
      <c r="I94" s="55"/>
      <c r="J94" s="81"/>
      <c r="K94" s="69"/>
    </row>
    <row r="95" spans="1:11" hidden="1" outlineLevel="1" x14ac:dyDescent="0.25">
      <c r="A95" s="46">
        <v>3521</v>
      </c>
      <c r="B95" s="46" t="s">
        <v>80</v>
      </c>
      <c r="C95" s="69">
        <v>1245.9858400000001</v>
      </c>
      <c r="D95" s="69">
        <v>-83.317902516173845</v>
      </c>
      <c r="E95" s="69">
        <v>1329.303742516174</v>
      </c>
      <c r="F95" s="80"/>
      <c r="G95" s="69">
        <v>830.08260999999993</v>
      </c>
      <c r="H95" s="69">
        <v>415.90323000000012</v>
      </c>
      <c r="I95" s="46" t="s">
        <v>129</v>
      </c>
      <c r="J95" s="81"/>
      <c r="K95" s="69"/>
    </row>
    <row r="96" spans="1:11" ht="6" hidden="1" customHeight="1" outlineLevel="2" x14ac:dyDescent="0.25">
      <c r="C96" s="69"/>
      <c r="D96" s="69"/>
      <c r="E96" s="69"/>
      <c r="F96" s="80"/>
      <c r="G96" s="69"/>
      <c r="H96" s="69"/>
      <c r="I96" s="55"/>
      <c r="J96" s="81"/>
      <c r="K96" s="69"/>
    </row>
    <row r="97" spans="1:11" collapsed="1" x14ac:dyDescent="0.25">
      <c r="A97" s="46" t="s">
        <v>14</v>
      </c>
      <c r="B97" s="46" t="s">
        <v>130</v>
      </c>
      <c r="C97" s="69">
        <v>450.52046000000001</v>
      </c>
      <c r="D97" s="69">
        <v>219.81565000000001</v>
      </c>
      <c r="E97" s="69">
        <v>230.70481000000001</v>
      </c>
      <c r="F97" s="80"/>
      <c r="G97" s="69">
        <v>300.18714</v>
      </c>
      <c r="H97" s="69">
        <v>150.33332000000001</v>
      </c>
      <c r="I97" s="55"/>
      <c r="J97" s="81"/>
      <c r="K97" s="69"/>
    </row>
    <row r="98" spans="1:11" hidden="1" outlineLevel="1" x14ac:dyDescent="0.25">
      <c r="A98" s="46">
        <v>3215</v>
      </c>
      <c r="B98" s="46" t="s">
        <v>78</v>
      </c>
      <c r="C98" s="69">
        <v>450.52046000000001</v>
      </c>
      <c r="D98" s="69">
        <v>219.81565000000001</v>
      </c>
      <c r="E98" s="69">
        <v>230.70481000000001</v>
      </c>
      <c r="F98" s="80"/>
      <c r="G98" s="69">
        <v>300.18714</v>
      </c>
      <c r="H98" s="69">
        <v>150.33332000000001</v>
      </c>
      <c r="I98" s="46" t="s">
        <v>130</v>
      </c>
      <c r="J98" s="81"/>
      <c r="K98" s="69"/>
    </row>
    <row r="99" spans="1:11" ht="6" hidden="1" customHeight="1" outlineLevel="1" x14ac:dyDescent="0.25">
      <c r="C99" s="69"/>
      <c r="D99" s="69"/>
      <c r="E99" s="69"/>
      <c r="F99" s="80"/>
      <c r="G99" s="69"/>
      <c r="H99" s="69"/>
      <c r="I99" s="55"/>
      <c r="J99" s="81"/>
      <c r="K99" s="69"/>
    </row>
    <row r="100" spans="1:11" collapsed="1" x14ac:dyDescent="0.25">
      <c r="A100" s="46" t="s">
        <v>14</v>
      </c>
      <c r="B100" s="55"/>
      <c r="C100" s="84">
        <v>4439.3355099999999</v>
      </c>
      <c r="D100" s="84">
        <v>6606.8458105363934</v>
      </c>
      <c r="E100" s="84">
        <v>-2167.5103005363926</v>
      </c>
      <c r="F100" s="80"/>
      <c r="G100" s="84">
        <v>3770.66743</v>
      </c>
      <c r="H100" s="84">
        <v>668.66808000000015</v>
      </c>
      <c r="I100" s="56"/>
      <c r="J100" s="81"/>
      <c r="K100" s="69"/>
    </row>
    <row r="101" spans="1:11" ht="5.25" customHeight="1" x14ac:dyDescent="0.25">
      <c r="C101" s="85"/>
      <c r="D101" s="85"/>
      <c r="E101" s="85"/>
      <c r="F101" s="80"/>
      <c r="G101" s="85"/>
      <c r="H101" s="85"/>
      <c r="J101" s="81"/>
      <c r="K101" s="69"/>
    </row>
    <row r="102" spans="1:11" ht="14.25" thickBot="1" x14ac:dyDescent="0.3">
      <c r="A102" s="46" t="s">
        <v>14</v>
      </c>
      <c r="B102" s="52" t="s">
        <v>131</v>
      </c>
      <c r="C102" s="66">
        <v>295264.09509000002</v>
      </c>
      <c r="D102" s="66">
        <v>294015.67402909213</v>
      </c>
      <c r="E102" s="66">
        <v>1248.4210609078982</v>
      </c>
      <c r="F102" s="80"/>
      <c r="G102" s="66">
        <v>304645.66707999998</v>
      </c>
      <c r="H102" s="66">
        <v>-9381.5719900000004</v>
      </c>
      <c r="J102" s="81"/>
      <c r="K102" s="69"/>
    </row>
    <row r="103" spans="1:11" ht="5.25" customHeight="1" x14ac:dyDescent="0.25">
      <c r="C103" s="85"/>
      <c r="D103" s="85"/>
      <c r="E103" s="85"/>
      <c r="F103" s="80"/>
      <c r="G103" s="85"/>
      <c r="H103" s="85"/>
      <c r="J103" s="81"/>
      <c r="K103" s="69"/>
    </row>
    <row r="104" spans="1:11" x14ac:dyDescent="0.25">
      <c r="B104" s="61" t="s">
        <v>137</v>
      </c>
      <c r="C104" s="85"/>
      <c r="D104" s="85"/>
      <c r="E104" s="85"/>
      <c r="F104" s="80"/>
      <c r="G104" s="85"/>
      <c r="H104" s="85"/>
      <c r="J104" s="81"/>
      <c r="K104" s="69"/>
    </row>
    <row r="105" spans="1:11" x14ac:dyDescent="0.25">
      <c r="A105" s="46" t="s">
        <v>14</v>
      </c>
      <c r="B105" s="67" t="s">
        <v>132</v>
      </c>
      <c r="C105" s="85"/>
      <c r="D105" s="85"/>
      <c r="E105" s="85"/>
      <c r="F105" s="80"/>
      <c r="G105" s="85"/>
      <c r="H105" s="85"/>
      <c r="I105" s="55"/>
      <c r="J105" s="81"/>
      <c r="K105" s="69"/>
    </row>
    <row r="106" spans="1:11" x14ac:dyDescent="0.25">
      <c r="A106" s="46">
        <v>4910</v>
      </c>
      <c r="B106" s="46" t="s">
        <v>109</v>
      </c>
      <c r="C106" s="69">
        <v>-173.01400000000001</v>
      </c>
      <c r="D106" s="69">
        <v>-15098.225</v>
      </c>
      <c r="E106" s="69">
        <v>14925.211000000001</v>
      </c>
      <c r="F106" s="80"/>
      <c r="G106" s="69">
        <v>-10094.254000000001</v>
      </c>
      <c r="H106" s="69">
        <v>9921.2400000000016</v>
      </c>
      <c r="I106" s="46" t="s">
        <v>109</v>
      </c>
      <c r="J106" s="81"/>
      <c r="K106" s="69"/>
    </row>
    <row r="107" spans="1:11" x14ac:dyDescent="0.25">
      <c r="A107" s="46">
        <v>4920</v>
      </c>
      <c r="B107" s="46" t="s">
        <v>110</v>
      </c>
      <c r="C107" s="69">
        <v>-82931.331999999995</v>
      </c>
      <c r="D107" s="69">
        <v>-45506.120999999999</v>
      </c>
      <c r="E107" s="69">
        <v>-37425.210999999996</v>
      </c>
      <c r="F107" s="80"/>
      <c r="G107" s="69">
        <v>-50510.091999999997</v>
      </c>
      <c r="H107" s="69">
        <v>-32421.239999999998</v>
      </c>
      <c r="I107" s="46" t="s">
        <v>110</v>
      </c>
      <c r="J107" s="81" t="s">
        <v>461</v>
      </c>
      <c r="K107" s="69"/>
    </row>
    <row r="108" spans="1:11" x14ac:dyDescent="0.25">
      <c r="A108" s="46">
        <v>4930</v>
      </c>
      <c r="B108" s="46" t="s">
        <v>133</v>
      </c>
      <c r="C108" s="69">
        <v>37164.6679</v>
      </c>
      <c r="D108" s="69">
        <v>19298.39301571975</v>
      </c>
      <c r="E108" s="69">
        <v>17866.27488428025</v>
      </c>
      <c r="F108" s="80"/>
      <c r="G108" s="69">
        <v>11008.27859</v>
      </c>
      <c r="H108" s="69">
        <v>26156.389309999999</v>
      </c>
      <c r="I108" s="46" t="s">
        <v>133</v>
      </c>
      <c r="J108" s="81"/>
      <c r="K108" s="69"/>
    </row>
    <row r="109" spans="1:11" x14ac:dyDescent="0.25">
      <c r="A109" s="46">
        <v>4960</v>
      </c>
      <c r="B109" s="46" t="s">
        <v>498</v>
      </c>
      <c r="C109" s="69">
        <v>-7900</v>
      </c>
      <c r="D109" s="69">
        <v>0</v>
      </c>
      <c r="E109" s="69">
        <v>-7900</v>
      </c>
      <c r="F109" s="80"/>
      <c r="G109" s="69">
        <v>0</v>
      </c>
      <c r="H109" s="69">
        <v>-7900</v>
      </c>
      <c r="J109" s="81"/>
      <c r="K109" s="69"/>
    </row>
    <row r="110" spans="1:11" x14ac:dyDescent="0.25">
      <c r="A110" s="46" t="s">
        <v>151</v>
      </c>
      <c r="B110" s="46" t="s">
        <v>152</v>
      </c>
      <c r="C110" s="69">
        <v>29712.966130000015</v>
      </c>
      <c r="D110" s="69">
        <v>-531.9238640636521</v>
      </c>
      <c r="E110" s="69">
        <v>30244.889994063666</v>
      </c>
      <c r="F110" s="80"/>
      <c r="G110" s="69">
        <v>12214.517099999977</v>
      </c>
      <c r="H110" s="69">
        <v>17498.44903000004</v>
      </c>
      <c r="I110" s="46" t="s">
        <v>152</v>
      </c>
      <c r="J110" s="81"/>
      <c r="K110" s="69"/>
    </row>
    <row r="111" spans="1:11" ht="4.5" customHeight="1" x14ac:dyDescent="0.25">
      <c r="C111" s="85"/>
      <c r="D111" s="85"/>
      <c r="E111" s="85"/>
      <c r="F111" s="80"/>
      <c r="G111" s="85"/>
      <c r="H111" s="85"/>
      <c r="I111" s="55"/>
      <c r="J111" s="81"/>
      <c r="K111" s="69"/>
    </row>
    <row r="112" spans="1:11" ht="14.25" thickBot="1" x14ac:dyDescent="0.3">
      <c r="B112" s="52" t="s">
        <v>134</v>
      </c>
      <c r="C112" s="66">
        <v>-24126.711969999975</v>
      </c>
      <c r="D112" s="66">
        <v>-41837.876848343898</v>
      </c>
      <c r="E112" s="66">
        <v>17711.164878343923</v>
      </c>
      <c r="F112" s="80"/>
      <c r="G112" s="66">
        <v>-37381.550310000021</v>
      </c>
      <c r="H112" s="66">
        <v>13254.838340000042</v>
      </c>
      <c r="I112" s="55"/>
      <c r="J112" s="81"/>
      <c r="K112" s="69"/>
    </row>
    <row r="113" spans="1:11" x14ac:dyDescent="0.25">
      <c r="C113" s="85"/>
      <c r="D113" s="85"/>
      <c r="E113" s="85"/>
      <c r="F113" s="80"/>
      <c r="G113" s="85"/>
      <c r="H113" s="85"/>
      <c r="I113" s="55"/>
      <c r="J113" s="81"/>
      <c r="K113" s="69"/>
    </row>
    <row r="114" spans="1:11" x14ac:dyDescent="0.25">
      <c r="C114" s="85"/>
      <c r="D114" s="85"/>
      <c r="E114" s="85"/>
      <c r="F114" s="80"/>
      <c r="G114" s="85"/>
      <c r="H114" s="85"/>
      <c r="I114" s="55"/>
      <c r="J114" s="81"/>
      <c r="K114" s="69"/>
    </row>
    <row r="115" spans="1:11" ht="6" hidden="1" customHeight="1" outlineLevel="1" x14ac:dyDescent="0.25">
      <c r="C115" s="85"/>
      <c r="D115" s="85"/>
      <c r="E115" s="85"/>
      <c r="F115" s="80"/>
      <c r="G115" s="85"/>
      <c r="H115" s="85"/>
      <c r="I115" s="55"/>
      <c r="J115" s="81"/>
      <c r="K115" s="69"/>
    </row>
    <row r="116" spans="1:11" collapsed="1" x14ac:dyDescent="0.25">
      <c r="A116" s="46" t="s">
        <v>14</v>
      </c>
      <c r="B116" s="67" t="s">
        <v>135</v>
      </c>
      <c r="C116" s="85"/>
      <c r="D116" s="85"/>
      <c r="E116" s="85"/>
      <c r="F116" s="80"/>
      <c r="G116" s="85"/>
      <c r="H116" s="85"/>
      <c r="I116" s="55"/>
      <c r="J116" s="81"/>
      <c r="K116" s="69"/>
    </row>
    <row r="117" spans="1:11" ht="27" x14ac:dyDescent="0.25">
      <c r="A117" s="46" t="s">
        <v>14</v>
      </c>
      <c r="B117" s="46" t="s">
        <v>138</v>
      </c>
      <c r="C117" s="69">
        <v>-34236.264390000004</v>
      </c>
      <c r="D117" s="69">
        <v>-54608.568026866866</v>
      </c>
      <c r="E117" s="69">
        <v>20372.303636866862</v>
      </c>
      <c r="F117" s="80"/>
      <c r="G117" s="69">
        <v>-35083.924049999994</v>
      </c>
      <c r="H117" s="69">
        <v>847.65965999999025</v>
      </c>
      <c r="J117" s="81" t="s">
        <v>357</v>
      </c>
      <c r="K117" s="69"/>
    </row>
    <row r="118" spans="1:11" outlineLevel="1" x14ac:dyDescent="0.25">
      <c r="A118" s="46">
        <v>4852</v>
      </c>
      <c r="B118" s="46" t="s">
        <v>157</v>
      </c>
      <c r="C118" s="69">
        <v>-34236.264390000004</v>
      </c>
      <c r="D118" s="69">
        <v>-54608.568026866866</v>
      </c>
      <c r="E118" s="69">
        <v>20372.303636866862</v>
      </c>
      <c r="F118" s="80"/>
      <c r="G118" s="69">
        <v>-35083.924049999994</v>
      </c>
      <c r="H118" s="69">
        <v>847.65965999999025</v>
      </c>
      <c r="I118" s="46" t="s">
        <v>138</v>
      </c>
      <c r="J118" s="81"/>
      <c r="K118" s="69"/>
    </row>
    <row r="119" spans="1:11" ht="6" customHeight="1" outlineLevel="1" x14ac:dyDescent="0.25">
      <c r="C119" s="69"/>
      <c r="D119" s="69"/>
      <c r="E119" s="69"/>
      <c r="F119" s="80"/>
      <c r="G119" s="69"/>
      <c r="H119" s="69"/>
      <c r="I119" s="55"/>
      <c r="J119" s="81"/>
      <c r="K119" s="69"/>
    </row>
    <row r="120" spans="1:11" x14ac:dyDescent="0.25">
      <c r="A120" s="46" t="s">
        <v>14</v>
      </c>
      <c r="B120" s="46" t="s">
        <v>139</v>
      </c>
      <c r="C120" s="69">
        <v>-212365.53061000002</v>
      </c>
      <c r="D120" s="69">
        <v>-161541.26165938051</v>
      </c>
      <c r="E120" s="69">
        <v>-50824.268950619509</v>
      </c>
      <c r="F120" s="80"/>
      <c r="G120" s="69">
        <v>-213296.96600000001</v>
      </c>
      <c r="H120" s="69">
        <v>931.43538999998782</v>
      </c>
      <c r="I120" s="55"/>
      <c r="J120" s="81" t="s">
        <v>360</v>
      </c>
      <c r="K120" s="69"/>
    </row>
    <row r="121" spans="1:11" outlineLevel="1" x14ac:dyDescent="0.25">
      <c r="A121" s="46">
        <v>4853</v>
      </c>
      <c r="B121" s="46" t="s">
        <v>154</v>
      </c>
      <c r="C121" s="69">
        <v>-188576.30511000002</v>
      </c>
      <c r="D121" s="69">
        <v>-159890.07783938051</v>
      </c>
      <c r="E121" s="69">
        <v>-28686.227270619507</v>
      </c>
      <c r="F121" s="80"/>
      <c r="G121" s="69">
        <v>-198241.17757</v>
      </c>
      <c r="H121" s="69">
        <v>9664.8724599999841</v>
      </c>
      <c r="I121" s="46" t="s">
        <v>139</v>
      </c>
      <c r="J121" s="81"/>
      <c r="K121" s="69"/>
    </row>
    <row r="122" spans="1:11" outlineLevel="1" x14ac:dyDescent="0.25">
      <c r="A122" s="46">
        <v>4854</v>
      </c>
      <c r="B122" s="46" t="s">
        <v>209</v>
      </c>
      <c r="C122" s="69">
        <v>-23789.2255</v>
      </c>
      <c r="D122" s="69">
        <v>-1651.18382</v>
      </c>
      <c r="E122" s="69">
        <v>-22138.041680000002</v>
      </c>
      <c r="F122" s="80"/>
      <c r="G122" s="69">
        <v>-15055.788430000004</v>
      </c>
      <c r="H122" s="69">
        <v>-8733.4370699999963</v>
      </c>
      <c r="I122" s="46" t="s">
        <v>139</v>
      </c>
      <c r="J122" s="81"/>
      <c r="K122" s="69"/>
    </row>
    <row r="123" spans="1:11" ht="6" customHeight="1" outlineLevel="2" x14ac:dyDescent="0.25">
      <c r="C123" s="69"/>
      <c r="D123" s="69"/>
      <c r="E123" s="69"/>
      <c r="F123" s="80"/>
      <c r="G123" s="69"/>
      <c r="H123" s="69"/>
      <c r="I123" s="55"/>
      <c r="J123" s="81"/>
      <c r="K123" s="69"/>
    </row>
    <row r="124" spans="1:11" x14ac:dyDescent="0.25">
      <c r="A124" s="46" t="s">
        <v>14</v>
      </c>
      <c r="B124" s="46" t="s">
        <v>140</v>
      </c>
      <c r="C124" s="69">
        <v>-36.74926</v>
      </c>
      <c r="D124" s="69">
        <v>-1.299999998882413E-4</v>
      </c>
      <c r="E124" s="69">
        <v>-36.749130000000115</v>
      </c>
      <c r="F124" s="80"/>
      <c r="G124" s="69">
        <v>-75.353380000000016</v>
      </c>
      <c r="H124" s="69">
        <v>38.604120000000016</v>
      </c>
      <c r="I124" s="55"/>
      <c r="J124" s="81"/>
      <c r="K124" s="69"/>
    </row>
    <row r="125" spans="1:11" outlineLevel="1" x14ac:dyDescent="0.25">
      <c r="A125" s="46">
        <v>4855</v>
      </c>
      <c r="B125" s="46" t="s">
        <v>155</v>
      </c>
      <c r="C125" s="85">
        <v>-36.74926</v>
      </c>
      <c r="D125" s="69">
        <v>-1.299999998882413E-4</v>
      </c>
      <c r="E125" s="85">
        <v>-36.749130000000115</v>
      </c>
      <c r="F125" s="80"/>
      <c r="G125" s="85">
        <v>-75.353380000000016</v>
      </c>
      <c r="H125" s="85">
        <v>38.604120000000016</v>
      </c>
      <c r="I125" s="46" t="s">
        <v>140</v>
      </c>
      <c r="J125" s="81"/>
      <c r="K125" s="69"/>
    </row>
    <row r="126" spans="1:11" ht="6" customHeight="1" outlineLevel="1" x14ac:dyDescent="0.25">
      <c r="C126" s="85"/>
      <c r="D126" s="85"/>
      <c r="E126" s="85"/>
      <c r="F126" s="80"/>
      <c r="G126" s="85"/>
      <c r="H126" s="85"/>
      <c r="I126" s="55"/>
      <c r="J126" s="81"/>
      <c r="K126" s="69"/>
    </row>
    <row r="127" spans="1:11" x14ac:dyDescent="0.25">
      <c r="A127" s="46" t="s">
        <v>14</v>
      </c>
      <c r="B127" s="55"/>
      <c r="C127" s="86">
        <v>-246638.54426000002</v>
      </c>
      <c r="D127" s="86">
        <v>-216149.82981624739</v>
      </c>
      <c r="E127" s="86">
        <v>-30488.714443752648</v>
      </c>
      <c r="F127" s="80"/>
      <c r="G127" s="86">
        <v>-248456.24343</v>
      </c>
      <c r="H127" s="86">
        <v>1817.699169999978</v>
      </c>
      <c r="I127" s="56"/>
      <c r="J127" s="81"/>
      <c r="K127" s="69"/>
    </row>
    <row r="128" spans="1:11" x14ac:dyDescent="0.25">
      <c r="C128" s="85"/>
      <c r="D128" s="85"/>
      <c r="E128" s="85"/>
      <c r="F128" s="80"/>
      <c r="G128" s="85"/>
      <c r="H128" s="85"/>
      <c r="J128" s="81"/>
      <c r="K128" s="69"/>
    </row>
    <row r="129" spans="1:11" x14ac:dyDescent="0.25">
      <c r="A129" s="46" t="s">
        <v>14</v>
      </c>
      <c r="B129" s="67" t="s">
        <v>141</v>
      </c>
      <c r="C129" s="85"/>
      <c r="D129" s="85"/>
      <c r="E129" s="85"/>
      <c r="F129" s="80"/>
      <c r="G129" s="85"/>
      <c r="H129" s="85"/>
      <c r="I129" s="55"/>
      <c r="J129" s="81"/>
      <c r="K129" s="69"/>
    </row>
    <row r="130" spans="1:11" x14ac:dyDescent="0.25">
      <c r="A130" s="46" t="s">
        <v>14</v>
      </c>
      <c r="B130" s="46" t="s">
        <v>142</v>
      </c>
      <c r="C130" s="69">
        <v>-1612.4873400000001</v>
      </c>
      <c r="D130" s="69">
        <v>-10219.741458170365</v>
      </c>
      <c r="E130" s="69">
        <v>8607.2541181703655</v>
      </c>
      <c r="F130" s="80"/>
      <c r="G130" s="69">
        <v>-2759.9527899999998</v>
      </c>
      <c r="H130" s="69">
        <v>1147.4654499999997</v>
      </c>
      <c r="I130" s="55"/>
      <c r="J130" s="81"/>
      <c r="K130" s="69"/>
    </row>
    <row r="131" spans="1:11" hidden="1" outlineLevel="1" x14ac:dyDescent="0.25">
      <c r="A131" s="46">
        <v>4255</v>
      </c>
      <c r="B131" s="46" t="s">
        <v>107</v>
      </c>
      <c r="C131" s="69">
        <v>-1612.4873400000001</v>
      </c>
      <c r="D131" s="69">
        <v>-10219.741458170365</v>
      </c>
      <c r="E131" s="69">
        <v>8607.2541181703655</v>
      </c>
      <c r="F131" s="80"/>
      <c r="G131" s="69">
        <v>-2759.9527899999998</v>
      </c>
      <c r="H131" s="69">
        <v>1147.4654499999997</v>
      </c>
      <c r="I131" s="46" t="s">
        <v>142</v>
      </c>
      <c r="J131" s="81"/>
      <c r="K131" s="69"/>
    </row>
    <row r="132" spans="1:11" ht="6" hidden="1" customHeight="1" outlineLevel="1" x14ac:dyDescent="0.25">
      <c r="C132" s="69"/>
      <c r="D132" s="69"/>
      <c r="E132" s="69"/>
      <c r="F132" s="80"/>
      <c r="G132" s="69"/>
      <c r="H132" s="69"/>
      <c r="I132" s="55"/>
      <c r="J132" s="81"/>
      <c r="K132" s="69"/>
    </row>
    <row r="133" spans="1:11" collapsed="1" x14ac:dyDescent="0.25">
      <c r="A133" s="46" t="s">
        <v>14</v>
      </c>
      <c r="B133" s="46" t="s">
        <v>143</v>
      </c>
      <c r="C133" s="69">
        <v>-459.97368999999998</v>
      </c>
      <c r="D133" s="69">
        <v>-2362.5954400000001</v>
      </c>
      <c r="E133" s="69">
        <v>1902.62175</v>
      </c>
      <c r="F133" s="80"/>
      <c r="G133" s="69">
        <v>-654.82087000000013</v>
      </c>
      <c r="H133" s="69">
        <v>194.84718000000015</v>
      </c>
      <c r="I133" s="55"/>
      <c r="J133" s="81"/>
      <c r="K133" s="69"/>
    </row>
    <row r="134" spans="1:11" hidden="1" outlineLevel="1" x14ac:dyDescent="0.25">
      <c r="A134" s="46">
        <v>4163</v>
      </c>
      <c r="B134" s="46" t="s">
        <v>103</v>
      </c>
      <c r="C134" s="69">
        <v>-459.97368999999998</v>
      </c>
      <c r="D134" s="69">
        <v>-2362.5954400000001</v>
      </c>
      <c r="E134" s="69">
        <v>1902.62175</v>
      </c>
      <c r="F134" s="80"/>
      <c r="G134" s="69">
        <v>-654.82087000000013</v>
      </c>
      <c r="H134" s="69">
        <v>194.84718000000015</v>
      </c>
      <c r="I134" s="46" t="s">
        <v>143</v>
      </c>
      <c r="J134" s="81"/>
      <c r="K134" s="69"/>
    </row>
    <row r="135" spans="1:11" ht="3.75" hidden="1" customHeight="1" outlineLevel="1" x14ac:dyDescent="0.25">
      <c r="C135" s="69"/>
      <c r="D135" s="69"/>
      <c r="E135" s="69"/>
      <c r="F135" s="80"/>
      <c r="G135" s="69"/>
      <c r="H135" s="69"/>
      <c r="I135" s="55"/>
      <c r="J135" s="81"/>
      <c r="K135" s="69"/>
    </row>
    <row r="136" spans="1:11" collapsed="1" x14ac:dyDescent="0.25">
      <c r="A136" s="46" t="s">
        <v>14</v>
      </c>
      <c r="B136" s="46" t="s">
        <v>146</v>
      </c>
      <c r="C136" s="69">
        <v>-13224.756230000001</v>
      </c>
      <c r="D136" s="69">
        <v>-6630.0957847469763</v>
      </c>
      <c r="E136" s="69">
        <v>-6594.6604452530237</v>
      </c>
      <c r="F136" s="80"/>
      <c r="G136" s="69">
        <v>-5359.7087700000002</v>
      </c>
      <c r="H136" s="69">
        <v>-7865.0474600000007</v>
      </c>
      <c r="I136" s="55"/>
      <c r="J136" s="81" t="s">
        <v>496</v>
      </c>
      <c r="K136" s="69"/>
    </row>
    <row r="137" spans="1:11" hidden="1" outlineLevel="1" x14ac:dyDescent="0.25">
      <c r="A137" s="46">
        <v>4180</v>
      </c>
      <c r="B137" s="46" t="s">
        <v>104</v>
      </c>
      <c r="C137" s="69">
        <v>-13.49948</v>
      </c>
      <c r="D137" s="69">
        <v>1.0000000000000001E-5</v>
      </c>
      <c r="E137" s="69">
        <v>-13.49949</v>
      </c>
      <c r="F137" s="80"/>
      <c r="G137" s="69">
        <v>37.691050000000004</v>
      </c>
      <c r="H137" s="69">
        <v>-51.190530000000003</v>
      </c>
      <c r="I137" s="46" t="s">
        <v>146</v>
      </c>
      <c r="J137" s="81"/>
      <c r="K137" s="69"/>
    </row>
    <row r="138" spans="1:11" hidden="1" outlineLevel="1" x14ac:dyDescent="0.25">
      <c r="A138" s="46">
        <v>4162</v>
      </c>
      <c r="B138" s="46" t="s">
        <v>102</v>
      </c>
      <c r="C138" s="69">
        <v>-11068.91156</v>
      </c>
      <c r="D138" s="69">
        <v>-1643.2748500460052</v>
      </c>
      <c r="E138" s="69">
        <v>-9425.6367099539948</v>
      </c>
      <c r="F138" s="80"/>
      <c r="G138" s="69">
        <v>-2394.9958599999995</v>
      </c>
      <c r="H138" s="69">
        <v>-8673.9157000000014</v>
      </c>
      <c r="I138" s="46" t="s">
        <v>143</v>
      </c>
      <c r="J138" s="81"/>
      <c r="K138" s="69"/>
    </row>
    <row r="139" spans="1:11" hidden="1" outlineLevel="1" x14ac:dyDescent="0.25">
      <c r="A139" s="46">
        <v>4256</v>
      </c>
      <c r="B139" s="46" t="s">
        <v>108</v>
      </c>
      <c r="C139" s="69">
        <v>-2142.34519</v>
      </c>
      <c r="D139" s="69">
        <v>-4961.6372947009713</v>
      </c>
      <c r="E139" s="69">
        <v>2819.2921047009713</v>
      </c>
      <c r="F139" s="80"/>
      <c r="G139" s="69">
        <v>-2375.4785200000001</v>
      </c>
      <c r="H139" s="69">
        <v>233.13333000000011</v>
      </c>
      <c r="I139" s="46" t="s">
        <v>146</v>
      </c>
      <c r="J139" s="81"/>
      <c r="K139" s="69"/>
    </row>
    <row r="140" spans="1:11" hidden="1" outlineLevel="1" x14ac:dyDescent="0.25">
      <c r="A140" s="46">
        <v>4299</v>
      </c>
      <c r="B140" s="46" t="s">
        <v>159</v>
      </c>
      <c r="C140" s="69">
        <v>0</v>
      </c>
      <c r="D140" s="69">
        <v>-25.183650000000025</v>
      </c>
      <c r="E140" s="69">
        <v>25.183650000000025</v>
      </c>
      <c r="F140" s="80"/>
      <c r="G140" s="69">
        <v>-626.92543999999998</v>
      </c>
      <c r="H140" s="69">
        <v>626.92543999999998</v>
      </c>
      <c r="I140" s="46" t="s">
        <v>146</v>
      </c>
      <c r="J140" s="81"/>
      <c r="K140" s="69"/>
    </row>
    <row r="141" spans="1:11" ht="5.25" hidden="1" customHeight="1" outlineLevel="1" x14ac:dyDescent="0.25">
      <c r="C141" s="69"/>
      <c r="D141" s="69"/>
      <c r="E141" s="69"/>
      <c r="F141" s="80"/>
      <c r="G141" s="69"/>
      <c r="H141" s="69"/>
      <c r="I141" s="55"/>
      <c r="J141" s="81"/>
      <c r="K141" s="69"/>
    </row>
    <row r="142" spans="1:11" collapsed="1" x14ac:dyDescent="0.25">
      <c r="A142" s="46" t="s">
        <v>14</v>
      </c>
      <c r="B142" s="46" t="s">
        <v>144</v>
      </c>
      <c r="C142" s="69">
        <v>-9201.6215400000001</v>
      </c>
      <c r="D142" s="69">
        <v>-16815.534711583485</v>
      </c>
      <c r="E142" s="69">
        <v>7613.9131715834837</v>
      </c>
      <c r="F142" s="80"/>
      <c r="G142" s="69">
        <v>-10033.390800000001</v>
      </c>
      <c r="H142" s="69">
        <v>831.76926000000049</v>
      </c>
      <c r="I142" s="55"/>
      <c r="J142" s="81"/>
      <c r="K142" s="69"/>
    </row>
    <row r="143" spans="1:11" hidden="1" outlineLevel="1" x14ac:dyDescent="0.25">
      <c r="A143" s="46">
        <v>4140</v>
      </c>
      <c r="B143" s="46" t="s">
        <v>98</v>
      </c>
      <c r="C143" s="69">
        <v>2.0000000000000002E-5</v>
      </c>
      <c r="D143" s="69">
        <v>54.781275392030906</v>
      </c>
      <c r="E143" s="69">
        <v>-54.781255392030907</v>
      </c>
      <c r="F143" s="80"/>
      <c r="G143" s="69">
        <v>-108.79028</v>
      </c>
      <c r="H143" s="69">
        <v>108.7903</v>
      </c>
      <c r="I143" s="46" t="s">
        <v>144</v>
      </c>
      <c r="J143" s="81"/>
      <c r="K143" s="69"/>
    </row>
    <row r="144" spans="1:11" hidden="1" outlineLevel="1" x14ac:dyDescent="0.25">
      <c r="A144" s="46">
        <v>4141</v>
      </c>
      <c r="B144" s="46" t="s">
        <v>99</v>
      </c>
      <c r="C144" s="69">
        <v>-1374.7775300000001</v>
      </c>
      <c r="D144" s="69">
        <v>-5117.6805440280177</v>
      </c>
      <c r="E144" s="69">
        <v>3742.9030140280174</v>
      </c>
      <c r="F144" s="80"/>
      <c r="G144" s="69">
        <v>-4472.19715</v>
      </c>
      <c r="H144" s="69">
        <v>3097.4196199999997</v>
      </c>
      <c r="I144" s="46" t="s">
        <v>144</v>
      </c>
      <c r="J144" s="81"/>
      <c r="K144" s="69"/>
    </row>
    <row r="145" spans="1:11" hidden="1" outlineLevel="1" x14ac:dyDescent="0.25">
      <c r="A145" s="46">
        <v>4150</v>
      </c>
      <c r="B145" s="46" t="s">
        <v>100</v>
      </c>
      <c r="C145" s="69">
        <v>-5580.2948200000001</v>
      </c>
      <c r="D145" s="69">
        <v>-10416.297462947497</v>
      </c>
      <c r="E145" s="69">
        <v>4836.0026429474974</v>
      </c>
      <c r="F145" s="80"/>
      <c r="G145" s="69">
        <v>-4299.0364400000008</v>
      </c>
      <c r="H145" s="69">
        <v>-1281.2583799999993</v>
      </c>
      <c r="I145" s="46" t="s">
        <v>144</v>
      </c>
      <c r="J145" s="81"/>
      <c r="K145" s="69"/>
    </row>
    <row r="146" spans="1:11" hidden="1" outlineLevel="1" x14ac:dyDescent="0.25">
      <c r="A146" s="46">
        <v>4260</v>
      </c>
      <c r="B146" s="46" t="s">
        <v>105</v>
      </c>
      <c r="C146" s="69">
        <v>-1852.2673600000001</v>
      </c>
      <c r="D146" s="69">
        <v>-1127.9537100000005</v>
      </c>
      <c r="E146" s="69">
        <v>-724.3136499999996</v>
      </c>
      <c r="F146" s="80"/>
      <c r="G146" s="69">
        <v>-733.05029999999999</v>
      </c>
      <c r="H146" s="69">
        <v>-1119.2170599999999</v>
      </c>
      <c r="I146" s="46" t="s">
        <v>144</v>
      </c>
      <c r="J146" s="81"/>
      <c r="K146" s="69"/>
    </row>
    <row r="147" spans="1:11" hidden="1" outlineLevel="1" x14ac:dyDescent="0.25">
      <c r="A147" s="46">
        <v>4261</v>
      </c>
      <c r="B147" s="46" t="s">
        <v>358</v>
      </c>
      <c r="C147" s="69">
        <v>-0.21938999999999997</v>
      </c>
      <c r="D147" s="69">
        <v>0</v>
      </c>
      <c r="E147" s="69">
        <v>-0.21938999999999997</v>
      </c>
      <c r="F147" s="80"/>
      <c r="G147" s="69">
        <v>0</v>
      </c>
      <c r="H147" s="69">
        <v>-0.21938999999999997</v>
      </c>
      <c r="J147" s="81"/>
      <c r="K147" s="69"/>
    </row>
    <row r="148" spans="1:11" hidden="1" outlineLevel="1" x14ac:dyDescent="0.25">
      <c r="A148" s="46">
        <v>4298</v>
      </c>
      <c r="B148" s="46" t="s">
        <v>211</v>
      </c>
      <c r="C148" s="69">
        <v>-394.06246000000004</v>
      </c>
      <c r="D148" s="69">
        <v>-208.38426999999999</v>
      </c>
      <c r="E148" s="69">
        <v>-185.67819000000006</v>
      </c>
      <c r="F148" s="80"/>
      <c r="G148" s="69">
        <v>-420.31663000000003</v>
      </c>
      <c r="H148" s="69">
        <v>26.254169999999988</v>
      </c>
      <c r="I148" s="46" t="s">
        <v>144</v>
      </c>
      <c r="J148" s="81"/>
      <c r="K148" s="69"/>
    </row>
    <row r="149" spans="1:11" ht="3.75" customHeight="1" collapsed="1" x14ac:dyDescent="0.25">
      <c r="C149" s="69"/>
      <c r="D149" s="69"/>
      <c r="E149" s="69"/>
      <c r="F149" s="80"/>
      <c r="G149" s="69"/>
      <c r="H149" s="69"/>
      <c r="I149" s="56"/>
      <c r="J149" s="81"/>
      <c r="K149" s="69"/>
    </row>
    <row r="150" spans="1:11" x14ac:dyDescent="0.25">
      <c r="A150" s="46" t="s">
        <v>14</v>
      </c>
      <c r="B150" s="55"/>
      <c r="C150" s="84">
        <v>-24498.838800000001</v>
      </c>
      <c r="D150" s="84">
        <v>-36027.967394500825</v>
      </c>
      <c r="E150" s="84">
        <v>11529.128594500826</v>
      </c>
      <c r="F150" s="80"/>
      <c r="G150" s="84">
        <v>-18807.873230000001</v>
      </c>
      <c r="H150" s="84">
        <v>-5690.9655700000003</v>
      </c>
      <c r="I150" s="56"/>
      <c r="J150" s="81"/>
      <c r="K150" s="69"/>
    </row>
    <row r="151" spans="1:11" x14ac:dyDescent="0.25">
      <c r="C151" s="85"/>
      <c r="D151" s="85"/>
      <c r="E151" s="85"/>
      <c r="F151" s="80"/>
      <c r="G151" s="85"/>
      <c r="H151" s="85"/>
      <c r="J151" s="81"/>
      <c r="K151" s="69"/>
    </row>
    <row r="152" spans="1:11" ht="18.75" customHeight="1" thickBot="1" x14ac:dyDescent="0.3">
      <c r="A152" s="46" t="s">
        <v>14</v>
      </c>
      <c r="B152" s="87" t="s">
        <v>145</v>
      </c>
      <c r="C152" s="66">
        <v>-295264.09502999997</v>
      </c>
      <c r="D152" s="66">
        <v>-294015.67405909213</v>
      </c>
      <c r="E152" s="66">
        <v>-1248.4209709079005</v>
      </c>
      <c r="F152" s="80"/>
      <c r="G152" s="66">
        <v>-304645.66697000002</v>
      </c>
      <c r="H152" s="66">
        <v>9381.5719400000198</v>
      </c>
      <c r="J152" s="81"/>
      <c r="K152" s="69"/>
    </row>
    <row r="153" spans="1:11" hidden="1" outlineLevel="1" x14ac:dyDescent="0.25">
      <c r="C153" s="164">
        <v>0</v>
      </c>
      <c r="D153" s="164">
        <v>0</v>
      </c>
      <c r="E153" s="164"/>
      <c r="F153" s="164"/>
      <c r="G153" s="162">
        <v>0</v>
      </c>
      <c r="H153" s="85"/>
      <c r="J153" s="81"/>
      <c r="K153" s="69"/>
    </row>
    <row r="154" spans="1:11" hidden="1" outlineLevel="1" x14ac:dyDescent="0.25">
      <c r="C154" s="163"/>
      <c r="D154" s="162"/>
      <c r="E154" s="162"/>
      <c r="F154" s="162"/>
      <c r="G154" s="162"/>
      <c r="H154" s="85"/>
      <c r="J154" s="81"/>
      <c r="K154" s="69"/>
    </row>
    <row r="155" spans="1:11" collapsed="1" x14ac:dyDescent="0.25">
      <c r="K155" s="69"/>
    </row>
    <row r="156" spans="1:11" x14ac:dyDescent="0.25">
      <c r="K156" s="69"/>
    </row>
    <row r="157" spans="1:11" x14ac:dyDescent="0.25">
      <c r="K157" s="69"/>
    </row>
    <row r="158" spans="1:11" x14ac:dyDescent="0.25">
      <c r="K158" s="69"/>
    </row>
    <row r="159" spans="1:11" x14ac:dyDescent="0.25">
      <c r="K159" s="69"/>
    </row>
    <row r="160" spans="1:11" x14ac:dyDescent="0.25">
      <c r="K160" s="69"/>
    </row>
    <row r="161" spans="11:11" x14ac:dyDescent="0.25">
      <c r="K161" s="69"/>
    </row>
    <row r="162" spans="11:11" x14ac:dyDescent="0.25">
      <c r="K162" s="69"/>
    </row>
    <row r="163" spans="11:11" x14ac:dyDescent="0.25">
      <c r="K163" s="69"/>
    </row>
    <row r="164" spans="11:11" x14ac:dyDescent="0.25">
      <c r="K164" s="69"/>
    </row>
    <row r="165" spans="11:11" x14ac:dyDescent="0.25">
      <c r="K165" s="69"/>
    </row>
    <row r="166" spans="11:11" x14ac:dyDescent="0.25">
      <c r="K166" s="69"/>
    </row>
    <row r="167" spans="11:11" x14ac:dyDescent="0.25">
      <c r="K167" s="69"/>
    </row>
    <row r="168" spans="11:11" x14ac:dyDescent="0.25">
      <c r="K168" s="69"/>
    </row>
    <row r="169" spans="11:11" x14ac:dyDescent="0.25">
      <c r="K169" s="69"/>
    </row>
    <row r="170" spans="11:11" x14ac:dyDescent="0.25">
      <c r="K170" s="69"/>
    </row>
    <row r="171" spans="11:11" x14ac:dyDescent="0.25">
      <c r="K171" s="69"/>
    </row>
    <row r="172" spans="11:11" x14ac:dyDescent="0.25">
      <c r="K172" s="69"/>
    </row>
    <row r="173" spans="11:11" x14ac:dyDescent="0.25">
      <c r="K173" s="69"/>
    </row>
    <row r="174" spans="11:11" x14ac:dyDescent="0.25">
      <c r="K174" s="69"/>
    </row>
    <row r="175" spans="11:11" x14ac:dyDescent="0.25">
      <c r="K175" s="69"/>
    </row>
    <row r="176" spans="11:11" x14ac:dyDescent="0.25">
      <c r="K176" s="69"/>
    </row>
    <row r="177" spans="11:11" x14ac:dyDescent="0.25">
      <c r="K177" s="69"/>
    </row>
    <row r="178" spans="11:11" x14ac:dyDescent="0.25">
      <c r="K178" s="69"/>
    </row>
  </sheetData>
  <conditionalFormatting sqref="A1:XFD1 AE2:XFD2 A2:A4 K3:XFD4 A5:F5 G5:XFD64 A6:A10 C6:F10 A11:F44 A45 C45:F45 A46:F55 A56 C56:F56 A57:F72 G65:J80 K65:XFD178 A73 C73:F73 A74:F80 A81:J81 A82:F88 G82:H101 I82:J155 A89 C89:F89 A90:F101 A102 F102 A103:F103 G103:H108 A104:A105 C104:F105 A106:F108 A109:H111 A112 F112 A113:F115 G113:H145 A116 C116:F116 A117:F128 A129 C129:F129 A130:F145 A146:H151 A152 F152 A153:G154 H153:H155 A155:B155 D155:F155 A156:J178 A179:XFD1048576">
    <cfRule type="expression" dxfId="1" priority="2">
      <formula>externalformula(A1)</formula>
    </cfRule>
  </conditionalFormatting>
  <conditionalFormatting sqref="B6:B7">
    <cfRule type="expression" dxfId="0" priority="1">
      <formula>externalformula(B6)</formula>
    </cfRule>
  </conditionalFormatting>
  <conditionalFormatting sqref="I3:J4 F3:F4">
    <cfRule type="iconSet" priority="3">
      <iconSet iconSet="3Arrows"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scale="5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e90656-23c1-4796-85cf-52b724a81a1a">
      <Terms xmlns="http://schemas.microsoft.com/office/infopath/2007/PartnerControls"/>
    </lcf76f155ced4ddcb4097134ff3c332f>
    <TaxCatchAll xmlns="b214f048-0a83-4059-9242-35dc8ddce195" xsi:nil="true"/>
    <Month xmlns="57e90656-23c1-4796-85cf-52b724a81a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6F22F1EB776A4895D5B15BCEB3DD76" ma:contentTypeVersion="15" ma:contentTypeDescription="Create a new document." ma:contentTypeScope="" ma:versionID="7691b688df63e6b3f8679ce38aa5c6c3">
  <xsd:schema xmlns:xsd="http://www.w3.org/2001/XMLSchema" xmlns:xs="http://www.w3.org/2001/XMLSchema" xmlns:p="http://schemas.microsoft.com/office/2006/metadata/properties" xmlns:ns2="57e90656-23c1-4796-85cf-52b724a81a1a" xmlns:ns3="b214f048-0a83-4059-9242-35dc8ddce195" targetNamespace="http://schemas.microsoft.com/office/2006/metadata/properties" ma:root="true" ma:fieldsID="b27e9b56b262a54c817e378c74b5a067" ns2:_="" ns3:_="">
    <xsd:import namespace="57e90656-23c1-4796-85cf-52b724a81a1a"/>
    <xsd:import namespace="b214f048-0a83-4059-9242-35dc8ddce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  <xsd:element ref="ns2:Month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90656-23c1-4796-85cf-52b724a81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1f17f00-897e-488a-aacb-e2bc48d3fb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onth" ma:index="21" nillable="true" ma:displayName="Month" ma:format="Dropdown" ma:internalName="Month" ma:percentage="FALSE">
      <xsd:simpleType>
        <xsd:restriction base="dms:Number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4f048-0a83-4059-9242-35dc8ddce19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bd910d4-bbb6-44a9-9465-5052fec3f391}" ma:internalName="TaxCatchAll" ma:showField="CatchAllData" ma:web="b214f048-0a83-4059-9242-35dc8ddce1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5C3E41-B4B4-41A8-BFA0-56BA85673518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214f048-0a83-4059-9242-35dc8ddce195"/>
    <ds:schemaRef ds:uri="57e90656-23c1-4796-85cf-52b724a81a1a"/>
  </ds:schemaRefs>
</ds:datastoreItem>
</file>

<file path=customXml/itemProps2.xml><?xml version="1.0" encoding="utf-8"?>
<ds:datastoreItem xmlns:ds="http://schemas.openxmlformats.org/officeDocument/2006/customXml" ds:itemID="{294B137A-A5DB-45DB-8D42-D87B7C5DA1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3DF4DD-2754-448E-AE11-55A3E0D7C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90656-23c1-4796-85cf-52b724a81a1a"/>
    <ds:schemaRef ds:uri="b214f048-0a83-4059-9242-35dc8ddce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dcc80ff-3a52-4766-b76e-262847ecd459}" enabled="0" method="" siteId="{4dcc80ff-3a52-4766-b76e-262847ecd45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PL GFSC old</vt:lpstr>
      <vt:lpstr>BS GFSC old</vt:lpstr>
      <vt:lpstr>Investments 2</vt:lpstr>
      <vt:lpstr>PL</vt:lpstr>
      <vt:lpstr>BS</vt:lpstr>
      <vt:lpstr>BS!Print_Area</vt:lpstr>
      <vt:lpstr>'BS GFSC old'!Print_Area</vt:lpstr>
      <vt:lpstr>PL!Print_Area</vt:lpstr>
      <vt:lpstr>'PL GFSC old'!Print_Area</vt:lpstr>
      <vt:lpstr>'PL GFSC old'!Print_Titles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Bull</dc:creator>
  <cp:lastModifiedBy>George Ciocoiu</cp:lastModifiedBy>
  <cp:lastPrinted>2025-02-14T10:58:04Z</cp:lastPrinted>
  <dcterms:created xsi:type="dcterms:W3CDTF">2022-12-12T08:08:09Z</dcterms:created>
  <dcterms:modified xsi:type="dcterms:W3CDTF">2025-09-08T08:35:52Z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0x010100FB6F22F1EB776A4895D5B15BCEB3DD76</vt:lpwstr>
  </property>
  <property fmtid="{D5CDD505-2E9C-101B-9397-08002B2CF9AE}" pid="3" name="MediaServiceImageTags">
    <vt:lpwstr/>
  </property>
</Properties>
</file>